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iagrams/colors1.xml" ContentType="application/vnd.openxmlformats-officedocument.drawingml.diagramColors+xml"/>
  <Override PartName="/xl/diagrams/data1.xml" ContentType="application/vnd.openxmlformats-officedocument.drawingml.diagramData+xml"/>
  <Override PartName="/xl/diagrams/drawing1.xml" ContentType="application/vnd.ms-office.drawingml.diagramDrawing+xml"/>
  <Override PartName="/xl/diagrams/layout1.xml" ContentType="application/vnd.openxmlformats-officedocument.drawingml.diagramLayout+xml"/>
  <Override PartName="/xl/diagrams/quickStyle1.xml" ContentType="application/vnd.openxmlformats-officedocument.drawingml.diagram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0370" windowHeight="7050" tabRatio="493"/>
  </bookViews>
  <sheets>
    <sheet name="IRUP SITELIST" sheetId="81" r:id="rId1"/>
    <sheet name="milestone" sheetId="148" r:id="rId2"/>
    <sheet name="issues" sheetId="149" r:id="rId3"/>
    <sheet name="FISHBONE" sheetId="154" state="hidden" r:id="rId4"/>
    <sheet name="FIELD EXTRACTION" sheetId="145" r:id="rId5"/>
    <sheet name="Sheet2" sheetId="158" r:id="rId6"/>
    <sheet name="Q1-Q8" sheetId="140" state="hidden" r:id="rId7"/>
    <sheet name="ps" sheetId="150" r:id="rId8"/>
    <sheet name="Sheet1" sheetId="159" r:id="rId9"/>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1" hidden="1">milestone!$AC$4:$AS$48</definedName>
    <definedName name="_xlnm._FilterDatabase" localSheetId="4" hidden="1">'FIELD EXTRACTION'!$A$3:$AC$917</definedName>
    <definedName name="_xlnm._FilterDatabase" localSheetId="6" hidden="1">'Q1-Q8'!$A$11:$BD$246</definedName>
    <definedName name="_xlnm._FilterDatabase" localSheetId="7" hidden="1">ps!$A$1:$B$40</definedName>
    <definedName name="Table1">#REF!</definedName>
    <definedName name="___thinkcell42vE2dm1VUitN4v6x.Hepw" hidden="1">#REF!</definedName>
    <definedName name="___thinkcell4hYCrdxZtEee4VKWFrvlZA" hidden="1">#REF!</definedName>
    <definedName name="___thinkcell59tz90QD80WnUevicRnUhw" hidden="1">#REF!</definedName>
    <definedName name="___thinkcell6xK19cuILkSLZkhVxPVBng" hidden="1">#REF!</definedName>
    <definedName name="___thinkcell8urCfo" hidden="1">#REF!</definedName>
    <definedName name="___thinkcell8urCfODyME6ijmoQ8PlM_w" hidden="1">#REF!</definedName>
    <definedName name="___thinkcellasEHF5L_XEew68fKPkgg4w" hidden="1">#REF!</definedName>
    <definedName name="___thinkcellASntJOvXn0O7_dU3mZbX1Q" hidden="1">#REF!</definedName>
    <definedName name="___thinkcellAUdtc7_m1E2tvOkz8c1d3g" hidden="1">#REF!</definedName>
    <definedName name="___thinkcellf7gEwppKqUWVmG8WHzQ68g">#REF!</definedName>
    <definedName name="___thinkcellGv_HMPayz0.PxVwiQe5IHg">#REF!</definedName>
    <definedName name="___thinkcellL39aIURozE2Gv_Zy_4ILqQ" hidden="1">#REF!</definedName>
    <definedName name="___thinkcelllw7Cj8kcVU65pCCbfY.neQ" hidden="1">#REF!</definedName>
    <definedName name="___thinkcellMXmfEnJj_kmIlmWyuQjUjA" hidden="1">#REF!</definedName>
    <definedName name="___thinkcellNNThv2c6ZkeGgBcsS2Jrng" hidden="1">#REF!</definedName>
    <definedName name="___thinkcellPo8Pnp6kyUWCUhNwECZO3g" hidden="1">#REF!</definedName>
    <definedName name="___thinkcellR4Id4SwtVE.jGou3IKF4Ww" hidden="1">#REF!</definedName>
    <definedName name="___thinkcellRVH0aKYC3E6nT1vjixq5gw" hidden="1">#REF!</definedName>
    <definedName name="___thinkcellsxsFZEKfu0KTlYCYIuITaA">#REF!</definedName>
    <definedName name="___thinkcellUJcvPfgxy0Cqr_m8uCJCKA">#REF!</definedName>
    <definedName name="___thinkcellY0P34UIewEePiRhx5hmEzA">#REF!</definedName>
    <definedName name="___utc">#REF!</definedName>
    <definedName name="_10__123Graph_C????_7" hidden="1">#REF!</definedName>
    <definedName name="_10_123" hidden="1">#REF!</definedName>
    <definedName name="_10_123Graph_C????_8" hidden="1">#REF!</definedName>
    <definedName name="_10_124" hidden="1">#REF!</definedName>
    <definedName name="_12__123Graph_Cｸﾞﾗﾌ_7" hidden="1">#REF!</definedName>
    <definedName name="_14__123Graph_D????_7" hidden="1">#REF!</definedName>
    <definedName name="_14_0_K" hidden="1">#REF!</definedName>
    <definedName name="_18__123Graph_E????_7" hidden="1">#REF!</definedName>
    <definedName name="_2__123Graph_A????_7" hidden="1">#REF!</definedName>
    <definedName name="_2__123Graph_Bｸﾞﾗﾌ_7" hidden="1">#REF!</definedName>
    <definedName name="_20__123Graph_Eｸﾞﾗﾌ_7" hidden="1">#REF!</definedName>
    <definedName name="_24__123Graph_Fｸﾞﾗﾌ_7" hidden="1">#REF!</definedName>
    <definedName name="_3__123Graph_Cｸﾞﾗﾌ_7" hidden="1">#REF!</definedName>
    <definedName name="_4__123Graph_Aｸﾞﾗﾌ_7" hidden="1">#REF!</definedName>
    <definedName name="_4__123Graph_Dｸﾞﾗﾌ_7" hidden="1">#REF!</definedName>
    <definedName name="_5__123Graph_Eｸﾞﾗﾌ_7" hidden="1">#REF!</definedName>
    <definedName name="_6__123Graph_B????_7" hidden="1">#REF!</definedName>
    <definedName name="_6__123Graph_Fｸﾞﾗﾌ_7" hidden="1">#REF!</definedName>
    <definedName name="_7__123Graph_BCHART_5" hidden="1">#REF!</definedName>
    <definedName name="_aav1" hidden="1">#REF!</definedName>
    <definedName name="_emamen" hidden="1">#REF!</definedName>
    <definedName name="_xlnm._FilterDatabase" localSheetId="0" hidden="1">'IRUP SITELIST'!$A$1:$A$28</definedName>
    <definedName name="_Key2" hidden="1">#REF!</definedName>
    <definedName name="_Order1" hidden="1">0</definedName>
    <definedName name="_Order2" hidden="1">0</definedName>
    <definedName name="_qwe1" hidden="1">#REF!</definedName>
    <definedName name="_qwe2" hidden="1">#REF!</definedName>
    <definedName name="_qwe3" hidden="1">#REF!</definedName>
    <definedName name="_qwe4" hidden="1">#REF!</definedName>
    <definedName name="_Sort" hidden="1">#REF!</definedName>
    <definedName name="_Toc48988175" hidden="1">#REF!</definedName>
    <definedName name="_we4" hidden="1">#REF!</definedName>
    <definedName name="_we5" hidden="1">#REF!</definedName>
    <definedName name="_we6" hidden="1">#REF!</definedName>
    <definedName name="_we7" hidden="1">#REF!</definedName>
    <definedName name="_we8" hidden="1">#REF!</definedName>
    <definedName name="_we9" hidden="1">#REF!</definedName>
    <definedName name="_xlcn.WorksheetConnection_SFforOLT_AssessN3AX13881" hidden="1">#REF!</definedName>
    <definedName name="\_">#REF!</definedName>
    <definedName name="\a">#N/A</definedName>
    <definedName name="A">#REF!</definedName>
    <definedName name="a_12" hidden="1">#REF!</definedName>
    <definedName name="A_Interface_IPoFEGE.EthREDPort">#REF!</definedName>
    <definedName name="A_Interface_IPoFEGE.IP_Path">#REF!</definedName>
    <definedName name="AA">#REF!</definedName>
    <definedName name="AAEspinos">#REF!</definedName>
    <definedName name="abc" hidden="1">#REF!</definedName>
    <definedName name="Abis_Interface_eGBTS.IP_Path">#REF!</definedName>
    <definedName name="Abis_Interface_IPoFEGE.IP_PATH">#REF!</definedName>
    <definedName name="AccessDatabase" hidden="1">"H:\Various Endorsements\Exclusive for Liberty Accts\Others\Liberty Lease Sites.mdb"</definedName>
    <definedName name="ad" hidden="1">#REF!</definedName>
    <definedName name="adaFASFQAF">#REF!</definedName>
    <definedName name="ADD" hidden="1">#REF!</definedName>
    <definedName name="afasfsgg">#REF!</definedName>
    <definedName name="Andra_pradesh">#REF!</definedName>
    <definedName name="anscount" hidden="1">1</definedName>
    <definedName name="ARBO001">#REF!</definedName>
    <definedName name="AREA">'[1]Fishbone Validation'!$D$3:$D$6</definedName>
    <definedName name="Area_Cat">#REF!</definedName>
    <definedName name="as" hidden="1">#REF!</definedName>
    <definedName name="asas">#REF!</definedName>
    <definedName name="asd">#REF!</definedName>
    <definedName name="asdas">#REF!</definedName>
    <definedName name="asdasdasfvsaf">#REF!</definedName>
    <definedName name="asdasfafqf">#REF!</definedName>
    <definedName name="asdasfasfasf">#REF!</definedName>
    <definedName name="ASDASFASFQ">#REF!</definedName>
    <definedName name="asdfas">#REF!</definedName>
    <definedName name="asdfasf">#REF!</definedName>
    <definedName name="asdS">#REF!</definedName>
    <definedName name="asdsafdger" hidden="1">#REF!</definedName>
    <definedName name="asfasdf">#REF!</definedName>
    <definedName name="asfasfaf">#REF!</definedName>
    <definedName name="asfassd">#REF!</definedName>
    <definedName name="asfdsf">#REF!</definedName>
    <definedName name="asfsgdfhgjdh">#REF!</definedName>
    <definedName name="asfzxc">#REF!</definedName>
    <definedName name="asgthaththtth">#REF!</definedName>
    <definedName name="ASL" hidden="1">#REF!</definedName>
    <definedName name="AUGPORTUTIL">#REF!</definedName>
    <definedName name="Availability">#REF!</definedName>
    <definedName name="BAND">#REF!</definedName>
    <definedName name="BATCH1TO5">#REF!</definedName>
    <definedName name="BATCH4TO5">#REF!</definedName>
    <definedName name="batch6">#REF!</definedName>
    <definedName name="batch7new">#REF!</definedName>
    <definedName name="BINONDO">#REF!</definedName>
    <definedName name="BLDG_TYPE">#REF!</definedName>
    <definedName name="BLOOD">#REF!</definedName>
    <definedName name="BO0061D7EF985B46CDBDEE169741C8E2EA" hidden="1">#REF!</definedName>
    <definedName name="BO00748EC743BE4C9D873C82AFDBBBE0DB" hidden="1">#REF!</definedName>
    <definedName name="BO0076F1D406664F51A496C204053994D0" hidden="1">#REF!</definedName>
    <definedName name="BO00ED7450F3F2468DAE882799A9FCEEE5" hidden="1">#REF!</definedName>
    <definedName name="BO01037883975845C082C1479F8363E9D5" hidden="1">#REF!</definedName>
    <definedName name="BO012980A669314D10B696D2FA10E89832" hidden="1">#REF!</definedName>
    <definedName name="BO013B417C87C64F429970D1BA2F67718F" hidden="1">#REF!</definedName>
    <definedName name="BO01528E9948914C0A95156171204AA015" hidden="1">#REF!</definedName>
    <definedName name="BO019301F43D504FD780471C50B71A5098" hidden="1">#REF!</definedName>
    <definedName name="BO01A8486EF4DA4425A38950A066E5B9C9" hidden="1">#REF!</definedName>
    <definedName name="BO01F2534D5DF24692895A0F884707D6F5" hidden="1">#REF!</definedName>
    <definedName name="BO01FE602BC9414615958F0513152970DE" hidden="1">#REF!</definedName>
    <definedName name="BO0200BC4C7EF64B8D84F68FDF70BBD097" hidden="1">#REF!</definedName>
    <definedName name="BO020A3A5587E94FBBB877AD15F943AB65" hidden="1">#REF!</definedName>
    <definedName name="BO0226B2A834CF4611AAE0AF274B410625" hidden="1">#REF!</definedName>
    <definedName name="BO0234B52EB1F24CADBECB423AEFD604D4" hidden="1">#REF!</definedName>
    <definedName name="BO02C32BC6AF2F4838BE8CB616B776C761" hidden="1">#REF!</definedName>
    <definedName name="BO02CF1EF74BB04A929014C70C2C6BA1C2" hidden="1">#REF!</definedName>
    <definedName name="BO036160587F53432AA0590D5E4EF53C56" hidden="1">#REF!</definedName>
    <definedName name="BO037C02F8A54F40E6A5CA53D98315092D" hidden="1">#REF!</definedName>
    <definedName name="BO03A71DE0E20842E5A872E29A1733C859" hidden="1">#REF!</definedName>
    <definedName name="BO03AAF53ADF974C0F8FD17A4B03C9637A" hidden="1">#REF!</definedName>
    <definedName name="BO03BE4AD4158343E8A2497EA60C032842" hidden="1">#REF!</definedName>
    <definedName name="BO03C8868D9D9B4C61BF8722A26502CFB0" hidden="1">#REF!</definedName>
    <definedName name="BO03CC8B68C390432A99D4CF89DA535993" hidden="1">#REF!</definedName>
    <definedName name="BO03D4431B28B344EDBD9ADD339B542E20" hidden="1">#REF!</definedName>
    <definedName name="BO03F62366D22F415D848C42F20007C1D3" hidden="1">#REF!</definedName>
    <definedName name="BO04CE81E079044E54B7AC20FC2642DA11" hidden="1">#REF!</definedName>
    <definedName name="BO04E6FCC4640F4F80B65C5178EE77756E" hidden="1">#REF!</definedName>
    <definedName name="BO05478E0559D44FE59F8088C1489E0B94" hidden="1">#REF!</definedName>
    <definedName name="BO05726A7BD48047EBA5AFBE0A654BE243" hidden="1">#REF!</definedName>
    <definedName name="BO05A5B33E44EA4F79B8D0160E9A0B26CC" hidden="1">#REF!</definedName>
    <definedName name="BO05AFD7BCA6F2469A82A6BCC7A1CE775D" hidden="1">#REF!</definedName>
    <definedName name="BO05B5FB80377B4110858F03EFD7A293FF" hidden="1">#REF!</definedName>
    <definedName name="BO062661FF8DB0478EB81E04103A2C875D" hidden="1">#REF!</definedName>
    <definedName name="BO064B3540F5E84743A815E715F8AF84CF" hidden="1">#REF!</definedName>
    <definedName name="BO06643E97A153498BA89D8C357685A323" hidden="1">#REF!</definedName>
    <definedName name="BO067E0A82B8D54DC79D4879A82A6B17CB" hidden="1">#REF!</definedName>
    <definedName name="BO06C0C2C84E444740A0F4A4272B81337C" hidden="1">#REF!</definedName>
    <definedName name="BO06E408BD68F7425A82C1B1D45CC4DEB6" hidden="1">#REF!</definedName>
    <definedName name="BO06E8D2646EFB4DC1B7D479B41E8DC7CF" hidden="1">#REF!</definedName>
    <definedName name="BO071C0FD0E7784FC9B004E0A17AC9AD10" hidden="1">#REF!</definedName>
    <definedName name="BO07A62F3A350240DA8AFFA1FC03D356AC" hidden="1">#REF!</definedName>
    <definedName name="BO082B6411CFBC4B328830B5E9576FF6DB" hidden="1">#REF!</definedName>
    <definedName name="BO085362BECD6F4DECA48D584C3C239482" hidden="1">#REF!</definedName>
    <definedName name="BO087DF82F3C804C58BCF16CBB0E308230" hidden="1">#REF!</definedName>
    <definedName name="BO08F80FD51CC940C7A0D1CF97122DD392" hidden="1">#REF!</definedName>
    <definedName name="BO09070BE7E039446D9D8181847A3B8DE1" hidden="1">#REF!</definedName>
    <definedName name="BO091DCDFBEB0D4C0BAF6B09D35E5A8E78" hidden="1">#REF!</definedName>
    <definedName name="BO0941EC7E680B45099903F0F761C14133" hidden="1">#REF!</definedName>
    <definedName name="BO0951F9ED02B84AEEB6348B13BBE933D0" hidden="1">#REF!</definedName>
    <definedName name="BO09869DDD6EDD4F5D8989D7E4C0DAB7F3" hidden="1">#REF!</definedName>
    <definedName name="BO099E64EF87954B2D847F6EC2EDDE8294" hidden="1">#REF!</definedName>
    <definedName name="BO0A0EDB1D6E4B48009BC716B3B70D1D8E" hidden="1">#REF!</definedName>
    <definedName name="BO0A36D467E51A40938F84E482CA7307C3" hidden="1">#REF!</definedName>
    <definedName name="BO0A42192D98F542CBB26BFBC3DEDA186F" hidden="1">#REF!</definedName>
    <definedName name="BO0A4315251F0A4DEA86815AAB2D247153" hidden="1">#REF!</definedName>
    <definedName name="BO0A49E68C34A544A4A67989A56B1A9EDF" hidden="1">#REF!</definedName>
    <definedName name="BO0A688152EC83426C9872DAC128FCE088" hidden="1">#REF!</definedName>
    <definedName name="BO0A6F5DF1235B4E9BB5572B1312095316" hidden="1">#REF!</definedName>
    <definedName name="BO0A9585E90F7E4E16B125B14F83A21CC9" hidden="1">#REF!</definedName>
    <definedName name="BO0AB65944D1A849F08EACF39BD691FAC9" hidden="1">#REF!</definedName>
    <definedName name="BO0B1093D147B04F87A96E8A3B94A2CB5B" hidden="1">#REF!</definedName>
    <definedName name="BO0B16F0CA3314459D920B25A39C81E692" hidden="1">#REF!</definedName>
    <definedName name="BO0B25CFA304DB451C84D5FF09F876AD1F" hidden="1">#REF!</definedName>
    <definedName name="BO0B609EA104F54FE3BB80A4AA9EF7EE03" hidden="1">#REF!</definedName>
    <definedName name="BO0B667964665F42B5A776B16700781B7F" hidden="1">#REF!</definedName>
    <definedName name="BO0B8077132D0046E6BBCC290456AECE76" hidden="1">#REF!</definedName>
    <definedName name="BO0BA06113CA484DFEBBD46C0BE56350A3" hidden="1">#REF!</definedName>
    <definedName name="BO0BA464470B4F45BE92DC0A9A08F03D48" hidden="1">#REF!</definedName>
    <definedName name="BO0BF27D48E30341CEBA87823A4D67D7A3" hidden="1">#REF!</definedName>
    <definedName name="BO0C18EE3498984DDE87A3CF6194923068" hidden="1">#REF!</definedName>
    <definedName name="BO0C2135D513984E7E94DAC02E60595D3F" hidden="1">#REF!</definedName>
    <definedName name="BO0C26590659364B64872C953733DC87BA" hidden="1">#REF!</definedName>
    <definedName name="BO0C317B5CB4B449DDB4253D00F1DF6E53" hidden="1">#REF!</definedName>
    <definedName name="BO0C3346448B5B42E59201FB49B827BCFD" hidden="1">#REF!</definedName>
    <definedName name="BO0CBA0FEB19B94AF89A6BD7AC1A5246C6" hidden="1">#REF!</definedName>
    <definedName name="BO0CD7FCD2D35F4188AB2897D34751C717" hidden="1">#REF!</definedName>
    <definedName name="BO0CDC8C5CD04A4E109D99D9E47678B808" hidden="1">#REF!</definedName>
    <definedName name="BO0CF32AF9BF3A4AD68AB8D05E99741B07" hidden="1">#REF!</definedName>
    <definedName name="BO0CFCCA34E76D463AA02DFB198ECF7193" hidden="1">#REF!</definedName>
    <definedName name="BO0D170468395F4E67A645C7E19D858651" hidden="1">#REF!</definedName>
    <definedName name="BO0D20EE17AAF44DE68E5D491300A24731" hidden="1">#REF!</definedName>
    <definedName name="BO0D2B67E6628541A486D5FECCD590FF82" hidden="1">#REF!</definedName>
    <definedName name="BO0D57113F68B34142AC8367059AB609CC" hidden="1">#REF!</definedName>
    <definedName name="BO0D73D21CE278457A8C32608EBB46478E" hidden="1">#REF!</definedName>
    <definedName name="BO0D79EE93D42D4907A8AB034DC2836309" hidden="1">#REF!</definedName>
    <definedName name="BO0D9DA113FA804FC09CE3EFFE1D61A65D" hidden="1">#REF!</definedName>
    <definedName name="BO0DA34A60AF2F4F5D81D5A9FE342155A1" hidden="1">#REF!</definedName>
    <definedName name="BO0DB4BA3BFD1246F4BAB47C47D900510B" hidden="1">#REF!</definedName>
    <definedName name="BO0E048C152EB8488F86C8D02E004F6601" hidden="1">#REF!</definedName>
    <definedName name="BO0E302B35BA3D44A697E3AE7DB9121D4F" hidden="1">#REF!</definedName>
    <definedName name="BO0E3E1FD03C714633ABA8FC2B96B37094" hidden="1">#REF!</definedName>
    <definedName name="BO0E7B483A53B54AE1A228D38C50B07F4B" hidden="1">#REF!</definedName>
    <definedName name="BO0E7CF965C91145F6954B3D0B44BDA3B6" hidden="1">#REF!</definedName>
    <definedName name="BO0E8DB6BF3B704E28B336835FEDB7C7D5" hidden="1">#REF!</definedName>
    <definedName name="BO0EA1822C22C34F2BAAE9B5DB28E1E850" hidden="1">#REF!</definedName>
    <definedName name="BO0EB43FE76629473898F65AC2AE3EE5FA" hidden="1">#REF!</definedName>
    <definedName name="BO0FA9625CEB6C4450852B15C72E21DFEB" hidden="1">#REF!</definedName>
    <definedName name="BO0FB89920E6DB4568AAECA9BDDA46B371" hidden="1">#REF!</definedName>
    <definedName name="BO0FE3935270F042269891938394E39D10" hidden="1">#REF!</definedName>
    <definedName name="BO0FFFD41B281C423399EB984BAA31E651" hidden="1">#REF!</definedName>
    <definedName name="BO1026081EDFA5436E911938FEE613363A" hidden="1">#REF!</definedName>
    <definedName name="BO1035FA1DBC88422191A35E99E93324FB" hidden="1">#REF!</definedName>
    <definedName name="BO106807D08F6D45B09C4FDFB6F6D9FE4F" hidden="1">#REF!</definedName>
    <definedName name="BO10C564AC76CA4435AD565125A045AA66" hidden="1">#REF!</definedName>
    <definedName name="BO10D15ECCF2484F9A82240EBB55840C29" hidden="1">#REF!</definedName>
    <definedName name="BO1122CCCCC6CF41D7A9E2297965EFF305" hidden="1">#REF!</definedName>
    <definedName name="BO113AEB8CEC8B4AD18D750DCE994BA194" hidden="1">#REF!</definedName>
    <definedName name="BO113F434B682E43A887E9862022278F85" hidden="1">#REF!</definedName>
    <definedName name="BO115DA09C6DDE4CF889A2E8628B426DFD" hidden="1">#REF!</definedName>
    <definedName name="BO1169B2D10A594ADA87ED25A9872217A3" hidden="1">#REF!</definedName>
    <definedName name="BO11A79DB01E76458A927B22907968E3B9" hidden="1">#REF!</definedName>
    <definedName name="BO11AB4B75FFDE4D1982C899AD3A779529" hidden="1">#REF!</definedName>
    <definedName name="BO11EAC2C880354A80A625E413E709B243" hidden="1">#REF!</definedName>
    <definedName name="BO120C04892C384DD587F8536E3FE36AAF" hidden="1">#REF!</definedName>
    <definedName name="BO122E08B712DA4E90B15FBF8B197468E1" hidden="1">#REF!</definedName>
    <definedName name="BO1268E718FEDB47C4B17245284FC111EA" hidden="1">#REF!</definedName>
    <definedName name="BO12A7052AF42B436D96CF5DE9215CAF9E" hidden="1">#REF!</definedName>
    <definedName name="BO12C80BEBFFA141EB8EF90E4AAA000612" hidden="1">#REF!</definedName>
    <definedName name="BO12CFC841D0FE4A92AF6CFEF586E9C952" hidden="1">#REF!</definedName>
    <definedName name="BO12EAE9A46D3D481992364DEEFE930D8E" hidden="1">#REF!</definedName>
    <definedName name="BO12F30CE6CF8D4B3E8C95E0D403F2F058" hidden="1">#REF!</definedName>
    <definedName name="BO12F6ED9B6928403880304E66CCB296CF" hidden="1">#REF!</definedName>
    <definedName name="BO1328FA4FB5FE4C6B996BF41CB6D6B54F" hidden="1">#REF!</definedName>
    <definedName name="BO132F7111FDD847F8AC579C97412F1639" hidden="1">#REF!</definedName>
    <definedName name="BO1333A1F1B80344EAA9F518CCD91C8D31" hidden="1">#REF!</definedName>
    <definedName name="BO141EF88A7D2540D6991D283B67A71095" hidden="1">#REF!</definedName>
    <definedName name="BO141FD15E163D440BA3C0CC34D6A3D8AF" hidden="1">#REF!</definedName>
    <definedName name="BO14710E95447F4B2EADD6BB5C4592D237" hidden="1">#REF!</definedName>
    <definedName name="BO14890911F94947DF8FB5CCD4B96B1DB4" hidden="1">#REF!</definedName>
    <definedName name="BO14A146817A1242019414C17B7A33F6F3" hidden="1">#REF!</definedName>
    <definedName name="BO14D3D9D7FC424F699886408C8C8C2161" hidden="1">#REF!</definedName>
    <definedName name="BO15162DFE31AB45EC852D3332ACAFBE28" hidden="1">#REF!</definedName>
    <definedName name="BO1577D6EEFFD242DCA328283984EF561D" hidden="1">#REF!</definedName>
    <definedName name="BO15A8CA691E694338B7F9931CD55178B8" hidden="1">#REF!</definedName>
    <definedName name="BO15B983E675FE489181FC735046EBC9A2" hidden="1">#REF!</definedName>
    <definedName name="BO15E17A64659345C4ADED000AB5B250CD" hidden="1">#REF!</definedName>
    <definedName name="BO15E467185E4A47338256E0F68673DD02" hidden="1">#REF!</definedName>
    <definedName name="BO15E84CBCAABD42CD8A1029023F0E8B10" hidden="1">#REF!</definedName>
    <definedName name="BO16503E7690104CB18C1296953356FADD" hidden="1">#REF!</definedName>
    <definedName name="BO166F8AF135C04B6C8576BDC19B8976C6" hidden="1">#REF!</definedName>
    <definedName name="BO1699B9BB57704345A9AF0D11CA4F3F18" hidden="1">#REF!</definedName>
    <definedName name="BO169CCE3B007E454EAA8C389E4AFE6BCB" hidden="1">#REF!</definedName>
    <definedName name="BO16C145DD367E42C7A62FE27788FE1E4F" hidden="1">#REF!</definedName>
    <definedName name="BO1727A892A7074761BE60DA9147334FBF" hidden="1">#REF!</definedName>
    <definedName name="BO174514D79A7B43BCA177FD086E07BF38" hidden="1">#REF!</definedName>
    <definedName name="BO17652B1EE69E423FBAFA7C808BEB3B08" hidden="1">#REF!</definedName>
    <definedName name="BO1789E1D8EED6469481FC77C860C71EEE" hidden="1">#REF!</definedName>
    <definedName name="BO181AB1E02D424A86B583B08775403AE3" hidden="1">#REF!</definedName>
    <definedName name="BO184C7F4AC6DC4A4BA0DDFA01B0CCF2F4" hidden="1">#REF!</definedName>
    <definedName name="BO1864A39DC5374519B86BCC12C04C6FAD" hidden="1">#REF!</definedName>
    <definedName name="BO18A69C6B33C34867911471543920088C" hidden="1">#REF!</definedName>
    <definedName name="BO18B9E56316664CF2B708A95E04309FBF" hidden="1">#REF!</definedName>
    <definedName name="BO1903FF96FC844F93ADEAA26D10990D25" hidden="1">#REF!</definedName>
    <definedName name="BO196A7145E3C74626A8DF48699171D886" hidden="1">#REF!</definedName>
    <definedName name="BO1976B0ADAF2A496DAABD34F4A7F9E3E4" hidden="1">#REF!</definedName>
    <definedName name="BO199968525BA244CFB7A0ACE689A84AFA" hidden="1">#REF!</definedName>
    <definedName name="BO199EA1EE429B489482F4989017644C86" hidden="1">#REF!</definedName>
    <definedName name="BO19A5363D14EA4B88B3906168E6184FD8" hidden="1">#REF!</definedName>
    <definedName name="BO19AF3E5FC06B4C4485592398CB0052E0" hidden="1">#REF!</definedName>
    <definedName name="BO19FCC221C6F74B7F8089C7EF6219D8AE" hidden="1">#REF!</definedName>
    <definedName name="BO1A43EEFB9BA94E8D9638B1BD300876A3" hidden="1">#REF!</definedName>
    <definedName name="BO1AA8453239534586872C1D3CC33BF4B1" hidden="1">#REF!</definedName>
    <definedName name="BO1AF23E0ADA0B4F22B13059A0EF58B45F" hidden="1">#REF!</definedName>
    <definedName name="BO1B1E7CA48ED944E9882315447D088907" hidden="1">#REF!</definedName>
    <definedName name="BO1B248A4BD1EA438893332345A5AFE290" hidden="1">#REF!</definedName>
    <definedName name="BO1B28407F09D64BB096B684DBB89C9081" hidden="1">#REF!</definedName>
    <definedName name="BO1B62E3A28C314E59B4C1D20204956025" hidden="1">#REF!</definedName>
    <definedName name="BO1BF4A72D385C431ABC81E434E22D81D7" hidden="1">#REF!</definedName>
    <definedName name="BO1C12DC0284A64DF08301D1C0748BB8F7" hidden="1">#REF!</definedName>
    <definedName name="BO1C1B8218112141D9B499F0FE62164670" hidden="1">#REF!</definedName>
    <definedName name="BO1C2527A2D2954D1F88D4932E35C25A06" hidden="1">#REF!</definedName>
    <definedName name="BO1C32523C01084490954F7FC83E4FDB3A" hidden="1">#REF!</definedName>
    <definedName name="BO1CB10EF81E9248EEAC4270C7063A44F5" hidden="1">#REF!</definedName>
    <definedName name="BO1CB3FDFD966C4F88BA51E4E25A8813BC" hidden="1">#REF!</definedName>
    <definedName name="BO1CBA6EE316F9466AA6724CB6A278F54C" hidden="1">#REF!</definedName>
    <definedName name="BO1CEB5FB7899F4218B1771A48A6A4B1F8" hidden="1">#REF!</definedName>
    <definedName name="BO1D09EE69A6454BDBA4AE94C771A7B9FC" hidden="1">#REF!</definedName>
    <definedName name="BO1D0F087083104EAF9B6564B50516AD37" hidden="1">#REF!</definedName>
    <definedName name="BO1D36A528C74E4B8B9FD235586A2D7BA0" hidden="1">#REF!</definedName>
    <definedName name="BO1D586C2612194522B008606A993235BE" hidden="1">#REF!</definedName>
    <definedName name="BO1DBAC9E22F834BADB98DD75002204AA2" hidden="1">#REF!</definedName>
    <definedName name="BO1DD65F9DB6D8475FAA638BDD0826E1BC" hidden="1">#REF!</definedName>
    <definedName name="BO1DE093A9A03B4AC5ACBC6F4CDD94D496" hidden="1">#REF!</definedName>
    <definedName name="BO1E13DBBF184649C98808FC990F18A650" hidden="1">#REF!</definedName>
    <definedName name="BO1E16D6F7EC0849C09F0895BE10BA6D2F" hidden="1">#REF!</definedName>
    <definedName name="BO1E23EA5ABE02471F90EE8AAD201AE71D" hidden="1">#REF!</definedName>
    <definedName name="BO1E545727616841E2966261760698293C" hidden="1">#REF!</definedName>
    <definedName name="BO1E7EEA30D7694AC6828379FCE3264BC6" hidden="1">#REF!</definedName>
    <definedName name="BO1E946D7A844145659E58B3987E4EBEFB" hidden="1">#REF!</definedName>
    <definedName name="BO1EEEC250030E492AA36717D6046BD423" hidden="1">#REF!</definedName>
    <definedName name="BO1F25539707BA4481B701960B34B142AE" hidden="1">#REF!</definedName>
    <definedName name="BO1FB9E223AB634CE5B90E85FE90A8A1AF" hidden="1">#REF!</definedName>
    <definedName name="BO202F1BBD23B242709AB06DD40AEA1DC5" hidden="1">#REF!</definedName>
    <definedName name="BO202F50B40A2540DB96C85EC8F2324130" hidden="1">#REF!</definedName>
    <definedName name="BO203F159A424C4D4CAFBB7F0C7C500553" hidden="1">#REF!</definedName>
    <definedName name="BO205863C9980949FE9FEB5CD88E5708F4" hidden="1">#REF!</definedName>
    <definedName name="BO20838A8703A54402B517C8DD2C4EA838" hidden="1">#REF!</definedName>
    <definedName name="BO208F7429A670463499306BCC1C2A14D4" hidden="1">#REF!</definedName>
    <definedName name="BO20EDDA30D17F465D9749D03D1C051B6E" hidden="1">#REF!</definedName>
    <definedName name="BO2108C9E3335144D280B141250A47A605" hidden="1">#REF!</definedName>
    <definedName name="BO21350A708A954352839B2F163CF38F8C" hidden="1">#REF!</definedName>
    <definedName name="BO21364659DD94426A81C0467DFC94B8DA" hidden="1">#REF!</definedName>
    <definedName name="BO217C8EFAD38E4022B266E357E24FA4D1" hidden="1">#REF!</definedName>
    <definedName name="BO219B6947918D485485434CD58DD2D067" hidden="1">#REF!</definedName>
    <definedName name="BO21B2079FAE534B05814C50C758023973" hidden="1">#REF!</definedName>
    <definedName name="BO21EB999B61E74D6FB39AD0A769824C58" hidden="1">#REF!</definedName>
    <definedName name="BO2229BDBF05554328A8432CD2829F255D" hidden="1">#REF!</definedName>
    <definedName name="BO226FE4B1FAC64B60977B4C166C03CBEF" hidden="1">#REF!</definedName>
    <definedName name="BO2286CB0A0C8146159959D779DCCE8A6B" hidden="1">#REF!</definedName>
    <definedName name="BO2290E81ADC5C4C53932804CDE09200C2" hidden="1">#REF!</definedName>
    <definedName name="BO22B5A8792BE04945AADA594488739E3B" hidden="1">#REF!</definedName>
    <definedName name="BO23193AA4E1E24A0F9EA2FE65E6D224D4" hidden="1">#REF!</definedName>
    <definedName name="BO2351457C2A274CE4B15555A1B190B480" hidden="1">#REF!</definedName>
    <definedName name="BO23594258343442708FDC7559A0F06391" hidden="1">#REF!</definedName>
    <definedName name="BO235C2D86AB1042EE847870A48EB9D413" hidden="1">#REF!</definedName>
    <definedName name="BO236B344E38304A308F640773D7ED5C87" hidden="1">#REF!</definedName>
    <definedName name="BO239DE0A4FF8142A4A1AD774917641730" hidden="1">#REF!</definedName>
    <definedName name="BO239EAAFD4B354F80BE3929DD3C24DF01" hidden="1">#REF!</definedName>
    <definedName name="BO23AA14E6073342B7AA588539B4115523" hidden="1">#REF!</definedName>
    <definedName name="BO23BB13804C00474FAD9E54D78CBC73BE" hidden="1">#REF!</definedName>
    <definedName name="BO23D5B71D5DBA4AF7A60B460F9EE4AFE8" hidden="1">#REF!</definedName>
    <definedName name="BO23ED9F19724647BEB5AA739EC63A9384" hidden="1">#REF!</definedName>
    <definedName name="BO23F3DD7FABB64821BED6CB375D34765C" hidden="1">#REF!</definedName>
    <definedName name="BO23F63B3CC5CB4764AAFB24E8B21449DD" hidden="1">#REF!</definedName>
    <definedName name="BO241573D464BE452782018943993962E7" hidden="1">#REF!</definedName>
    <definedName name="BO24739DB9D7E1475F8AFC6F361D586D23" hidden="1">#REF!</definedName>
    <definedName name="BO2473F67272E14D9994F670847A8B8499" hidden="1">#REF!</definedName>
    <definedName name="BO24E71D9EF40A4D778BF7C6D5C913EB85" hidden="1">#REF!</definedName>
    <definedName name="BO2519468187B74CEDA3A169E761B63450" hidden="1">#REF!</definedName>
    <definedName name="BO2547D59464314998AE943C431F2D74A7" hidden="1">#REF!</definedName>
    <definedName name="BO254DA4902AAD4B40BB451DC081513214" hidden="1">#REF!</definedName>
    <definedName name="BO26064183766E4D5590C635248F44A0E1" hidden="1">#REF!</definedName>
    <definedName name="BO2639AAA470994971BD4197F6326148F8" hidden="1">#REF!</definedName>
    <definedName name="BO263AB3DD84CB40C9A86E24563D41443C" hidden="1">#REF!</definedName>
    <definedName name="BO263C190390A241B8873641EA8E55BD28" hidden="1">#REF!</definedName>
    <definedName name="BO266815B5E6894F8DB86A91A49E6FC7F5" hidden="1">#REF!</definedName>
    <definedName name="BO268CA0F777BA4437BDF89A2AF1543232" hidden="1">#REF!</definedName>
    <definedName name="BO26A03721D4A547C791C34FC117C5E290" hidden="1">#REF!</definedName>
    <definedName name="BO2710A4E5FAB740B78933DCC279A54E28" hidden="1">#REF!</definedName>
    <definedName name="BO271532106C964141A86790CE3E55AC5A" hidden="1">#REF!</definedName>
    <definedName name="BO272CC2E369474B02BACE2A0425815584" hidden="1">#REF!</definedName>
    <definedName name="BO272D2A1860DA49A980E35838E7D807A7" hidden="1">#REF!</definedName>
    <definedName name="BO27A3D25FDF2348AEB2BBBAABFA501471" hidden="1">#REF!</definedName>
    <definedName name="BO27A56ECEEFAB4498AE614D5F3056F69D" hidden="1">#REF!</definedName>
    <definedName name="BO282209628F0E43C0AA6DBA4A63E2D519" hidden="1">#REF!</definedName>
    <definedName name="BO283EBE7854EE4472AB6E3B965465CF72" hidden="1">#REF!</definedName>
    <definedName name="BO289EDA8D31624976B7F5310681600E00" hidden="1">#REF!</definedName>
    <definedName name="BO28A45E26388B40D482BA8682DE2AE8E5" hidden="1">#REF!</definedName>
    <definedName name="BO29080E4FAC5D465DAA7D8A8DBADAB2A0" hidden="1">#REF!</definedName>
    <definedName name="BO2909D3983523446990F9D40D15F334D2" hidden="1">#REF!</definedName>
    <definedName name="BO293EDE478AE947A29E630A03310C5CA4" hidden="1">#REF!</definedName>
    <definedName name="BO2941F1501ACA4D90B826AC4DED7A1BC1" hidden="1">#REF!</definedName>
    <definedName name="BO294E79DBC07342C8B47D6E9CAD00F188" hidden="1">#REF!</definedName>
    <definedName name="BO299FE954B1424DAEB5414602CC717FDC" hidden="1">#REF!</definedName>
    <definedName name="BO29CBF8507976485A831B671191904146" hidden="1">#REF!</definedName>
    <definedName name="BO29DA25CEBC384047BF268BCF6C5F389B" hidden="1">#REF!</definedName>
    <definedName name="BO29E03EFCBC6545838C2D31D426C1F84B" hidden="1">#REF!</definedName>
    <definedName name="BO2A0CAD2AEB60494BA08435B596801D11" hidden="1">#REF!</definedName>
    <definedName name="BO2A396859419244B9B00CB86A24361B14" hidden="1">#REF!</definedName>
    <definedName name="BO2A509BB6C59A4C23A4252AC886D0C5E9" hidden="1">#REF!</definedName>
    <definedName name="BO2AD54261D8F94FDEA26F213878E95765" hidden="1">#REF!</definedName>
    <definedName name="BO2AE7CB100A484F7FA5E403551C81E6F1" hidden="1">#REF!</definedName>
    <definedName name="BO2AE9109BE4B34A3AA194FBACA62E9963" hidden="1">#REF!</definedName>
    <definedName name="BO2B250514AFF24C9A8B9E3C31EDBC9C59" hidden="1">#REF!</definedName>
    <definedName name="BO2B3A79BF807946CC9FA06F4EA3E61FC3" hidden="1">#REF!</definedName>
    <definedName name="BO2B40169EEC094CCAB189E06D90306685" hidden="1">#REF!</definedName>
    <definedName name="BO2B42BF7A45254C4A900931BAE785174C" hidden="1">#REF!</definedName>
    <definedName name="BO2B7F4F8DC7C3409DB3DA760B62D7B73D" hidden="1">#REF!</definedName>
    <definedName name="BO2C2C0D4E5E024BCE8A848D54BEB457C7" hidden="1">#REF!</definedName>
    <definedName name="BO2C2C1A8EF1F4408E8AE298F4303639E8" hidden="1">#REF!</definedName>
    <definedName name="BO2C5709ADCA73470BAC48F8E46D07EFC4" hidden="1">#REF!</definedName>
    <definedName name="BO2CAFEC46707C4C1C99825E4F8C191096" hidden="1">#REF!</definedName>
    <definedName name="BO2CC2F068E58C4C0BA609BAAE788D6816" hidden="1">#REF!</definedName>
    <definedName name="BO2CFD8E9FBD6540C1886012A8A072C9EC" hidden="1">#REF!</definedName>
    <definedName name="BO2D9E4EE4AF644696A2C869736AEAF238" hidden="1">#REF!</definedName>
    <definedName name="BO2DA088FB28B4498096BEF557C10EEC9C" hidden="1">#REF!</definedName>
    <definedName name="BO2DEB2044DA074F239A824D68F5FA7BF2" hidden="1">#REF!</definedName>
    <definedName name="BO2E3A0FE94C8B4DA1A54642A467AC0C0C" hidden="1">#REF!</definedName>
    <definedName name="BO2E3E34686EEA4AECA2D2BBE2CDD2C794" hidden="1">#REF!</definedName>
    <definedName name="BO2E52D6B65978490BB2AC4DBB0B1041D5" hidden="1">#REF!</definedName>
    <definedName name="BO2E617A6003E34324B6CB4E54E8E38A6E" hidden="1">#REF!</definedName>
    <definedName name="BO2E7675EB323046C4A1CD60F227B6C763" hidden="1">#REF!</definedName>
    <definedName name="BO2E780CFCF72D47FBB497210834388117" hidden="1">#REF!</definedName>
    <definedName name="BO2EE522DA636A4E78BF95F2FB46E61BD9" hidden="1">#REF!</definedName>
    <definedName name="BO2EE8E1466282401E9C041E947C543C3A" hidden="1">#REF!</definedName>
    <definedName name="BO2F267CA908BF46E79E1D465D3AD657B1" hidden="1">#REF!</definedName>
    <definedName name="BO2F3C2F193DCC4F0CBB36097E0919F14F" hidden="1">#REF!</definedName>
    <definedName name="BO2F43F350C2CD49BCB7D7F52634D3005C" hidden="1">#REF!</definedName>
    <definedName name="BO2F72370E43A645EFA15D28E7B07C4256" hidden="1">#REF!</definedName>
    <definedName name="BO2F8BDF8F7EAF40CA885D1448C28AFA12" hidden="1">#REF!</definedName>
    <definedName name="BO2FADC9998FC545D182247D8666AA69B9" hidden="1">#REF!</definedName>
    <definedName name="BO2FB112A70626468EB594F62F55CA0AC0" hidden="1">#REF!</definedName>
    <definedName name="BO2FC558434489401F9F3606E0F07F7732" hidden="1">#REF!</definedName>
    <definedName name="BO2FE1F0FB391141D2974A2056AD0C6546" hidden="1">#REF!</definedName>
    <definedName name="BO307C26E54C5A4DF580BC5B461B914C1F" hidden="1">#REF!</definedName>
    <definedName name="BO30893F4916DE4CE5A8F7987C9C5D9B0D" hidden="1">#REF!</definedName>
    <definedName name="BO30ACE686B8514048997A4FED3A977F08" hidden="1">#REF!</definedName>
    <definedName name="BO30E844C0DC5A45F49986952171B6122A" hidden="1">#REF!</definedName>
    <definedName name="BO311C8AABA51A4C85B50F65717912CB02" hidden="1">#REF!</definedName>
    <definedName name="BO312B04DCD59843289D742452C7D904C5" hidden="1">#REF!</definedName>
    <definedName name="BO314758C2CBDD4AABA0CD8DBDC115D720" hidden="1">#REF!</definedName>
    <definedName name="BO314D084902A644BAAD22DF64D449C20A" hidden="1">#REF!</definedName>
    <definedName name="BO319BDB10C86949CE8CE98D69CB49E8B5" hidden="1">#REF!</definedName>
    <definedName name="BO31AFF5621F964400A0610B3F724FA307" hidden="1">#REF!</definedName>
    <definedName name="BO31F3BEAC9F9C49E79F76F6B7675FB344" hidden="1">#REF!</definedName>
    <definedName name="BO31F6F7B2B606464B94D36B2AC5EADC0D" hidden="1">#REF!</definedName>
    <definedName name="BO322B8464CEB24D0FB38ECBC05FA0D23C" hidden="1">#REF!</definedName>
    <definedName name="BO32BE4FCEEDC04C028FF23FB840F5DC20" hidden="1">#REF!</definedName>
    <definedName name="BO33055049DA874AEF8CA144D93DEE9504" hidden="1">#REF!</definedName>
    <definedName name="BO331E513E90794AC488946A07EE419CC0" hidden="1">#REF!</definedName>
    <definedName name="BO3356D603826943C5AAFDAED247FC1FFF" hidden="1">#REF!</definedName>
    <definedName name="BO33EA1E6F980A4C8B9F7A9D9340EF0D81" hidden="1">#REF!</definedName>
    <definedName name="BO3471CF274BA84A4087BB2CE1E195987D" hidden="1">#REF!</definedName>
    <definedName name="BO3488C068B87C4F3EB32BD6FDECAFFB53" hidden="1">#REF!</definedName>
    <definedName name="BO34DBCFB55C0E47D587AA2077FE11AE41" hidden="1">#REF!</definedName>
    <definedName name="BO35052AB4A5D24531819B3CE51C902018" hidden="1">#REF!</definedName>
    <definedName name="BO3505A0426BD3445DBB68170401458D08" hidden="1">#REF!</definedName>
    <definedName name="BO3506443B857C49E5A27BEED562ACCC7D" hidden="1">#REF!</definedName>
    <definedName name="BO350793771C5341E1B6A72687F811BC8B" hidden="1">#REF!</definedName>
    <definedName name="BO3519CF49820048129E2E50176ADCD159" hidden="1">#REF!</definedName>
    <definedName name="BO3551ABE5DE354BFBADD30732BD408CED" hidden="1">#REF!</definedName>
    <definedName name="BO35614D54E74C42BA96B282BFAAADB45A" hidden="1">#REF!</definedName>
    <definedName name="BO35B5139B7E914BDBA0FD061EAA362FC1" hidden="1">#REF!</definedName>
    <definedName name="BO35FAA90474E24F13AB2C5403F24AE636" hidden="1">#REF!</definedName>
    <definedName name="BO3620B9BD30674ACC967EFE550CE95EEC" hidden="1">#REF!</definedName>
    <definedName name="BO3631FE6E89524A7B9C65BF09EC4EF104" hidden="1">#REF!</definedName>
    <definedName name="BO363D637879EC4C88B043255DDC4B4C55" hidden="1">#REF!</definedName>
    <definedName name="BO36585777B8CD4E729B0EF4BD11F6B3CD" hidden="1">#REF!</definedName>
    <definedName name="BO365B31B3E87F49BC9E90A1C8A2D1FA26" hidden="1">#REF!</definedName>
    <definedName name="BO366B046FF3214A21844E330C14FEDCDB" hidden="1">#REF!</definedName>
    <definedName name="BO36A820D1ADB34423A9964E7ED2BA2F39" hidden="1">#REF!</definedName>
    <definedName name="BO36ECC0C1D57F4D86AFB124DDB20014A9" hidden="1">#REF!</definedName>
    <definedName name="BO378BDF8983F342A6B653A1ABEB73CED8" hidden="1">#REF!</definedName>
    <definedName name="BO379238243B364373BE3E78EFAED6877B" hidden="1">#REF!</definedName>
    <definedName name="BO37CFAE57D5B74A608FD69A8EB4F4958F" hidden="1">#REF!</definedName>
    <definedName name="BO3809F3245C46433C973F13A62B7CF900" hidden="1">#REF!</definedName>
    <definedName name="BO381889D211E742909A71A7309874C5C4" hidden="1">#REF!</definedName>
    <definedName name="BO383ECE60A62846CCB072FB2A72D1BAF2" hidden="1">#REF!</definedName>
    <definedName name="BO38757F30811E48E8AC9326FF394BD374" hidden="1">#REF!</definedName>
    <definedName name="BO38D84FEE0FA642038DC088937C0FD9C8" hidden="1">#REF!</definedName>
    <definedName name="BO393B51032B5646B19A85E530D82DCE7D" hidden="1">#REF!</definedName>
    <definedName name="BO3941752DB59A4A03B063B202502987F6" hidden="1">#REF!</definedName>
    <definedName name="BO3949990801CF4AC28C62077F878B9D1C" hidden="1">#REF!</definedName>
    <definedName name="BO395D8E75B9C24FB3AFE17CFBD1765B37" hidden="1">#REF!</definedName>
    <definedName name="BO395EF4C5AF634F6E83A10E2EEFD35E13" hidden="1">#REF!</definedName>
    <definedName name="BO3972A2178B75445C96B110B04F78A8D1" hidden="1">#REF!</definedName>
    <definedName name="BO3981062544F346578791BC7CB89F9429" hidden="1">#REF!</definedName>
    <definedName name="BO39C6F1ECC70F406FA6FF6A1DB4B9E0FC" hidden="1">#REF!</definedName>
    <definedName name="BO39CE6CFA94CC421BA869A2FFA3627880" hidden="1">#REF!</definedName>
    <definedName name="BO3A4A390FBA7144E49F871D8C86538C18" hidden="1">#REF!</definedName>
    <definedName name="BO3A6363589E0A4E9A9E71AB749F9C9DBD" hidden="1">#REF!</definedName>
    <definedName name="BO3A7B64A25DAE414C9599084C91C800E0" hidden="1">#REF!</definedName>
    <definedName name="BO3AA4084C292041D084CC6D3B06E033E3" hidden="1">#REF!</definedName>
    <definedName name="BO3AA758D88E7C4137BA18643ADA8BAFE7" hidden="1">#REF!</definedName>
    <definedName name="BO3AB61D6682E146538257FBC375360F05" hidden="1">#REF!</definedName>
    <definedName name="BO3ABE8847628542879558283388606718" hidden="1">#REF!</definedName>
    <definedName name="BO3AFFDCA8CE6247468534A15A26E9E390" hidden="1">#REF!</definedName>
    <definedName name="BO3B397AD37A9C435EBDD5BD73EA83410A" hidden="1">#REF!</definedName>
    <definedName name="BO3B3B6AD27D1247FB88AB5823BF5CDEB5" hidden="1">#REF!</definedName>
    <definedName name="BO3B3D969B0822467888AD47FBC996CE3F" hidden="1">#REF!</definedName>
    <definedName name="BO3B59B01EE02D409AB71301DC3E2B8733" hidden="1">#REF!</definedName>
    <definedName name="BO3B650AC0AC8D4FE1B706236FEC515F32" hidden="1">#REF!</definedName>
    <definedName name="BO3B97682387BB405B9763DDE498882CE3" hidden="1">#REF!</definedName>
    <definedName name="BO3BBB1DAA03444F6FA2E9B18CE0AA0021" hidden="1">#REF!</definedName>
    <definedName name="BO3BC1FBEDFF3C47D0A276B76B0D2E7D7B" hidden="1">#REF!</definedName>
    <definedName name="BO3BD52CFE16C046C4BAC68FEEA77191D0" hidden="1">#REF!</definedName>
    <definedName name="BO3C0DC3C7EA86484E932616882226BD78" hidden="1">#REF!</definedName>
    <definedName name="BO3C11503A4C6D44BEA3C61D03FA7D3164" hidden="1">#REF!</definedName>
    <definedName name="BO3C2E167645FC4529A327BDF62142D960" hidden="1">#REF!</definedName>
    <definedName name="BO3C4DF8B794774A1A9CC2D61B32F5C7AC" hidden="1">#REF!</definedName>
    <definedName name="BO3C583156180C4923BFC2DF1EE47C6F83" hidden="1">#REF!</definedName>
    <definedName name="BO3C5D8C62E1224F6B85202D46368E8DE3" hidden="1">#REF!</definedName>
    <definedName name="BO3C9F673804ED4CC593CC83B774337553" hidden="1">#REF!</definedName>
    <definedName name="BO3CD53D1D040C4394989F9C8D63C34DA0" hidden="1">#REF!</definedName>
    <definedName name="BO3CDFC429F4084B21A72B70714F2EA62E" hidden="1">#REF!</definedName>
    <definedName name="BO3D131D8CF47E4A4EA7FA1423ACB7CFAD" hidden="1">#REF!</definedName>
    <definedName name="BO3D3820636F524F0DAB55CAA10CBA4F95" hidden="1">#REF!</definedName>
    <definedName name="BO3D5C64E41B3241DDBA716BC6372008D8" hidden="1">#REF!</definedName>
    <definedName name="BO3D73998CE13A413089E06551C3A8191C" hidden="1">#REF!</definedName>
    <definedName name="BO3D8DFC108014405FB2183CE4D4503326" hidden="1">#REF!</definedName>
    <definedName name="BO3DFD247C115F4E8FA8FAC912F4F38C41" hidden="1">#REF!</definedName>
    <definedName name="BO3E336E4B6C9442519F5C5230B4FF5D7E" hidden="1">#REF!</definedName>
    <definedName name="BO3E595F189A17411B97B251056283CFF1" hidden="1">#REF!</definedName>
    <definedName name="BO3EB908162A83485B810CD2B61A5BD15B" hidden="1">#REF!</definedName>
    <definedName name="BO3EC094AC296D476FB692F21CF1E17AA8" hidden="1">#REF!</definedName>
    <definedName name="BO3EC1EDB0C7254ECCBF2DD2A83F8CC81C" hidden="1">#REF!</definedName>
    <definedName name="BO3EEFF58A35C94B9C8CA06C2FB93F964A" hidden="1">#REF!</definedName>
    <definedName name="BO3F0E69430A7B46EDAFDB2F5750F65FAF" hidden="1">#REF!</definedName>
    <definedName name="BO3F29AD784D4B45D6BC6B3A4B400C4684" hidden="1">#REF!</definedName>
    <definedName name="BO3F4321D35EE34A9EA51F5752899135A6" hidden="1">#REF!</definedName>
    <definedName name="BO3FA1427568594F26870ACC4AFC35B4A7" hidden="1">#REF!</definedName>
    <definedName name="BO3FAB2AE83C994689B56E4716C4FA078F" hidden="1">#REF!</definedName>
    <definedName name="BO3FDCDEF529E043D9B6AAD7923BB3E634" hidden="1">#REF!</definedName>
    <definedName name="BO40474C2A4E31494B8C2C5E7524FFF49A" hidden="1">#REF!</definedName>
    <definedName name="BO40580D792ABA4B59A824E786F74AF640" hidden="1">#REF!</definedName>
    <definedName name="BO4059D57C05684AE68DAC72F046DC21C3" hidden="1">#REF!</definedName>
    <definedName name="BO405C3462BA024ADFA886EAA704DA7D5C" hidden="1">#REF!</definedName>
    <definedName name="BO405F9D30FFD547DBA789CD01A95D2F5D" hidden="1">#REF!</definedName>
    <definedName name="BO40615F71FA054B3C8B9F7EF8728283FF" hidden="1">#REF!</definedName>
    <definedName name="BO409697F33B714BB5B112D029C1CF6616" hidden="1">#REF!</definedName>
    <definedName name="BO40C3861FDBD34A399FCF353BE5AA629A" hidden="1">#REF!</definedName>
    <definedName name="BO40C5BEA21DF443CA9314B361E9891FF2" hidden="1">#REF!</definedName>
    <definedName name="BO40DBA7239BC647758443A0EB3D3D392C" hidden="1">#REF!</definedName>
    <definedName name="BO414B4326FB324F5D9CE492EE1AF668C9" hidden="1">#REF!</definedName>
    <definedName name="BO416688E675614BD3A50BB0B5012FB4B4" hidden="1">#REF!</definedName>
    <definedName name="BO4182CBBB821A4EB1AF904C13359C6100" hidden="1">#REF!</definedName>
    <definedName name="BO41A3CA5B93424F88BE9E2160215F655C" hidden="1">#REF!</definedName>
    <definedName name="BO4233DC42C6694A0BA45DC605745CB6B6" hidden="1">#REF!</definedName>
    <definedName name="BO42408E3696364E81B5277C2C276E15C1" hidden="1">#REF!</definedName>
    <definedName name="BO428600E0C8224E24AE3E945DAB065F61" hidden="1">#REF!</definedName>
    <definedName name="BO42C1930CB4354E22B8F355B9BA4BC985" hidden="1">#REF!</definedName>
    <definedName name="BO432D8062D1C24195A3996F8A346C1B63" hidden="1">#REF!</definedName>
    <definedName name="BO43630049B3694E7F8806110C43C3DE7A" hidden="1">#REF!</definedName>
    <definedName name="BO437476C245864D768E7CDC2DEA6D08A0" hidden="1">#REF!</definedName>
    <definedName name="BO437E33EB502449129CB2097E9756BB51" hidden="1">#REF!</definedName>
    <definedName name="BO43915AE2D9964E1F8C31EC968D0927C1" hidden="1">#REF!</definedName>
    <definedName name="BO43F51CE8772048D9A16A448A32A13517" hidden="1">#REF!</definedName>
    <definedName name="BO4409DB8850B340219766768366429E5C" hidden="1">#REF!</definedName>
    <definedName name="BO4416B4166878411A803E91F8BCC18226" hidden="1">#REF!</definedName>
    <definedName name="BO444F82B9DF524DB3A8444F1ED45E767F" hidden="1">#REF!</definedName>
    <definedName name="BO451219BC222344C89DE5D782048BB5DA" hidden="1">#REF!</definedName>
    <definedName name="BO452686D1E2E44515B6E144759F5BFD3E" hidden="1">#REF!</definedName>
    <definedName name="BO45D02FB7BE3348609F240537F1F157CB" hidden="1">#REF!</definedName>
    <definedName name="BO45EC2EE612244076989B1604A67B2F7D" hidden="1">#REF!</definedName>
    <definedName name="BO45EC56697B1240229B6FEB0D6FAE04FF" hidden="1">#REF!</definedName>
    <definedName name="BO45ED49273BF54DD495FB830A285E5740" hidden="1">#REF!</definedName>
    <definedName name="BO45F3E9A8CADF401894E5878BCE1F00B6" hidden="1">#REF!</definedName>
    <definedName name="BO460890A103AB4D81ADD6A7E9EC642E3A" hidden="1">#REF!</definedName>
    <definedName name="BO460E5DFCBBDB4EC99C378E9C89E88AC4" hidden="1">#REF!</definedName>
    <definedName name="BO46133CE2108F41129030CF738144FD6D" hidden="1">#REF!</definedName>
    <definedName name="BO4683F27C4C644370901444D2059929A7" hidden="1">#REF!</definedName>
    <definedName name="BO469028961BAF495A80237E1D35FB557E" hidden="1">#REF!</definedName>
    <definedName name="BO469E5AD597E64DA2B94D5022FEC6B86C" hidden="1">#REF!</definedName>
    <definedName name="BO46A58DAE14A5465EB1F70E75AB5EAE51" hidden="1">#REF!</definedName>
    <definedName name="BO46BE0A4852144B1184AFE48D41E17227" hidden="1">#REF!</definedName>
    <definedName name="BO46F21255E4B541EEBB7966FA5CC3C3F1" hidden="1">#REF!</definedName>
    <definedName name="BO46FB8D47570D468A908CBBD2CFE758AD" hidden="1">#REF!</definedName>
    <definedName name="BO47104E95302C46F6AA0DC6F4AB47C8E7" hidden="1">#REF!</definedName>
    <definedName name="BO4788E9481BF9476EBCA4D17B6315264A" hidden="1">#REF!</definedName>
    <definedName name="BO4792C3CE14EF4A99ADC56C0F68C64A34" hidden="1">#REF!</definedName>
    <definedName name="BO479ABAFBAC9F478C89511F06DD1776F5" hidden="1">#REF!</definedName>
    <definedName name="BO47B61341232545DA884B82062ECF7C5E" hidden="1">#REF!</definedName>
    <definedName name="BO47E72F9BB0834300B28A5E281BCEA14B" hidden="1">#REF!</definedName>
    <definedName name="BO480316DDB6EA4E72A071161AF9981ECD" hidden="1">#REF!</definedName>
    <definedName name="BO4821D86CDA0A45A2A6B37961DA721882" hidden="1">#REF!</definedName>
    <definedName name="BO4823BD561D914DEEAA792E71A430788E" hidden="1">#REF!</definedName>
    <definedName name="BO48245AEB4705450DBE00823C75027BC5" hidden="1">#REF!</definedName>
    <definedName name="BO4838B09621DA466DB63E4A0237A817AB" hidden="1">#REF!</definedName>
    <definedName name="BO494BFDFE7B8743FC8F4A21FDAF609BEE" hidden="1">#REF!</definedName>
    <definedName name="BO4972FEBF49BC4E6AAB4A00DB045FD81F" hidden="1">#REF!</definedName>
    <definedName name="BO49A4040E92534C6D8F830A73493E775B" hidden="1">#REF!</definedName>
    <definedName name="BO49FB4BE3C4F24744AC2367A4A2249D3B" hidden="1">#REF!</definedName>
    <definedName name="BO4A2C6B9CDE514F88A59099230F132342" hidden="1">#REF!</definedName>
    <definedName name="BO4A5651A2CC874850B4FD79AFCB456E52" hidden="1">#REF!</definedName>
    <definedName name="BO4A5CF22785BC457B850BD11DB517938B" hidden="1">#REF!</definedName>
    <definedName name="BO4A810CDC8D40410EB6782D28E34442FA" hidden="1">#REF!</definedName>
    <definedName name="BO4A824B50A8004535B5A2050DB8438EE6" hidden="1">#REF!</definedName>
    <definedName name="BO4B22D0BDE5D54E33921358E4585CBFC7" hidden="1">#REF!</definedName>
    <definedName name="BO4B4B9657A2254688A77FAD7B7C7EE471" hidden="1">#REF!</definedName>
    <definedName name="BO4B694BD2F99C4B6FBF1E949167E832BA" hidden="1">#REF!</definedName>
    <definedName name="BO4B70139C59AC41D1BCBEDA19CB9B3328" hidden="1">#REF!</definedName>
    <definedName name="BO4B77434B4E9C42F7B5024EEFEB03439E" hidden="1">#REF!</definedName>
    <definedName name="BO4B9AEE67BEA845B09AEDFAABA370A5DD" hidden="1">#REF!</definedName>
    <definedName name="BO4BBD630FEA204336AC7844DE53AED6A6" hidden="1">#REF!</definedName>
    <definedName name="BO4BCAFDD31FB049749DCF23D14F5A95E1" hidden="1">#REF!</definedName>
    <definedName name="BO4C09136808B34099BCDE4DD2A302BEB0" hidden="1">#REF!</definedName>
    <definedName name="BO4C12F1D64E7840B8AB6BACDBE12AB09B" hidden="1">#REF!</definedName>
    <definedName name="BO4C89FE5B451A4025A8B094A2689D0A6B" hidden="1">#REF!</definedName>
    <definedName name="BO4CC445916923422591E6E0BB6AAB66A9" hidden="1">#REF!</definedName>
    <definedName name="BO4CD8F0864E734B50ACFEE4842FEFAA07" hidden="1">#REF!</definedName>
    <definedName name="BO4D088C1F75C64371825DB838C1017C6A" hidden="1">#REF!</definedName>
    <definedName name="BO4D199EFCAF1344A2ABB9D284F0BF019E" hidden="1">#REF!</definedName>
    <definedName name="BO4D60DD08EF0A461D8A1AC24831CF9434" hidden="1">#REF!</definedName>
    <definedName name="BO4D6A660675EF4C9A975F33B4E1D264F2" hidden="1">#REF!</definedName>
    <definedName name="BO4D867238439347359032295CE063429E" hidden="1">#REF!</definedName>
    <definedName name="BO4DCDDD5011A14252BD31E1D565BEC7D3" hidden="1">#REF!</definedName>
    <definedName name="BO4E036EEFCB1D4637986ADCBE77AC9ABB" hidden="1">#REF!</definedName>
    <definedName name="BO4E04BA6151B74650905D838F0F3BEC1A" hidden="1">#REF!</definedName>
    <definedName name="BO4E106DD6C146447CB9EA891382CBD0F5" hidden="1">#REF!</definedName>
    <definedName name="BO4E2F2CB3E3C34EC299B5E2BBC5464B1B" hidden="1">#REF!</definedName>
    <definedName name="BO4E3292E1C2B744318B9732BC51575838" hidden="1">#REF!</definedName>
    <definedName name="BO4E3689697AA64164AE603609EE309860" hidden="1">#REF!</definedName>
    <definedName name="BO4E57988265BE45D8A2ED248DBE540C14" hidden="1">#REF!</definedName>
    <definedName name="BO4EAD16AB8F3942CA952C038BDFADA01B" hidden="1">#REF!</definedName>
    <definedName name="BO4F3953F926E6499584E2E903283F8872" hidden="1">#REF!</definedName>
    <definedName name="BO4F3C139368BE4063BCB07AEA20043EE2" hidden="1">#REF!</definedName>
    <definedName name="BO4F3CC0D36467404F98F99F82D8A511AD" hidden="1">#REF!</definedName>
    <definedName name="BO4F4A7633062D4FB29C975312FC1D99F3" hidden="1">#REF!</definedName>
    <definedName name="BO4FE40E6B9E8943529FD2AAF6A60AECF3" hidden="1">#REF!</definedName>
    <definedName name="BO5025BFCD72A54AF1BACEAA5BEFBEC255" hidden="1">#REF!</definedName>
    <definedName name="BO5035DC119B094292B7AE0E454471F24C" hidden="1">#REF!</definedName>
    <definedName name="BO50395494FB9742A1B6C1865C15B57436" hidden="1">#REF!</definedName>
    <definedName name="BO504F14B9D7654EB18923532A8672705F" hidden="1">#REF!</definedName>
    <definedName name="BO50528A2F154249D4A8A16ECFCBD7C827" hidden="1">#REF!</definedName>
    <definedName name="BO5064001C73D840F880550A3544BD99EA" hidden="1">#REF!</definedName>
    <definedName name="BO506E7D44DC9D47EFB898AE3523778D5A" hidden="1">#REF!</definedName>
    <definedName name="BO507FF9F4A2DC4D6F9D8EA90021CFC789" hidden="1">#REF!</definedName>
    <definedName name="BO509AF5F659BB483A98564B19682C8D49" hidden="1">#REF!</definedName>
    <definedName name="BO50FA06E11DA14894A49213FA8B1D04D5" hidden="1">#REF!</definedName>
    <definedName name="BO511FB6DE912F480F992D5975F83379E3" hidden="1">#REF!</definedName>
    <definedName name="BO513C92E818524728ABB3440C5A84AD17" hidden="1">#REF!</definedName>
    <definedName name="BO51454326FEED4C64A8104EA4C2BA6A45" hidden="1">#REF!</definedName>
    <definedName name="BO5162949A19C5453081E26B0D3A76DB01" hidden="1">#REF!</definedName>
    <definedName name="BO516FF8115CDE4E89A0374739396C455B" hidden="1">#REF!</definedName>
    <definedName name="BO517B86D6A601445B94BEAD63A8686576" hidden="1">#REF!</definedName>
    <definedName name="BO51BEB60E1F8441D999A3E5D0B4F29E5B" hidden="1">#REF!</definedName>
    <definedName name="BO51BF6D7BC68C45F88CE07B05168D8654" hidden="1">#REF!</definedName>
    <definedName name="BO51DDF8A694D540E98BD2EA213449B3CA" hidden="1">#REF!</definedName>
    <definedName name="BO51E739F6A7B149D49B5ECB517C421D03" hidden="1">#REF!</definedName>
    <definedName name="BO51EED9F6ACAC4FA8BD28726C145CB144" hidden="1">#REF!</definedName>
    <definedName name="BO524F3DC648154701857B47F77D0A0D48" hidden="1">#REF!</definedName>
    <definedName name="BO525F36117538476BA0F83FF4289F82F5" hidden="1">#REF!</definedName>
    <definedName name="BO52657BD91F1F4AEDB6E1CE5364306723" hidden="1">#REF!</definedName>
    <definedName name="BO526EF9D2B99C40F5898130FCADD5BB21" hidden="1">#REF!</definedName>
    <definedName name="BO5285A39B9FC647A88ADEFBC7F7B16B9F" hidden="1">#REF!</definedName>
    <definedName name="BO528A6ED2DE814CAF84C4AFDB6286FD1F" hidden="1">#REF!</definedName>
    <definedName name="BO52DEE366613E4F499386FDE57AE21956" hidden="1">#REF!</definedName>
    <definedName name="BO53179FD5E9874192B7BA4F85F9062197" hidden="1">#REF!</definedName>
    <definedName name="BO532E5F7FAFCE4BC2A3B4FD192BE00E91" hidden="1">#REF!</definedName>
    <definedName name="BO53316F2830A84898B505BBF98A7E0641" hidden="1">#REF!</definedName>
    <definedName name="BO534D484B740446DE876B9A4D4DCBBF68" hidden="1">#REF!</definedName>
    <definedName name="BO536C34933B4F437A8FCAFF9A075941B2" hidden="1">#REF!</definedName>
    <definedName name="BO5383A235A48D4A44A89600EF3860982A" hidden="1">#REF!</definedName>
    <definedName name="BO5385B0DAACD444CDA5871A3364E83F79" hidden="1">#REF!</definedName>
    <definedName name="BO53BDA9F4D16645AC915574D3BEAF7892" hidden="1">#REF!</definedName>
    <definedName name="BO5400F7E497CB445AB7F73AABFBF3538C" hidden="1">#REF!</definedName>
    <definedName name="BO540113C6175144A0AD9A4E962F9E3925" hidden="1">#REF!</definedName>
    <definedName name="BO5430399FF5EE4BA5A5BD258F863A3CD9" hidden="1">#REF!</definedName>
    <definedName name="BO5463A84A005E439381E78439D7F4F159" hidden="1">#REF!</definedName>
    <definedName name="BO5475272D9A7649509E6AEFE2CC34FABF" hidden="1">#REF!</definedName>
    <definedName name="BO54A339566EC141FB8ECEA3D1C9F5FD39" hidden="1">#REF!</definedName>
    <definedName name="BO550728AB51E94FADB63CB639EAA1748F" hidden="1">#REF!</definedName>
    <definedName name="BO55966ED8F3C04E27AFB757BE06287C27" hidden="1">#REF!</definedName>
    <definedName name="BO5599CCF6A4A245A0A0B2109518150A0E" hidden="1">#REF!</definedName>
    <definedName name="BO559AE1C2C7FE4860AF1BE828B2E93C12" hidden="1">#REF!</definedName>
    <definedName name="BO55D796550CBB4A7C972E45839AAF2C8B" hidden="1">#REF!</definedName>
    <definedName name="BO55EE8333BEB54F3F85DF8C18B428DC8C" hidden="1">#REF!</definedName>
    <definedName name="BO5615B7FF50D045DD8A85C1E052B9EC1B" hidden="1">#REF!</definedName>
    <definedName name="BO56408D020F564D6CBDD0DAA7B1A89E1C" hidden="1">#REF!</definedName>
    <definedName name="BO5640B5439FBB44188C11B6080CB80D27" hidden="1">#REF!</definedName>
    <definedName name="BO570D925309F34B7BA428E79776463FB0" hidden="1">#REF!</definedName>
    <definedName name="BO5739D16BD84D49B09BC3EB933B197AA2" hidden="1">#REF!</definedName>
    <definedName name="BO57982D69DEFE403EB64B954FC0FF4D2C" hidden="1">#REF!</definedName>
    <definedName name="BO5811E6BAB2B148E1B3BCF2CDE5AE6410" hidden="1">#REF!</definedName>
    <definedName name="BO5817FB1054F449B8B21658E61875D655" hidden="1">#REF!</definedName>
    <definedName name="BO5818DEB00E634D108ED6A3DE3C5DBF68" hidden="1">#REF!</definedName>
    <definedName name="BO585B6E63DBFA4B73BB89D801C5C82A8A" hidden="1">#REF!</definedName>
    <definedName name="BO586DC491C8D34995B84FF7D0AFA98248" hidden="1">#REF!</definedName>
    <definedName name="BO587E5DE69CC2470DB7761FF7610F17EC" hidden="1">#REF!</definedName>
    <definedName name="BO58C00C2CD18343379C130472A13F1FE5" hidden="1">#REF!</definedName>
    <definedName name="BO59170EC45A4F44B1BBD6529E8D65AD5B" hidden="1">#REF!</definedName>
    <definedName name="BO5977D3AC5DA14B24A87222A470E01111" hidden="1">#REF!</definedName>
    <definedName name="BO5983970F7EEF496E9C97AE814A151EBA" hidden="1">#REF!</definedName>
    <definedName name="BO598907FDFAC741E0B6ACB10A805A3533" hidden="1">#REF!</definedName>
    <definedName name="BO59B3AB8E68E1430FA150A850DE2F0F1F" hidden="1">#REF!</definedName>
    <definedName name="BO59CA1AB95CC247CC911166E79F37BFFC" hidden="1">#REF!</definedName>
    <definedName name="BO59D69338377448B99CEFF245016CFCF7" hidden="1">#REF!</definedName>
    <definedName name="BO59E55EC2A8EC4BF7A2C162DE07053884" hidden="1">#REF!</definedName>
    <definedName name="BO5A4B077B18B149EB823CBDB8FD865AE0" hidden="1">#REF!</definedName>
    <definedName name="BO5AC630F5E8E24A5A958364BAE59ACB5D" hidden="1">#REF!</definedName>
    <definedName name="BO5B0B48C92E8C4BF4BF91288E88653560" hidden="1">#REF!</definedName>
    <definedName name="BO5B58DC2AC2E743CC9716CA1380A48F09" hidden="1">#REF!</definedName>
    <definedName name="BO5B6692D8797D418DB6BCDFC4815CD9D6" hidden="1">#REF!</definedName>
    <definedName name="BO5B7D961A60DA46B28C7402EC082DF495" hidden="1">#REF!</definedName>
    <definedName name="BO5B956581F4574F9487E63454E19F044D" hidden="1">#REF!</definedName>
    <definedName name="BO5BA3CC8F3A264DCA876DF391CFFACD9D" hidden="1">#REF!</definedName>
    <definedName name="BO5BB11F0C697B452A8A65AA32078FC0C6" hidden="1">#REF!</definedName>
    <definedName name="BO5C034AD0050F43D4AA87B384AB1424FE" hidden="1">#REF!</definedName>
    <definedName name="BO5C0B146A3F834901A5677A111E59183D" hidden="1">#REF!</definedName>
    <definedName name="BO5C236948A12347A88A675D894195B6F7" hidden="1">#REF!</definedName>
    <definedName name="BO5C2753E136F74CDA9BECFECBB97C3FB1" hidden="1">#REF!</definedName>
    <definedName name="BO5C397F7A9FA6423C82FB1F34CC078897" hidden="1">#REF!</definedName>
    <definedName name="BO5C565DBF50864ACFA40DFFD23F5A2023" hidden="1">#REF!</definedName>
    <definedName name="BO5C7DE43A7A764A8BACBE5A633C7A704D" hidden="1">#REF!</definedName>
    <definedName name="BO5CC310FAF3854BA7BF0D7D45B91C6A84" hidden="1">#REF!</definedName>
    <definedName name="BO5CCE143760114120A68C3FCDAC7A21F1" hidden="1">#REF!</definedName>
    <definedName name="BO5CD6B783658E4AF8BF42B97D14EAC0EC" hidden="1">#REF!</definedName>
    <definedName name="BO5D280A3AFF3C4752B4F074117691A0B6" hidden="1">#REF!</definedName>
    <definedName name="BO5D2D04AAF2D046E2B2EA0AEC3BC2B504" hidden="1">#REF!</definedName>
    <definedName name="BO5D7F928CF004436184B29103C1F3A67C" hidden="1">#REF!</definedName>
    <definedName name="BO5DA2279F06ED4563A5588F07BC5CDDDE" hidden="1">#REF!</definedName>
    <definedName name="BO5DDC8E9D72DF4AEABDB24AFD3C6FB2D6" hidden="1">#REF!</definedName>
    <definedName name="BO5DECC6AAF374403BA7A0729E695CE5E5" hidden="1">#REF!</definedName>
    <definedName name="BO5E3722D160064365AA2F0E6BCD45E8D2" hidden="1">#REF!</definedName>
    <definedName name="BO5E5B8CD85FF441FD84F0B88E9035270E" hidden="1">#REF!</definedName>
    <definedName name="BO5E600DFDDA90485B91F49C3AF2228157" hidden="1">#REF!</definedName>
    <definedName name="BO5E6FE3B01B104DAB8C54EB8CD1563070" hidden="1">#REF!</definedName>
    <definedName name="BO5E86541801A147F28B035303C479E1B2" hidden="1">#REF!</definedName>
    <definedName name="BO5E960F0D043E425FAF69FADD50651F26" hidden="1">#REF!</definedName>
    <definedName name="BO5EB79132522A44688D2A19555F47D525" hidden="1">#REF!</definedName>
    <definedName name="BO5EC3F0B2219D408D9D424006AA9138F4" hidden="1">#REF!</definedName>
    <definedName name="BO5ECE477114384F89B0FE87AC920024FD" hidden="1">#REF!</definedName>
    <definedName name="BO5ED9496072B5468BA0DA4174E9DB438A" hidden="1">#REF!</definedName>
    <definedName name="BO5F2B2C51DFF646678430BD6BB605EA32" hidden="1">#REF!</definedName>
    <definedName name="BO5FA0E8190E6245D88172B9E7C131745B" hidden="1">#REF!</definedName>
    <definedName name="BO5FE94E51ACB34198A2BD81DB27466C59" hidden="1">#REF!</definedName>
    <definedName name="BO5FF5D02909A543C2B5C37F1464B4061A" hidden="1">#REF!</definedName>
    <definedName name="BO5FF70887332E489E8FCACEF0CD7503A2" hidden="1">#REF!</definedName>
    <definedName name="BO6036FED4BA314C3D9771E7FF78C61A0B" hidden="1">#REF!</definedName>
    <definedName name="BO60AD2360534F4B22A20AA1B007C0A23F" hidden="1">#REF!</definedName>
    <definedName name="BO60FA17CD3F5D4139AF3A9DC069DF8C17" hidden="1">#REF!</definedName>
    <definedName name="BO610153EC135C4FAF89E6F93F5E4E776E" hidden="1">#REF!</definedName>
    <definedName name="BO6168A19578F24C8A87598D92CAF11DC3" hidden="1">#REF!</definedName>
    <definedName name="BO6175AA2DD96B4263A265A9875E14D270" hidden="1">#REF!</definedName>
    <definedName name="BO617B4CFC373542F99BCD80AFF223D0C8" hidden="1">#REF!</definedName>
    <definedName name="BO61E2A8B5827F4B35B5561770D8465836" hidden="1">#REF!</definedName>
    <definedName name="BO61EC9C03A3B94C3AA8530DCD12848BAA" hidden="1">#REF!</definedName>
    <definedName name="BO6210C33026384BF29CD01854688C06FE" hidden="1">#REF!</definedName>
    <definedName name="BO622A054CA7CF44A2B1B107EEFCE8300C" hidden="1">#REF!</definedName>
    <definedName name="BO625E16DB50024F46921BE15387F8991F" hidden="1">#REF!</definedName>
    <definedName name="BO62651A1535114EFDA2F679F1EC334391" hidden="1">#REF!</definedName>
    <definedName name="BO62A989696DFB40CB95CFECF25D6CD6AA" hidden="1">#REF!</definedName>
    <definedName name="BO62D64498A9A2418894564580E20FFEFD" hidden="1">#REF!</definedName>
    <definedName name="BO62F18E536EC54BC587E925B570FF53EB" hidden="1">#REF!</definedName>
    <definedName name="BO62F1C27DFF3B4E88A5A7B2F7E92136B8" hidden="1">#REF!</definedName>
    <definedName name="BO62F4FC2BF72344F59874C686E78A007E" hidden="1">#REF!</definedName>
    <definedName name="BO62F6FB9B773D45D2ACF87B0EF9F699B0" hidden="1">#REF!</definedName>
    <definedName name="BO6347FAEE2BDF4FCC857D7E89F0A1679F" hidden="1">#REF!</definedName>
    <definedName name="BO635D9DD21D7C45DE9F548556E6426D83" hidden="1">#REF!</definedName>
    <definedName name="BO63C6E9A1B28345B1A1B149E046AEDCDE" hidden="1">#REF!</definedName>
    <definedName name="BO63F9FB56BE2F4CB0BF0829CD34CE1563" hidden="1">#REF!</definedName>
    <definedName name="BO6410F5DE646A425D9D4D935BEDD342FE" hidden="1">#REF!</definedName>
    <definedName name="BO648A622B4B264A69BF39F4C9C8B83CC4" hidden="1">#REF!</definedName>
    <definedName name="BO6491D794544146AF9751979773B99BAF" hidden="1">#REF!</definedName>
    <definedName name="BO6495C0602ACE4B4B9A92156F35DBCAA9" hidden="1">#REF!</definedName>
    <definedName name="BO64A221BCB044451AA2D1224C4D9697E8" hidden="1">#REF!</definedName>
    <definedName name="BO64AE8F81C5E141159A8742E3A0480CCE" hidden="1">#REF!</definedName>
    <definedName name="BO64AEB11120A7424190FD744D6CE36276" hidden="1">#REF!</definedName>
    <definedName name="BO659A0E92BC1B45C68C14C39AF024220D" hidden="1">#REF!</definedName>
    <definedName name="BO65A10ECC89614F1493FCF5DC763221A5" hidden="1">#REF!</definedName>
    <definedName name="BO65A4A7DD833C4FB399C14B95FE082976" hidden="1">#REF!</definedName>
    <definedName name="BO65D6040FABD5463A95C26F219AE8E012" hidden="1">#REF!</definedName>
    <definedName name="BO65DE55FDAFE64B45A4C9F869F8C98CF5" hidden="1">#REF!</definedName>
    <definedName name="BO65FDA3CA71D54B0C8F722E7279713D0B" hidden="1">#REF!</definedName>
    <definedName name="BO662A6F3014474FAD8BF711FB84E34C4F" hidden="1">#REF!</definedName>
    <definedName name="BO66719BDEC716454D93830AB58C63293E" hidden="1">#REF!</definedName>
    <definedName name="BO667CD2DADD0D441F93D7F888F3F26172" hidden="1">#REF!</definedName>
    <definedName name="BO6694E1AE9E384C558A14B04A7CF8733D" hidden="1">#REF!</definedName>
    <definedName name="BO66A86235490449F699DDC9C1EB8C7CBC" hidden="1">#REF!</definedName>
    <definedName name="BO66AE2B5218F842FAA08500989366988B" hidden="1">#REF!</definedName>
    <definedName name="BO66C20640AAEA46578274F95C225D4BAE" hidden="1">#REF!</definedName>
    <definedName name="BO6768DCE1810A4866B88FB94142E2519C" hidden="1">#REF!</definedName>
    <definedName name="BO67A2DD0AF32A4EA2AFA3C4506773FABF" hidden="1">#REF!</definedName>
    <definedName name="BO67B6846F2FD24D89B207DBA1A60C8941" hidden="1">#REF!</definedName>
    <definedName name="BO67BA3B471F0A4ADF82BA1E4AAA17D1F0" hidden="1">#REF!</definedName>
    <definedName name="BO68105C56B10F4819935024A1344E84CE" hidden="1">#REF!</definedName>
    <definedName name="BO681354A7573843BF8C9FF7B72F5C5F9C" hidden="1">#REF!</definedName>
    <definedName name="BO682D5F2F0376402E9414EAEABD73C72D" hidden="1">#REF!</definedName>
    <definedName name="BO685A7893D2774A42ACCBF7D43D085298" hidden="1">#REF!</definedName>
    <definedName name="BO68740A2D3B33498FBF9213F096F7A0C5" hidden="1">#REF!</definedName>
    <definedName name="BO6880FFA1A4C34CD28EC6C0825939450E" hidden="1">#REF!</definedName>
    <definedName name="BO6897897728C84B18834328151DA8895B" hidden="1">#REF!</definedName>
    <definedName name="BO689FEDA476E94030990B8D7F25A062E7" hidden="1">#REF!</definedName>
    <definedName name="BO68A8816E1AA042F8811AE6CF72DF338D" hidden="1">#REF!</definedName>
    <definedName name="BO68E99FCD006E40869667F094ADC9A7D3" hidden="1">#REF!</definedName>
    <definedName name="BO696881E91D8C4678A30EF9215F587D7E" hidden="1">#REF!</definedName>
    <definedName name="BO698B5D43B2574821A8AC8C3CF89ABB65" hidden="1">#REF!</definedName>
    <definedName name="BO69C21943A8A84966976D8EA4DE5BC796" hidden="1">#REF!</definedName>
    <definedName name="BO69C2DC7963C84BF88B435A83B8985658" hidden="1">#REF!</definedName>
    <definedName name="BO69C8B2AD9A46454984D5853D4537434E" hidden="1">#REF!</definedName>
    <definedName name="BO69E5E39BFFA94430899A40997B44B5C2" hidden="1">#REF!</definedName>
    <definedName name="BO69F198D171994F7F876A6E98F5EB8794" hidden="1">#REF!</definedName>
    <definedName name="BO6A897C8DD77A4F2096004A2B61880B59" hidden="1">#REF!</definedName>
    <definedName name="BO6A9969BF4CD9461F8A2E52DB1D4B45A1" hidden="1">#REF!</definedName>
    <definedName name="BO6AB97C2B747D4D98B50158B294EB3EC0" hidden="1">#REF!</definedName>
    <definedName name="BO6ABC83C9D48B4191A2A8955DB9BD00F4" hidden="1">#REF!</definedName>
    <definedName name="BO6AE69CD2294A4C628897692DC2EC94EE" hidden="1">#REF!</definedName>
    <definedName name="BO6AECBDD87195407EB7878F953024B39A" hidden="1">#REF!</definedName>
    <definedName name="BO6AF75680AAB7464C98C4D59EAE88D4C7" hidden="1">#REF!</definedName>
    <definedName name="BO6B35E00DA02F4EBB94513061F9368F7C" hidden="1">#REF!</definedName>
    <definedName name="BO6B58E01D41E8474F8BCDD58E5130AF4E" hidden="1">#REF!</definedName>
    <definedName name="BO6B72963E8AA641EB9CB4903656B53C75" hidden="1">#REF!</definedName>
    <definedName name="BO6BA04291B552457EABBF444A767A98F8" hidden="1">#REF!</definedName>
    <definedName name="BO6BDFE82B666844919ED9610E708EFDBA" hidden="1">#REF!</definedName>
    <definedName name="BO6BE5620D276A4857BD156A9053B9DA03" hidden="1">#REF!</definedName>
    <definedName name="BO6BFA526A3C194A6BB3A968996B06EBA2" hidden="1">#REF!</definedName>
    <definedName name="BO6C05E346DDDC49A4AD8ED41E1BF4B152" hidden="1">#REF!</definedName>
    <definedName name="BO6C78F55863044995BF76CBB43198FF63" hidden="1">#REF!</definedName>
    <definedName name="BO6C9F95D41DDE4F1EBC427750DAFAA57B" hidden="1">#REF!</definedName>
    <definedName name="BO6CA03F76E68C4C72A939DE5EEF57DFE4" hidden="1">#REF!</definedName>
    <definedName name="BO6CAC27A71FBC4D1DBCDFF701C0CF846F" hidden="1">#REF!</definedName>
    <definedName name="BO6D0A9FD801114F6D9211A11B714EEA33" hidden="1">#REF!</definedName>
    <definedName name="BO6D0ED408B3934426B646EC61B6D2A499" hidden="1">#REF!</definedName>
    <definedName name="BO6D14E51D82F0421CA95EDB74BB42E51E" hidden="1">#REF!</definedName>
    <definedName name="BO6D195EC535524E88B77F3527C3408835" hidden="1">#REF!</definedName>
    <definedName name="BO6D385D26C9A04C4C94B6237EBA76A6F7" hidden="1">#REF!</definedName>
    <definedName name="BO6D3AD5F1569F4B538B810901135EC640" hidden="1">#REF!</definedName>
    <definedName name="BO6D3BAA24ED944A0BBA7E82C104A39526" hidden="1">#REF!</definedName>
    <definedName name="BO6D5B3AE0ECF44ED2A5D748B6E0E7852F" hidden="1">#REF!</definedName>
    <definedName name="BO6D88DEB657D54C609D588F274F26E7F2" hidden="1">#REF!</definedName>
    <definedName name="BO6D8C6805C8CC462493C40239CC58B7EF" hidden="1">#REF!</definedName>
    <definedName name="BO6DDFCEA42715479AA883BEB8F34ED490" hidden="1">#REF!</definedName>
    <definedName name="BO6E04C9652FCC405EA1CC7AE164C9209F" hidden="1">#REF!</definedName>
    <definedName name="BO6E23573AF62B45FDA7F4FF93B558E547" hidden="1">#REF!</definedName>
    <definedName name="BO6E30A01CDC814EE5BA82938068E8189A" hidden="1">#REF!</definedName>
    <definedName name="BO6EACB77ED920450B960A92C25903A684" hidden="1">#REF!</definedName>
    <definedName name="BO6EEC7A5352F44C4C8088A7DC4568002C" hidden="1">#REF!</definedName>
    <definedName name="BO6F02200A9B944E9E84ED03AE61E32E05" hidden="1">#REF!</definedName>
    <definedName name="BO6F46E5FB729D4C75B674D94E43E3EB81" hidden="1">#REF!</definedName>
    <definedName name="BO6F674D359A164CAA9D210CFE0112BD2A" hidden="1">#REF!</definedName>
    <definedName name="BO6F8D87D432FA4AEBB1591A90956E9712" hidden="1">#REF!</definedName>
    <definedName name="BO6FB2BFC2E45B4C319B098A9EEBCBB06F" hidden="1">#REF!</definedName>
    <definedName name="BO6FD2D0850E16491483D11332B7B5A7A1" hidden="1">#REF!</definedName>
    <definedName name="BO6FD45579E61646508AAFB06E3C0830E6" hidden="1">#REF!</definedName>
    <definedName name="BO70227F65EC45469CA08A5593AB81C5D4" hidden="1">#REF!</definedName>
    <definedName name="BO7030647941CA4F5EBE5E5FF7C62AD5E3" hidden="1">#REF!</definedName>
    <definedName name="BO70523EB963B14ADD84A455D73169F556" hidden="1">#REF!</definedName>
    <definedName name="BO708E6C823EB4435BB6F16A8C718A83BA" hidden="1">#REF!</definedName>
    <definedName name="BO70956C284CAF4E208C95333A644C0679" hidden="1">#REF!</definedName>
    <definedName name="BO70E988BF7FC3435DB78243B5FB93FE47" hidden="1">#REF!</definedName>
    <definedName name="BO70EC9B2BB87949A8AD9E4B97737A1C3C" hidden="1">#REF!</definedName>
    <definedName name="BO71078736918840D59881CED03A63D257" hidden="1">#REF!</definedName>
    <definedName name="BO719AA8118BDF424280F7A889B5DE928D" hidden="1">#REF!</definedName>
    <definedName name="BO71AADF9462CA4A1D929EE1902B469F36" hidden="1">#REF!</definedName>
    <definedName name="BO720214685F2041FA9EEE056BFBF8352E" hidden="1">#REF!</definedName>
    <definedName name="BO7204FE0BC7014D318959ED3417C251B0" hidden="1">#REF!</definedName>
    <definedName name="BO72085B7E29604E85BE5E28E8AE3D53BF" hidden="1">#REF!</definedName>
    <definedName name="BO721EE4416E184A4A8BB8AE4CF678957B" hidden="1">#REF!</definedName>
    <definedName name="BO723D5485FDF54C9D826CE30B3B633585" hidden="1">#REF!</definedName>
    <definedName name="BO728894EB1C87482981784929693EAD95" hidden="1">#REF!</definedName>
    <definedName name="BO72ABC0F48C90460FA6482BFA35A38D11" hidden="1">#REF!</definedName>
    <definedName name="BO730E0397851146CABC34EAE75B6CA331" hidden="1">#REF!</definedName>
    <definedName name="BO733678C0B47E47FF87F646C856CD1324" hidden="1">#REF!</definedName>
    <definedName name="BO7376B86F517D4C25B31052128FCAA145" hidden="1">#REF!</definedName>
    <definedName name="BO737A5556797A4F7DBF38C94E9CFF2F4F" hidden="1">#REF!</definedName>
    <definedName name="BO737AE809ED4943AAB1388A3B33A63F92" hidden="1">#REF!</definedName>
    <definedName name="BO73C8585878CE4621895D3240E4B5F5AF" hidden="1">#REF!</definedName>
    <definedName name="BO73CFB88A2B404AF8898AC7536957EA2E" hidden="1">#REF!</definedName>
    <definedName name="BO73D0FCFB733E45108DE39E86E8498147" hidden="1">#REF!</definedName>
    <definedName name="BO7428377E029D4C9684E78CA9D2A96040" hidden="1">#REF!</definedName>
    <definedName name="BO745F3103BF0646DB9A8F9243B878FA22" hidden="1">#REF!</definedName>
    <definedName name="BO7487D4874B094DA994980627799C0386" hidden="1">#REF!</definedName>
    <definedName name="BO748FA8044D584DCC8FBDE6E15BE42C6A" hidden="1">#REF!</definedName>
    <definedName name="BO74C1C27532E74CBDB3CA9B3FCDCB20F5" hidden="1">#REF!</definedName>
    <definedName name="BO74E4FD7A2DA44C6D9BDD10033DA3030E" hidden="1">#REF!</definedName>
    <definedName name="BO7599FFB4FC2249EDAB2EE040EA45D3AD" hidden="1">#REF!</definedName>
    <definedName name="BO75C827F1C21845A8AF55A83C28A117BF" hidden="1">#REF!</definedName>
    <definedName name="BO761583A651A24DE99A1E5BDDF7A64C20" hidden="1">#REF!</definedName>
    <definedName name="BO763EEF1425F24A83B751E254A79EB59B" hidden="1">#REF!</definedName>
    <definedName name="BO764318987F2B4DF59C8655F426871534" hidden="1">#REF!</definedName>
    <definedName name="BO7644CC7643E64CAE93BEE211F63D154B" hidden="1">#REF!</definedName>
    <definedName name="BO766AC9C1462441B28495FA767067B184" hidden="1">#REF!</definedName>
    <definedName name="BO76A33A7DADBA46D3842EED2875F99670" hidden="1">#REF!</definedName>
    <definedName name="BO76DA52561282459B9BEA2A04AEAF8124" hidden="1">#REF!</definedName>
    <definedName name="BO76E24D8CA725405D8D1A7248E7E84AA9" hidden="1">#REF!</definedName>
    <definedName name="BO76E361711F234E798BE04E85D3AE7308" hidden="1">#REF!</definedName>
    <definedName name="BO7717D2AA75AC44EAAC31875D3D33E8DC" hidden="1">#REF!</definedName>
    <definedName name="BO773C4D0E7BC94F6BB6E207CB1AEF4845" hidden="1">#REF!</definedName>
    <definedName name="BO774D7657FD2F488D97ED9B7F2B128EB5" hidden="1">#REF!</definedName>
    <definedName name="BO7760A7CA0F4744D6BA3CB9C23C8631AF" hidden="1">#REF!</definedName>
    <definedName name="BO77656333805F4C84BFE20E3903910F0C" hidden="1">#REF!</definedName>
    <definedName name="BO77989976F35A42EE956A2C0FC7236335" hidden="1">#REF!</definedName>
    <definedName name="BO77B5A552D10D4C4F8AABEF1D5CB65C42" hidden="1">#REF!</definedName>
    <definedName name="BO77EEB5F256BA4202A4FE9EA19FF56D18" hidden="1">#REF!</definedName>
    <definedName name="BO78124F3A31674A1E98A36977FB5E3A1A" hidden="1">#REF!</definedName>
    <definedName name="BO7828273DBBCB4F34AE51FAC985B22D0D" hidden="1">#REF!</definedName>
    <definedName name="BO789095BB75504278972382BCCBBA0588" hidden="1">#REF!</definedName>
    <definedName name="BO78AC2C6EF8DB4440AC87471FAC9C9328" hidden="1">#REF!</definedName>
    <definedName name="BO78B2C93A33324F799DCA13C416172381" hidden="1">#REF!</definedName>
    <definedName name="BO78D06F7921CC46EEA15486D1001EAD7D" hidden="1">#REF!</definedName>
    <definedName name="BO78E233D44F6E4FE79CC9D64CFD60293D" hidden="1">#REF!</definedName>
    <definedName name="BO7915E2882FF945B1A71902F77CDCA24E" hidden="1">#REF!</definedName>
    <definedName name="BO793E07F029E1433282923FC439B08D36" hidden="1">#REF!</definedName>
    <definedName name="BO79518C56FE994B6DA96B817BF7D0C4DD" hidden="1">#REF!</definedName>
    <definedName name="BO79A80630218E499682188B468971A96F" hidden="1">#REF!</definedName>
    <definedName name="BO79AFCF67EEE9466D80DFD161230F7D4D" hidden="1">#REF!</definedName>
    <definedName name="BO79B8B8F0AAD64C1EB01A2C3C51236FD2" hidden="1">#REF!</definedName>
    <definedName name="BO79DFBB25D9594B98888764A87163F737" hidden="1">#REF!</definedName>
    <definedName name="BO7A1C9E2A40AA4E17A289B7D45BEA10EB" hidden="1">#REF!</definedName>
    <definedName name="BO7A415716716D44DEACEE6E832D2DFCC2" hidden="1">#REF!</definedName>
    <definedName name="BO7A540F44C2F64449AC93EA7362A9636D" hidden="1">#REF!</definedName>
    <definedName name="BO7A55B151DA054770B783D5139A538281" hidden="1">#REF!</definedName>
    <definedName name="BO7A7406B4A51345AA8CEFF9C3186FA424" hidden="1">#REF!</definedName>
    <definedName name="BO7A9223D1776C4A3688E6E464D3605CD8" hidden="1">#REF!</definedName>
    <definedName name="BO7AC5137458EF4D0189708F138DA194FE" hidden="1">#REF!</definedName>
    <definedName name="BO7AFADB62F4EE416DA968278070EA6A6A" hidden="1">#REF!</definedName>
    <definedName name="BO7B4079CD00DA46B2995A569394B2AA4B" hidden="1">#REF!</definedName>
    <definedName name="BO7B4FF13326824CB19188459F53949670" hidden="1">#REF!</definedName>
    <definedName name="BO7B5E64AE18BD41308EC08035664EF45D" hidden="1">#REF!</definedName>
    <definedName name="BO7BA10A9FE11148109F05DF095C947FC4" hidden="1">#REF!</definedName>
    <definedName name="BO7BB3A6D625C543269829FE7821275145" hidden="1">#REF!</definedName>
    <definedName name="BO7BD1BBC744894510BFAB4812C1BE01D1" hidden="1">#REF!</definedName>
    <definedName name="BO7BDB1D5EA0584E3BAEB5CB51A15607FC" hidden="1">#REF!</definedName>
    <definedName name="BO7BE9655B78C6464499D7B7F1B959CB78" hidden="1">#REF!</definedName>
    <definedName name="BO7BF85C6BC3CB4A5AAB37F1095BC34362" hidden="1">#REF!</definedName>
    <definedName name="BO7C63D3F1E04A4F3BB5D0BD6D6BCD05DA" hidden="1">#REF!</definedName>
    <definedName name="BO7C6DC0EF9A984FDDAB0AF625E11F8397" hidden="1">#REF!</definedName>
    <definedName name="BO7C923DBAEAFA4DA68FF6598B6B09DEE5" hidden="1">#REF!</definedName>
    <definedName name="BO7C980AB986D24E80A0EAD11AF825B034" hidden="1">#REF!</definedName>
    <definedName name="BO7CE1C8F6B4584D35A34B388FFC4552BA" hidden="1">#REF!</definedName>
    <definedName name="BO7D568A052DF847E298355BD19314C31D" hidden="1">#REF!</definedName>
    <definedName name="BO7D8BE6E040EC4D58A64524876C395A92" hidden="1">#REF!</definedName>
    <definedName name="BO7D968D88A0FF45D28C39AC6AADA2E5F8" hidden="1">#REF!</definedName>
    <definedName name="BO7D988B96975F4239ABD0E753A074458A" hidden="1">#REF!</definedName>
    <definedName name="BO7DAAA0D385FD48D39EB1084CB9012341" hidden="1">#REF!</definedName>
    <definedName name="BO7DB11D0563504E7BACC16446FC75B89F" hidden="1">#REF!</definedName>
    <definedName name="BO7E32F85DD6EC4827A990E46E817F6762" hidden="1">#REF!</definedName>
    <definedName name="BO7E4FF185C20A43D4B69559FF43E70883" hidden="1">#REF!</definedName>
    <definedName name="BO7E6F8CB8E5844520947FD8B1B8005BF1" hidden="1">#REF!</definedName>
    <definedName name="BO7E81880D638A4DDBB9A855A4EECF9E74" hidden="1">#REF!</definedName>
    <definedName name="BO7EE3DEB3A5B94508AE7EDB300F896F51" hidden="1">#REF!</definedName>
    <definedName name="BO7F0441CEA7754F9F9D022E38173A6325" hidden="1">#REF!</definedName>
    <definedName name="BO7F3A824630D2421F9FEC7A0025CD5227" hidden="1">#REF!</definedName>
    <definedName name="BO7F44D0B2837E4C789066FF72B0CD230D" hidden="1">#REF!</definedName>
    <definedName name="BO7F4B7D4BE24B46F48B22E9436D9C824C" hidden="1">#REF!</definedName>
    <definedName name="BO7F5FE9A02EF841EA848FE9EC5BE72945" hidden="1">#REF!</definedName>
    <definedName name="BO7FBC8ECEA7B14016B8645AD23D753DB1" hidden="1">#REF!</definedName>
    <definedName name="BO7FDE5E50F3DF4B45945CE40A57AABFC7" hidden="1">#REF!</definedName>
    <definedName name="BO7FE1A5F05E774DDFA157C387ADB884A7" hidden="1">#REF!</definedName>
    <definedName name="BO7FEE3DAFD5EB44D997833C0DC35968B7" hidden="1">#REF!</definedName>
    <definedName name="BO7FF2D7B6501C49549B22A6A13CEF8ABC" hidden="1">#REF!</definedName>
    <definedName name="BO8029DCC512B54198A4AB78833856C517" hidden="1">#REF!</definedName>
    <definedName name="BO808D1A72F0004A9595C33F51DA519C59" hidden="1">#REF!</definedName>
    <definedName name="BO80E789BB6384498EACDAAC0B9BFB1F52" hidden="1">#REF!</definedName>
    <definedName name="BO8147571AE62A40FD9A5B0ECCC89DD7E0" hidden="1">#REF!</definedName>
    <definedName name="BO81582FDA70794D229265C4A5832584A6" hidden="1">#REF!</definedName>
    <definedName name="BO8162387FE2324DAABB75560C92AFC478" hidden="1">#REF!</definedName>
    <definedName name="BO8183DDD45EEC42749BEB5AE1CA793F96" hidden="1">#REF!</definedName>
    <definedName name="BO81B0131838E34DBCA9E6FC988A81B306" hidden="1">#REF!</definedName>
    <definedName name="BO81B41380C26943B2A729BDDEABB67454" hidden="1">#REF!</definedName>
    <definedName name="BO8277FC5BEA1244BB9E3AB24C1B299C7E" hidden="1">#REF!</definedName>
    <definedName name="BO8299A453D4584756BA0F91D8316F33E2" hidden="1">#REF!</definedName>
    <definedName name="BO82DE78C3E9264D11A056F84419053B8E" hidden="1">#REF!</definedName>
    <definedName name="BO831C73D9FADC407DB89DF19BA245382A" hidden="1">#REF!</definedName>
    <definedName name="BO832CE5F3667543738ABBE025ED2DC799" hidden="1">#REF!</definedName>
    <definedName name="BO834C0293EDA74C9D9138B8C772111D9A" hidden="1">#REF!</definedName>
    <definedName name="BO8369A57BEF954765BA343FD7D0CD6649" hidden="1">#REF!</definedName>
    <definedName name="BO83828F3B033349029E362D8147066F52" hidden="1">#REF!</definedName>
    <definedName name="BO83AF61DF757140B28A5647913105B795" hidden="1">#REF!</definedName>
    <definedName name="BO8486A63C72984FD79FCDF1A74839EA73" hidden="1">#REF!</definedName>
    <definedName name="BO84A2E6AECD54401CBA53B95AF99420AC" hidden="1">#REF!</definedName>
    <definedName name="BO84A74E972A404D2F87F940C15FE8632E" hidden="1">#REF!</definedName>
    <definedName name="BO8502DA30DCC8476DBF787A908790D90A" hidden="1">#REF!</definedName>
    <definedName name="BO851B627B764E4B189ABF860A81690E5E" hidden="1">#REF!</definedName>
    <definedName name="BO851E204A447F4BE7913C89A87023CA1A" hidden="1">#REF!</definedName>
    <definedName name="BO851EDE2A043649BAB948FAE7BEFD46E5" hidden="1">#REF!</definedName>
    <definedName name="BO85269BCB7AB646FC90C78085D6FAA1A6" hidden="1">#REF!</definedName>
    <definedName name="BO85332A9A4DD044C183740635A976CA78" hidden="1">#REF!</definedName>
    <definedName name="BO856EF6BBCDFC4BD0BCBC67960D8ACABE" hidden="1">#REF!</definedName>
    <definedName name="BO8590666475674D87A2983784BC29CD22" hidden="1">#REF!</definedName>
    <definedName name="BO85EF0FD10E664926894B48D6405E3044" hidden="1">#REF!</definedName>
    <definedName name="BO86144EC153D549D99A156E72AA409446" hidden="1">#REF!</definedName>
    <definedName name="BO8697FE7673C742F2801A8D72EC441275" hidden="1">#REF!</definedName>
    <definedName name="BO86A7E4A8725645A59E3501D8C51E597C" hidden="1">#REF!</definedName>
    <definedName name="BO86E998C56FD447B08B2DE5B86841227C" hidden="1">#REF!</definedName>
    <definedName name="BO86F6C0672DBB476BAF3B4F8EE13043C5" hidden="1">#REF!</definedName>
    <definedName name="BO86FD209C5A474D73B4355430A214D479" hidden="1">#REF!</definedName>
    <definedName name="BO87469D19053D42BCB2E788FFA18B2A9B" hidden="1">#REF!</definedName>
    <definedName name="BO874717414CF64F4793355A80B933713A" hidden="1">#REF!</definedName>
    <definedName name="BO875AAF985BAD49A29F725EE8C17E12C4" hidden="1">#REF!</definedName>
    <definedName name="BO875E4891D5004DA1A27EB0E87DD1275D" hidden="1">#REF!</definedName>
    <definedName name="BO8763BF3680B04DC088C87D77C81B971F" hidden="1">#REF!</definedName>
    <definedName name="BO87663132AE254775A1443B92A94D4EB9" hidden="1">#REF!</definedName>
    <definedName name="BO87685F2056E64B029F051ADA3EFBF4E9" hidden="1">#REF!</definedName>
    <definedName name="BO876EAA8F0F054CB7B90DACB39DF32D68" hidden="1">#REF!</definedName>
    <definedName name="BO8799D56A9A1A47EDBE2412E3F8750EFF" hidden="1">#REF!</definedName>
    <definedName name="BO87B125DEE83F487685EC45C0586EA803" hidden="1">#REF!</definedName>
    <definedName name="BO87B84A291DAC4B3090786AB326388D7F" hidden="1">#REF!</definedName>
    <definedName name="BO87C30EBEBDFF47C3AD5210A3BE8B47D1" hidden="1">#REF!</definedName>
    <definedName name="BO882F9E7491C64E3F8B418DFAF6A560EF" hidden="1">#REF!</definedName>
    <definedName name="BO883A7FF687E5465490A88844340FB923" hidden="1">#REF!</definedName>
    <definedName name="BO88534C8A8E234818BCFE47E05218C2F5" hidden="1">#REF!</definedName>
    <definedName name="BO887029165FC24A55889AD28131B3CAE3" hidden="1">#REF!</definedName>
    <definedName name="BO88764EBEA49541D3B7E45C98E83C98B8" hidden="1">#REF!</definedName>
    <definedName name="BO88AD810AFD26471C92A449E29D175C3B" hidden="1">#REF!</definedName>
    <definedName name="BO88FCEA48E0F1451EA6F199B41E4CDD27" hidden="1">#REF!</definedName>
    <definedName name="BO893CD194514946688F3CFE17F007F323" hidden="1">#REF!</definedName>
    <definedName name="BO894963D305E14DD7B6014FD114A3AB6C" hidden="1">#REF!</definedName>
    <definedName name="BO894A8554183D44519280B480EA095A74" hidden="1">#REF!</definedName>
    <definedName name="BO8964585F015F4B7C9D39C342727BD1F9" hidden="1">#REF!</definedName>
    <definedName name="BO897FF5B49A884F0D9C682CBFDA8440BC" hidden="1">#REF!</definedName>
    <definedName name="BO89B0B7D8D351417FBD12A54AD95787A2" hidden="1">#REF!</definedName>
    <definedName name="BO89D2CA0671244B07967E0A513E0768BD" hidden="1">#REF!</definedName>
    <definedName name="BO8A429802239A4710A37C868CFCD2C62A" hidden="1">#REF!</definedName>
    <definedName name="BO8A623F18E3A54F148B98205AAFF41B82" hidden="1">#REF!</definedName>
    <definedName name="BO8A66D556109A43F9BF85294A1CEC1A4B" hidden="1">#REF!</definedName>
    <definedName name="BO8A6AD1E07D344F14A0C28541C7720867" hidden="1">#REF!</definedName>
    <definedName name="BO8A7DB308E50744BC88C6CD26E7BA9C59" hidden="1">#REF!</definedName>
    <definedName name="BO8B1BE9ADF27448F3A100B2116825047D" hidden="1">#REF!</definedName>
    <definedName name="BO8B6B19B1D313484FA344F6A184D1D3B2" hidden="1">#REF!</definedName>
    <definedName name="BO8B72E1E0850D457E96EB78AC8535A906" hidden="1">#REF!</definedName>
    <definedName name="BO8BF6D17AFA4C42498DC043E0A15F4A5E" hidden="1">#REF!</definedName>
    <definedName name="BO8BF7056984B944689B5A93F9DF657B26" hidden="1">#REF!</definedName>
    <definedName name="BO8C33E400B8B34570B9B2325DBC597A98" hidden="1">#REF!</definedName>
    <definedName name="BO8C4DAC20052649ABBA169173EAFB8B78" hidden="1">#REF!</definedName>
    <definedName name="BO8CAEFF82527D4F14A05D4832E55596E1" hidden="1">#REF!</definedName>
    <definedName name="BO8CC48AE8058741BEBC055A12FC32A844" hidden="1">#REF!</definedName>
    <definedName name="BO8CD6555327974400A1E74F1C3A670328" hidden="1">#REF!</definedName>
    <definedName name="BO8CD954689C9F47AD9CB24A3088C1D237" hidden="1">#REF!</definedName>
    <definedName name="BO8D4A21507EE449ACA7BD59AF4499B6BA" hidden="1">#REF!</definedName>
    <definedName name="BO8DA8C71879234DE9A2E8B8327599A67E" hidden="1">#REF!</definedName>
    <definedName name="BO8DB7B092CEB94DB48311D09952C47EDB" hidden="1">#REF!</definedName>
    <definedName name="BO8E158E08C61F4F7CB1BDD46AE56D894F" hidden="1">#REF!</definedName>
    <definedName name="BO8E4FB0751EA745FB9E1CC2A2E13D56B8" hidden="1">#REF!</definedName>
    <definedName name="BO8E6FE317997F431AA7C77C630432CCD7" hidden="1">#REF!</definedName>
    <definedName name="BO8E9E1A765DF24CC8B0F79AB915DB7670" hidden="1">#REF!</definedName>
    <definedName name="BO8EA3C4C9171B48348243B002D43D7DFB" hidden="1">#REF!</definedName>
    <definedName name="BO8EA971E1F97045818B556CD2821ACF7E" hidden="1">#REF!</definedName>
    <definedName name="BO8EF56F49F0CC4D3EA6D3F385DBDCA0FB" hidden="1">#REF!</definedName>
    <definedName name="BO8F080497488C4271BB84479DD3930696" hidden="1">#REF!</definedName>
    <definedName name="BO8F13927A44A64738A392B4E40593417A" hidden="1">#REF!</definedName>
    <definedName name="BO8F1BD66C7E664194855890D2B473B888" hidden="1">#REF!</definedName>
    <definedName name="BO8F7A75CC84D74EB2BC9EDD3D1F435FD8" hidden="1">#REF!</definedName>
    <definedName name="BO8FB05DB037F74847A7230948352EBBD8" hidden="1">#REF!</definedName>
    <definedName name="BO8FDA3FEB90484D61BF51409A06603D26" hidden="1">#REF!</definedName>
    <definedName name="BO9017F82EC4954519B6E51B64F87DC2DC" hidden="1">#REF!</definedName>
    <definedName name="BO9052B198810B48F9A10AD9799665A682" hidden="1">#REF!</definedName>
    <definedName name="BO9066BE2E0FB24682B02F96840F6C3767" hidden="1">#REF!</definedName>
    <definedName name="BO90B6311393D7453FBCD5FE4FB21D3B4E" hidden="1">#REF!</definedName>
    <definedName name="BO90BCB0E2294D4F70A4B0C14C1874DF4B" hidden="1">#REF!</definedName>
    <definedName name="BO90DDE20EC2E54184828905FF715CB556" hidden="1">#REF!</definedName>
    <definedName name="BO90DF17F8A8664638812FD4DBD4D01CA4" hidden="1">#REF!</definedName>
    <definedName name="BO911CA7194A334FA2B8BF5C2555590126" hidden="1">#REF!</definedName>
    <definedName name="BO91261DF552A7453FAF9900A6139852A3" hidden="1">#REF!</definedName>
    <definedName name="BO912895E76B7745D288BD1FE20F85CACF" hidden="1">#REF!</definedName>
    <definedName name="BO9161145C1C8B4D8393894B4363B416C8" hidden="1">#REF!</definedName>
    <definedName name="BO91B4805931E842CA82122025835127A3" hidden="1">#REF!</definedName>
    <definedName name="BO91BF6184F439431591AE3A416E5A2CC8" hidden="1">#REF!</definedName>
    <definedName name="BO91D916B8315048D28E9A7DDB252346E8" hidden="1">#REF!</definedName>
    <definedName name="BO923351AFC74247EBA47440EEC7B9A71B" hidden="1">#REF!</definedName>
    <definedName name="BO92411F4D7A214394950C067AE0F46403" hidden="1">#REF!</definedName>
    <definedName name="BO927E6FF5D1C945A3975FA4DC7BD72FB1" hidden="1">#REF!</definedName>
    <definedName name="BO929E793CE9854C5EAE52CDC3BEF0F63C" hidden="1">#REF!</definedName>
    <definedName name="BO92A6582558A245778865C9FD2255DD60" hidden="1">#REF!</definedName>
    <definedName name="BO92BCBEF5684D4E1DB2E32F68A4C43E39" hidden="1">#REF!</definedName>
    <definedName name="BO92EB542DDBAB487080904CD725837BD6" hidden="1">#REF!</definedName>
    <definedName name="BO930E27EDCCEC429A952B93A8E83BD558" hidden="1">#REF!</definedName>
    <definedName name="BO931EC680F29844AA8E7B3A382AD9EE58" hidden="1">#REF!</definedName>
    <definedName name="BO933CCB42A1CE4DC6A3B9C63FBA197F51" hidden="1">#REF!</definedName>
    <definedName name="BO938D78F574934B58BF74B77D0E56768A" hidden="1">#REF!</definedName>
    <definedName name="BO93B80D54E6B243648C95BC7551EAAB70" hidden="1">#REF!</definedName>
    <definedName name="BO93CF4BA14CBD42529D6E7EA7C05A43DC" hidden="1">#REF!</definedName>
    <definedName name="BO949F5FFB757E48C6A37BA2CBB1861B3C" hidden="1">#REF!</definedName>
    <definedName name="BO94BD0B02DF374816AFC492B182C09B4F" hidden="1">#REF!</definedName>
    <definedName name="BO94E1B4184174447883C689E1DCBFD083" hidden="1">#REF!</definedName>
    <definedName name="BO94F037B0FEDA47DB9F972E4D58261410" hidden="1">#REF!</definedName>
    <definedName name="BO94F241C3A1074FC3BDC0C4F4F2BC75C7" hidden="1">#REF!</definedName>
    <definedName name="BO94F735FBA96E4ECAA122FD48ABBA9BF1" hidden="1">#REF!</definedName>
    <definedName name="BO950CE62676AB420D884F40D64A4E1DC1" hidden="1">#REF!</definedName>
    <definedName name="BO956936AE67414C1B9D0E37E1E0987BC7" hidden="1">#REF!</definedName>
    <definedName name="BO9584F8C9E5054C55AD782443040D70A6" hidden="1">#REF!</definedName>
    <definedName name="BO95A7BA49C56E415D9C7348A1F202032F" hidden="1">#REF!</definedName>
    <definedName name="BO95DEE1555E8A4F1AB4A3A8EC5B2D613D" hidden="1">#REF!</definedName>
    <definedName name="BO95F005D5185749BE9ACAE6DBEB37432E" hidden="1">#REF!</definedName>
    <definedName name="BO960118B893D04E879E0B68E9CBF28C5A" hidden="1">#REF!</definedName>
    <definedName name="BO96054405A0EF417B9B2D8556AC58D942" hidden="1">#REF!</definedName>
    <definedName name="BO968E8E951390462FAC6047E7A430B900" hidden="1">#REF!</definedName>
    <definedName name="BO9692327B00CA422FBB39B9195D02C6C0" hidden="1">#REF!</definedName>
    <definedName name="BO96B67657007645ADA663DD649D8C01BE" hidden="1">#REF!</definedName>
    <definedName name="BO96FD4592D088486E814F8DC27965C21E" hidden="1">#REF!</definedName>
    <definedName name="BO973372BC4A8B42238160FB49785FD48B" hidden="1">#REF!</definedName>
    <definedName name="BO9754F4144D6E46DAB8998ABDDCC86CB8" hidden="1">#REF!</definedName>
    <definedName name="BO975F6C2EB6B14FF0B1B9EC614D6A182C" hidden="1">#REF!</definedName>
    <definedName name="BO9765E1F69496471EAF0427B513DA9A30" hidden="1">#REF!</definedName>
    <definedName name="BO97AFB028BC3C4D9EA5FBD6804DF3C5E1" hidden="1">#REF!</definedName>
    <definedName name="BO97D3884BAA004E4195BA6F6E969FFF8C" hidden="1">#REF!</definedName>
    <definedName name="BO97DDD0727E4645D48DDDFE02E1444044" hidden="1">#REF!</definedName>
    <definedName name="BO98B300F0D21B4F1AA93FAC94577DBDDB" hidden="1">#REF!</definedName>
    <definedName name="BO995245FFA12C43DB8B7008C37F693578" hidden="1">#REF!</definedName>
    <definedName name="BO9973CE6B2A8844B49EAE07D0E6629A22" hidden="1">#REF!</definedName>
    <definedName name="BO998177F8B8B845C9A43AA7B0733EA1D9" hidden="1">#REF!</definedName>
    <definedName name="BO99978A81348645F1B4BE4711CDD12B5A" hidden="1">#REF!</definedName>
    <definedName name="BO99C420076CCE462F8536C551B2DF51A8" hidden="1">#REF!</definedName>
    <definedName name="BO99CB535CEA4F43C194D2E7A6CCE2A9EE" hidden="1">#REF!</definedName>
    <definedName name="BO99DC076ED4A74A919853EFCCB8486218" hidden="1">#REF!</definedName>
    <definedName name="BO99F5624635C7472FA660867679ADE2F1" hidden="1">#REF!</definedName>
    <definedName name="BO9A029936B3A84CEBB06637BC35FA1CBB" hidden="1">#REF!</definedName>
    <definedName name="BO9A3339F06EE8485AAC6B943BE9184C4F" hidden="1">#REF!</definedName>
    <definedName name="BO9A43AB8AB11F4E29A90983870778D139" hidden="1">#REF!</definedName>
    <definedName name="BO9A96504BB869473EADBFCC5A2A494686" hidden="1">#REF!</definedName>
    <definedName name="BO9A9E8004619D4289A9F3B1FC4F062E4E" hidden="1">#REF!</definedName>
    <definedName name="BO9A9F48EC092B4D8A85E4FCBEFF5D4EF2" hidden="1">#REF!</definedName>
    <definedName name="BO9AB1137D5A8243EDA2E2878B12B9A367" hidden="1">#REF!</definedName>
    <definedName name="BO9AE96ACD89474584B8AA4ABBBDC5F4E3" hidden="1">#REF!</definedName>
    <definedName name="BO9B01F3EF90214930AD668006F197DB2E" hidden="1">#REF!</definedName>
    <definedName name="BO9B08AB1BA9F9439980757BDE19D94FE2" hidden="1">#REF!</definedName>
    <definedName name="BO9B16B974CF6D47BAB1E4C0E50AA83ACE" hidden="1">#REF!</definedName>
    <definedName name="BO9B4EB1626B264C009F969357C20CBD05" hidden="1">#REF!</definedName>
    <definedName name="BO9B4EFF6A2EDE48368629ED9F718187E9" hidden="1">#REF!</definedName>
    <definedName name="BO9B5A19326A1D490B96C10D1037B266CD" hidden="1">#REF!</definedName>
    <definedName name="BO9B8A7BCE600847C398935CF6B80DEB27" hidden="1">#REF!</definedName>
    <definedName name="BO9BB4BAEF03F9431D8BD1CC16CE9ECB04" hidden="1">#REF!</definedName>
    <definedName name="BO9BFC50D717E944088C58EB9B115FBB2A" hidden="1">#REF!</definedName>
    <definedName name="BO9C553DAF8DD84A348E45505839AB3B8E" hidden="1">#REF!</definedName>
    <definedName name="BO9C9B58BF9DE94541A8AC057A16B8177B" hidden="1">#REF!</definedName>
    <definedName name="BO9CC1478685C74BA4AB9137E3B7BDBA49" hidden="1">#REF!</definedName>
    <definedName name="BO9CCCA2C505364DB2ABD5B287200EC4DC" hidden="1">#REF!</definedName>
    <definedName name="BO9CD60DE8B1B9427F9F0A418E6F50C13A" hidden="1">#REF!</definedName>
    <definedName name="BO9CE3744144E34462ADFB31C11837FB5A" hidden="1">#REF!</definedName>
    <definedName name="BO9D8A88E4B64140DFBE3545BA399A3A7E" hidden="1">#REF!</definedName>
    <definedName name="BO9E2F738D123440AFB4E94F40CBB317E3" hidden="1">#REF!</definedName>
    <definedName name="BO9E3EA0DBFC0C468BB5045EF434FD8A59" hidden="1">#REF!</definedName>
    <definedName name="BO9E5849D616E849FAB0CBD1D364E01EDA" hidden="1">#REF!</definedName>
    <definedName name="BO9E8D6D635B3A4644B6905DE1A474024C" hidden="1">#REF!</definedName>
    <definedName name="BO9E945BCA66AC49C784FFDC543AC8650E" hidden="1">#REF!</definedName>
    <definedName name="BO9EA8E240A89D47AFB608B24FC60469DE" hidden="1">#REF!</definedName>
    <definedName name="BO9EC3E20EB1304E4781D606E5A252C41E" hidden="1">#REF!</definedName>
    <definedName name="BO9F5F4D97593F4C5496908CE4690284CD" hidden="1">#REF!</definedName>
    <definedName name="BO9FA69F5F321C43F18DE2D87392B8894B" hidden="1">#REF!</definedName>
    <definedName name="BOA0002B50FB5A421198A525D01D52BBC7" hidden="1">#REF!</definedName>
    <definedName name="BOA08BE65D037C4F52AA3013B7C6A293D7" hidden="1">#REF!</definedName>
    <definedName name="BOA09CB6EB52E84B9C985779246014BFC8" hidden="1">#REF!</definedName>
    <definedName name="BOA0B0C344B0C84BBBB8326C864AA8A554" hidden="1">#REF!</definedName>
    <definedName name="BOA19D83B83A584A1ABAC57B3247CE4643" hidden="1">#REF!</definedName>
    <definedName name="BOA1AF7F84E70F49D8B1548983AE2DE782" hidden="1">#REF!</definedName>
    <definedName name="BOA230DDDDDD574DBB9886386F0CA2565A" hidden="1">#REF!</definedName>
    <definedName name="BOA238BC5476A345C9BD3344B55F9CBCC0" hidden="1">#REF!</definedName>
    <definedName name="BOA2521A739219426C9116DCFA6B284762" hidden="1">#REF!</definedName>
    <definedName name="BOA27C1BA6B17C47A987C6A32E149C5162" hidden="1">#REF!</definedName>
    <definedName name="BOA2A2C9D51BEE4FDDBDCA6F8C7D53593A" hidden="1">#REF!</definedName>
    <definedName name="BOA2AE6CB4533F4967B56D2698FC0DB8DF" hidden="1">#REF!</definedName>
    <definedName name="BOA2B7DF1B28F348C08C1597A8CEAFD279" hidden="1">#REF!</definedName>
    <definedName name="BOA32687F42301496E8020C59EE59C9169" hidden="1">#REF!</definedName>
    <definedName name="BOA33349EF6E2746629012DA3F39319DEF" hidden="1">#REF!</definedName>
    <definedName name="BOA35DF859BCDF41A28186A6F4BFA32D8F" hidden="1">#REF!</definedName>
    <definedName name="BOA36C1236CFCD44E5A5E4451A8814D067" hidden="1">#REF!</definedName>
    <definedName name="BOA372363F83A14CA39210ECD1FECB1C29" hidden="1">#REF!</definedName>
    <definedName name="BOA3947CB2C5E144CCB94AE34C5415EAD9" hidden="1">#REF!</definedName>
    <definedName name="BOA3A323F5BB494ADC8E5D505A3A38BA48" hidden="1">#REF!</definedName>
    <definedName name="BOA455C7A95D854DE39F9D4A7CBA000C62" hidden="1">#REF!</definedName>
    <definedName name="BOA493027E33C2464CBBE15BD9D32ADAE9" hidden="1">#REF!</definedName>
    <definedName name="BOA4CBEFE72E17439DAB0BEE7A20642100" hidden="1">#REF!</definedName>
    <definedName name="BOA50754A9A23A4DC596C6C1F4A0A199FC" hidden="1">#REF!</definedName>
    <definedName name="BOA53B283EE0AF4294B712CC57A718FA32" hidden="1">#REF!</definedName>
    <definedName name="BOA5492C07614348DEA1EE6B2A5BCDEF24" hidden="1">#REF!</definedName>
    <definedName name="BOA58D66D2F1A6439BBC41028CA7712365" hidden="1">#REF!</definedName>
    <definedName name="BOA5AF2D019BF643B0BFAE2F977597D56F" hidden="1">#REF!</definedName>
    <definedName name="BOA5B59A362A8C4511AA4AB2FD346526FF" hidden="1">#REF!</definedName>
    <definedName name="BOA5C3F0498B404BCD931B0D88C3C8408C" hidden="1">#REF!</definedName>
    <definedName name="BOA5D61DB1CBBF42B1BDDC77CE6870BFD3" hidden="1">#REF!</definedName>
    <definedName name="BOA5EA7ECE9BF4447CB13952BBF669E590" hidden="1">#REF!</definedName>
    <definedName name="BOA623593013E043D089FEE50B389D2EBD" hidden="1">#REF!</definedName>
    <definedName name="BOA63382C7D46E41F685CE476BA19C1C14" hidden="1">#REF!</definedName>
    <definedName name="BOA641FF5A0B04474B8A994137BE1974D8" hidden="1">#REF!</definedName>
    <definedName name="BOA6513AB87AA248B7A6AB8D7EE21C63D8" hidden="1">#REF!</definedName>
    <definedName name="BOA658ED5FECCF4F22BACC454F3B96A491" hidden="1">#REF!</definedName>
    <definedName name="BOA65E50E548254C46814B20C7850F1074" hidden="1">#REF!</definedName>
    <definedName name="BOA6613BAF3BB64542B062476C9304FFC4" hidden="1">#REF!</definedName>
    <definedName name="BOA6919A3DE4614BA29D29F99AAEDDA9AF" hidden="1">#REF!</definedName>
    <definedName name="BOA691B8F49E384DB89387B0549C1834C2" hidden="1">#REF!</definedName>
    <definedName name="BOA6A99BF3FE0A4F15B8971D0923009063" hidden="1">#REF!</definedName>
    <definedName name="BOA6BBACCD2FEB42849143886595C0E340" hidden="1">#REF!</definedName>
    <definedName name="BOA6F7CDBFDD9546EEBB1FEF4F41B1C013" hidden="1">#REF!</definedName>
    <definedName name="BOA70054F324C5464AA3044B0D86B2A837" hidden="1">#REF!</definedName>
    <definedName name="BOA70AED7C887947608831A6747189479A" hidden="1">#REF!</definedName>
    <definedName name="BOA717C3DBBF0C4028B00EFB3C4F41E053" hidden="1">#REF!</definedName>
    <definedName name="BOA71ABAAB548F4176B754F4189AA7DCBF" hidden="1">#REF!</definedName>
    <definedName name="BOA7857AA202B44BB7ACA6A58010A0F3A6" hidden="1">#REF!</definedName>
    <definedName name="BOA7D87A5F32504C1FB58492FF157FFF5E" hidden="1">#REF!</definedName>
    <definedName name="BOA8244B90C10749E9ADB9D6A69D1CA753" hidden="1">#REF!</definedName>
    <definedName name="BOA84F145244CD41738A2F29D33B5E1B06" hidden="1">#REF!</definedName>
    <definedName name="BOA89905FEF0C145259C3FC56234544F46" hidden="1">#REF!</definedName>
    <definedName name="BOA8D2D05BA2E547E5AD55A92FC0F7C522" hidden="1">#REF!</definedName>
    <definedName name="BOA8E647E2BA944F14A2EE293E46DA9B5A" hidden="1">#REF!</definedName>
    <definedName name="BOA8E92AC30D92422492F7273D644F2F6D" hidden="1">#REF!</definedName>
    <definedName name="BOA8F562B3E65A46AFA6B14C41B371A9C6" hidden="1">#REF!</definedName>
    <definedName name="BOA94389D5901043448B65F13C902838EF" hidden="1">#REF!</definedName>
    <definedName name="BOA97849C79EE649CF9CE7587B7782662F" hidden="1">#REF!</definedName>
    <definedName name="BOA981100DE9984453A6C054BBAD317E0A" hidden="1">#REF!</definedName>
    <definedName name="BOA9864B9F6FBA4FE68B79B4AE69A8FB85" hidden="1">#REF!</definedName>
    <definedName name="BOA9A615AED2AB4BEB9F4E0C54934EBF6A" hidden="1">#REF!</definedName>
    <definedName name="BOAA90C9A8D1A94A068DA7F629B12D50C6" hidden="1">#REF!</definedName>
    <definedName name="BOAAA2A10D1BAA4D16809B8D607192A1F3" hidden="1">#REF!</definedName>
    <definedName name="BOAAAFE21DAC7B4F61893807C2123448C0" hidden="1">#REF!</definedName>
    <definedName name="BOAABFA0E686884E2B83ADF7FA99FD0B1A" hidden="1">#REF!</definedName>
    <definedName name="BOAB1145B7130640EB8F2DCD5D2B1253C2" hidden="1">#REF!</definedName>
    <definedName name="BOABA55F494B6B42498ECF5261EFB1050B" hidden="1">#REF!</definedName>
    <definedName name="BOABB5DF56196C4DDE8DC4B50B0B8C9159" hidden="1">#REF!</definedName>
    <definedName name="BOABC31C589B2B4C528CA35E7A5D9F394F" hidden="1">#REF!</definedName>
    <definedName name="BOABD8BF35ACF34758B7A12EC5469B84C4" hidden="1">#REF!</definedName>
    <definedName name="BOAC5D168C349D44D08460342630DC69FF" hidden="1">#REF!</definedName>
    <definedName name="BOAC6B79CB289A4EB69BC5D8F2EA24F6AA" hidden="1">#REF!</definedName>
    <definedName name="BOAC8E4108BE3C400F98CE118F8A085350" hidden="1">#REF!</definedName>
    <definedName name="BOACA5E80446D9478C8585121E505F6D3D" hidden="1">#REF!</definedName>
    <definedName name="BOACBD5AF373BB45DFB9E04552FED5E10E" hidden="1">#REF!</definedName>
    <definedName name="BOACD81696F3B04D78AAF36A26547B43DF" hidden="1">#REF!</definedName>
    <definedName name="BOACF2B5D9116A45B0B6D2D2DF98DF9D5A" hidden="1">#REF!</definedName>
    <definedName name="BOAD5C417C5A82475B8F9788A92BF88308" hidden="1">#REF!</definedName>
    <definedName name="BOAD7B2AD01EA643048A6E18FE3079422A" hidden="1">#REF!</definedName>
    <definedName name="BOADBF62696F0B43AD838EE81B70F9A5F6" hidden="1">#REF!</definedName>
    <definedName name="BOADCCC34494194BF59AD6F32014001631" hidden="1">#REF!</definedName>
    <definedName name="BOADDE991E44204E1CA6CE07152369B8D5" hidden="1">#REF!</definedName>
    <definedName name="BOADF88B9553394E4195987ACB38038C47" hidden="1">#REF!</definedName>
    <definedName name="BOAE6A26BF854F477E8ED51C79307FA32C" hidden="1">#REF!</definedName>
    <definedName name="BOAE7743098C0A48578AD6221FCA0C0C5D" hidden="1">#REF!</definedName>
    <definedName name="BOAED3E9F801CA45A8B4BDDBC37B089CA9" hidden="1">#REF!</definedName>
    <definedName name="BOAF35930C1E5E4E9889AE8046996759D8" hidden="1">#REF!</definedName>
    <definedName name="BOAF3F36B6BA864D5681E01DA87053BBC8" hidden="1">#REF!</definedName>
    <definedName name="BOAF518F1CE8324362B896E059891D221D" hidden="1">#REF!</definedName>
    <definedName name="BOAFC73EA822FA4B95973D6B394A34BB43" hidden="1">#REF!</definedName>
    <definedName name="BoardList">#REF!</definedName>
    <definedName name="BOB06A69405509428B8D8A920DC33A2E53" hidden="1">#REF!</definedName>
    <definedName name="BOB07A944E3021460E9E47B9E175CDA873" hidden="1">#REF!</definedName>
    <definedName name="BOB0E78765B633428BB96D52AFD624AE97" hidden="1">#REF!</definedName>
    <definedName name="BOB107905E122241C2A100CAF214AAABBE" hidden="1">#REF!</definedName>
    <definedName name="BOB11425209F0B4E0D8C6A32212A9A76FB" hidden="1">#REF!</definedName>
    <definedName name="BOB1494BB102204E1795F10C0F8210951D" hidden="1">#REF!</definedName>
    <definedName name="BOB169614CD591475C828BBEE28A4C4D4B" hidden="1">#REF!</definedName>
    <definedName name="BOB197AE8E3D5E4D70BAE9AD1B4B35AF6E" hidden="1">#REF!</definedName>
    <definedName name="BOB1A19D45F746459DADAC83253D5BA2E4" hidden="1">#REF!</definedName>
    <definedName name="BOB1ACC88B02184B93B8309C0BA21DC52D" hidden="1">#REF!</definedName>
    <definedName name="BOB1B49F2D3D0941C1A47C19DAC912AC68" hidden="1">#REF!</definedName>
    <definedName name="BOB1BA27BB1FA842088049E215D9BA92D2" hidden="1">#REF!</definedName>
    <definedName name="BOB1CC45F525CD4F268981732A9C62C2FA" hidden="1">#REF!</definedName>
    <definedName name="BOB1CD31081F5D456D8DD6FDFAA1712874" hidden="1">#REF!</definedName>
    <definedName name="BOB1D7C2A1874C4545BB0D088637ACE47F" hidden="1">#REF!</definedName>
    <definedName name="BOB1E5FF0BFC1B4AD983450C57ADC40DA0" hidden="1">#REF!</definedName>
    <definedName name="BOB209A4C865594EC786CB38FA8D611F23" hidden="1">#REF!</definedName>
    <definedName name="BOB24BFAEB12AA4B0C86AEE64A740034A4" hidden="1">#REF!</definedName>
    <definedName name="BOB28975858C8F469B99AC1118EAAF2BA3" hidden="1">#REF!</definedName>
    <definedName name="BOB2A09F88BC5D4054A852E1B9398F7774" hidden="1">#REF!</definedName>
    <definedName name="BOB2AD547F74034898BEE28B3D744EC700" hidden="1">#REF!</definedName>
    <definedName name="BOB2ADA5EBA7AC4615BCC2119FD471FB2D" hidden="1">#REF!</definedName>
    <definedName name="BOB325D061D81446739BAA2C874D68FE9C" hidden="1">#REF!</definedName>
    <definedName name="BOB34A8C9E025047B7A0226ECB9264B341" hidden="1">#REF!</definedName>
    <definedName name="BOB3773D8718AC4FD7B0E4726341A6F074" hidden="1">#REF!</definedName>
    <definedName name="BOB3870D9445084535BAFB22EA58A5A3D5" hidden="1">#REF!</definedName>
    <definedName name="BOB3C3893D0438459D9F0827AA97F36D0C" hidden="1">#REF!</definedName>
    <definedName name="BOB3E4706AC7B548289266AA6DA57A2A32" hidden="1">#REF!</definedName>
    <definedName name="BOB40566F408754942980671B155DD6F37" hidden="1">#REF!</definedName>
    <definedName name="BOB4057878CAF0420CBF4BFEE9129233D4" hidden="1">#REF!</definedName>
    <definedName name="BOB430FD8A502D43AE9DA44C198CCA2E72" hidden="1">#REF!</definedName>
    <definedName name="BOB476C485DF8D4DBE866E98AC21B46DE6" hidden="1">#REF!</definedName>
    <definedName name="BOB47FDD888D5B40149CDADCB444BBAFA3" hidden="1">#REF!</definedName>
    <definedName name="BOB4BE0555000F4C8EABF762DCF3A46E0D" hidden="1">#REF!</definedName>
    <definedName name="BOB4C0C2ACFFC443E0B19C786E64DCACA3" hidden="1">#REF!</definedName>
    <definedName name="BOB4CEDC5677064DA0ADBA239DF8249944" hidden="1">#REF!</definedName>
    <definedName name="BOB4DE0071AF4C4932A70485FE951EA39E" hidden="1">#REF!</definedName>
    <definedName name="BOB56083CF1E784CB296B3C65EEAF861DE" hidden="1">#REF!</definedName>
    <definedName name="BOB569862E751048BA98346C1E41A7CCDF" hidden="1">#REF!</definedName>
    <definedName name="BOB5D2371BB6CF4DAB987634E64A16EB99" hidden="1">#REF!</definedName>
    <definedName name="BOB5E21E8D5582404C8EE9801D9A13FA57" hidden="1">#REF!</definedName>
    <definedName name="BOB5E6E0C94B204F9A952AAB7F65BE10E9" hidden="1">#REF!</definedName>
    <definedName name="BOB5F38FA907764524A66BD08E186F7EF9" hidden="1">#REF!</definedName>
    <definedName name="BOB5FD77AF52904BF4AB6B021BEEDFDA6A" hidden="1">#REF!</definedName>
    <definedName name="BOB614FD9D587F4616853CE613F186C6F4" hidden="1">#REF!</definedName>
    <definedName name="BOB633EA91A797400E98F05A3AA512B884" hidden="1">#REF!</definedName>
    <definedName name="BOB63C28705D5A4D87BF5AA0754F1B7AA1" hidden="1">#REF!</definedName>
    <definedName name="BOB63C939ABF3C4669B4C6EBC841180038" hidden="1">#REF!</definedName>
    <definedName name="BOB64E4A78CC364AC0B09C3891EA1D5ED5" hidden="1">#REF!</definedName>
    <definedName name="BOB669B248C03644889D39221A4D8A5725" hidden="1">#REF!</definedName>
    <definedName name="BOB6D9A6213BC44300847D91AE9AE587C5" hidden="1">#REF!</definedName>
    <definedName name="BOB6FE02551C9645A98367AD209E38224E" hidden="1">#REF!</definedName>
    <definedName name="BOB7027EFFF0F3429CA0A0C0C3D3FEF43F" hidden="1">#REF!</definedName>
    <definedName name="BOB706122F14064A468BB9D0036E3D2344" hidden="1">#REF!</definedName>
    <definedName name="BOB716086CCF494F1B93AB5EAE5FB663EF" hidden="1">#REF!</definedName>
    <definedName name="BOB71F60DC31724056B826092A2A821463" hidden="1">#REF!</definedName>
    <definedName name="BOB776B6C174BD4C6E81B9845695CA126D" hidden="1">#REF!</definedName>
    <definedName name="BOB8F0304520B04195AFFC1D66D3612F9C" hidden="1">#REF!</definedName>
    <definedName name="BOB8F9D7A8D8FC43729B00D7204A1139A1" hidden="1">#REF!</definedName>
    <definedName name="BOB8FEFF3237804B09B94261D65927F62D" hidden="1">#REF!</definedName>
    <definedName name="BOB91AEBD758CE4F549DC10239AB97F1EF" hidden="1">#REF!</definedName>
    <definedName name="BOB9376E45AB82440A828134020926D5B3" hidden="1">#REF!</definedName>
    <definedName name="BOB9B9CFA40F454F4B97E0A41BB20567FA" hidden="1">#REF!</definedName>
    <definedName name="BOB9EFCA92367D456593173C704E397C97" hidden="1">#REF!</definedName>
    <definedName name="BOB9FA914CD6D34618BA3C0BE1DA917847" hidden="1">#REF!</definedName>
    <definedName name="BOBA11C71EB00A46C2964B9C995CC9FFB2" hidden="1">#REF!</definedName>
    <definedName name="BOBA26366A251A417AA1D0194A6D3B7821" hidden="1">#REF!</definedName>
    <definedName name="BOBA5D432692F54D9DA9F18579D413C3AA" hidden="1">#REF!</definedName>
    <definedName name="BOBA9120ED7EF14E71BB2C0B0E98720955" hidden="1">#REF!</definedName>
    <definedName name="BOBAA44B50264C4B85A67C40F36CF699EC" hidden="1">#REF!</definedName>
    <definedName name="BOBAC59D053BA94D98ADFB19D7E71FB102" hidden="1">#REF!</definedName>
    <definedName name="BOBACE5DBE591B4E68A5384A779CD0E5BF" hidden="1">#REF!</definedName>
    <definedName name="BOBB0160A9DCCD45469150B59ABF5AA82E" hidden="1">#REF!</definedName>
    <definedName name="BOBB2FC20A168C48F1B99FF8805EB53C1C" hidden="1">#REF!</definedName>
    <definedName name="BOBB48BCF6F1CA4342B0E2A7BED838062B" hidden="1">#REF!</definedName>
    <definedName name="BOBB5BD00573ED4CFA9907663946558E16" hidden="1">#REF!</definedName>
    <definedName name="BOBB997DF374364AC28AE68ED214B8E74E" hidden="1">#REF!</definedName>
    <definedName name="BOBBD3397F4546451D98F5499C9A302708" hidden="1">#REF!</definedName>
    <definedName name="BOBBDB928370804BC69A1372FB62FE1B41" hidden="1">#REF!</definedName>
    <definedName name="BOBBDDDD64A1E94DE9852E63A6D07452E9" hidden="1">#REF!</definedName>
    <definedName name="BOBBE1020D55524AA094A997283F1034F6" hidden="1">#REF!</definedName>
    <definedName name="BOBBF63D056974402FAFB2C2B1E69BF03A" hidden="1">#REF!</definedName>
    <definedName name="BOBC0748B948F94CEFA9B17FC31E4D83D5" hidden="1">#REF!</definedName>
    <definedName name="BOBC35D7BD07B347B4B3BD55C103CF7B9A" hidden="1">#REF!</definedName>
    <definedName name="BOBC4197C346014088B78ACBD750FC5EAD" hidden="1">#REF!</definedName>
    <definedName name="BOBC86493CE99D4DD8A259B50A2FADC633" hidden="1">#REF!</definedName>
    <definedName name="BOBDA1BABC14DA4BC993CD2ED9D3322F99" hidden="1">#REF!</definedName>
    <definedName name="BOBDB00F16787F4A829A288643234FC14C" hidden="1">#REF!</definedName>
    <definedName name="BOBDC42DCCF10D4DD097E90240F8B10E0A" hidden="1">#REF!</definedName>
    <definedName name="BOBDC59B068ABC4C1CBC23F90A9CA11C87" hidden="1">#REF!</definedName>
    <definedName name="BOBDDC612B878C4891A2D86DA66A73B1D0" hidden="1">#REF!</definedName>
    <definedName name="BOBDFC4191CF0946A7A7AD9C90191301BA" hidden="1">#REF!</definedName>
    <definedName name="BOBE3AA8BCE68F4E5699D0D5C4EACDFE2F" hidden="1">#REF!</definedName>
    <definedName name="BOBEB4DD0A58BD4943A68EB98B66A2C6EB" hidden="1">#REF!</definedName>
    <definedName name="BOBEE7F7D42277458C8E0DAA2F78BB1048" hidden="1">#REF!</definedName>
    <definedName name="BOBEED41320CCC48BD87D482DEC1459120" hidden="1">#REF!</definedName>
    <definedName name="BOBF6C271B696F4310AFB4DC49923123AB" hidden="1">#REF!</definedName>
    <definedName name="BOBF7FE123A1B043C98B184B005A4AFAD2" hidden="1">#REF!</definedName>
    <definedName name="BOBF8E9A5FEE1C44409AD1497E673990C8" hidden="1">#REF!</definedName>
    <definedName name="BOBFAF542E78E64CDE932ADB51A9E88AD4" hidden="1">#REF!</definedName>
    <definedName name="BOBFB33B8FB12E4F819210ADAB5038E771" hidden="1">#REF!</definedName>
    <definedName name="BOBFB8DFC56FF04B2EB94D5FADE6083371" hidden="1">#REF!</definedName>
    <definedName name="BOBFD9CC45D06643F89DC1EEDC6DB85D18" hidden="1">#REF!</definedName>
    <definedName name="BOBFFFA0BFA6D44495897B5D889E0E1304" hidden="1">#REF!</definedName>
    <definedName name="BOC015207A9F344907891C85470527C47E" hidden="1">#REF!</definedName>
    <definedName name="BOC01D69016A0D4B38A6DA8452367F4381" hidden="1">#REF!</definedName>
    <definedName name="BOC0480F1785DB47488C231A5C7A272BC4" hidden="1">#REF!</definedName>
    <definedName name="BOC09B9AF13DD24BADB30A88A3634EED0F" hidden="1">#REF!</definedName>
    <definedName name="BOC0ACEECA22E2443B91C64D8833D934E8" hidden="1">#REF!</definedName>
    <definedName name="BOC0DEC84F294941F2B47913E4A3D3AE4A" hidden="1">#REF!</definedName>
    <definedName name="BOC0E24559DD624943A249E49AEBA8FFB9" hidden="1">#REF!</definedName>
    <definedName name="BOC0FB304C0BD14716BEEFA37A8192CCB8" hidden="1">#REF!</definedName>
    <definedName name="BOC149EC4CA66D4B80ABB13900A292A711" hidden="1">#REF!</definedName>
    <definedName name="BOC16F60D51B904980B5ADA4A242CFE9B5" hidden="1">#REF!</definedName>
    <definedName name="BOC1828F82672C43E4A5C6FA47A8ED4AD9" hidden="1">#REF!</definedName>
    <definedName name="BOC1B4CC544D43436AB0E6F8DB48D7BD79" hidden="1">#REF!</definedName>
    <definedName name="BOC1B7961F768940E0A40DDAEE2EC62B0D" hidden="1">#REF!</definedName>
    <definedName name="BOC1BC1F34464A41BAB9DD33684164B6C7" hidden="1">#REF!</definedName>
    <definedName name="BOC217AC5F306E412EAD01E3A52176CFA2" hidden="1">#REF!</definedName>
    <definedName name="BOC27E6DFD59D447F1ACE8736AA3F14F66" hidden="1">#REF!</definedName>
    <definedName name="BOC2CF255EB8C244DF91B19DFF7162A481" hidden="1">#REF!</definedName>
    <definedName name="BOC30643CA610548E5883DC452234BF2B4" hidden="1">#REF!</definedName>
    <definedName name="BOC31C9F9206B643FF84713C1A17A6F15B" hidden="1">#REF!</definedName>
    <definedName name="BOC32A9F87AF654CFC9ED873555C103926" hidden="1">#REF!</definedName>
    <definedName name="BOC32BE52933894F81969D17443E84D9D9" hidden="1">#REF!</definedName>
    <definedName name="BOC35E323B9FC54744973C2818D0A54DCC" hidden="1">#REF!</definedName>
    <definedName name="BOC39CAA57CDD4420C9A8AEFF745A1764D" hidden="1">#REF!</definedName>
    <definedName name="BOC3AB132A8BDC414E9B9EAA81A6E17215" hidden="1">#REF!</definedName>
    <definedName name="BOC3B3274CE7484A8E9D7F26EE47F76456" hidden="1">#REF!</definedName>
    <definedName name="BOC412FBBEE7AC46399EF45B50CAB5F9F4" hidden="1">#REF!</definedName>
    <definedName name="BOC43A08A5A0DC45B78640E69E6C431295" hidden="1">#REF!</definedName>
    <definedName name="BOC4881E53BC5541E5B87EF8019A1BABEF" hidden="1">#REF!</definedName>
    <definedName name="BOC494E9678B0D4B02860E1CE194BC8078" hidden="1">#REF!</definedName>
    <definedName name="BOC49A3AE6A5CF4BC5B047A9C9B934A93C" hidden="1">#REF!</definedName>
    <definedName name="BOC4B6691899834104A21CD5E469AFD263" hidden="1">#REF!</definedName>
    <definedName name="BOC4C1B7A93FA941B784997F6280E91C73" hidden="1">#REF!</definedName>
    <definedName name="BOC4E2BBC0A5274E188E70BB65D83FCEDA" hidden="1">#REF!</definedName>
    <definedName name="BOC4FACBFE78B148438BEF7D145FB7CCD8" hidden="1">#REF!</definedName>
    <definedName name="BOC56F282DA3FA4CA7B20AB0B20C647D0A" hidden="1">#REF!</definedName>
    <definedName name="BOC58BB2EE1993485B8BF4F81B29DD3FEB" hidden="1">#REF!</definedName>
    <definedName name="BOC5924A0F5E5C46BC8F549F66E15025D1" hidden="1">#REF!</definedName>
    <definedName name="BOC59A828037C0494198F63643FEA1556D" hidden="1">#REF!</definedName>
    <definedName name="BOC5DFF19FA5864D598B425AA297D70751" hidden="1">#REF!</definedName>
    <definedName name="BOC60ED5025F33423CBD0FD6EB027603EF" hidden="1">#REF!</definedName>
    <definedName name="BOC6344230E14A4CDBABB6397805C49615" hidden="1">#REF!</definedName>
    <definedName name="BOC674BC03FD1A4AE4987D21317A8AAAE6" hidden="1">#REF!</definedName>
    <definedName name="BOC69B119037BF405E832090256C016B42" hidden="1">#REF!</definedName>
    <definedName name="BOC6E4C8062F5143DC9C544AF4760C03BD" hidden="1">#REF!</definedName>
    <definedName name="BOC76AD8D9E8C5499695FBA7526B0DF51C" hidden="1">#REF!</definedName>
    <definedName name="BOC78F8D108DA54394AD48FA4DE5052D1E" hidden="1">#REF!</definedName>
    <definedName name="BOC7AD6F717AE3494CAB12FAF7B5C7AD6E" hidden="1">#REF!</definedName>
    <definedName name="BOC7B7A9A4112146CB92F012529E60A761" hidden="1">#REF!</definedName>
    <definedName name="BOC7F7CAC9AF0A4A19953C34454200530E" hidden="1">#REF!</definedName>
    <definedName name="BOC82FB6F584A645A3A49702A7F795ADD6" hidden="1">#REF!</definedName>
    <definedName name="BOC83A09F85DFA41F8B51F7E0DDEBBE1F4" hidden="1">#REF!</definedName>
    <definedName name="BOC8500494CFFC4121A9892276889FE1E8" hidden="1">#REF!</definedName>
    <definedName name="BOC887D7C2D24C40B4AACB1A2281D6D8B3" hidden="1">#REF!</definedName>
    <definedName name="BOC8A64C43A8634993B5624AB6869B2FBA" hidden="1">#REF!</definedName>
    <definedName name="BOC8B63D3FB8254ADDB6CC98D8D6EDBC46" hidden="1">#REF!</definedName>
    <definedName name="BOC8C0E5AC226F4C5FBBA8AD6DB18C9D64" hidden="1">#REF!</definedName>
    <definedName name="BOC8E12BA3CAE743B1A5326E0921071A28" hidden="1">#REF!</definedName>
    <definedName name="BOC8E4441C58934D20ABE941CF910FAE77" hidden="1">#REF!</definedName>
    <definedName name="BOC904F7A639254C439ABC163F3D7513D8" hidden="1">#REF!</definedName>
    <definedName name="BOC90AE9A0B65346E0B5F93BF8E5FA9EE4" hidden="1">#REF!</definedName>
    <definedName name="BOC96B63E6B9B84900820B8B2D32A5C492" hidden="1">#REF!</definedName>
    <definedName name="BOC975AC4D93384FC4B0950FE2B392161E" hidden="1">#REF!</definedName>
    <definedName name="BOC9965B0573454CCBA57F86B81C625740" hidden="1">#REF!</definedName>
    <definedName name="BOC9C8E15F117449419D31065B1B6F81EC" hidden="1">#REF!</definedName>
    <definedName name="BOC9DCD68BAB4543DF9B63E1D6CFEE742C" hidden="1">#REF!</definedName>
    <definedName name="BOC9EE7D43E853454287EF35428BC16C80" hidden="1">#REF!</definedName>
    <definedName name="BOC9FEE59FC6E249EEAC0B18EDA47284C2" hidden="1">#REF!</definedName>
    <definedName name="BOC9FF7D3D06F34C0CB665FDAEEC8FB0A9" hidden="1">#REF!</definedName>
    <definedName name="BOCA45E6317D494EE5858C52F02B4DD7EF" hidden="1">#REF!</definedName>
    <definedName name="BOCA463FDEA2BE47818BA49F1E2B37EEF9" hidden="1">#REF!</definedName>
    <definedName name="BOCA4C0096390A4BE08E1276AD162EA16B" hidden="1">#REF!</definedName>
    <definedName name="BOCA6AC41C422840E3913ACA05E7A312B2" hidden="1">#REF!</definedName>
    <definedName name="BOCA6CF0A011754EBBAE92B49DD685ED06" hidden="1">#REF!</definedName>
    <definedName name="BOCA79155E652645268D188ED087358FB5" hidden="1">#REF!</definedName>
    <definedName name="BOCA81B9A2D030421F94C9FDF2CAEC762F" hidden="1">#REF!</definedName>
    <definedName name="BOCA971406A0624B10A8FADC62D2030AD3" hidden="1">#REF!</definedName>
    <definedName name="BOCA9F545F2CFB4EEEB68B0FD170F578B5" hidden="1">#REF!</definedName>
    <definedName name="BOCAB40B2C6D394FFE81A6CA425C56C2CA" hidden="1">#REF!</definedName>
    <definedName name="BOCAC5D6B9C0524B568B54E2E017260217" hidden="1">#REF!</definedName>
    <definedName name="BOCADA997EC4B545EA956A2E100372C428" hidden="1">#REF!</definedName>
    <definedName name="BOCAEB15F52C4F4894A0BC4E0B19899FC8" hidden="1">#REF!</definedName>
    <definedName name="BOCAF56512919E47548F53958312342642" hidden="1">#REF!</definedName>
    <definedName name="BOCAFDEEBD1B9D4AF1B4EE10544054BFB5" hidden="1">#REF!</definedName>
    <definedName name="BOCB10414D60754C468923CC64D7ADA34A" hidden="1">#REF!</definedName>
    <definedName name="BOCB24634644164E59AAD600C29F3BDFFC" hidden="1">#REF!</definedName>
    <definedName name="BOCB612F56AE8D4D8CB2E895B06996B7E3" hidden="1">#REF!</definedName>
    <definedName name="BOCB8D42E7151C410AAB18A9FEC19F3C4E" hidden="1">#REF!</definedName>
    <definedName name="BOCB8FCC6C97F84073A8F8C9EBE12CF07C" hidden="1">#REF!</definedName>
    <definedName name="BOCBAD018B8BDC4C288EF968C74F57C160" hidden="1">#REF!</definedName>
    <definedName name="BOCBF676FAB77E4DAF8ABA56D2F22B3F97" hidden="1">#REF!</definedName>
    <definedName name="BOCBFBB3BE9B0B4DDCB59500527EE6C386" hidden="1">#REF!</definedName>
    <definedName name="BOCC60FF2C494A4DF983ACB276A9B7A44F" hidden="1">#REF!</definedName>
    <definedName name="BOCC71E80123C246B6AEEC95DBF46187C1" hidden="1">#REF!</definedName>
    <definedName name="BOCC89D3CC37624F90B7AD71C9F7FF49C6" hidden="1">#REF!</definedName>
    <definedName name="BOCCE29C34D14940C7B95E25DD35C52D9B" hidden="1">#REF!</definedName>
    <definedName name="BOCCE71D89E911497F9FCDA571D789E831" hidden="1">#REF!</definedName>
    <definedName name="BOCCF02F1D26CB4D6FA58A94A0DD4B199C" hidden="1">#REF!</definedName>
    <definedName name="BOCD58BC49E39C47EDBDDB7931AFE21AF9" hidden="1">#REF!</definedName>
    <definedName name="BOCD6226CC6E4D45CA804B059D5DCEEE0B" hidden="1">#REF!</definedName>
    <definedName name="BOCD813453263A49C8903C818CA04F9EE9" hidden="1">#REF!</definedName>
    <definedName name="BOCD9FAE608C844C8A8D13C2C00F42F8B3" hidden="1">#REF!</definedName>
    <definedName name="BOCDB05B0A81A442119E9AFDA9E6F4DC38" hidden="1">#REF!</definedName>
    <definedName name="BOCDCBF4C8B6BC4AAEA50727D9F56CE2ED" hidden="1">#REF!</definedName>
    <definedName name="BOCDD35FF8DBB84697AF22BA38A0B6E01E" hidden="1">#REF!</definedName>
    <definedName name="BOCDE266FC0ED1480DBBA1B99DBDE70959" hidden="1">#REF!</definedName>
    <definedName name="BOCE1560107C4546ACB046677F4CEB4A08" hidden="1">#REF!</definedName>
    <definedName name="BOCE3B897538A843B6AE913A8D2B2FA69C" hidden="1">#REF!</definedName>
    <definedName name="BOCE62C51AFEB64D82AA3D9D4F8193FA93" hidden="1">#REF!</definedName>
    <definedName name="BOCE6EC189F982468CA16D0885884D491C" hidden="1">#REF!</definedName>
    <definedName name="BOCEF1F2D55E6D43FEA65BC032618BAEBF" hidden="1">#REF!</definedName>
    <definedName name="BOCF13F7390B3A4A858995FA5C63CBDC78" hidden="1">#REF!</definedName>
    <definedName name="BOCF28588F882E4D67AD6B3EB1E53C0EB0" hidden="1">#REF!</definedName>
    <definedName name="BOCF2F826493AC4464871B54C63F47F4CC" hidden="1">#REF!</definedName>
    <definedName name="BOCF51476BF87149499CB496E504E2AD21" hidden="1">#REF!</definedName>
    <definedName name="BOCF9A224D59AA47218736E601385D593A" hidden="1">#REF!</definedName>
    <definedName name="BOD0013DF76BF74739A46EE5618CFD7DFB" hidden="1">#REF!</definedName>
    <definedName name="BOD059E22D3D0B4CB7A7D13368FE3A63F3" hidden="1">#REF!</definedName>
    <definedName name="BOD0838501C7EF4E3C9870B9C0CEF09B8E" hidden="1">#REF!</definedName>
    <definedName name="BOD093AED91D874F5FB855781713E2F047" hidden="1">#REF!</definedName>
    <definedName name="BOD0BC700D23E34863A0FD03819528E0E1" hidden="1">#REF!</definedName>
    <definedName name="BOD0C066CDC46C4A29B8411F52E79AB7A6" hidden="1">#REF!</definedName>
    <definedName name="BOD0C4751456F54016850BDA2A4AD72E3A" hidden="1">#REF!</definedName>
    <definedName name="BOD0D6526743034603A648085EE9A316B2" hidden="1">#REF!</definedName>
    <definedName name="BOD0D844770EB14C2A9A9C7CE17769800F" hidden="1">#REF!</definedName>
    <definedName name="BOD10F2F34E82141E287C7F45A8FC8B962" hidden="1">#REF!</definedName>
    <definedName name="BOD12584DAD3A649049636FC89A05D3FC0" hidden="1">#REF!</definedName>
    <definedName name="BOD13A0276C8D742DD9F72D637996445B2" hidden="1">#REF!</definedName>
    <definedName name="BOD150555AC32A4ED2B3A1F38538961E7B" hidden="1">#REF!</definedName>
    <definedName name="BOD156447B5D9245CA932AC986802D82F6" hidden="1">#REF!</definedName>
    <definedName name="BOD15727529EC2438BAFE06252631866D4" hidden="1">#REF!</definedName>
    <definedName name="BOD162BAF051F940D2A03162A7BDDF719A" hidden="1">#REF!</definedName>
    <definedName name="BOD1766CD83F504325960A4780AE3445F4" hidden="1">#REF!</definedName>
    <definedName name="BOD18D4D1656104FE3A157EA7C9D125A18" hidden="1">#REF!</definedName>
    <definedName name="BOD1962CDF2B0F450FB8E17A27E8C33ADD" hidden="1">#REF!</definedName>
    <definedName name="BOD1ADA98F1C6643B4AAD3AF5C95037C4D" hidden="1">#REF!</definedName>
    <definedName name="BOD20DCB118CF545FA8133064888BFC0C7" hidden="1">#REF!</definedName>
    <definedName name="BOD2D1CA290B934356BBF59F840C040AC3" hidden="1">#REF!</definedName>
    <definedName name="BOD2E41E82BBC64A9AB5E5A273AB330E81" hidden="1">#REF!</definedName>
    <definedName name="BOD32F91C3A22E43BAAE0242BCBABD6795" hidden="1">#REF!</definedName>
    <definedName name="BOD350628DCD214208A3CA141AA8E8800E" hidden="1">#REF!</definedName>
    <definedName name="BOD376B09686AE4E12839A191E19E25C10" hidden="1">#REF!</definedName>
    <definedName name="BOD3C1DE4937EA4A7A983FE7D51E4017BA" hidden="1">#REF!</definedName>
    <definedName name="BOD3DADA5D0E4B4A49B24DEFF5A04EB19D" hidden="1">#REF!</definedName>
    <definedName name="BOD410F13E981849B8B30009221712BF07" hidden="1">#REF!</definedName>
    <definedName name="BOD448E952CB7F46AA8D7882F32CF4F2E4" hidden="1">#REF!</definedName>
    <definedName name="BOD4B4C40A7D1445E29F3105D41D146A48" hidden="1">#REF!</definedName>
    <definedName name="BOD4D5C3967A2741FB8670EF7EB3F2A15F" hidden="1">#REF!</definedName>
    <definedName name="BOD4D6B1476D064F4FA463BD10BC2EFE7D" hidden="1">#REF!</definedName>
    <definedName name="BOD4E9785DF802445FBF01DA02A19DF95D" hidden="1">#REF!</definedName>
    <definedName name="BOD555BD48E5584DDBB4A8D8E339F23114" hidden="1">#REF!</definedName>
    <definedName name="BOD56C43845C96467F8C83E6B377278B09" hidden="1">#REF!</definedName>
    <definedName name="BOD57B03C6CF39459095B6157694D41A35" hidden="1">#REF!</definedName>
    <definedName name="BOD580EFEF31AF4C83A8DB58E6B876264D" hidden="1">#REF!</definedName>
    <definedName name="BOD5C13180AF2E429688781A892DD1AF87" hidden="1">#REF!</definedName>
    <definedName name="BOD5CBEF08927D4D348FF90ABE139B130D" hidden="1">#REF!</definedName>
    <definedName name="BOD5FE0FBDF3D74A5CB3A0880CEE872370" hidden="1">#REF!</definedName>
    <definedName name="BOD663515798224A429F5F9AD61496E424" hidden="1">#REF!</definedName>
    <definedName name="BOD67CA7F8589C46228F60BD7E28D9C2D7" hidden="1">#REF!</definedName>
    <definedName name="BOD67F25D6D27A49E1814A2087117D0447" hidden="1">#REF!</definedName>
    <definedName name="BOD68ADAEA724A440BA216211DE90E21DE" hidden="1">#REF!</definedName>
    <definedName name="BOD6A9B4EFA5BE4AAEBE020575F40CB14E" hidden="1">#REF!</definedName>
    <definedName name="BOD6C050CFE9CB496099241818FD195157" hidden="1">#REF!</definedName>
    <definedName name="BOD7085707340440EE9D7A99D6C08373D9" hidden="1">#REF!</definedName>
    <definedName name="BOD72A4E69F28A4D2DB727C708559514CB" hidden="1">#REF!</definedName>
    <definedName name="BOD730CF5652874A15BB3A0EFF38FAECC9" hidden="1">#REF!</definedName>
    <definedName name="BOD752136B589C46F2B20D4A10BC51D69C" hidden="1">#REF!</definedName>
    <definedName name="BOD7A5EB22169C46EF8BEC2659F076B631" hidden="1">#REF!</definedName>
    <definedName name="BOD7C05C33C6B34ECFB0FEEEAED3179789" hidden="1">#REF!</definedName>
    <definedName name="BOD831AC4A40664D5B81949DF23848490E" hidden="1">#REF!</definedName>
    <definedName name="BOD85743EC01E14FCAA6462387B2973BF3" hidden="1">#REF!</definedName>
    <definedName name="BOD863786535844BDD890DD6380B27E790" hidden="1">#REF!</definedName>
    <definedName name="BOD8692CD306444419986C04F2AFB0EB7E" hidden="1">#REF!</definedName>
    <definedName name="BOD8A866EEF1B0447F81CF913639E1AE94" hidden="1">#REF!</definedName>
    <definedName name="BOD8E382AFC78846849BD32EE1438DA15C" hidden="1">#REF!</definedName>
    <definedName name="BOD92B9999EDD0458EA8E2A9D5B1361D31" hidden="1">#REF!</definedName>
    <definedName name="BOD984825210904F8EA488B100ADF8B2A7" hidden="1">#REF!</definedName>
    <definedName name="BOD99021C4F4DA48B89BA38EADA932215F" hidden="1">#REF!</definedName>
    <definedName name="BOD999919222154502AC63E967CF9FC291" hidden="1">#REF!</definedName>
    <definedName name="BOD9D3BDE9D3FC40899875BA402D84F07C" hidden="1">#REF!</definedName>
    <definedName name="BOD9F47F70DA7F4DAE90B6C8AA56290EEC" hidden="1">#REF!</definedName>
    <definedName name="BODA33610E821746AFAEBB36AD36EAA99A" hidden="1">#REF!</definedName>
    <definedName name="BODA428DE399BF41A7BDF44F6631F386F8" hidden="1">#REF!</definedName>
    <definedName name="BODAF333F79DBD46B9B9CBB1C2DC7509EA" hidden="1">#REF!</definedName>
    <definedName name="BODB0AACDACE904728879F14206A44844C" hidden="1">#REF!</definedName>
    <definedName name="BODB59C093A07048118D0F2B66BB364805" hidden="1">#REF!</definedName>
    <definedName name="BODB649E7CA5AF4B2CA46E0DDD2F53B310" hidden="1">#REF!</definedName>
    <definedName name="BODBC437353B934A6DB37F68E3C97BF194" hidden="1">#REF!</definedName>
    <definedName name="BODBD7A66BC34044D0B3E2C374468D6508" hidden="1">#REF!</definedName>
    <definedName name="BODC067067D09C4AA6A0CFE585E3165ABF" hidden="1">#REF!</definedName>
    <definedName name="BODC0893A030B54F41810BC4C8A2297025" hidden="1">#REF!</definedName>
    <definedName name="BODC08DD42C64A49D8B1131D25103C1DDA" hidden="1">#REF!</definedName>
    <definedName name="BODC162AC12E384855B5A17B54390FC1B4" hidden="1">#REF!</definedName>
    <definedName name="BODC2EB49E7C114C02B92E31C20201A037" hidden="1">#REF!</definedName>
    <definedName name="BODC6CDEA9D5654A6181AF421D9B478D49" hidden="1">#REF!</definedName>
    <definedName name="BODC7798DB80774A0F9684E6270E3B4C3D" hidden="1">#REF!</definedName>
    <definedName name="BODC90C60BE5514B6388CE735C6490EFA4" hidden="1">#REF!</definedName>
    <definedName name="BODCA60EE4DC8F49E9952AE75D388B577C" hidden="1">#REF!</definedName>
    <definedName name="BODCA6A4A1F037413893745EE5B3F08633" hidden="1">#REF!</definedName>
    <definedName name="BODCA9F3E09DD448E5BAEC2F238D1EE8C5" hidden="1">#REF!</definedName>
    <definedName name="BODCAC497D5BFA43C085BDE62B0AD57CBD" hidden="1">#REF!</definedName>
    <definedName name="BODCBDD0479AF048E59A697686DCE2352F" hidden="1">#REF!</definedName>
    <definedName name="BODCCBE6E2954B459E9F369DE2EE90CBA0" hidden="1">#REF!</definedName>
    <definedName name="BODCCCD74CFC5F411A99DF7029A5E36194" hidden="1">#REF!</definedName>
    <definedName name="BODCD32C7F27F34DB6839C4FB7D49E165F" hidden="1">#REF!</definedName>
    <definedName name="BODD0CD7879BFB41E3B90BE6AB42B8E433" hidden="1">#REF!</definedName>
    <definedName name="BODD24FDA004FA4FE9B68BC92D36697A9A" hidden="1">#REF!</definedName>
    <definedName name="BODD43EC9B26ED45A381D49F3A53B9DBAD" hidden="1">#REF!</definedName>
    <definedName name="BODDE25B8D6396443494AB63B854D74D9B" hidden="1">#REF!</definedName>
    <definedName name="BODDF0DE62D01A4D90850DC0D67FE2B8E0" hidden="1">#REF!</definedName>
    <definedName name="BODDF2EED7790E4F218E8A5743F1C8C1DB" hidden="1">#REF!</definedName>
    <definedName name="BODDFEC840830C4E819F0BE8E9951155A5" hidden="1">#REF!</definedName>
    <definedName name="BODE206063BC574FEFA287B330C0EC6E35" hidden="1">#REF!</definedName>
    <definedName name="BODE3A5AAA7DFE4A9AA64EF91754D97411" hidden="1">#REF!</definedName>
    <definedName name="BODE63851A3EE54D549F56337F53003983" hidden="1">#REF!</definedName>
    <definedName name="BODE778DD28E5342F198B0673C56F3EF31" hidden="1">#REF!</definedName>
    <definedName name="BODE8E4A663091405BAEB354C0C6B79C91" hidden="1">#REF!</definedName>
    <definedName name="BODEE6866F9BE542EB8E4D5E48CCC670EB" hidden="1">#REF!</definedName>
    <definedName name="BODF08997A50C54CE581038B699F264FD8" hidden="1">#REF!</definedName>
    <definedName name="BODF167A0BCDA54226AB9A64EEBA74BAC0" hidden="1">#REF!</definedName>
    <definedName name="BOE00BFAAC3BF34874B2BC33A29005FB31" hidden="1">#REF!</definedName>
    <definedName name="BOE0330607D1E948CDBBAECB277355B994" hidden="1">#REF!</definedName>
    <definedName name="BOE06FB8D4B8094C9290643D436370F6B5" hidden="1">#REF!</definedName>
    <definedName name="BOE0714508937E4602B775B6AC0A9A2926" hidden="1">#REF!</definedName>
    <definedName name="BOE0921988E6C94E1C834A96DC61930D04" hidden="1">#REF!</definedName>
    <definedName name="BOE11F2A6A20324087A1B712250338770B" hidden="1">#REF!</definedName>
    <definedName name="BOE18F9BDC4DE442F28D09D9F9E74FCD7A" hidden="1">#REF!</definedName>
    <definedName name="BOE28749FC09AD48A49A4162D5BA57F944" hidden="1">#REF!</definedName>
    <definedName name="BOE28B95CB9E3348629371A89EA2477910" hidden="1">#REF!</definedName>
    <definedName name="BOE2EDE459B2654BF6BAABEEA286DF3D19" hidden="1">#REF!</definedName>
    <definedName name="BOE3183058F4294608BF77CBF5501D14BF" hidden="1">#REF!</definedName>
    <definedName name="BOE31FD93546414015869401C2650AD8FE" hidden="1">#REF!</definedName>
    <definedName name="BOE32806669F544DD7B7B16E14E03B78F0" hidden="1">#REF!</definedName>
    <definedName name="BOE335F4FD396A44708BE4409D9117F385" hidden="1">#REF!</definedName>
    <definedName name="BOE344D1D47CDD43F59BC658DBCDF42554" hidden="1">#REF!</definedName>
    <definedName name="BOE37A2687ACFD4469AAB5497B5598F21F" hidden="1">#REF!</definedName>
    <definedName name="BOE37D8E6D655F4A46BB97ADB980638ED2" hidden="1">#REF!</definedName>
    <definedName name="BOE3C64E7D04E24327AED94FEC61E4F87C" hidden="1">#REF!</definedName>
    <definedName name="BOE3CF5E1DD50645B6A9B9471A08EDD3F2" hidden="1">#REF!</definedName>
    <definedName name="BOE43565A59A4A4086ACEE6AA65AFD8D25" hidden="1">#REF!</definedName>
    <definedName name="BOE441BC7356454A6D8048F1B32EE74216" hidden="1">#REF!</definedName>
    <definedName name="BOE4998CB8820A4725B0EBEDD40DFFABAD" hidden="1">#REF!</definedName>
    <definedName name="BOE4BCEF1C378F49008AAB9FC635616126" hidden="1">#REF!</definedName>
    <definedName name="BOE4CF8125D77546FFBC135F51A06038DC" hidden="1">#REF!</definedName>
    <definedName name="BOE4E411E6669E4E7AAE5224EFF953E13B" hidden="1">#REF!</definedName>
    <definedName name="BOE52A08924AFF4A9FB54D6B99B56589E3" hidden="1">#REF!</definedName>
    <definedName name="BOE53E985A512744D28F10233A257B0CC0" hidden="1">#REF!</definedName>
    <definedName name="BOE54C995A2E454CBDB91DF775F23BB29C" hidden="1">#REF!</definedName>
    <definedName name="BOE59E049355E84A74A6D9D19A48702BCB" hidden="1">#REF!</definedName>
    <definedName name="BOE5F1E78D1C444780A4F36C8149089A82" hidden="1">#REF!</definedName>
    <definedName name="BOE5F8998B325D4D84A169637BBD7797BF" hidden="1">#REF!</definedName>
    <definedName name="BOE61E22D521D64B3F80AEAB7E7E362048" hidden="1">#REF!</definedName>
    <definedName name="BOE6AB24CD386C498784E1209D1EB9D464" hidden="1">#REF!</definedName>
    <definedName name="BOE6C622893ACC4569937181768C3DDCAF" hidden="1">#REF!</definedName>
    <definedName name="BOE7514535047E4BE78607A9461568D5E3" hidden="1">#REF!</definedName>
    <definedName name="BOE790FAA6E7704C16B55D1A4EC42DDE0D" hidden="1">#REF!</definedName>
    <definedName name="BOE7E02C1BFB9E4BFEAFC7C57C16E988CD" hidden="1">#REF!</definedName>
    <definedName name="BOE8126DBE53CE4E34BA25C17405CAD39C" hidden="1">#REF!</definedName>
    <definedName name="BOE8374802E9F3478A86B3C76BBBDF6A4C" hidden="1">#REF!</definedName>
    <definedName name="BOE8DDFAD0E54C4CD7BC40955D5CB89F06" hidden="1">#REF!</definedName>
    <definedName name="BOE936516E767A44DD9B6B81DF796F23CD" hidden="1">#REF!</definedName>
    <definedName name="BOE977A316CB414CFD8963D25F45865638" hidden="1">#REF!</definedName>
    <definedName name="BOE97E198C822B4F02839C4AFFB0982C41" hidden="1">#REF!</definedName>
    <definedName name="BOE990F9EAFF0645C6B44AD7ED5735595F" hidden="1">#REF!</definedName>
    <definedName name="BOE9AF46F0191D446F8B9DC188B42B1D44" hidden="1">#REF!</definedName>
    <definedName name="BOE9BECE8DC4D34C12AED3A9765EC99564" hidden="1">#REF!</definedName>
    <definedName name="BOE9D7E7A180D84984ADBABE38B0C1DE47" hidden="1">#REF!</definedName>
    <definedName name="BOE9E4DDEEADBA44C9A0DE15554C1F85F6" hidden="1">#REF!</definedName>
    <definedName name="BOEA1523D5F46B4788804709BE1A26BA14" hidden="1">#REF!</definedName>
    <definedName name="BOEA1F540E644F4BB0A5EE7602CFC6CE85" hidden="1">#REF!</definedName>
    <definedName name="BOEA8D804695B34EB28BF045E7AFAE8749" hidden="1">#REF!</definedName>
    <definedName name="BOEA9B1BA353934C0BA1E1747F7A7C464E" hidden="1">#REF!</definedName>
    <definedName name="BOEAA3F047568340D8869ED73AAD0BFE6D" hidden="1">#REF!</definedName>
    <definedName name="BOEAE3119B18244FF186ADE7EC3D4B3709" hidden="1">#REF!</definedName>
    <definedName name="BOEAEDCEB53CAC4E1283A337F72126C0F5" hidden="1">#REF!</definedName>
    <definedName name="BOEAF3620CF80A4E6D91EDEA0B885305DF" hidden="1">#REF!</definedName>
    <definedName name="BOEB2F792D1DA44712A20140C0CF1A5A14" hidden="1">#REF!</definedName>
    <definedName name="BOEB83AE8510C54AB09C9C8B6FA0BC99FA" hidden="1">#REF!</definedName>
    <definedName name="BOEBC5E6B5DE394460952653A802415778" hidden="1">#REF!</definedName>
    <definedName name="BOEBD3971C123447FE9682CE486F5131F0" hidden="1">#REF!</definedName>
    <definedName name="BOEC07B732735048BE8BCF69DB76C063C1" hidden="1">#REF!</definedName>
    <definedName name="BOEC3CA481A0514C5F881893969184962E" hidden="1">#REF!</definedName>
    <definedName name="BOEC8AE341D2244F18B58D9B5C0B37BAA7" hidden="1">#REF!</definedName>
    <definedName name="BOECD984CDCC24474C9B3A42B93D9AAF5D" hidden="1">#REF!</definedName>
    <definedName name="BOED0E541F9B1E40D8B09CBB4B2F3021E1" hidden="1">#REF!</definedName>
    <definedName name="BOED44359EE2164A959DCFD20B59D81976" hidden="1">#REF!</definedName>
    <definedName name="BOED4890A827CA4DEFB5632D89AEBFBAA4" hidden="1">#REF!</definedName>
    <definedName name="BOED578E8DEDDB403E81EB6DBE0D745248" hidden="1">#REF!</definedName>
    <definedName name="BOED5D02D092784E4E86C92C648A7106C2" hidden="1">#REF!</definedName>
    <definedName name="BOED5EDB0881C148D1BC3A2095BA3C993C" hidden="1">#REF!</definedName>
    <definedName name="BOED6EA23C5A8240029C63E6E533A170F3" hidden="1">#REF!</definedName>
    <definedName name="BOED793736A68046F3A9A0588868603E9C" hidden="1">#REF!</definedName>
    <definedName name="BOED79535EC29B4ABC856D3EADD4778623" hidden="1">#REF!</definedName>
    <definedName name="BOED7E96E993E145EAB7524904938A97B1" hidden="1">#REF!</definedName>
    <definedName name="BOEDB0F03E02CC492CAED31AB1BBF431DF" hidden="1">#REF!</definedName>
    <definedName name="BOEDB899E85666477B88041BE0C15D3786" hidden="1">#REF!</definedName>
    <definedName name="BOEDBD721205FC4ED0BF53B8759EFB3355" hidden="1">#REF!</definedName>
    <definedName name="BOEDC3DEFB1EFB4FABA8D605BF3439FFDD" hidden="1">#REF!</definedName>
    <definedName name="BOEDEDE962A85943E1BA6158652BA654E7" hidden="1">#REF!</definedName>
    <definedName name="BOEDF8096D0E6B419BAF5C6EFEC794E26F" hidden="1">#REF!</definedName>
    <definedName name="BOEE202F54569B491DB0D305009F1942AE" hidden="1">#REF!</definedName>
    <definedName name="BOEE20CBED15BC464D830D7F32F69CC9A1" hidden="1">#REF!</definedName>
    <definedName name="BOEE6DFAE100A24ED6B8C01AF967BD9371" hidden="1">#REF!</definedName>
    <definedName name="BOEE882E5FF7504B858A0A149709BD00D8" hidden="1">#REF!</definedName>
    <definedName name="BOEE9FE40D32684CE49BD93BA3C7C1EF63" hidden="1">#REF!</definedName>
    <definedName name="BOEEB233D48DF346F087C2A730DCE3C2C4" hidden="1">#REF!</definedName>
    <definedName name="BOEEB859DA860A4FE3BF79F4F4A1FFD23F" hidden="1">#REF!</definedName>
    <definedName name="BOEEB982F0EB424B2DB1DF570B29AD7EB3" hidden="1">#REF!</definedName>
    <definedName name="BOEECC17207F42460088B14D06A29B3327" hidden="1">#REF!</definedName>
    <definedName name="BOEF022AC9F60C4FA2A87C938861020E9C" hidden="1">#REF!</definedName>
    <definedName name="BOEF5CB54009964F7983F766310DD6CEF2" hidden="1">#REF!</definedName>
    <definedName name="BOEF68E06EBD1F41DAB6F69125E295270A" hidden="1">#REF!</definedName>
    <definedName name="BOEF941D150B794F41B4037E7D46E16E1D" hidden="1">#REF!</definedName>
    <definedName name="BOF04210371D0447F9B025FE5913DD09ED" hidden="1">#REF!</definedName>
    <definedName name="BOF067EA524F544D93998EDD9709E08DDF" hidden="1">#REF!</definedName>
    <definedName name="BOF073A8C396124F179755D7CE3937335B" hidden="1">#REF!</definedName>
    <definedName name="BOF08B0C22254C4CF4AAEFB3FCEC0A6D34" hidden="1">#REF!</definedName>
    <definedName name="BOF09F97204E08436098F29FDBC4E7B1FC" hidden="1">#REF!</definedName>
    <definedName name="BOF0A45952AE634819AD767C0ABF4B7C8F" hidden="1">#REF!</definedName>
    <definedName name="BOF18BD37E8C624A04AA586C2057DF7CB4" hidden="1">#REF!</definedName>
    <definedName name="BOF1911AB0BD2648F98DE86B3D9815C613" hidden="1">#REF!</definedName>
    <definedName name="BOF1B6E584FD144AE9A30BCE8CC5D6AA85" hidden="1">#REF!</definedName>
    <definedName name="BOF1DE3CFC012A4BD789E3CD5471D052B1" hidden="1">#REF!</definedName>
    <definedName name="BOF21AF2544D434188807E817F2390F05F" hidden="1">#REF!</definedName>
    <definedName name="BOF220FC776FB44C75B938574E31F9F3CB" hidden="1">#REF!</definedName>
    <definedName name="BOF25D0664B60B461596DE5BDB4B8E6275" hidden="1">#REF!</definedName>
    <definedName name="BOF31CB799A8D4400DA9987C126B8CF980" hidden="1">#REF!</definedName>
    <definedName name="BOF35819F2D3924879B621ACC6A476CF0F" hidden="1">#REF!</definedName>
    <definedName name="BOF3F07D55806E49669B9AE06D6E7DCC1D" hidden="1">#REF!</definedName>
    <definedName name="BOF3F0E6A0866F46CDBC0E92B6FF0A8D76" hidden="1">#REF!</definedName>
    <definedName name="BOF4099C0E535946A8AC0AA373BFFB7373" hidden="1">#REF!</definedName>
    <definedName name="BOF458BBB1F7BA407194F689089AAA307C" hidden="1">#REF!</definedName>
    <definedName name="BOF45ADF7CB2F042FEA2DEE4879540B1D8" hidden="1">#REF!</definedName>
    <definedName name="BOF462FFE4C08E4E4796C65D4955DCCB0B" hidden="1">#REF!</definedName>
    <definedName name="BOF46AC68DC91940BEBC7EFA43CC3C97FB" hidden="1">#REF!</definedName>
    <definedName name="BOF472288BAC9C4F2CAD3BA7D32F4FF7F8" hidden="1">#REF!</definedName>
    <definedName name="BOF480BBDFAABE413E93AB2A13A6C2DD79" hidden="1">#REF!</definedName>
    <definedName name="BOF487734D2B51494D91F1D2ACF26A55D6" hidden="1">#REF!</definedName>
    <definedName name="BOF4A1694D2F674F189E2B044CBC49EC7D" hidden="1">#REF!</definedName>
    <definedName name="BOF4D52148612845D7A1888206E54C8A73" hidden="1">#REF!</definedName>
    <definedName name="BOF4E7CED40817458BB4DAF2AF76DB4375" hidden="1">#REF!</definedName>
    <definedName name="BOF515AF2AC9124777AD69BF826468F21A" hidden="1">#REF!</definedName>
    <definedName name="BOF586742C029C48D9B4B077A769D37E66" hidden="1">#REF!</definedName>
    <definedName name="BOF5B0C9ADB7874AEDBA5C1C1B6390AFDD" hidden="1">#REF!</definedName>
    <definedName name="BOF606A4C24FC7473AB903B5C686ED80B6" hidden="1">#REF!</definedName>
    <definedName name="BOF62057011B124D2B8B5FE3F6C6540C1B" hidden="1">#REF!</definedName>
    <definedName name="BOF62E2086F04E42FBAB98D947FE2A4AA2" hidden="1">#REF!</definedName>
    <definedName name="BOF6331B3414AB479CBEF70ADA09CC96ED" hidden="1">#REF!</definedName>
    <definedName name="BOF64019546BA74EE394B51C638A28C364" hidden="1">#REF!</definedName>
    <definedName name="BOF64FB4A1B1934C8BBBF6057FA35294B5" hidden="1">#REF!</definedName>
    <definedName name="BOF6EF44427BA24B2E890DB76870C7A0EF" hidden="1">#REF!</definedName>
    <definedName name="BOF702495608254EA98656E8D7A35679C9" hidden="1">#REF!</definedName>
    <definedName name="BOF713B0C4791E4008B844AA7DBB64F817" hidden="1">#REF!</definedName>
    <definedName name="BOF7165456F3CB47649A015193DA625146" hidden="1">#REF!</definedName>
    <definedName name="BOF71C81EFD03D4BD59D016740952A17C4" hidden="1">#REF!</definedName>
    <definedName name="BOF71D7C649B4C427094B992BCFC4E50D3" hidden="1">#REF!</definedName>
    <definedName name="BOF728C9955592418ABFB5667832AEE943" hidden="1">#REF!</definedName>
    <definedName name="BOF732DFCC436249868D474ECBC5C3F71C" hidden="1">#REF!</definedName>
    <definedName name="BOF743C3FD435D48E4947C3E1F414EE8D4" hidden="1">#REF!</definedName>
    <definedName name="BOF74D6A20986849609858E433D1C67E50" hidden="1">#REF!</definedName>
    <definedName name="BOF75D581F70B74110BB1E675141E947A7" hidden="1">#REF!</definedName>
    <definedName name="BOF79BA0BCCE0F48C08B20AFAC5272DA93" hidden="1">#REF!</definedName>
    <definedName name="BOF79EBC034F8E4F308C99B9FF57846B07" hidden="1">#REF!</definedName>
    <definedName name="BOF7C57BF3437C4586A9C74C4141D37B21" hidden="1">#REF!</definedName>
    <definedName name="BOF7FB75B72D1141B4B7B0DF53BAD4E214" hidden="1">#REF!</definedName>
    <definedName name="BOF845C4B388034EEEABB77BC195A76D60" hidden="1">#REF!</definedName>
    <definedName name="BOF88D3E5C7F954374B30BD663F7FDB92A" hidden="1">#REF!</definedName>
    <definedName name="BOF8CF54482BED4490A08D1D0F5DB56845" hidden="1">#REF!</definedName>
    <definedName name="BOF941A1E915DF443CB70C5D329E22E4E0" hidden="1">#REF!</definedName>
    <definedName name="BOF94936D70B4A40D5967C556F9E723301" hidden="1">#REF!</definedName>
    <definedName name="BOF97EAF8C1D814D64AB437F6067380BFA" hidden="1">#REF!</definedName>
    <definedName name="BOF9A254C09EC040BE9E647DAAEEF7DE59" hidden="1">#REF!</definedName>
    <definedName name="BOF9A909F713964F2482A00D974DAB95B6" hidden="1">#REF!</definedName>
    <definedName name="BOF9B1BFC7EEBA4E7781F3D695D3480017" hidden="1">#REF!</definedName>
    <definedName name="BOF9B2B048EFF54112B88496B351846499" hidden="1">#REF!</definedName>
    <definedName name="BOF9E044E4788B47D0BFA03E705E31FDC4" hidden="1">#REF!</definedName>
    <definedName name="BOFA2053129903421A8ADFD78828C3DFB8" hidden="1">#REF!</definedName>
    <definedName name="BOFA35B848960644D2BBA3831E767614E5" hidden="1">#REF!</definedName>
    <definedName name="BOFA5E0855CB9D4336A884F9ABC9C86616" hidden="1">#REF!</definedName>
    <definedName name="BOFA8DEDFD1F5E4A7F861C0BFDE8F505EB" hidden="1">#REF!</definedName>
    <definedName name="BOFABDCC52B72541589F80C07CB7F1B21F" hidden="1">#REF!</definedName>
    <definedName name="BOFAD4D4FD72E047A5ABE4F3C572E51516" hidden="1">#REF!</definedName>
    <definedName name="BOFAD9CFA69D384C219989FCACF5331A1E" hidden="1">#REF!</definedName>
    <definedName name="BOFB16DE6DE5FA4BE9AB79045F08EE12A9" hidden="1">#REF!</definedName>
    <definedName name="BOFB33E095643340FC94372BC64B3BA063" hidden="1">#REF!</definedName>
    <definedName name="BOFB6A52EB7B754377AD23F0BC56A7133C" hidden="1">#REF!</definedName>
    <definedName name="BOFB7A084C56CF400A85EDB268A4E93C1F" hidden="1">#REF!</definedName>
    <definedName name="BOFBA205E046DD4B2CA544C11E805F0F38" hidden="1">#REF!</definedName>
    <definedName name="BOFBA6E1C56226455D88E2A8F97A8BC909" hidden="1">#REF!</definedName>
    <definedName name="BOFC218C2C473A4106BB4D70DC1033C655" hidden="1">#REF!</definedName>
    <definedName name="BOFC3738BE7A8A43B5BCE817BE94389A01" hidden="1">#REF!</definedName>
    <definedName name="BOFC61FDFA06F8437E9617426A28AB0B25" hidden="1">#REF!</definedName>
    <definedName name="BOFC8649E54CC94CFAB99377252C8245E1" hidden="1">#REF!</definedName>
    <definedName name="BOFCAAF899871B4AD3833B3CD4CD37A9C6" hidden="1">#REF!</definedName>
    <definedName name="BOFD13B3F549754CA389D2BD68ACB2D26E" hidden="1">#REF!</definedName>
    <definedName name="BOFD297C8FCD7E4862B0D35D134EDA6072" hidden="1">#REF!</definedName>
    <definedName name="BOFD45EBDA3C1B42D4B4D60BF0EDE74F06" hidden="1">#REF!</definedName>
    <definedName name="BOFD461F6BACDB4D99A4D30108733DA89F" hidden="1">#REF!</definedName>
    <definedName name="BOFD93DD09E46F460CA1D7C53A73C4EE13" hidden="1">#REF!</definedName>
    <definedName name="BOFDB279745A2E4B5593158343D7DB4FBA" hidden="1">#REF!</definedName>
    <definedName name="BOFE1D17AD3F1C46FD99D7A6E22863D2F1" hidden="1">#REF!</definedName>
    <definedName name="BOFE563F3D8F3941049BF0D3EEE5B31959" hidden="1">#REF!</definedName>
    <definedName name="BOFE8973D28AB94002A6AA72D2B028D12B" hidden="1">#REF!</definedName>
    <definedName name="BOFE8FC0955D254B899FA186F5E70A420A" hidden="1">#REF!</definedName>
    <definedName name="BOFE97EC686CB5450AB744D2CC0056F0BC" hidden="1">#REF!</definedName>
    <definedName name="BOFEA1B454DB62469B8F70A973C39A66D5" hidden="1">#REF!</definedName>
    <definedName name="BOFEFE6D9BB8AA49AC88521F97A1CAE5F9" hidden="1">#REF!</definedName>
    <definedName name="BOFF3F61D670FB41CCAF4AC1F9B255AE23" hidden="1">#REF!</definedName>
    <definedName name="BOFF4C298214F441E18A45CC277555BE7B" hidden="1">#REF!</definedName>
    <definedName name="BOFF8F26F8737340DEAEB594DD588AEB75" hidden="1">#REF!</definedName>
    <definedName name="BOFF92A3945CAA48F2B0793A04DD6740F8" hidden="1">#REF!</definedName>
    <definedName name="BOFFCA9C352B18499AB82F7D8A3EECBC31" hidden="1">#REF!</definedName>
    <definedName name="BOFFDFA2E2C18546E0A43CE31B2734E113" hidden="1">#REF!</definedName>
    <definedName name="BOQ">#REF!</definedName>
    <definedName name="BOQA">#REF!</definedName>
    <definedName name="BRY">#REF!</definedName>
    <definedName name="BSC_Clock_Configuration.Configure_IP_Clock_Server">#REF!</definedName>
    <definedName name="BUDGET">#REF!</definedName>
    <definedName name="BUILD">#REF!</definedName>
    <definedName name="BY_NATURE_OF_BUS">#REF!</definedName>
    <definedName name="CABEX">#REF!</definedName>
    <definedName name="CABINET_SPACE">#REF!</definedName>
    <definedName name="cards">#REF!</definedName>
    <definedName name="CARDS2">#REF!</definedName>
    <definedName name="casfsfsaf">#REF!</definedName>
    <definedName name="CIS" hidden="1">#REF!</definedName>
    <definedName name="CLASS">#REF!</definedName>
    <definedName name="CLASS1">#REF!</definedName>
    <definedName name="code">#REF!</definedName>
    <definedName name="ComBarTitle" hidden="1">"Risk Analysis [loa-category-risk_analysis_v3.7_de.xls]"</definedName>
    <definedName name="CONSO">#REF!</definedName>
    <definedName name="CONSO1">#REF!</definedName>
    <definedName name="consubs">#REF!</definedName>
    <definedName name="CONTRACT">#REF!</definedName>
    <definedName name="corenew">#REF!</definedName>
    <definedName name="corpsubs">#REF!</definedName>
    <definedName name="CTAAMBT">#REF!</definedName>
    <definedName name="Currency">#REF!</definedName>
    <definedName name="Customer_Name">#REF!</definedName>
    <definedName name="d">#REF!</definedName>
    <definedName name="data">#REF!</definedName>
    <definedName name="data1">#REF!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base">#REF!</definedName>
    <definedName name="db_lj">#REF!</definedName>
    <definedName name="Demo">#REF!</definedName>
    <definedName name="Dependencies">[2]Validation!$M$3:$M$32</definedName>
    <definedName name="dff" hidden="1">#REF!</definedName>
    <definedName name="DFGC" hidden="1">#REF!</definedName>
    <definedName name="DFGF">#REF!</definedName>
    <definedName name="DGTFHG">#REF!</definedName>
    <definedName name="DISTANCE">#REF!</definedName>
    <definedName name="District">#REF!</definedName>
    <definedName name="DOCS">[3]DOCS!$A$7:$AI$292</definedName>
    <definedName name="DP">#REF!</definedName>
    <definedName name="dsf">#REF!</definedName>
    <definedName name="dutacbo_1" hidden="1">#REF!</definedName>
    <definedName name="dutacbo_11" hidden="1">#REF!</definedName>
    <definedName name="dutacbo_2" hidden="1">#REF!</definedName>
    <definedName name="dutacbo_sandy" hidden="1">#REF!</definedName>
    <definedName name="EPMWorkbookOptions_1" hidden="1">"qT0AAB+LCAAAAAAABADtm21vokoUgL9vsv/B+F0BFasNdcMivtyrQAC72zQNQRmVLAI7oLb//g6ILyB2rZc1QknaSmfOOXN4OOfMAA717XVhFFYAOrplPhSJMl4sAHNiabo5eygu3WmJqBe/tb5+oX5Y8NfYsn7xtotEnQLSM537V0d/KM5d177HsPV6XV5XyxacYRUcJ7Cfw4E0mYOFWtJNx1XNCSjutLQ/axXRqIUCxVimCSbemLLFLCEE"</definedName>
    <definedName name="EPMWorkbookOptions_2" hidden="1">"pvuog7XfGepuq64atKJ2Tl2AzWi7kVywsJdQ94caOQAKEEwBsjcBZeRQsaV0hKHyXWC4HwSuPAdKK2cxticaWOFE2TY01/8zg9bSLpvAvW/gOI45qo0hIexFeRYGbRl9IK8cy9A11XMM/T9VDQe8UJjn1d5H2rYNfaIe8Dzb162NsJWD5gBBK+RJxIENwD3TAnayq6drGjDb+gKYju/uadG9q05IBklJc2u9s8FYhgVbLlwCCovpeE/VP4sY"</definedName>
    <definedName name="EPMWorkbookOptions_3" hidden="1">"zaOzCxQRBBe8uh11ZUHdRX7512OjfNQX0e/ps7mBfl0JGCjQgNbTAVThZK7v7bwrc4Y/HR067sEJxfdHDO3O+jTwc6UO5Uam/nsJfJI0w/AjTqawuM73bGyuICodJE5UG8SBgbhr6+vyUAOwhVPY5iDWumMb6psALRtA961FkHVyCsbTElnXaqVaZdosNUgASrgKKjVtfFe7G1e9kcNaMYYHqrO7cEOwGKNiGCMWDvJYASSy0T/A9BxAfCk/"</definedName>
    <definedName name="EPMWorkbookOptions_4" hidden="1">"C7TIcnKP8A57ynd6QHMMK/VYVkaV4UjxxADbyHrbixZQEb43deOh6EVQMZKa71/j83Qp7E+nniybPsfwQ1aRZFpmh6g95xPwIeP5KEROKEzoMLvST4fCzqlRB2X2r00JKO4Emnu6fErA8RpaM50/IxDZmxEChpGq5y0cUx6miQJhBuK/OZBIhHTFtCO5nVLWpmVaEpmLS1m1SpK1Wu38UlbJXikLGIYDtc8Jo09by2KJCD2G5yQ+7UxuJ3e7"</definedName>
    <definedName name="EPMWorkbookOptions_5" hidden="1">"Ij8SpItTt35H4I3G3fmpW81e6m4QhuO0q3A8x6Y9TJMlspl2FaGXY4muRVB7ziUSLn0m7Txup8qLgsyMRASX+V83nPV6tfqBO85a9mr9AUgUpOhnkPooTQyF0BNyFgGLkdROO4vbqV4S2/WezV7x7QmZvcoVQAzPsvRgoAQdUtrjNTEwFXTY6f9MO4/byV+5P2SvmLz17CWvRzCcuRWcqJf/obm0R2miRMhym/2067ETMcLxjzmREJEhnfpn"</definedName>
    <definedName name="EPMWorkbookOptions_6" hidden="1">"/wkTkXmZHqSdyQ3Nd4ivzLHiFee8uwzOeQHFyCuRT/1g9ZiJv1jlvaeqgiKyAi/Kfa6b44ne5PQ5mUn9W6NkoyYbmXRDVV+kOUl+Eq55q9PIYNnfYgwnMYHjaQ/VhIl0FLRsy5mEmHAdqdls5lAigcIMUj/33U6df2RFqc9zV6zyzexV+QBiZG3fESWCVORK2oP1r1BJ/XevE6VCM/Iof2Zxws0LqtqQpaWRyF7+TbCPlzUig3uUthg3b4Gf"</definedName>
    <definedName name="EPMWorkbookOptions_7" hidden="1">"5NS/BU4GhMCKfb6df6PnY0Ihb+KFKCxu02qodSuOrB3v8D1sPN4VTIlgCoEz503eBuZ2j2a40ZdjDKBCzyhvSuoKbCWjzb7sdvszSlLXx7iVPu4Iy6+14KpRfedRhbo6NsAQwNnewlH71y97s8F269Z/gyIf0ak9AAA="</definedName>
    <definedName name="Equipment2">#REF!</definedName>
    <definedName name="ERTY">#REF!</definedName>
    <definedName name="ERY">#REF!</definedName>
    <definedName name="eur_usd">#REF!</definedName>
    <definedName name="EUReXToATS" hidden="1">#REF!</definedName>
    <definedName name="EUReXToBEF" hidden="1">#REF!</definedName>
    <definedName name="EUReXToDEM" hidden="1">#REF!</definedName>
    <definedName name="EUReXToESP" hidden="1">#REF!</definedName>
    <definedName name="EUReXToFIM" hidden="1">#REF!</definedName>
    <definedName name="EUReXToIEP" hidden="1">#REF!</definedName>
    <definedName name="EUReXToITL" hidden="1">#REF!</definedName>
    <definedName name="EUReXToLUF" hidden="1">#REF!</definedName>
    <definedName name="EUReXToNLG" hidden="1">#REF!</definedName>
    <definedName name="EUReXToPTE" hidden="1">#REF!</definedName>
    <definedName name="EV__EVCOM_OPTIONS__" hidden="1">8</definedName>
    <definedName name="EV__EXPOPTIONS__" hidden="1">0</definedName>
    <definedName name="EV__LASTREFTIME__" hidden="1">"(GMT+08:00)9/29/2010 2:09:05 PM"</definedName>
    <definedName name="EV__MAXEXPCOLS__" hidden="1">100</definedName>
    <definedName name="EV__MAXEXPROWS__" hidden="1">1000</definedName>
    <definedName name="EV__MEMORYCVW__" hidden="1">0</definedName>
    <definedName name="EV__MEMORYCVW__53282.XLS" hidden="1">"COST"</definedName>
    <definedName name="EV__MEMORYCVW__80203.XLS" hidden="1">"COST"</definedName>
    <definedName name="EV__MEMORYCVW__85534.XLS" hidden="1">"COST"</definedName>
    <definedName name="EV__MEMORYCVW__85579.XLS" hidden="1">"COST"</definedName>
    <definedName name="EV__MEMORYCVW__85582.XLS" hidden="1">"COST"</definedName>
    <definedName name="EV__MEMORYCVW__BOOK1" hidden="1">"COST"</definedName>
    <definedName name="EV__MEMORYCVW__BOOK1_ACCOUNT" hidden="1">"NFS0011"</definedName>
    <definedName name="EV__MEMORYCVW__BOOK1_COMPANY" hidden="1">"PLDT"</definedName>
    <definedName name="EV__MEMORYCVW__BOOK1_COSTCENTER" hidden="1">"A000"</definedName>
    <definedName name="EV__MEMORYCVW__BOOK1_CURRENCY" hidden="1">"LC"</definedName>
    <definedName name="EV__MEMORYCVW__BOOK1_DATASRC" hidden="1">"DS_INPUT_CAPEX_NW01"</definedName>
    <definedName name="EV__MEMORYCVW__BOOK1_LOCATION" hidden="1">"CAPEX_NET_LOC1"</definedName>
    <definedName name="EV__MEMORYCVW__BOOK1_MEASURES" hidden="1">"PERIODIC"</definedName>
    <definedName name="EV__MEMORYCVW__BOOK1_PROJECT" hidden="1">"S_PROJ_C_2G_R_C"</definedName>
    <definedName name="EV__MEMORYCVW__BOOK1_TIME" hidden="1">"2011.TOTAL"</definedName>
    <definedName name="EV__MEMORYCVW__BOOK1_TPARTNER" hidden="1">"ALL_INTCO"</definedName>
    <definedName name="EV__MEMORYCVW__BOOK1_TRANSTYPE" hidden="1">"F_CLO"</definedName>
    <definedName name="EV__MEMORYCVW__BOOK1_VERSION" hidden="1">"BUDGET"</definedName>
    <definedName name="EV__MEMORYCVW__BOOK2" hidden="1">"COST"</definedName>
    <definedName name="EV__MEMORYCVW__BOOK2_ACCOUNT" hidden="1">"PH_INCOME_STATEMENT"</definedName>
    <definedName name="EV__MEMORYCVW__BOOK2_COMPANY" hidden="1">"SCI8"</definedName>
    <definedName name="EV__MEMORYCVW__BOOK2_COSTCENTER" hidden="1">"S80109"</definedName>
    <definedName name="EV__MEMORYCVW__BOOK2_CURRENCY" hidden="1">"LC"</definedName>
    <definedName name="EV__MEMORYCVW__BOOK2_DATASRC" hidden="1">"DS_COST"</definedName>
    <definedName name="EV__MEMORYCVW__BOOK2_LOCATION" hidden="1">"NO_LOCATION"</definedName>
    <definedName name="EV__MEMORYCVW__BOOK2_MEASURES" hidden="1">"PERIODIC"</definedName>
    <definedName name="EV__MEMORYCVW__BOOK2_PROJECT" hidden="1">"S_PROJ_B_CAN_S_P"</definedName>
    <definedName name="EV__MEMORYCVW__BOOK2_TIME" hidden="1">"2011.TOTAL"</definedName>
    <definedName name="EV__MEMORYCVW__BOOK2_TPARTNER" hidden="1">"I_NONE"</definedName>
    <definedName name="EV__MEMORYCVW__BOOK2_TRANSTYPE" hidden="1">"F_TOT"</definedName>
    <definedName name="EV__MEMORYCVW__BOOK2_VERSION" hidden="1">"BUDGET"</definedName>
    <definedName name="EV__MEMORYCVW__BOOK3" hidden="1">"COST"</definedName>
    <definedName name="EV__MEMORYCVW__BOOK3_ACCOUNT" hidden="1">"NFS0011"</definedName>
    <definedName name="EV__MEMORYCVW__BOOK3_COMPANY" hidden="1">"PLDT"</definedName>
    <definedName name="EV__MEMORYCVW__BOOK3_COSTCENTER" hidden="1">"PLDT_CC"</definedName>
    <definedName name="EV__MEMORYCVW__BOOK3_CURRENCY" hidden="1">"LC"</definedName>
    <definedName name="EV__MEMORYCVW__BOOK3_DATASRC" hidden="1">"DS_INPUT_CAPEX_NW01"</definedName>
    <definedName name="EV__MEMORYCVW__BOOK3_LOCATION" hidden="1">"ALL_LOCATION"</definedName>
    <definedName name="EV__MEMORYCVW__BOOK3_MEASURES" hidden="1">"PERIODIC"</definedName>
    <definedName name="EV__MEMORYCVW__BOOK3_PROJECT" hidden="1">"ALL_PROJECT"</definedName>
    <definedName name="EV__MEMORYCVW__BOOK3_TIME" hidden="1">"2011.TOTAL"</definedName>
    <definedName name="EV__MEMORYCVW__BOOK3_TPARTNER" hidden="1">"ALL_INTCO"</definedName>
    <definedName name="EV__MEMORYCVW__BOOK3_TRANSTYPE" hidden="1">"F_CLO"</definedName>
    <definedName name="EV__MEMORYCVW__BOOK3_VERSION" hidden="1">"BUDGET11"</definedName>
    <definedName name="EV__MEMORYCVW__BOOK4" hidden="1">"CONSOLIDATION"</definedName>
    <definedName name="EV__MEMORYCVW__BOOK4_ACCOUNT" hidden="1">"PH_BALANCESHEET"</definedName>
    <definedName name="EV__MEMORYCVW__BOOK4_COMPANY" hidden="1">"PLDTGR"</definedName>
    <definedName name="EV__MEMORYCVW__BOOK4_DATASRC" hidden="1">"PHCONSO"</definedName>
    <definedName name="EV__MEMORYCVW__BOOK4_GROUPS" hidden="1">"LC"</definedName>
    <definedName name="EV__MEMORYCVW__BOOK4_MEASURES" hidden="1">"YTD"</definedName>
    <definedName name="EV__MEMORYCVW__BOOK4_SEGMENT" hidden="1">"ALL_SEGMENTS"</definedName>
    <definedName name="EV__MEMORYCVW__BOOK4_TIME" hidden="1">"2010.TOTAL"</definedName>
    <definedName name="EV__MEMORYCVW__BOOK4_TPARTNER" hidden="1">"ALL_INTCO"</definedName>
    <definedName name="EV__MEMORYCVW__BOOK4_TRANSTYPE" hidden="1">"F_TOT"</definedName>
    <definedName name="EV__MEMORYCVW__BOOK4_VERSION" hidden="1">"ACTUAL"</definedName>
    <definedName name="EV__MEMORYCVW__BOOK5" hidden="1">"COST"</definedName>
    <definedName name="EV__MEMORYCVW__BOOK5_ACCOUNT" hidden="1">42301040</definedName>
    <definedName name="EV__MEMORYCVW__BOOK5_COMPANY" hidden="1">"SCI8"</definedName>
    <definedName name="EV__MEMORYCVW__BOOK5_COSTCENTER" hidden="1">"CLUZ_WC_OPS"</definedName>
    <definedName name="EV__MEMORYCVW__BOOK5_CURRENCY" hidden="1">"LC_PURE_USD"</definedName>
    <definedName name="EV__MEMORYCVW__BOOK5_DATASRC" hidden="1">"DS_ALL"</definedName>
    <definedName name="EV__MEMORYCVW__BOOK5_LOCATION" hidden="1">"CAPEX_NET_LOC3"</definedName>
    <definedName name="EV__MEMORYCVW__BOOK5_MEASURES" hidden="1">"PERIODIC"</definedName>
    <definedName name="EV__MEMORYCVW__BOOK5_PROJECT" hidden="1">"S_PROJ_CSP_CDN"</definedName>
    <definedName name="EV__MEMORYCVW__BOOK5_TIME" hidden="1">"2011.TOTAL"</definedName>
    <definedName name="EV__MEMORYCVW__BOOK5_TPARTNER" hidden="1">"I_NONE"</definedName>
    <definedName name="EV__MEMORYCVW__BOOK5_TRANSTYPE" hidden="1">"F_CLO"</definedName>
    <definedName name="EV__MEMORYCVW__BOOK5_VERSION" hidden="1">"BUDGET"</definedName>
    <definedName name="EV__MEMORYCVW__CAPEX_PER_PROGRAM_NOV_14.XLSX" hidden="1">"[COST"</definedName>
    <definedName name="EV__MEMORYCVW__CAPEX_PER_PROGRAM_NOV_14.XLSX_ACCOUNT" hidden="1">"[COST_CAPEX_NETWORK"</definedName>
    <definedName name="EV__MEMORYCVW__CAPEX_PER_PROGRAM_NOV_14.XLSX_COMPANY" hidden="1">"[SMARTP"</definedName>
    <definedName name="EV__MEMORYCVW__CAPEX_PER_PROGRAM_NOV_14.XLSX_COSTCENTER" hidden="1">"[SCI8_HIER"</definedName>
    <definedName name="EV__MEMORYCVW__CAPEX_PER_PROGRAM_NOV_14.XLSX_CURRENCY" hidden="1">"[LC"</definedName>
    <definedName name="EV__MEMORYCVW__CAPEX_PER_PROGRAM_NOV_14.XLSX_DATASRC" hidden="1">"[DS_ALL"</definedName>
    <definedName name="EV__MEMORYCVW__CAPEX_PER_PROGRAM_NOV_14.XLSX_LOCATION" hidden="1">"[CAPEX_NET_LOC1"</definedName>
    <definedName name="EV__MEMORYCVW__CAPEX_PER_PROGRAM_NOV_14.XLSX_MEASURES" hidden="1">"[PERIODIC"</definedName>
    <definedName name="EV__MEMORYCVW__CAPEX_PER_PROGRAM_NOV_14.XLSX_PROJECT" hidden="1">"[ALL_PROJECT"</definedName>
    <definedName name="EV__MEMORYCVW__CAPEX_PER_PROGRAM_NOV_14.XLSX_TIME" hidden="1">"[2013.TOTAL"</definedName>
    <definedName name="EV__MEMORYCVW__CAPEX_PER_PROGRAM_NOV_14.XLSX_TPARTNER" hidden="1">"[ALL_INTCO"</definedName>
    <definedName name="EV__MEMORYCVW__CAPEX_PER_PROGRAM_NOV_14.XLSX_TRANSTYPE" hidden="1">"[F_TOT"</definedName>
    <definedName name="EV__MEMORYCVW__CAPEX_PER_PROGRAM_NOV_14.XLSX_VERSION" hidden="1">"[BUDGET"</definedName>
    <definedName name="EV__MEMORYCVW__CAPEX_PER_PROGRAM.XLSX" hidden="1">"[COST"</definedName>
    <definedName name="EV__MEMORYCVW__CAPEX_PER_PROGRAM.XLSX_ACCOUNT" hidden="1">"[42301110"</definedName>
    <definedName name="EV__MEMORYCVW__CAPEX_PER_PROGRAM.XLSX_COMPANY" hidden="1">"[SMARTP"</definedName>
    <definedName name="EV__MEMORYCVW__CAPEX_PER_PROGRAM.XLSX_COSTCENTER" hidden="1">"[SCI8_HIER"</definedName>
    <definedName name="EV__MEMORYCVW__CAPEX_PER_PROGRAM.XLSX_CURRENCY" hidden="1">"[LC"</definedName>
    <definedName name="EV__MEMORYCVW__CAPEX_PER_PROGRAM.XLSX_DATASRC" hidden="1">"[DS_INPUT_CAPEX_NW01"</definedName>
    <definedName name="EV__MEMORYCVW__CAPEX_PER_PROGRAM.XLSX_LOCATION" hidden="1">"[CAPEX_NET_LOC8"</definedName>
    <definedName name="EV__MEMORYCVW__CAPEX_PER_PROGRAM.XLSX_MEASURES" hidden="1">"[YTD"</definedName>
    <definedName name="EV__MEMORYCVW__CAPEX_PER_PROGRAM.XLSX_PROJECT" hidden="1">"[ALL_PROJECT"</definedName>
    <definedName name="EV__MEMORYCVW__CAPEX_PER_PROGRAM.XLSX_TIME" hidden="1">"[2013.TOTAL"</definedName>
    <definedName name="EV__MEMORYCVW__CAPEX_PER_PROGRAM.XLSX_TPARTNER" hidden="1">"[ALL_INTCO"</definedName>
    <definedName name="EV__MEMORYCVW__CAPEX_PER_PROGRAM.XLSX_TRANSTYPE" hidden="1">"[F_CLO"</definedName>
    <definedName name="EV__MEMORYCVW__CAPEX_PER_PROGRAM.XLSX_VERSION" hidden="1">"[BUDGET"</definedName>
    <definedName name="EV__MEMORYCVW__CLUZ.XLS" hidden="1">"COST"</definedName>
    <definedName name="EV__MEMORYCVW__COPY_OF_CAPEX_TEMPLATE_CONSOLIDATED_FOR_FINANCE.XLSX" hidden="1">"[COST"</definedName>
    <definedName name="EV__MEMORYCVW__COPY_OF_CAPEX_TEMPLATE_CONSOLIDATED_FOR_FINANCE.XLSX_ACCOUNT" hidden="1">"[42301110"</definedName>
    <definedName name="EV__MEMORYCVW__COPY_OF_CAPEX_TEMPLATE_CONSOLIDATED_FOR_FINANCE.XLSX_COMPANY" hidden="1">"[SMARTP"</definedName>
    <definedName name="EV__MEMORYCVW__COPY_OF_CAPEX_TEMPLATE_CONSOLIDATED_FOR_FINANCE.XLSX_COSTCENTER" hidden="1">"[SCN000"</definedName>
    <definedName name="EV__MEMORYCVW__COPY_OF_CAPEX_TEMPLATE_CONSOLIDATED_FOR_FINANCE.XLSX_CURRENCY" hidden="1">"[LC"</definedName>
    <definedName name="EV__MEMORYCVW__COPY_OF_CAPEX_TEMPLATE_CONSOLIDATED_FOR_FINANCE.XLSX_DATASRC" hidden="1">"[DS_INPUT_CAPEX_NW01"</definedName>
    <definedName name="EV__MEMORYCVW__COPY_OF_CAPEX_TEMPLATE_CONSOLIDATED_FOR_FINANCE.XLSX_LOCATION" hidden="1">"[NO_LOCATION"</definedName>
    <definedName name="EV__MEMORYCVW__COPY_OF_CAPEX_TEMPLATE_CONSOLIDATED_FOR_FINANCE.XLSX_MEASURES" hidden="1">"[PERIODIC"</definedName>
    <definedName name="EV__MEMORYCVW__COPY_OF_CAPEX_TEMPLATE_CONSOLIDATED_FOR_FINANCE.XLSX_PROJECT" hidden="1">"[S_PROJ_S_SUP_CWS"</definedName>
    <definedName name="EV__MEMORYCVW__COPY_OF_CAPEX_TEMPLATE_CONSOLIDATED_FOR_FINANCE.XLSX_TIME" hidden="1">"[2015.TOTAL"</definedName>
    <definedName name="EV__MEMORYCVW__COPY_OF_CAPEX_TEMPLATE_CONSOLIDATED_FOR_FINANCE.XLSX_TPARTNER" hidden="1">"[I_NONE"</definedName>
    <definedName name="EV__MEMORYCVW__COPY_OF_CAPEX_TEMPLATE_CONSOLIDATED_FOR_FINANCE.XLSX_TRANSTYPE" hidden="1">"[002"</definedName>
    <definedName name="EV__MEMORYCVW__COPY_OF_CAPEX_TEMPLATE_CONSOLIDATED_FOR_FINANCE.XLSX_VERSION" hidden="1">"[BUDGET"</definedName>
    <definedName name="EV__MEMORYCVW__CORE_BUDGET_2012_BOY_2013_FOR_ENCODINGV1_SEP_19.XLSX" hidden="1">"[COST"</definedName>
    <definedName name="EV__MEMORYCVW__CORE_BUDGET_2012_BOY_2013_FOR_ENCODINGV1_SEP_19.XLSX_ACCOUNT" hidden="1">"[42301110"</definedName>
    <definedName name="EV__MEMORYCVW__CORE_BUDGET_2012_BOY_2013_FOR_ENCODINGV1_SEP_19.XLSX_COMPANY" hidden="1">"[SCI8"</definedName>
    <definedName name="EV__MEMORYCVW__CORE_BUDGET_2012_BOY_2013_FOR_ENCODINGV1_SEP_19.XLSX_COSTCENTER" hidden="1">"[84094"</definedName>
    <definedName name="EV__MEMORYCVW__CORE_BUDGET_2012_BOY_2013_FOR_ENCODINGV1_SEP_19.XLSX_CURRENCY" hidden="1">"[LC"</definedName>
    <definedName name="EV__MEMORYCVW__CORE_BUDGET_2012_BOY_2013_FOR_ENCODINGV1_SEP_19.XLSX_DATASRC" hidden="1">"[DS_INPUT_CAPEX_NW01"</definedName>
    <definedName name="EV__MEMORYCVW__CORE_BUDGET_2012_BOY_2013_FOR_ENCODINGV1_SEP_19.XLSX_LOCATION" hidden="1">"[NO_LOCATION"</definedName>
    <definedName name="EV__MEMORYCVW__CORE_BUDGET_2012_BOY_2013_FOR_ENCODINGV1_SEP_19.XLSX_MEASURES" hidden="1">"[YTD"</definedName>
    <definedName name="EV__MEMORYCVW__CORE_BUDGET_2012_BOY_2013_FOR_ENCODINGV1_SEP_19.XLSX_PROJECT" hidden="1">"[S_PROJ_B_WMX_S_CW"</definedName>
    <definedName name="EV__MEMORYCVW__CORE_BUDGET_2012_BOY_2013_FOR_ENCODINGV1_SEP_19.XLSX_TIME" hidden="1">"[2009.TOTAL"</definedName>
    <definedName name="EV__MEMORYCVW__CORE_BUDGET_2012_BOY_2013_FOR_ENCODINGV1_SEP_19.XLSX_TPARTNER" hidden="1">"[ALL_INTCO"</definedName>
    <definedName name="EV__MEMORYCVW__CORE_BUDGET_2012_BOY_2013_FOR_ENCODINGV1_SEP_19.XLSX_TRANSTYPE" hidden="1">"[F_CLO"</definedName>
    <definedName name="EV__MEMORYCVW__CORE_BUDGET_2012_BOY_2013_FOR_ENCODINGV1_SEP_19.XLSX_VERSION" hidden="1">"[BUDGET"</definedName>
    <definedName name="EV__MEMORYCVW__COST_INPT_004_CAPEX_GENERAL1" hidden="1">"COST"</definedName>
    <definedName name="EV__MEMORYCVW__COST_INPT_004_CAPEX_GENERAL1_ACCOUNT" hidden="1">41101000</definedName>
    <definedName name="EV__MEMORYCVW__COST_INPT_004_CAPEX_GENERAL1_COMPANY" hidden="1">"SMARTP"</definedName>
    <definedName name="EV__MEMORYCVW__COST_INPT_004_CAPEX_GENERAL1_COSTCENTER" hidden="1">"T8009"</definedName>
    <definedName name="EV__MEMORYCVW__COST_INPT_004_CAPEX_GENERAL1_CURRENCY" hidden="1">"LC_PURE_USD"</definedName>
    <definedName name="EV__MEMORYCVW__COST_INPT_004_CAPEX_GENERAL1_DATASRC" hidden="1">"DS_COST"</definedName>
    <definedName name="EV__MEMORYCVW__COST_INPT_004_CAPEX_GENERAL1_LOCATION" hidden="1">"NO_LOCATION"</definedName>
    <definedName name="EV__MEMORYCVW__COST_INPT_004_CAPEX_GENERAL1_MEASURES" hidden="1">"PERIODIC"</definedName>
    <definedName name="EV__MEMORYCVW__COST_INPT_004_CAPEX_GENERAL1_PROJECT" hidden="1">"ALL_PROJECT"</definedName>
    <definedName name="EV__MEMORYCVW__COST_INPT_004_CAPEX_GENERAL1_TIME" hidden="1">"2011.TOTAL"</definedName>
    <definedName name="EV__MEMORYCVW__COST_INPT_004_CAPEX_GENERAL1_TPARTNER" hidden="1">"ALL_INTCO"</definedName>
    <definedName name="EV__MEMORYCVW__COST_INPT_004_CAPEX_GENERAL1_TRANSTYPE" hidden="1">"F_TOT"</definedName>
    <definedName name="EV__MEMORYCVW__COST_INPT_004_CAPEX_GENERAL1_VERSION" hidden="1">"BUDGET"</definedName>
    <definedName name="EV__MEMORYCVW__COST_INPT_005B_CAPEX_NETWORK_SMART2" hidden="1">"[COST"</definedName>
    <definedName name="EV__MEMORYCVW__COST_INPT_005B_CAPEX_NETWORK_SMART2_ACCOUNT" hidden="1">"[42301110"</definedName>
    <definedName name="EV__MEMORYCVW__COST_INPT_005B_CAPEX_NETWORK_SMART2_COMPANY" hidden="1">"[SCI8"</definedName>
    <definedName name="EV__MEMORYCVW__COST_INPT_005B_CAPEX_NETWORK_SMART2_COSTCENTER" hidden="1">"[SCI8_HIER"</definedName>
    <definedName name="EV__MEMORYCVW__COST_INPT_005B_CAPEX_NETWORK_SMART2_CURRENCY" hidden="1">"[LC"</definedName>
    <definedName name="EV__MEMORYCVW__COST_INPT_005B_CAPEX_NETWORK_SMART2_DATASRC" hidden="1">"[DS_INPUT_CAPEX_NW01"</definedName>
    <definedName name="EV__MEMORYCVW__COST_INPT_005B_CAPEX_NETWORK_SMART2_LOCATION" hidden="1">"[ALL_LOCATION"</definedName>
    <definedName name="EV__MEMORYCVW__COST_INPT_005B_CAPEX_NETWORK_SMART2_MEASURES" hidden="1">"[YTD"</definedName>
    <definedName name="EV__MEMORYCVW__COST_INPT_005B_CAPEX_NETWORK_SMART2_PROJECT" hidden="1">"[ALL_PROJECT"</definedName>
    <definedName name="EV__MEMORYCVW__COST_INPT_005B_CAPEX_NETWORK_SMART2_TIME" hidden="1">"[2009.TOTAL"</definedName>
    <definedName name="EV__MEMORYCVW__COST_INPT_005B_CAPEX_NETWORK_SMART2_TPARTNER" hidden="1">"[ALL_INTCO"</definedName>
    <definedName name="EV__MEMORYCVW__COST_INPT_005B_CAPEX_NETWORK_SMART2_TRANSTYPE" hidden="1">"[F_CLO"</definedName>
    <definedName name="EV__MEMORYCVW__COST_INPT_005B_CAPEX_NETWORK_SMART2_VERSION" hidden="1">"[BUDGET"</definedName>
    <definedName name="EV__MEMORYCVW__COST_INPT_005B_CAPEX_NETWORK1" hidden="1">"[COST"</definedName>
    <definedName name="EV__MEMORYCVW__COST_INPT_005B_CAPEX_NETWORK1_ACCOUNT" hidden="1">"[42301110"</definedName>
    <definedName name="EV__MEMORYCVW__COST_INPT_005B_CAPEX_NETWORK1_COMPANY" hidden="1">"[SCI8"</definedName>
    <definedName name="EV__MEMORYCVW__COST_INPT_005B_CAPEX_NETWORK1_COSTCENTER" hidden="1">"[SCN006"</definedName>
    <definedName name="EV__MEMORYCVW__COST_INPT_005B_CAPEX_NETWORK1_CURRENCY" hidden="1">"[LC"</definedName>
    <definedName name="EV__MEMORYCVW__COST_INPT_005B_CAPEX_NETWORK1_DATASRC" hidden="1">"[DS_INPUT_CAPEX_NW01"</definedName>
    <definedName name="EV__MEMORYCVW__COST_INPT_005B_CAPEX_NETWORK1_LOCATION" hidden="1">"[CAPEX_NET_LOC3"</definedName>
    <definedName name="EV__MEMORYCVW__COST_INPT_005B_CAPEX_NETWORK1_MEASURES" hidden="1">"[PERIODIC"</definedName>
    <definedName name="EV__MEMORYCVW__COST_INPT_005B_CAPEX_NETWORK1_PROJECT" hidden="1">"[S_PROJ_C_2G_R_A"</definedName>
    <definedName name="EV__MEMORYCVW__COST_INPT_005B_CAPEX_NETWORK1_TIME" hidden="1">"[2015.TOTAL"</definedName>
    <definedName name="EV__MEMORYCVW__COST_INPT_005B_CAPEX_NETWORK1_TPARTNER" hidden="1">"[I_NONE"</definedName>
    <definedName name="EV__MEMORYCVW__COST_INPT_005B_CAPEX_NETWORK1_TRANSTYPE" hidden="1">"[002"</definedName>
    <definedName name="EV__MEMORYCVW__COST_INPT_005B_CAPEX_NETWORK1_VERSION" hidden="1">"[BUDGET"</definedName>
    <definedName name="EV__MEMORYCVW__COST_RPT_002_SMART_CAPEX_GENERAL_ICOY1" hidden="1">"COST"</definedName>
    <definedName name="EV__MEMORYCVW__COST_RPT_002_SMART_CAPEX_GENERAL1" hidden="1">"COST"</definedName>
    <definedName name="EV__MEMORYCVW__COST_RPT_002_SMART_CAPEX_GENERAL11" hidden="1">"COST"</definedName>
    <definedName name="EV__MEMORYCVW__COST_RPT_004_CAPEX_GENERAL16.XLSX" hidden="1">"COST"</definedName>
    <definedName name="EV__MEMORYCVW__COST_RPT_004_CAPEX_GENERAL17.XLSX" hidden="1">"COST"</definedName>
    <definedName name="EV__MEMORYCVW__COST_RPT_004_CAPEX_GENERAL18.XLSX" hidden="1">"COST"</definedName>
    <definedName name="EV__MEMORYCVW__COST_RPT_004_CAPEX_GENERAL19.XLSX" hidden="1">"REVENUE"</definedName>
    <definedName name="EV__MEMORYCVW__COST_RPT_004_CAPEX_GENERAL20.XLSX" hidden="1">"COST"</definedName>
    <definedName name="EV__MEMORYCVW__COST_RPT_004_CAPEX_MAIN_REPORT14.XLSX" hidden="1">"COST"</definedName>
    <definedName name="EV__MEMORYCVW__COST_RPT_004_CAPEX_MAIN_REPORT14.XLSX_ACCOUNT" hidden="1">"PLAN_218"</definedName>
    <definedName name="EV__MEMORYCVW__COST_RPT_004_CAPEX_MAIN_REPORT14.XLSX_COMPANY" hidden="1">"PLDT"</definedName>
    <definedName name="EV__MEMORYCVW__COST_RPT_004_CAPEX_MAIN_REPORT14.XLSX_COSTCENTER" hidden="1">"PLDT_CC"</definedName>
    <definedName name="EV__MEMORYCVW__COST_RPT_004_CAPEX_MAIN_REPORT14.XLSX_CURRENCY" hidden="1">"LC"</definedName>
    <definedName name="EV__MEMORYCVW__COST_RPT_004_CAPEX_MAIN_REPORT14.XLSX_DATASRC" hidden="1">"DS_INPUT_CAPEX_NW01"</definedName>
    <definedName name="EV__MEMORYCVW__COST_RPT_004_CAPEX_MAIN_REPORT14.XLSX_LOCATION" hidden="1">"CAPEX_NET_LOC1"</definedName>
    <definedName name="EV__MEMORYCVW__COST_RPT_004_CAPEX_MAIN_REPORT14.XLSX_MEASURES" hidden="1">"PERIODIC"</definedName>
    <definedName name="EV__MEMORYCVW__COST_RPT_004_CAPEX_MAIN_REPORT14.XLSX_PROJECT" hidden="1">"P_PROJ_009"</definedName>
    <definedName name="EV__MEMORYCVW__COST_RPT_004_CAPEX_MAIN_REPORT14.XLSX_TIME" hidden="1">"2009.TOTAL"</definedName>
    <definedName name="EV__MEMORYCVW__COST_RPT_004_CAPEX_MAIN_REPORT14.XLSX_TPARTNER" hidden="1">"ALL_INTCO"</definedName>
    <definedName name="EV__MEMORYCVW__COST_RPT_004_CAPEX_MAIN_REPORT14.XLSX_TRANSTYPE" hidden="1">"F_TOT"</definedName>
    <definedName name="EV__MEMORYCVW__COST_RPT_004_CAPEX_MAIN_REPORT14.XLSX_VERSION" hidden="1">"BUDGET"</definedName>
    <definedName name="EV__MEMORYCVW__COST_RPT_004_PLDT_CAPEX_GENERAL.XLSX" hidden="1">"PLANNING"</definedName>
    <definedName name="EV__MEMORYCVW__COST_RPT_004_PLDT_CAPEX_GENERAL.XLSX_ACCOUNT" hidden="1">"PH_BALANCESHEET"</definedName>
    <definedName name="EV__MEMORYCVW__COST_RPT_004_PLDT_CAPEX_GENERAL.XLSX_COMPANY" hidden="1">"ACE8"</definedName>
    <definedName name="EV__MEMORYCVW__COST_RPT_004_PLDT_CAPEX_GENERAL.XLSX_CURRENCY" hidden="1">"LC_PURE_USD"</definedName>
    <definedName name="EV__MEMORYCVW__COST_RPT_004_PLDT_CAPEX_GENERAL.XLSX_DATASRC" hidden="1">"PHCONSO"</definedName>
    <definedName name="EV__MEMORYCVW__COST_RPT_004_PLDT_CAPEX_GENERAL.XLSX_MEASURES" hidden="1">"PERIODIC"</definedName>
    <definedName name="EV__MEMORYCVW__COST_RPT_004_PLDT_CAPEX_GENERAL.XLSX_PROFITCENTER" hidden="1">"ACE8_PC"</definedName>
    <definedName name="EV__MEMORYCVW__COST_RPT_004_PLDT_CAPEX_GENERAL.XLSX_TIME" hidden="1">"2011.TOTAL"</definedName>
    <definedName name="EV__MEMORYCVW__COST_RPT_004_PLDT_CAPEX_GENERAL.XLSX_TPARTNER" hidden="1">"ALL_INTCO"</definedName>
    <definedName name="EV__MEMORYCVW__COST_RPT_004_PLDT_CAPEX_GENERAL.XLSX_TRANSTYPE" hidden="1">"F_CLO"</definedName>
    <definedName name="EV__MEMORYCVW__COST_RPT_004_PLDT_CAPEX_GENERAL.XLSX_VERSION" hidden="1">"BUDGET6"</definedName>
    <definedName name="EV__MEMORYCVW__COST_RPT_004_SMART_CAPEX_GENERAL.XLSX" hidden="1">"CONSOLIDATION"</definedName>
    <definedName name="EV__MEMORYCVW__COST_RPT_004_SMART_CAPEX_GENERAL1.XLSX" hidden="1">"COST"</definedName>
    <definedName name="EV__MEMORYCVW__COST_RPT_048_SMART_CAPITAL_OUTLAY1" hidden="1">"[COST"</definedName>
    <definedName name="EV__MEMORYCVW__COST_RPT_048_SMART_CAPITAL_OUTLAY1_ACCOUNT" hidden="1">"[COST_CAPEX_NETWORK"</definedName>
    <definedName name="EV__MEMORYCVW__COST_RPT_048_SMART_CAPITAL_OUTLAY1_COMPANY" hidden="1">"[SCI8"</definedName>
    <definedName name="EV__MEMORYCVW__COST_RPT_048_SMART_CAPITAL_OUTLAY1_COSTCENTER" hidden="1">"[SCI8_HIER"</definedName>
    <definedName name="EV__MEMORYCVW__COST_RPT_048_SMART_CAPITAL_OUTLAY1_CURRENCY" hidden="1">"[LC"</definedName>
    <definedName name="EV__MEMORYCVW__COST_RPT_048_SMART_CAPITAL_OUTLAY1_DATASRC" hidden="1">"[DS_ALL"</definedName>
    <definedName name="EV__MEMORYCVW__COST_RPT_048_SMART_CAPITAL_OUTLAY1_LOCATION" hidden="1">"[ALL_LOCATION"</definedName>
    <definedName name="EV__MEMORYCVW__COST_RPT_048_SMART_CAPITAL_OUTLAY1_MEASURES" hidden="1">"[PERIODIC"</definedName>
    <definedName name="EV__MEMORYCVW__COST_RPT_048_SMART_CAPITAL_OUTLAY1_PROJECT" hidden="1">"[ALL_PROJECT"</definedName>
    <definedName name="EV__MEMORYCVW__COST_RPT_048_SMART_CAPITAL_OUTLAY1_TIME" hidden="1">"[2013.TOTAL"</definedName>
    <definedName name="EV__MEMORYCVW__COST_RPT_048_SMART_CAPITAL_OUTLAY1_TPARTNER" hidden="1">"[ALL_INTCO"</definedName>
    <definedName name="EV__MEMORYCVW__COST_RPT_048_SMART_CAPITAL_OUTLAY1_TRANSTYPE" hidden="1">"[F_TOT"</definedName>
    <definedName name="EV__MEMORYCVW__COST_RPT_048_SMART_CAPITAL_OUTLAY1_VERSION" hidden="1">"[BUDGET"</definedName>
    <definedName name="EV__MEMORYCVW__COST_RPT_053_SMART_CAPEX_PER_COST1_REVISED_092412.XLSX" hidden="1">"[COST"</definedName>
    <definedName name="EV__MEMORYCVW__COST_RPT_053_SMART_CAPEX_PER_COST1_REVISED_092412.XLSX_ACCOUNT" hidden="1">"[42301110"</definedName>
    <definedName name="EV__MEMORYCVW__COST_RPT_053_SMART_CAPEX_PER_COST1_REVISED_092412.XLSX_COMPANY" hidden="1">"[SCI8"</definedName>
    <definedName name="EV__MEMORYCVW__COST_RPT_053_SMART_CAPEX_PER_COST1_REVISED_092412.XLSX_COSTCENTER" hidden="1">"[84094"</definedName>
    <definedName name="EV__MEMORYCVW__COST_RPT_053_SMART_CAPEX_PER_COST1_REVISED_092412.XLSX_CURRENCY" hidden="1">"[LC"</definedName>
    <definedName name="EV__MEMORYCVW__COST_RPT_053_SMART_CAPEX_PER_COST1_REVISED_092412.XLSX_DATASRC" hidden="1">"[DS_INPUT_CAPEX_NW01"</definedName>
    <definedName name="EV__MEMORYCVW__COST_RPT_053_SMART_CAPEX_PER_COST1_REVISED_092412.XLSX_LOCATION" hidden="1">"[NO_LOCATION"</definedName>
    <definedName name="EV__MEMORYCVW__COST_RPT_053_SMART_CAPEX_PER_COST1_REVISED_092412.XLSX_MEASURES" hidden="1">"[YTD"</definedName>
    <definedName name="EV__MEMORYCVW__COST_RPT_053_SMART_CAPEX_PER_COST1_REVISED_092412.XLSX_PROJECT" hidden="1">"[S_PROJ_S_TRANS"</definedName>
    <definedName name="EV__MEMORYCVW__COST_RPT_053_SMART_CAPEX_PER_COST1_REVISED_092412.XLSX_TIME" hidden="1">"[2009.TOTAL"</definedName>
    <definedName name="EV__MEMORYCVW__COST_RPT_053_SMART_CAPEX_PER_COST1_REVISED_092412.XLSX_TPARTNER" hidden="1">"[ALL_INTCO"</definedName>
    <definedName name="EV__MEMORYCVW__COST_RPT_053_SMART_CAPEX_PER_COST1_REVISED_092412.XLSX_TRANSTYPE" hidden="1">"[F_CLO"</definedName>
    <definedName name="EV__MEMORYCVW__COST_RPT_053_SMART_CAPEX_PER_COST1_REVISED_092412.XLSX_VERSION" hidden="1">"[BUDGET"</definedName>
    <definedName name="EV__MEMORYCVW__EXPENSE_MONITORING_2012_SERIES.XLS" hidden="1">"[COST"</definedName>
    <definedName name="EV__MEMORYCVW__EXPENSE_MONITORING_2012_SERIES.XLS_ACCOUNT" hidden="1">"[COST_CAPEX_NETWORK"</definedName>
    <definedName name="EV__MEMORYCVW__EXPENSE_MONITORING_2012_SERIES.XLS_COMPANY" hidden="1">"[SMARTP"</definedName>
    <definedName name="EV__MEMORYCVW__EXPENSE_MONITORING_2012_SERIES.XLS_COSTCENTER" hidden="1">"[SCI8_HIER"</definedName>
    <definedName name="EV__MEMORYCVW__EXPENSE_MONITORING_2012_SERIES.XLS_CURRENCY" hidden="1">"[LC"</definedName>
    <definedName name="EV__MEMORYCVW__EXPENSE_MONITORING_2012_SERIES.XLS_DATASRC" hidden="1">"[DS_ALL"</definedName>
    <definedName name="EV__MEMORYCVW__EXPENSE_MONITORING_2012_SERIES.XLS_LOCATION" hidden="1">"[CAPEX_NET_LOC2"</definedName>
    <definedName name="EV__MEMORYCVW__EXPENSE_MONITORING_2012_SERIES.XLS_MEASURES" hidden="1">"[PERIODIC"</definedName>
    <definedName name="EV__MEMORYCVW__EXPENSE_MONITORING_2012_SERIES.XLS_PROJECT" hidden="1">"[ALL_PROJECT"</definedName>
    <definedName name="EV__MEMORYCVW__EXPENSE_MONITORING_2012_SERIES.XLS_TIME" hidden="1">"[2013.TOTAL"</definedName>
    <definedName name="EV__MEMORYCVW__EXPENSE_MONITORING_2012_SERIES.XLS_TPARTNER" hidden="1">"[ALL_INTCO"</definedName>
    <definedName name="EV__MEMORYCVW__EXPENSE_MONITORING_2012_SERIES.XLS_TRANSTYPE" hidden="1">"[F_TOT"</definedName>
    <definedName name="EV__MEMORYCVW__EXPENSE_MONITORING_2012_SERIES.XLS_VERSION" hidden="1">"[BUDGET"</definedName>
    <definedName name="EV__MEMORYCVW__GENERAL_CAPEX_PROD.XLSX" hidden="1">"COST"</definedName>
    <definedName name="EV__MEMORYCVW__GENERAL_CAPEX_PROD.XLSX_ACCOUNT" hidden="1">"PH_BALANCESHEET"</definedName>
    <definedName name="EV__MEMORYCVW__GENERAL_CAPEX_PROD.XLSX_COMPANY" hidden="1">"PLDTGR"</definedName>
    <definedName name="EV__MEMORYCVW__GENERAL_CAPEX_PROD.XLSX_COSTCENTER" hidden="1">"ALL_COST_CENTERS"</definedName>
    <definedName name="EV__MEMORYCVW__GENERAL_CAPEX_PROD.XLSX_CURRENCY" hidden="1">"LC_TOTAL"</definedName>
    <definedName name="EV__MEMORYCVW__GENERAL_CAPEX_PROD.XLSX_DATASRC" hidden="1">"PHCONSO"</definedName>
    <definedName name="EV__MEMORYCVW__GENERAL_CAPEX_PROD.XLSX_LOCATION" hidden="1">"ALL_LOCATION"</definedName>
    <definedName name="EV__MEMORYCVW__GENERAL_CAPEX_PROD.XLSX_MEASURES" hidden="1">"PERIODIC"</definedName>
    <definedName name="EV__MEMORYCVW__GENERAL_CAPEX_PROD.XLSX_PROJECT" hidden="1">"ALL_PROJECT"</definedName>
    <definedName name="EV__MEMORYCVW__GENERAL_CAPEX_PROD.XLSX_TIME" hidden="1">"2011.TOTAL"</definedName>
    <definedName name="EV__MEMORYCVW__GENERAL_CAPEX_PROD.XLSX_TPARTNER" hidden="1">"ALL_INTCO"</definedName>
    <definedName name="EV__MEMORYCVW__GENERAL_CAPEX_PROD.XLSX_TRANSTYPE" hidden="1">"F_CLO"</definedName>
    <definedName name="EV__MEMORYCVW__GENERAL_CAPEX_PROD.XLSX_VERSION" hidden="1">"ACTUAL"</definedName>
    <definedName name="EV__MEMORYCVW__PMR_AUGUST_2012.XLS" hidden="1">"[COST"</definedName>
    <definedName name="EV__MEMORYCVW__PMR_AUGUST_2012.XLS_ACCOUNT" hidden="1">"[COST_CAPEX_NETWORK"</definedName>
    <definedName name="EV__MEMORYCVW__PMR_AUGUST_2012.XLS_COMPANY" hidden="1">"[SMARTP"</definedName>
    <definedName name="EV__MEMORYCVW__PMR_AUGUST_2012.XLS_COSTCENTER" hidden="1">"[SCI8_HIER"</definedName>
    <definedName name="EV__MEMORYCVW__PMR_AUGUST_2012.XLS_CURRENCY" hidden="1">"[LC"</definedName>
    <definedName name="EV__MEMORYCVW__PMR_AUGUST_2012.XLS_DATASRC" hidden="1">"[DS_ALL"</definedName>
    <definedName name="EV__MEMORYCVW__PMR_AUGUST_2012.XLS_LOCATION" hidden="1">"[ALL_LOCATION"</definedName>
    <definedName name="EV__MEMORYCVW__PMR_AUGUST_2012.XLS_MEASURES" hidden="1">"[PERIODIC"</definedName>
    <definedName name="EV__MEMORYCVW__PMR_AUGUST_2012.XLS_PROJECT" hidden="1">"[ALL_PROJECT"</definedName>
    <definedName name="EV__MEMORYCVW__PMR_AUGUST_2012.XLS_TIME" hidden="1">"[2013.TOTAL"</definedName>
    <definedName name="EV__MEMORYCVW__PMR_AUGUST_2012.XLS_TPARTNER" hidden="1">"[ALL_INTCO"</definedName>
    <definedName name="EV__MEMORYCVW__PMR_AUGUST_2012.XLS_TRANSTYPE" hidden="1">"[F_TOT"</definedName>
    <definedName name="EV__MEMORYCVW__PMR_AUGUST_2012.XLS_VERSION" hidden="1">"[BUDGET"</definedName>
    <definedName name="EV__MEMORYCVW__PMR_OCTOBER_2012.XLS" hidden="1">"[COST"</definedName>
    <definedName name="EV__MEMORYCVW__PMR_SEPTEMBER_2012.XLS" hidden="1">"[COST"</definedName>
    <definedName name="EV__MEMORYCVW__PMR_SEPTEMBER_2012.XLS_ACCOUNT" hidden="1">"[COST_CAPEX_NETWORK"</definedName>
    <definedName name="EV__MEMORYCVW__PMR_SEPTEMBER_2012.XLS_COMPANY" hidden="1">"[SCI8"</definedName>
    <definedName name="EV__MEMORYCVW__PMR_SEPTEMBER_2012.XLS_COSTCENTER" hidden="1">"[SCI8_HIER"</definedName>
    <definedName name="EV__MEMORYCVW__PMR_SEPTEMBER_2012.XLS_CURRENCY" hidden="1">"[LC"</definedName>
    <definedName name="EV__MEMORYCVW__PMR_SEPTEMBER_2012.XLS_DATASRC" hidden="1">"[DS_ALL"</definedName>
    <definedName name="EV__MEMORYCVW__PMR_SEPTEMBER_2012.XLS_LOCATION" hidden="1">"[ALL_LOCATION"</definedName>
    <definedName name="EV__MEMORYCVW__PMR_SEPTEMBER_2012.XLS_MEASURES" hidden="1">"[PERIODIC"</definedName>
    <definedName name="EV__MEMORYCVW__PMR_SEPTEMBER_2012.XLS_PROJECT" hidden="1">"[ALL_PROJECT"</definedName>
    <definedName name="EV__MEMORYCVW__PMR_SEPTEMBER_2012.XLS_TIME" hidden="1">"[2013.TOTAL"</definedName>
    <definedName name="EV__MEMORYCVW__PMR_SEPTEMBER_2012.XLS_TPARTNER" hidden="1">"[ALL_INTCO"</definedName>
    <definedName name="EV__MEMORYCVW__PMR_SEPTEMBER_2012.XLS_TRANSTYPE" hidden="1">"[F_TOT"</definedName>
    <definedName name="EV__MEMORYCVW__PMR_SEPTEMBER_2012.XLS_VERSION" hidden="1">"[BUDGET"</definedName>
    <definedName name="EV__MEMORYCVW__PROJECT_SUMMARY_JULY.XLSX" hidden="1">"[COST"</definedName>
    <definedName name="EV__MEMORYCVW__PROJECT_SUMMARY_JULY.XLSX_ACCOUNT" hidden="1">"[42301110"</definedName>
    <definedName name="EV__MEMORYCVW__PROJECT_SUMMARY_JULY.XLSX_COMPANY" hidden="1">"[SCI8"</definedName>
    <definedName name="EV__MEMORYCVW__PROJECT_SUMMARY_JULY.XLSX_COSTCENTER" hidden="1">"[85505"</definedName>
    <definedName name="EV__MEMORYCVW__PROJECT_SUMMARY_JULY.XLSX_CURRENCY" hidden="1">"[LC"</definedName>
    <definedName name="EV__MEMORYCVW__PROJECT_SUMMARY_JULY.XLSX_DATASRC" hidden="1">"[DS_INPUT_CAPEX_NW01"</definedName>
    <definedName name="EV__MEMORYCVW__PROJECT_SUMMARY_JULY.XLSX_LOCATION" hidden="1">"[NO_LOCATION"</definedName>
    <definedName name="EV__MEMORYCVW__PROJECT_SUMMARY_JULY.XLSX_MEASURES" hidden="1">"[PERIODIC"</definedName>
    <definedName name="EV__MEMORYCVW__PROJECT_SUMMARY_JULY.XLSX_PROJECT" hidden="1">"[S_PROJ_C_2G_R_A"</definedName>
    <definedName name="EV__MEMORYCVW__PROJECT_SUMMARY_JULY.XLSX_TIME" hidden="1">"[2015.TOTAL"</definedName>
    <definedName name="EV__MEMORYCVW__PROJECT_SUMMARY_JULY.XLSX_TPARTNER" hidden="1">"[I_NONE"</definedName>
    <definedName name="EV__MEMORYCVW__PROJECT_SUMMARY_JULY.XLSX_TRANSTYPE" hidden="1">"[002"</definedName>
    <definedName name="EV__MEMORYCVW__PROJECT_SUMMARY_JULY.XLSX_VERSION" hidden="1">"[BUDGET"</definedName>
    <definedName name="EV__MEMORYCVW__PROJECTS_PUSHED_IN_PS.XLSX" hidden="1">"[COST"</definedName>
    <definedName name="EV__MEMORYCVW__PS_REPORT_OCT15_2014.XLSX" hidden="1">"[COST"</definedName>
    <definedName name="EV__MEMORYCVW__REV_RPT_021_PLDT_STANDARD_REVENUE5.XLSX" hidden="1">"REVENUE"</definedName>
    <definedName name="EV__MEMORYCVW__REV_RPT_021_PLDT_STANDARD_REVENUE5.XLSX_ACCOUNT" hidden="1">"REALIZED_FOREX"</definedName>
    <definedName name="EV__MEMORYCVW__REV_RPT_021_PLDT_STANDARD_REVENUE5.XLSX_COMPANY" hidden="1">"PLDTGR"</definedName>
    <definedName name="EV__MEMORYCVW__REV_RPT_021_PLDT_STANDARD_REVENUE5.XLSX_CURRENCY" hidden="1">"LC"</definedName>
    <definedName name="EV__MEMORYCVW__REV_RPT_021_PLDT_STANDARD_REVENUE5.XLSX_DATASRC" hidden="1">"DS_CAPEX_EXIST_QTY"</definedName>
    <definedName name="EV__MEMORYCVW__REV_RPT_021_PLDT_STANDARD_REVENUE5.XLSX_LOCATION" hidden="1">"NO_LOCATION"</definedName>
    <definedName name="EV__MEMORYCVW__REV_RPT_021_PLDT_STANDARD_REVENUE5.XLSX_MEASURES" hidden="1">"PERIODIC"</definedName>
    <definedName name="EV__MEMORYCVW__REV_RPT_021_PLDT_STANDARD_REVENUE5.XLSX_PRODUCT" hidden="1">"ALL_PRODUCT"</definedName>
    <definedName name="EV__MEMORYCVW__REV_RPT_021_PLDT_STANDARD_REVENUE5.XLSX_PROFITCENTER" hidden="1">"PR003"</definedName>
    <definedName name="EV__MEMORYCVW__REV_RPT_021_PLDT_STANDARD_REVENUE5.XLSX_TIME" hidden="1">"2011.JAN"</definedName>
    <definedName name="EV__MEMORYCVW__REV_RPT_021_PLDT_STANDARD_REVENUE5.XLSX_TPARTNER" hidden="1">"I_NONE"</definedName>
    <definedName name="EV__MEMORYCVW__REV_RPT_021_PLDT_STANDARD_REVENUE5.XLSX_VERSION" hidden="1">"BUDGET6"</definedName>
    <definedName name="EV__MEMORYCVW__TSD_CAPEX_BUDGET_PER_CATS_PROGRAM__TECHNOLOGY_CONSO_FILE_ALL_TECH_ARLENE_C_FEB12.XLSX" hidden="1">"[COST"</definedName>
    <definedName name="EV__MEMORYCVW__TSD_CAPEX_BUDGET_PER_CATS_PROGRAM__TECHNOLOGY_CONSO_FILE_ALL_TECH_ARLENE_C_FEB12.XLSX_ACCOUNT" hidden="1">"[PH_INCOME_STATEMENT"</definedName>
    <definedName name="EV__MEMORYCVW__TSD_CAPEX_BUDGET_PER_CATS_PROGRAM__TECHNOLOGY_CONSO_FILE_ALL_TECH_ARLENE_C_FEB12.XLSX_COMPANY" hidden="1">"[SMARTP"</definedName>
    <definedName name="EV__MEMORYCVW__TSD_CAPEX_BUDGET_PER_CATS_PROGRAM__TECHNOLOGY_CONSO_FILE_ALL_TECH_ARLENE_C_FEB12.XLSX_COSTCENTER" hidden="1">"[INFOSEC_IAPA"</definedName>
    <definedName name="EV__MEMORYCVW__TSD_CAPEX_BUDGET_PER_CATS_PROGRAM__TECHNOLOGY_CONSO_FILE_ALL_TECH_ARLENE_C_FEB12.XLSX_CURRENCY" hidden="1">"[LC"</definedName>
    <definedName name="EV__MEMORYCVW__TSD_CAPEX_BUDGET_PER_CATS_PROGRAM__TECHNOLOGY_CONSO_FILE_ALL_TECH_ARLENE_C_FEB12.XLSX_DATASRC" hidden="1">"[DS_ALL"</definedName>
    <definedName name="EV__MEMORYCVW__TSD_CAPEX_BUDGET_PER_CATS_PROGRAM__TECHNOLOGY_CONSO_FILE_ALL_TECH_ARLENE_C_FEB12.XLSX_LOCATION" hidden="1">"[ALL_LOCATION"</definedName>
    <definedName name="EV__MEMORYCVW__TSD_CAPEX_BUDGET_PER_CATS_PROGRAM__TECHNOLOGY_CONSO_FILE_ALL_TECH_ARLENE_C_FEB12.XLSX_MEASURES" hidden="1">"[PERIODIC"</definedName>
    <definedName name="EV__MEMORYCVW__TSD_CAPEX_BUDGET_PER_CATS_PROGRAM__TECHNOLOGY_CONSO_FILE_ALL_TECH_ARLENE_C_FEB12.XLSX_PROJECT" hidden="1">"[ALL_PROJECT"</definedName>
    <definedName name="EV__MEMORYCVW__TSD_CAPEX_BUDGET_PER_CATS_PROGRAM__TECHNOLOGY_CONSO_FILE_ALL_TECH_ARLENE_C_FEB12.XLSX_TIME" hidden="1">"[2005.TOTAL"</definedName>
    <definedName name="EV__MEMORYCVW__TSD_CAPEX_BUDGET_PER_CATS_PROGRAM__TECHNOLOGY_CONSO_FILE_ALL_TECH_ARLENE_C_FEB12.XLSX_TPARTNER" hidden="1">"[ALL_INTCO"</definedName>
    <definedName name="EV__MEMORYCVW__TSD_CAPEX_BUDGET_PER_CATS_PROGRAM__TECHNOLOGY_CONSO_FILE_ALL_TECH_ARLENE_C_FEB12.XLSX_TRANSTYPE" hidden="1">"[F_TOT"</definedName>
    <definedName name="EV__MEMORYCVW__TSD_CAPEX_BUDGET_PER_CATS_PROGRAM__TECHNOLOGY_CONSO_FILE_ALL_TECH_ARLENE_C_FEB12.XLSX_VERSION" hidden="1">"[ACTUAL"</definedName>
    <definedName name="EV__WBEVMODE__" hidden="1">0</definedName>
    <definedName name="EV__WBREFOPTIONS__" hidden="1">134217732</definedName>
    <definedName name="EV__WBVERSION__" hidden="1">0</definedName>
    <definedName name="EV__WSINFO__" hidden="1">"pldt1"</definedName>
    <definedName name="ewqewq" hidden="1">#REF!</definedName>
    <definedName name="EXCHANGE">#REF!</definedName>
    <definedName name="feeds">#REF!</definedName>
    <definedName name="ffff" hidden="1">#REF!</definedName>
    <definedName name="FIBRIVIAFTTH">#REF!</definedName>
    <definedName name="fill" hidden="1">#REF!</definedName>
    <definedName name="finalolt">#REF!</definedName>
    <definedName name="finalsolution">#REF!</definedName>
    <definedName name="FOBLIST" hidden="1">#REF!</definedName>
    <definedName name="fsdafsdfasdfgasdgfasdga" hidden="1">#REF!</definedName>
    <definedName name="FTTH">#REF!</definedName>
    <definedName name="FVW">0.27624</definedName>
    <definedName name="FWV" comment="1.06*1.075*1.12">0.27624</definedName>
    <definedName name="G">#REF!</definedName>
    <definedName name="GARNET">#REF!</definedName>
    <definedName name="GENE">#REF!</definedName>
    <definedName name="GeneDec52023">#REF!</definedName>
    <definedName name="GeneJune22">#REF!</definedName>
    <definedName name="GeneLuzon001">#REF!</definedName>
    <definedName name="GeneOLT001">#REF!</definedName>
    <definedName name="GeneSites001">#REF!</definedName>
    <definedName name="GeneSites003">#REF!</definedName>
    <definedName name="GeneSona001">#REF!</definedName>
    <definedName name="GFAST123">#REF!</definedName>
    <definedName name="GFAST1234">#REF!</definedName>
    <definedName name="GFAST2000">#REF!</definedName>
    <definedName name="GFAST3000">#REF!</definedName>
    <definedName name="GFAST5000">#REF!</definedName>
    <definedName name="GFAST5555">#REF!</definedName>
    <definedName name="GFHAJHKLT">#REF!</definedName>
    <definedName name="GFHG">#REF!</definedName>
    <definedName name="GHGJY">#REF!</definedName>
    <definedName name="GHGT">#REF!</definedName>
    <definedName name="GHZ">#REF!</definedName>
    <definedName name="GMM">#REF!</definedName>
    <definedName name="GR_CASE">'[4]GR-CASE REGISTRY'!$A$2:$R$201</definedName>
    <definedName name="GRAB">#REF!</definedName>
    <definedName name="h">#REF!</definedName>
    <definedName name="haha" hidden="1">#REF!</definedName>
    <definedName name="hahaha" hidden="1">#REF!</definedName>
    <definedName name="hearts">#REF!</definedName>
    <definedName name="hello">#REF!</definedName>
    <definedName name="HFF">#REF!</definedName>
    <definedName name="hh" hidden="1">#REF!</definedName>
    <definedName name="hhhhhhhhhhh">#REF!</definedName>
    <definedName name="hih">#REF!</definedName>
    <definedName name="hjz" hidden="1">#REF!</definedName>
    <definedName name="HLRDB金额" hidden="1">#REF!</definedName>
    <definedName name="HLRSET" hidden="1">#REF!</definedName>
    <definedName name="hlrsite" hidden="1">#REF!</definedName>
    <definedName name="hlrsw" hidden="1">#REF!</definedName>
    <definedName name="HOMING">#REF!</definedName>
    <definedName name="HORIZONTAL">#REF!</definedName>
    <definedName name="HTML_CodePage" hidden="1">1252</definedName>
    <definedName name="HTML_Description" hidden="1">"IBN Products"</definedName>
    <definedName name="HTML_Email" hidden="1">""</definedName>
    <definedName name="HTML_Header" hidden="1">"Edit"</definedName>
    <definedName name="HTML_LastUpdate" hidden="1">"24/05/97"</definedName>
    <definedName name="HTML_LineAfter" hidden="1">FALSE</definedName>
    <definedName name="HTML_LineBefore" hidden="1">TRUE</definedName>
    <definedName name="HTML_Name" hidden="1">"Mike Bibbings"</definedName>
    <definedName name="HTML_OBDlg2" hidden="1">TRUE</definedName>
    <definedName name="HTML_OBDlg4" hidden="1">TRUE</definedName>
    <definedName name="HTML_OS" hidden="1">0</definedName>
    <definedName name="HTML_PathFile" hidden="1">"F:\TV 4\Ebner\MeinHTML.htm"</definedName>
    <definedName name="HTML_Title" hidden="1">"Master Edit List"</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"BSC-MTX Equipment"</definedName>
    <definedName name="HTML1_4" hidden="1">"Materials List - Dallas Switch"</definedName>
    <definedName name="HTML1_5" hidden="1">""</definedName>
    <definedName name="HTML1_6" hidden="1">1</definedName>
    <definedName name="HTML1_7" hidden="1">1</definedName>
    <definedName name="HTML1_8" hidden="1">"2/10/97"</definedName>
    <definedName name="HTML1_9" hidden="1">"Nortel - CDMA Network Planning"</definedName>
    <definedName name="HTML2_10" hidden="1">""</definedName>
    <definedName name="HTML2_11" hidden="1">1</definedName>
    <definedName name="HTML2_2" hidden="1">1</definedName>
    <definedName name="HTML2_3" hidden="1">"BSC-MTX Tool 4"</definedName>
    <definedName name="HTML2_4" hidden="1">"Materials List"</definedName>
    <definedName name="HTML2_5" hidden="1">""</definedName>
    <definedName name="HTML2_6" hidden="1">-4146</definedName>
    <definedName name="HTML2_7" hidden="1">-4146</definedName>
    <definedName name="HTML2_8" hidden="1">"2/10/97"</definedName>
    <definedName name="HTML2_9" hidden="1">"Nortel"</definedName>
    <definedName name="HTML3_10" hidden="1">""</definedName>
    <definedName name="HTML3_11" hidden="1">1</definedName>
    <definedName name="HTML3_2" hidden="1">1</definedName>
    <definedName name="HTML3_3" hidden="1">"BSC-MTX Tool 4"</definedName>
    <definedName name="HTML3_4" hidden="1">"Materials List"</definedName>
    <definedName name="HTML3_5" hidden="1">""</definedName>
    <definedName name="HTML3_6" hidden="1">1</definedName>
    <definedName name="HTML3_7" hidden="1">1</definedName>
    <definedName name="HTML3_8" hidden="1">"2/10/97"</definedName>
    <definedName name="HTML3_9" hidden="1">"Nortel"</definedName>
    <definedName name="HTML4_10" hidden="1">""</definedName>
    <definedName name="HTML4_11" hidden="1">1</definedName>
    <definedName name="HTML4_2" hidden="1">1</definedName>
    <definedName name="HTML4_3" hidden="1">"BSC-MTX Tool 4"</definedName>
    <definedName name="HTML4_4" hidden="1">"BSC Order Tool"</definedName>
    <definedName name="HTML4_5" hidden="1">""</definedName>
    <definedName name="HTML4_6" hidden="1">-4146</definedName>
    <definedName name="HTML4_7" hidden="1">-4146</definedName>
    <definedName name="HTML4_8" hidden="1">"2/10/97"</definedName>
    <definedName name="HTML4_9" hidden="1">"Nortel"</definedName>
    <definedName name="HTML5_10" hidden="1">""</definedName>
    <definedName name="HTML5_11" hidden="1">1</definedName>
    <definedName name="HTML5_2" hidden="1">1</definedName>
    <definedName name="HTML5_3" hidden="1">"BSC-MTX Tool 4"</definedName>
    <definedName name="HTML5_4" hidden="1">"Materials List"</definedName>
    <definedName name="HTML5_5" hidden="1">""</definedName>
    <definedName name="HTML5_6" hidden="1">1</definedName>
    <definedName name="HTML5_7" hidden="1">1</definedName>
    <definedName name="HTML5_8" hidden="1">"2/10/97"</definedName>
    <definedName name="HTML5_9" hidden="1">"Nortel"</definedName>
    <definedName name="HTML6_10" hidden="1">""</definedName>
    <definedName name="HTML6_11" hidden="1">1</definedName>
    <definedName name="HTML6_2" hidden="1">1</definedName>
    <definedName name="HTML6_3" hidden="1">"BSC-MTX Tool 4"</definedName>
    <definedName name="HTML6_4" hidden="1">"Materials List"</definedName>
    <definedName name="HTML6_5" hidden="1">""</definedName>
    <definedName name="HTML6_6" hidden="1">1</definedName>
    <definedName name="HTML6_7" hidden="1">1</definedName>
    <definedName name="HTML6_8" hidden="1">"2/11/97"</definedName>
    <definedName name="HTML6_9" hidden="1">"Nortel - CDMA Network Planning"</definedName>
    <definedName name="HTMLCount" hidden="1">6</definedName>
    <definedName name="HWINSTALL" hidden="1">#REF!</definedName>
    <definedName name="IBSsites">#REF!</definedName>
    <definedName name="IPGONE">#REF!</definedName>
    <definedName name="IPHONE">#REF!</definedName>
    <definedName name="IPHONE1">#REF!</definedName>
    <definedName name="IPHONE11">#REF!</definedName>
    <definedName name="iphone12">#REF!</definedName>
    <definedName name="iphone2">#REF!</definedName>
    <definedName name="iphone3">#REF!</definedName>
    <definedName name="IuCS_IP.ADD_IPPATH">#REF!</definedName>
    <definedName name="IuCS_IP.ADD_SCTPLNK">#REF!</definedName>
    <definedName name="IuCS_IP.STR_IPCHK">#REF!</definedName>
    <definedName name="IuPS_IP.ADD_ETHREDPORT">#REF!</definedName>
    <definedName name="IuPS_IP.ADD_IPPATH">#REF!</definedName>
    <definedName name="IuPS_IP.ADD_SCTPLNK">#REF!</definedName>
    <definedName name="IuPS_IP.STR_IPCHK">#REF!</definedName>
    <definedName name="Iur_ATM.ADD_IPPATH">#REF!</definedName>
    <definedName name="Iur_ATM.ADD_IPRT">#REF!</definedName>
    <definedName name="Iur_ATM.ADD_SAALLNK">#REF!</definedName>
    <definedName name="Iur_IP.ADD_ETHREDPORT">#REF!</definedName>
    <definedName name="Iur_IP.ADD_IPPATH">#REF!</definedName>
    <definedName name="Iur_IP.ADD_SCTPLNK">#REF!</definedName>
    <definedName name="jcboi">#REF!</definedName>
    <definedName name="JOANA">#REF!</definedName>
    <definedName name="JOBH">#REF!</definedName>
    <definedName name="JPA">#REF!</definedName>
    <definedName name="JSTR" hidden="1">#REF!</definedName>
    <definedName name="Karnataka">#REF!</definedName>
    <definedName name="KEY_Parent_Column">#REF!</definedName>
    <definedName name="khaye">#REF!</definedName>
    <definedName name="KHAYE2">#REF!</definedName>
    <definedName name="kjglllllllllllll" hidden="1">#REF!</definedName>
    <definedName name="LAGUNA">#REF!</definedName>
    <definedName name="latlong">#REF!</definedName>
    <definedName name="LEGLEG6000">#REF!</definedName>
    <definedName name="LEGX">#REF!</definedName>
    <definedName name="LEVEL_3">#REF!</definedName>
    <definedName name="LGHZF">#REF!</definedName>
    <definedName name="limcount" hidden="1">1</definedName>
    <definedName name="list">#REF!</definedName>
    <definedName name="look">#REF!</definedName>
    <definedName name="lookup_area">#REF!</definedName>
    <definedName name="M2000设备金额" hidden="1">#REF!</definedName>
    <definedName name="Madya_pradesh">#REF!</definedName>
    <definedName name="MAGANDA" hidden="1">#REF!</definedName>
    <definedName name="MainList.1">INDEX(#REF!,1):INDEX(#REF!,COUNTA(#REF!))</definedName>
    <definedName name="MainList.2">INDEX(#REF!,1):INDEX(#REF!,COUNTA(#REF!))</definedName>
    <definedName name="MARIKINA">#REF!</definedName>
    <definedName name="MARKET_SEGMENT">#REF!</definedName>
    <definedName name="master">#REF!</definedName>
    <definedName name="MEWarning" hidden="1">1</definedName>
    <definedName name="MICHAEL001">#REF!</definedName>
    <definedName name="MICHAEL002">#REF!</definedName>
    <definedName name="MICHAEL003">#REF!</definedName>
    <definedName name="mmm" hidden="1">#REF!</definedName>
    <definedName name="MOMOMO">#REF!</definedName>
    <definedName name="multislot_jul">#REF!</definedName>
    <definedName name="NamedRange1">#REF!</definedName>
    <definedName name="NBBAL">#REF!</definedName>
    <definedName name="new">#REF!</definedName>
    <definedName name="newbatch6">#REF!</definedName>
    <definedName name="newjoice">#REF!</definedName>
    <definedName name="NEWNODE001">#REF!</definedName>
    <definedName name="NGNCARDS">#REF!</definedName>
    <definedName name="NL">#REF!</definedName>
    <definedName name="nnn">#REF!</definedName>
    <definedName name="OIC">#REF!</definedName>
    <definedName name="ok" hidden="1">#REF!</definedName>
    <definedName name="okok" hidden="1">#REF!</definedName>
    <definedName name="okok1" hidden="1">#REF!</definedName>
    <definedName name="olt">#REF!</definedName>
    <definedName name="oltdb">#REF!</definedName>
    <definedName name="OLTins">#REF!</definedName>
    <definedName name="omc">#REF!</definedName>
    <definedName name="OMC地点" hidden="1">#REF!</definedName>
    <definedName name="page1" hidden="1">#REF!</definedName>
    <definedName name="pasig">#REF!</definedName>
    <definedName name="PER_PROV">#REF!</definedName>
    <definedName name="pete" hidden="1">#REF!</definedName>
    <definedName name="peter">#REF!</definedName>
    <definedName name="PF_RES">#REF!</definedName>
    <definedName name="phase20b">#REF!</definedName>
    <definedName name="PIVOT">#REF!</definedName>
    <definedName name="PL">#REF!</definedName>
    <definedName name="PLDT_SVC">#REF!</definedName>
    <definedName name="PriceListAP" hidden="1">#REF!</definedName>
    <definedName name="PRIMARYCABLENG">#REF!</definedName>
    <definedName name="PRIMARYCOND">#REF!</definedName>
    <definedName name="PRIMARYUTIL">#REF!</definedName>
    <definedName name="_xlnm.Print_Area" hidden="1">#REF!</definedName>
    <definedName name="Print_Area1" hidden="1">#REF!</definedName>
    <definedName name="PROFILE_BUS">#REF!</definedName>
    <definedName name="PROFILESITE">#REF!</definedName>
    <definedName name="PROJECT">'[1]Fishbone Validation'!$B$3:$B$6</definedName>
    <definedName name="PROJECT2">'[5]Fishbone Validation'!$B$2:$F$2</definedName>
    <definedName name="proposedodn">#REF!</definedName>
    <definedName name="prov">#REF!</definedName>
    <definedName name="PROVINCE">#REF!</definedName>
    <definedName name="province1">#REF!</definedName>
    <definedName name="q">#REF!</definedName>
    <definedName name="Q3Q4">#REF!</definedName>
    <definedName name="QA">#REF!</definedName>
    <definedName name="qdqdaD">#REF!</definedName>
    <definedName name="QF_COL_REMARK_H">#REF!</definedName>
    <definedName name="QF_COL_REMARK_HBM">#REF!</definedName>
    <definedName name="QF_SYS_CALC_DECIMAL">#REF!</definedName>
    <definedName name="QF_SYS_CTRLTEST">#REF!</definedName>
    <definedName name="QF_SYS_DEFAULT_CURRENCY">#REF!</definedName>
    <definedName name="QF_SYS_EXCHANGE1">#REF!</definedName>
    <definedName name="QF_SYS_SMARTCARE_CURRENCY">"PHP DDP Philippines"</definedName>
    <definedName name="QFLAG_00025_EQUIPMENT_218_QFCOLLOCALTOTALPRICE_0">#REF!</definedName>
    <definedName name="QFLAG_00025_EQUIPMENT_218_QFCOLORIGINALTOTALPRICE_0">#REF!</definedName>
    <definedName name="QFLAG_00030_EQUIPMENT_219_QFCOLLOCALTOTALPRICE_0">#REF!</definedName>
    <definedName name="QFLAG_00030_EQUIPMENT_219_QFCOLORIGINALTOTALPRICE_0">#REF!</definedName>
    <definedName name="QFLAG_00116_EQUIPMENT_544_QFCOLORIGINALTOTALPRICE_0">#REF!</definedName>
    <definedName name="QFLAG_00116_EQUIPMENT_544_QFCOLTOTALPRICE_0">#REF!</definedName>
    <definedName name="QFLAG_00220_EQUIPMENT_257_QFCOLLOCALTOTALPRICE_0">#REF!</definedName>
    <definedName name="QFLAG_00220_EQUIPMENT_257_QFCOLORIGINALTOTALPRICE_0">#REF!</definedName>
    <definedName name="QFLAG_00230_EQUIPMENT_421_QFCOLORIGINALTOTALPRICE_0">#REF!</definedName>
    <definedName name="QFLAG_00230_EQUIPMENT_421_QFCOLTOTALPRICE_0">#REF!</definedName>
    <definedName name="QFLAG_00480_EQUIPMENT_507_QFCOLORIGINALTOTALPRICE_0">#REF!</definedName>
    <definedName name="QFLAG_00480_EQUIPMENT_507_QFCOLTOTALPRICE_0">#REF!</definedName>
    <definedName name="QFLAG_00500_SPAREPART_357_QFCOLORIGINALTOTALPRICE_0">#REF!</definedName>
    <definedName name="QFLAG_00500_SPAREPART_357_QFCOLTOTALPRICE_0">#REF!</definedName>
    <definedName name="QUEZONCITY">#REF!</definedName>
    <definedName name="Quotation_No.">#REF!</definedName>
    <definedName name="qw" hidden="1">#REF!</definedName>
    <definedName name="Rajasthan">#REF!</definedName>
    <definedName name="rallos" hidden="1">#REF!</definedName>
    <definedName name="Recorder" hidden="1">#REF!</definedName>
    <definedName name="REGION">#REF!</definedName>
    <definedName name="REMIGRATION">#REF!</definedName>
    <definedName name="repair_turnaround_time">#REF!</definedName>
    <definedName name="REQUEST">#REF!</definedName>
    <definedName name="RERA">#REF!</definedName>
    <definedName name="retep" hidden="1">#REF!</definedName>
    <definedName name="rhian" hidden="1">#REF!</definedName>
    <definedName name="RNC_Basic_Data.SET_UOPERATORCFGPARA">#REF!</definedName>
    <definedName name="RNC安装材料" hidden="1">#REF!</definedName>
    <definedName name="RNC技术资料" hidden="1">#REF!</definedName>
    <definedName name="RNC硬件" hidden="1">#REF!</definedName>
    <definedName name="RNC软件" hidden="1">#REF!</definedName>
    <definedName name="ROUTER">#REF!</definedName>
    <definedName name="RSFTG">#REF!</definedName>
    <definedName name="RTD">#REF!</definedName>
    <definedName name="RTG">#REF!</definedName>
    <definedName name="RUZ">#REF!</definedName>
    <definedName name="ruzel">#REF!</definedName>
    <definedName name="ruzel2">#REF!</definedName>
    <definedName name="RY" hidden="1">#REF!</definedName>
    <definedName name="sa">#REF!</definedName>
    <definedName name="sadasffffffd">#REF!</definedName>
    <definedName name="sadg">#REF!</definedName>
    <definedName name="safgsrehatur">#REF!</definedName>
    <definedName name="SAKITSAHEAD">#REF!</definedName>
    <definedName name="SAPBEXrevision" hidden="1">1</definedName>
    <definedName name="SAPBEXsysID" hidden="1">"P03"</definedName>
    <definedName name="SAPBEXwbID" hidden="1">"3Z8J4O7RMPJIEUCNQZ7A7FHNF"</definedName>
    <definedName name="Saved">#REF!</definedName>
    <definedName name="SCB">#REF!</definedName>
    <definedName name="sdac">#REF!</definedName>
    <definedName name="sdd" hidden="1">#REF!</definedName>
    <definedName name="sdf">#REF!</definedName>
    <definedName name="sdfas">#REF!</definedName>
    <definedName name="sdgzdg">#REF!</definedName>
    <definedName name="SDsdFFDX" hidden="1">#REF!</definedName>
    <definedName name="SDWAN">#REF!</definedName>
    <definedName name="SECONDARYCABLENG">#REF!</definedName>
    <definedName name="SECONDARYCOND">#REF!</definedName>
    <definedName name="SECONDARYUTIL">#REF!</definedName>
    <definedName name="SEGMENT">#REF!</definedName>
    <definedName name="SELLING_DEFICIENCIES">#REF!</definedName>
    <definedName name="sencount" hidden="1">1</definedName>
    <definedName name="SERVICE">#REF!</definedName>
    <definedName name="SHEB123">#REF!</definedName>
    <definedName name="sheet2aaaa" hidden="1">#REF!</definedName>
    <definedName name="sheet2bbb" hidden="1">#REF!</definedName>
    <definedName name="sheet2ddd" hidden="1">#REF!</definedName>
    <definedName name="SHERILL">#REF!</definedName>
    <definedName name="SHERILL6600">#REF!</definedName>
    <definedName name="SHERILLTIO2005">#REF!</definedName>
    <definedName name="SHESHESHE">#REF!</definedName>
    <definedName name="SHORTTT">#REF!</definedName>
    <definedName name="SITE_CATEGORY">#REF!</definedName>
    <definedName name="sitename">#REF!</definedName>
    <definedName name="sitename1">#REF!</definedName>
    <definedName name="sites">#REF!</definedName>
    <definedName name="SITES2">#REF!</definedName>
    <definedName name="SITES4">#REF!</definedName>
    <definedName name="SITES5">#REF!</definedName>
    <definedName name="SMARTREQUEST">#REF!</definedName>
    <definedName name="Sollar">#REF!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mp" hidden="1">#REF!</definedName>
    <definedName name="solver_tol" hidden="1">0.05</definedName>
    <definedName name="solver_typ" hidden="1">1</definedName>
    <definedName name="solver_val" hidden="1">0</definedName>
    <definedName name="SONA">#REF!</definedName>
    <definedName name="SONA2023LIST">#REF!</definedName>
    <definedName name="SONA2H">#REF!</definedName>
    <definedName name="SONA2H1">#REF!</definedName>
    <definedName name="SONA2HRUZ">#REF!</definedName>
    <definedName name="SONA3">#REF!</definedName>
    <definedName name="SONA4">#REF!</definedName>
    <definedName name="SOURCE001">#REF!</definedName>
    <definedName name="SOURCE002">#REF!</definedName>
    <definedName name="SOURCE003">#REF!</definedName>
    <definedName name="SOUTHMANILA">#REF!</definedName>
    <definedName name="spare">#REF!</definedName>
    <definedName name="SPU金额" hidden="1">#REF!</definedName>
    <definedName name="SSP_IP硬件金额" hidden="1">#REF!</definedName>
    <definedName name="ssp_ip软件金额" hidden="1">#REF!</definedName>
    <definedName name="SSP工程费金额" hidden="1">#REF!</definedName>
    <definedName name="sss">#REF!</definedName>
    <definedName name="ssss" hidden="1">#REF!</definedName>
    <definedName name="sssssssssssssssssss">#REF!</definedName>
    <definedName name="StandardStatus">[2]Validation!$L$3:$L$16</definedName>
    <definedName name="State">#REF!</definedName>
    <definedName name="STATUS">[6]Validation!$J$3:$J$8</definedName>
    <definedName name="SubList.1">IF(OR(#REF!="Choose...",#REF!=""),"",INDEX(#REF!,1,MATCH(#REF!,#REF!,0)):INDEX(#REF!,COUNTA(INDEX(#REF!,,MATCH(#REF!,#REF!,0))),MATCH(#REF!,#REF!,0)))</definedName>
    <definedName name="SubList.2">IF(OR(#REF!="Choose...",#REF!=""),"",INDEX(#REF!,1,MATCH(#REF!,#REF!,0)):INDEX(#REF!,COUNTA(INDEX(#REF!,,MATCH(#REF!,#REF!,0))),MATCH(#REF!,#REF!,0)))</definedName>
    <definedName name="SUBNET">#REF!</definedName>
    <definedName name="SUBPROJECT">'[1]Fishbone Validation'!$C$3:$C$11</definedName>
    <definedName name="summary_copy_copy" hidden="1">#REF!</definedName>
    <definedName name="SWCOMMISSION" hidden="1">#REF!</definedName>
    <definedName name="table010">#REF!</definedName>
    <definedName name="table11">#REF!</definedName>
    <definedName name="table12">#REF!</definedName>
    <definedName name="table13">#REF!</definedName>
    <definedName name="table14">#REF!</definedName>
    <definedName name="table15">#REF!</definedName>
    <definedName name="table16">#REF!</definedName>
    <definedName name="table17">#REF!</definedName>
    <definedName name="table18">#REF!</definedName>
    <definedName name="table20">#REF!</definedName>
    <definedName name="TABLE22">#REF!</definedName>
    <definedName name="TABLE23">#REF!</definedName>
    <definedName name="table3">#REF!</definedName>
    <definedName name="table4">#REF!</definedName>
    <definedName name="table6">#REF!</definedName>
    <definedName name="table7">#REF!</definedName>
    <definedName name="table8">#REF!</definedName>
    <definedName name="table9">#REF!</definedName>
    <definedName name="TABLEJC1">#REF!,#REF!</definedName>
    <definedName name="Tamil_nadu">#REF!</definedName>
    <definedName name="Template">#REF!</definedName>
    <definedName name="Tender_Ref.">#REF!</definedName>
    <definedName name="test" hidden="1">#REF!</definedName>
    <definedName name="test_old">#REF!</definedName>
    <definedName name="TEST1">#REF!</definedName>
    <definedName name="TEST2">#REF!</definedName>
    <definedName name="TGHY">#REF!</definedName>
    <definedName name="TGYGH">#REF!</definedName>
    <definedName name="THGFH">#REF!</definedName>
    <definedName name="THXGHBG">#REF!</definedName>
    <definedName name="THYTER" hidden="1">#REF!</definedName>
    <definedName name="tinaolt">#REF!</definedName>
    <definedName name="TOP5SITES">#REF!</definedName>
    <definedName name="TOPIC">#REF!</definedName>
    <definedName name="TRUZTHVGH">#REF!</definedName>
    <definedName name="TSXFTHG" hidden="1">#REF!</definedName>
    <definedName name="tt" hidden="1">#REF!</definedName>
    <definedName name="ty" hidden="1">#REF!</definedName>
    <definedName name="TYG">#REF!</definedName>
    <definedName name="TYHGH">#REF!</definedName>
    <definedName name="TYPE">#REF!</definedName>
    <definedName name="TYPE_NAME">#REF!</definedName>
    <definedName name="TYPE_SITE">#REF!</definedName>
    <definedName name="type_site1">#REF!</definedName>
    <definedName name="TYXGF">#REF!</definedName>
    <definedName name="TYXGFH">#REF!</definedName>
    <definedName name="UET" hidden="1">#REF!</definedName>
    <definedName name="UKDHG">#REF!</definedName>
    <definedName name="Univ">#REF!</definedName>
    <definedName name="Universe">#REF!</definedName>
    <definedName name="univuniv">#REF!</definedName>
    <definedName name="USAGE">#REF!</definedName>
    <definedName name="usage1">#REF!</definedName>
    <definedName name="verse2">#REF!</definedName>
    <definedName name="w">IF(OR(#REF!="Choose...",#REF!=""),"",INDEX(#REF!,1,MATCH(#REF!,#REF!,0)):INDEX(#REF!,COUNTA(INDEX(#REF!,,MATCH(#REF!,#REF!,0))),MATCH(#REF!,#REF!,0)))</definedName>
    <definedName name="WANLAN">#REF!</definedName>
    <definedName name="we">#REF!</definedName>
    <definedName name="we0" hidden="1">#REF!</definedName>
    <definedName name="West_Bengal">#REF!</definedName>
    <definedName name="WIRELESS">#REF!</definedName>
    <definedName name="Working">#REF!</definedName>
    <definedName name="WQREWQR" hidden="1">#REF!</definedName>
    <definedName name="xd">#REF!</definedName>
    <definedName name="XXX">#REF!</definedName>
    <definedName name="XXXXX" hidden="1">#REF!</definedName>
    <definedName name="XXXXXX">#REF!</definedName>
    <definedName name="XXXXXXX">#REF!</definedName>
    <definedName name="xyz">#REF!</definedName>
    <definedName name="YDRTFH">#REF!</definedName>
    <definedName name="YEAR1">#REF!</definedName>
    <definedName name="YEAR11">#REF!</definedName>
    <definedName name="YEAR111">#REF!</definedName>
    <definedName name="YEAR23">#REF!</definedName>
    <definedName name="YFDYH">#REF!</definedName>
    <definedName name="YTE" hidden="1">#REF!</definedName>
    <definedName name="YTHLKSDLF">#REF!</definedName>
    <definedName name="Z_72B573B4_C52F_44A8_BE55_C88C9D3C6F51_.wvu.FilterData" localSheetId="0" hidden="1">'IRUP SITELIST'!$D$3:$DA$238</definedName>
    <definedName name="zamboanga">#REF!</definedName>
    <definedName name="ZONE">#REF!</definedName>
    <definedName name="任选设备金额" hidden="1">#REF!</definedName>
    <definedName name="原用户数" hidden="1">#REF!</definedName>
    <definedName name="原端口数" hidden="1">#REF!</definedName>
    <definedName name="培训金额" hidden="1">#REF!</definedName>
    <definedName name="基本设备金额" hidden="1">#REF!</definedName>
    <definedName name="基本软件金额" hidden="1">#REF!</definedName>
    <definedName name="增强业务软件金额" hidden="1">#REF!</definedName>
    <definedName name="备板备件金额" hidden="1">#REF!</definedName>
    <definedName name="大多数">#REF!</definedName>
    <definedName name="安装材料金额" hidden="1">#REF!</definedName>
    <definedName name="宏蜂窝主设备价格" hidden="1">#REF!</definedName>
    <definedName name="宏蜂窝天馈安装材料" hidden="1">#REF!</definedName>
    <definedName name="宏蜂窝设备安装材料" hidden="1">#REF!</definedName>
    <definedName name="宏蜂窝辅助材料" hidden="1">#REF!</definedName>
    <definedName name="工程" hidden="1">#REF!</definedName>
    <definedName name="工程服务费金额" hidden="1">#REF!</definedName>
    <definedName name="微基站主设备" hidden="1">#REF!</definedName>
    <definedName name="微基站天馈安装材料" hidden="1">#REF!</definedName>
    <definedName name="微基站安装材料" hidden="1">#REF!</definedName>
    <definedName name="微基站辅助材料" hidden="1">#REF!</definedName>
    <definedName name="微基站辅助设备" hidden="1">#REF!</definedName>
    <definedName name="总用户数" hidden="1">#REF!</definedName>
    <definedName name="总端口数" hidden="1">#REF!</definedName>
    <definedName name="技术资料金额" hidden="1">#REF!</definedName>
    <definedName name="智能用户数" hidden="1">#REF!</definedName>
    <definedName name="督导调试费金额" hidden="1">#REF!</definedName>
    <definedName name="退货清单金额" hidden="1">#REF!</definedName>
    <definedName name="Table1" localSheetId="3">#REF!</definedName>
    <definedName name="___thinkcell42vE2dm1VUitN4v6x.Hepw" localSheetId="3" hidden="1">#REF!</definedName>
    <definedName name="___thinkcell4hYCrdxZtEee4VKWFrvlZA" localSheetId="3" hidden="1">#REF!</definedName>
    <definedName name="___thinkcell59tz90QD80WnUevicRnUhw" localSheetId="3" hidden="1">#REF!</definedName>
    <definedName name="___thinkcell6xK19cuILkSLZkhVxPVBng" localSheetId="3" hidden="1">#REF!</definedName>
    <definedName name="___thinkcell8urCfo" localSheetId="3" hidden="1">#REF!</definedName>
    <definedName name="___thinkcell8urCfODyME6ijmoQ8PlM_w" localSheetId="3" hidden="1">#REF!</definedName>
    <definedName name="___thinkcellasEHF5L_XEew68fKPkgg4w" localSheetId="3" hidden="1">#REF!</definedName>
    <definedName name="___thinkcellASntJOvXn0O7_dU3mZbX1Q" localSheetId="3" hidden="1">#REF!</definedName>
    <definedName name="___thinkcellAUdtc7_m1E2tvOkz8c1d3g" localSheetId="3" hidden="1">#REF!</definedName>
    <definedName name="___thinkcellf7gEwppKqUWVmG8WHzQ68g" localSheetId="3">#REF!</definedName>
    <definedName name="___thinkcellGv_HMPayz0.PxVwiQe5IHg" localSheetId="3">#REF!</definedName>
    <definedName name="___thinkcellL39aIURozE2Gv_Zy_4ILqQ" localSheetId="3" hidden="1">#REF!</definedName>
    <definedName name="___thinkcelllw7Cj8kcVU65pCCbfY.neQ" localSheetId="3" hidden="1">#REF!</definedName>
    <definedName name="___thinkcellMXmfEnJj_kmIlmWyuQjUjA" localSheetId="3" hidden="1">#REF!</definedName>
    <definedName name="___thinkcellNNThv2c6ZkeGgBcsS2Jrng" localSheetId="3" hidden="1">#REF!</definedName>
    <definedName name="___thinkcellPo8Pnp6kyUWCUhNwECZO3g" localSheetId="3" hidden="1">#REF!</definedName>
    <definedName name="___thinkcellR4Id4SwtVE.jGou3IKF4Ww" localSheetId="3" hidden="1">#REF!</definedName>
    <definedName name="___thinkcellRVH0aKYC3E6nT1vjixq5gw" localSheetId="3" hidden="1">#REF!</definedName>
    <definedName name="___thinkcellsxsFZEKfu0KTlYCYIuITaA" localSheetId="3">#REF!</definedName>
    <definedName name="___thinkcellUJcvPfgxy0Cqr_m8uCJCKA" localSheetId="3">#REF!</definedName>
    <definedName name="___thinkcellY0P34UIewEePiRhx5hmEzA" localSheetId="3">#REF!</definedName>
    <definedName name="___utc" localSheetId="3">#REF!</definedName>
    <definedName name="_10__123Graph_C????_7" localSheetId="3" hidden="1">#REF!</definedName>
    <definedName name="_10_123" localSheetId="3" hidden="1">#REF!</definedName>
    <definedName name="_10_123Graph_C????_8" localSheetId="3" hidden="1">#REF!</definedName>
    <definedName name="_10_124" localSheetId="3" hidden="1">#REF!</definedName>
    <definedName name="_12__123Graph_Cｸﾞﾗﾌ_7" localSheetId="3" hidden="1">#REF!</definedName>
    <definedName name="_14__123Graph_D????_7" localSheetId="3" hidden="1">#REF!</definedName>
    <definedName name="_14_0_K" localSheetId="3" hidden="1">#REF!</definedName>
    <definedName name="_18__123Graph_E????_7" localSheetId="3" hidden="1">#REF!</definedName>
    <definedName name="_2__123Graph_A????_7" localSheetId="3" hidden="1">#REF!</definedName>
    <definedName name="_2__123Graph_Bｸﾞﾗﾌ_7" localSheetId="3" hidden="1">#REF!</definedName>
    <definedName name="_20__123Graph_Eｸﾞﾗﾌ_7" localSheetId="3" hidden="1">#REF!</definedName>
    <definedName name="_24__123Graph_Fｸﾞﾗﾌ_7" localSheetId="3" hidden="1">#REF!</definedName>
    <definedName name="_3__123Graph_Cｸﾞﾗﾌ_7" localSheetId="3" hidden="1">#REF!</definedName>
    <definedName name="_4__123Graph_Aｸﾞﾗﾌ_7" localSheetId="3" hidden="1">#REF!</definedName>
    <definedName name="_4__123Graph_Dｸﾞﾗﾌ_7" localSheetId="3" hidden="1">#REF!</definedName>
    <definedName name="_5__123Graph_Eｸﾞﾗﾌ_7" localSheetId="3" hidden="1">#REF!</definedName>
    <definedName name="_6__123Graph_B????_7" localSheetId="3" hidden="1">#REF!</definedName>
    <definedName name="_6__123Graph_Fｸﾞﾗﾌ_7" localSheetId="3" hidden="1">#REF!</definedName>
    <definedName name="_7__123Graph_BCHART_5" localSheetId="3" hidden="1">#REF!</definedName>
    <definedName name="_aav1" localSheetId="3" hidden="1">#REF!</definedName>
    <definedName name="_emamen" localSheetId="3" hidden="1">#REF!</definedName>
    <definedName name="_Key2" localSheetId="3" hidden="1">#REF!</definedName>
    <definedName name="_qwe1" localSheetId="3" hidden="1">#REF!</definedName>
    <definedName name="_qwe2" localSheetId="3" hidden="1">#REF!</definedName>
    <definedName name="_qwe3" localSheetId="3" hidden="1">#REF!</definedName>
    <definedName name="_qwe4" localSheetId="3" hidden="1">#REF!</definedName>
    <definedName name="_Sort" localSheetId="3" hidden="1">#REF!</definedName>
    <definedName name="_Toc48988175" localSheetId="3" hidden="1">#REF!</definedName>
    <definedName name="_we4" localSheetId="3" hidden="1">#REF!</definedName>
    <definedName name="_we5" localSheetId="3" hidden="1">#REF!</definedName>
    <definedName name="_we6" localSheetId="3" hidden="1">#REF!</definedName>
    <definedName name="_we7" localSheetId="3" hidden="1">#REF!</definedName>
    <definedName name="_we8" localSheetId="3" hidden="1">#REF!</definedName>
    <definedName name="_we9" localSheetId="3" hidden="1">#REF!</definedName>
    <definedName name="_xlcn.WorksheetConnection_SFforOLT_AssessN3AX13881" localSheetId="3" hidden="1">#REF!</definedName>
    <definedName name="\_" localSheetId="3">#REF!</definedName>
    <definedName name="A" localSheetId="3">#REF!</definedName>
    <definedName name="a_12" localSheetId="3" hidden="1">#REF!</definedName>
    <definedName name="A_Interface_IPoFEGE.EthREDPort" localSheetId="3">#REF!</definedName>
    <definedName name="A_Interface_IPoFEGE.IP_Path" localSheetId="3">#REF!</definedName>
    <definedName name="AA" localSheetId="3">#REF!</definedName>
    <definedName name="AAEspinos" localSheetId="3">#REF!</definedName>
    <definedName name="abc" localSheetId="3" hidden="1">#REF!</definedName>
    <definedName name="Abis_Interface_eGBTS.IP_Path" localSheetId="3">#REF!</definedName>
    <definedName name="Abis_Interface_IPoFEGE.IP_PATH" localSheetId="3">#REF!</definedName>
    <definedName name="ad" localSheetId="3" hidden="1">#REF!</definedName>
    <definedName name="adaFASFQAF" localSheetId="3">#REF!</definedName>
    <definedName name="ADD" localSheetId="3" hidden="1">#REF!</definedName>
    <definedName name="afasfsgg" localSheetId="3">#REF!</definedName>
    <definedName name="Andra_pradesh" localSheetId="3">#REF!</definedName>
    <definedName name="ARBO001" localSheetId="3">#REF!</definedName>
    <definedName name="Area_Cat" localSheetId="3">#REF!</definedName>
    <definedName name="as" localSheetId="3" hidden="1">#REF!</definedName>
    <definedName name="asas" localSheetId="3">#REF!</definedName>
    <definedName name="asd" localSheetId="3">#REF!</definedName>
    <definedName name="asdas" localSheetId="3">#REF!</definedName>
    <definedName name="asdasdasfvsaf" localSheetId="3">#REF!</definedName>
    <definedName name="asdasfafqf" localSheetId="3">#REF!</definedName>
    <definedName name="asdasfasfasf" localSheetId="3">#REF!</definedName>
    <definedName name="ASDASFASFQ" localSheetId="3">#REF!</definedName>
    <definedName name="asdfas" localSheetId="3">#REF!</definedName>
    <definedName name="asdfasf" localSheetId="3">#REF!</definedName>
    <definedName name="asdS" localSheetId="3">#REF!</definedName>
    <definedName name="asdsafdger" localSheetId="3" hidden="1">#REF!</definedName>
    <definedName name="asfasdf" localSheetId="3">#REF!</definedName>
    <definedName name="asfasfaf" localSheetId="3">#REF!</definedName>
    <definedName name="asfassd" localSheetId="3">#REF!</definedName>
    <definedName name="asfdsf" localSheetId="3">#REF!</definedName>
    <definedName name="asfsgdfhgjdh" localSheetId="3">#REF!</definedName>
    <definedName name="asfzxc" localSheetId="3">#REF!</definedName>
    <definedName name="asgthaththtth" localSheetId="3">#REF!</definedName>
    <definedName name="ASL" localSheetId="3" hidden="1">#REF!</definedName>
    <definedName name="AUGPORTUTIL" localSheetId="3">#REF!</definedName>
    <definedName name="Availability" localSheetId="3">#REF!</definedName>
    <definedName name="BAND" localSheetId="3">#REF!</definedName>
    <definedName name="BATCH1TO5" localSheetId="3">#REF!</definedName>
    <definedName name="BATCH4TO5" localSheetId="3">#REF!</definedName>
    <definedName name="batch6" localSheetId="3">#REF!</definedName>
    <definedName name="batch7new" localSheetId="3">#REF!</definedName>
    <definedName name="BINONDO" localSheetId="3">#REF!</definedName>
    <definedName name="BLDG_TYPE" localSheetId="3">#REF!</definedName>
    <definedName name="BLOOD" localSheetId="3">#REF!</definedName>
    <definedName name="BO0061D7EF985B46CDBDEE169741C8E2EA" localSheetId="3" hidden="1">#REF!</definedName>
    <definedName name="BO00748EC743BE4C9D873C82AFDBBBE0DB" localSheetId="3" hidden="1">#REF!</definedName>
    <definedName name="BO0076F1D406664F51A496C204053994D0" localSheetId="3" hidden="1">#REF!</definedName>
    <definedName name="BO00ED7450F3F2468DAE882799A9FCEEE5" localSheetId="3" hidden="1">#REF!</definedName>
    <definedName name="BO01037883975845C082C1479F8363E9D5" localSheetId="3" hidden="1">#REF!</definedName>
    <definedName name="BO012980A669314D10B696D2FA10E89832" localSheetId="3" hidden="1">#REF!</definedName>
    <definedName name="BO013B417C87C64F429970D1BA2F67718F" localSheetId="3" hidden="1">#REF!</definedName>
    <definedName name="BO01528E9948914C0A95156171204AA015" localSheetId="3" hidden="1">#REF!</definedName>
    <definedName name="BO019301F43D504FD780471C50B71A5098" localSheetId="3" hidden="1">#REF!</definedName>
    <definedName name="BO01A8486EF4DA4425A38950A066E5B9C9" localSheetId="3" hidden="1">#REF!</definedName>
    <definedName name="BO01F2534D5DF24692895A0F884707D6F5" localSheetId="3" hidden="1">#REF!</definedName>
    <definedName name="BO01FE602BC9414615958F0513152970DE" localSheetId="3" hidden="1">#REF!</definedName>
    <definedName name="BO0200BC4C7EF64B8D84F68FDF70BBD097" localSheetId="3" hidden="1">#REF!</definedName>
    <definedName name="BO020A3A5587E94FBBB877AD15F943AB65" localSheetId="3" hidden="1">#REF!</definedName>
    <definedName name="BO0226B2A834CF4611AAE0AF274B410625" localSheetId="3" hidden="1">#REF!</definedName>
    <definedName name="BO0234B52EB1F24CADBECB423AEFD604D4" localSheetId="3" hidden="1">#REF!</definedName>
    <definedName name="BO02C32BC6AF2F4838BE8CB616B776C761" localSheetId="3" hidden="1">#REF!</definedName>
    <definedName name="BO02CF1EF74BB04A929014C70C2C6BA1C2" localSheetId="3" hidden="1">#REF!</definedName>
    <definedName name="BO036160587F53432AA0590D5E4EF53C56" localSheetId="3" hidden="1">#REF!</definedName>
    <definedName name="BO037C02F8A54F40E6A5CA53D98315092D" localSheetId="3" hidden="1">#REF!</definedName>
    <definedName name="BO03A71DE0E20842E5A872E29A1733C859" localSheetId="3" hidden="1">#REF!</definedName>
    <definedName name="BO03AAF53ADF974C0F8FD17A4B03C9637A" localSheetId="3" hidden="1">#REF!</definedName>
    <definedName name="BO03BE4AD4158343E8A2497EA60C032842" localSheetId="3" hidden="1">#REF!</definedName>
    <definedName name="BO03C8868D9D9B4C61BF8722A26502CFB0" localSheetId="3" hidden="1">#REF!</definedName>
    <definedName name="BO03CC8B68C390432A99D4CF89DA535993" localSheetId="3" hidden="1">#REF!</definedName>
    <definedName name="BO03D4431B28B344EDBD9ADD339B542E20" localSheetId="3" hidden="1">#REF!</definedName>
    <definedName name="BO03F62366D22F415D848C42F20007C1D3" localSheetId="3" hidden="1">#REF!</definedName>
    <definedName name="BO04CE81E079044E54B7AC20FC2642DA11" localSheetId="3" hidden="1">#REF!</definedName>
    <definedName name="BO04E6FCC4640F4F80B65C5178EE77756E" localSheetId="3" hidden="1">#REF!</definedName>
    <definedName name="BO05478E0559D44FE59F8088C1489E0B94" localSheetId="3" hidden="1">#REF!</definedName>
    <definedName name="BO05726A7BD48047EBA5AFBE0A654BE243" localSheetId="3" hidden="1">#REF!</definedName>
    <definedName name="BO05A5B33E44EA4F79B8D0160E9A0B26CC" localSheetId="3" hidden="1">#REF!</definedName>
    <definedName name="BO05AFD7BCA6F2469A82A6BCC7A1CE775D" localSheetId="3" hidden="1">#REF!</definedName>
    <definedName name="BO05B5FB80377B4110858F03EFD7A293FF" localSheetId="3" hidden="1">#REF!</definedName>
    <definedName name="BO062661FF8DB0478EB81E04103A2C875D" localSheetId="3" hidden="1">#REF!</definedName>
    <definedName name="BO064B3540F5E84743A815E715F8AF84CF" localSheetId="3" hidden="1">#REF!</definedName>
    <definedName name="BO06643E97A153498BA89D8C357685A323" localSheetId="3" hidden="1">#REF!</definedName>
    <definedName name="BO067E0A82B8D54DC79D4879A82A6B17CB" localSheetId="3" hidden="1">#REF!</definedName>
    <definedName name="BO06C0C2C84E444740A0F4A4272B81337C" localSheetId="3" hidden="1">#REF!</definedName>
    <definedName name="BO06E408BD68F7425A82C1B1D45CC4DEB6" localSheetId="3" hidden="1">#REF!</definedName>
    <definedName name="BO06E8D2646EFB4DC1B7D479B41E8DC7CF" localSheetId="3" hidden="1">#REF!</definedName>
    <definedName name="BO071C0FD0E7784FC9B004E0A17AC9AD10" localSheetId="3" hidden="1">#REF!</definedName>
    <definedName name="BO07A62F3A350240DA8AFFA1FC03D356AC" localSheetId="3" hidden="1">#REF!</definedName>
    <definedName name="BO082B6411CFBC4B328830B5E9576FF6DB" localSheetId="3" hidden="1">#REF!</definedName>
    <definedName name="BO085362BECD6F4DECA48D584C3C239482" localSheetId="3" hidden="1">#REF!</definedName>
    <definedName name="BO087DF82F3C804C58BCF16CBB0E308230" localSheetId="3" hidden="1">#REF!</definedName>
    <definedName name="BO08F80FD51CC940C7A0D1CF97122DD392" localSheetId="3" hidden="1">#REF!</definedName>
    <definedName name="BO09070BE7E039446D9D8181847A3B8DE1" localSheetId="3" hidden="1">#REF!</definedName>
    <definedName name="BO091DCDFBEB0D4C0BAF6B09D35E5A8E78" localSheetId="3" hidden="1">#REF!</definedName>
    <definedName name="BO0941EC7E680B45099903F0F761C14133" localSheetId="3" hidden="1">#REF!</definedName>
    <definedName name="BO0951F9ED02B84AEEB6348B13BBE933D0" localSheetId="3" hidden="1">#REF!</definedName>
    <definedName name="BO09869DDD6EDD4F5D8989D7E4C0DAB7F3" localSheetId="3" hidden="1">#REF!</definedName>
    <definedName name="BO099E64EF87954B2D847F6EC2EDDE8294" localSheetId="3" hidden="1">#REF!</definedName>
    <definedName name="BO0A0EDB1D6E4B48009BC716B3B70D1D8E" localSheetId="3" hidden="1">#REF!</definedName>
    <definedName name="BO0A36D467E51A40938F84E482CA7307C3" localSheetId="3" hidden="1">#REF!</definedName>
    <definedName name="BO0A42192D98F542CBB26BFBC3DEDA186F" localSheetId="3" hidden="1">#REF!</definedName>
    <definedName name="BO0A4315251F0A4DEA86815AAB2D247153" localSheetId="3" hidden="1">#REF!</definedName>
    <definedName name="BO0A49E68C34A544A4A67989A56B1A9EDF" localSheetId="3" hidden="1">#REF!</definedName>
    <definedName name="BO0A688152EC83426C9872DAC128FCE088" localSheetId="3" hidden="1">#REF!</definedName>
    <definedName name="BO0A6F5DF1235B4E9BB5572B1312095316" localSheetId="3" hidden="1">#REF!</definedName>
    <definedName name="BO0A9585E90F7E4E16B125B14F83A21CC9" localSheetId="3" hidden="1">#REF!</definedName>
    <definedName name="BO0AB65944D1A849F08EACF39BD691FAC9" localSheetId="3" hidden="1">#REF!</definedName>
    <definedName name="BO0B1093D147B04F87A96E8A3B94A2CB5B" localSheetId="3" hidden="1">#REF!</definedName>
    <definedName name="BO0B16F0CA3314459D920B25A39C81E692" localSheetId="3" hidden="1">#REF!</definedName>
    <definedName name="BO0B25CFA304DB451C84D5FF09F876AD1F" localSheetId="3" hidden="1">#REF!</definedName>
    <definedName name="BO0B609EA104F54FE3BB80A4AA9EF7EE03" localSheetId="3" hidden="1">#REF!</definedName>
    <definedName name="BO0B667964665F42B5A776B16700781B7F" localSheetId="3" hidden="1">#REF!</definedName>
    <definedName name="BO0B8077132D0046E6BBCC290456AECE76" localSheetId="3" hidden="1">#REF!</definedName>
    <definedName name="BO0BA06113CA484DFEBBD46C0BE56350A3" localSheetId="3" hidden="1">#REF!</definedName>
    <definedName name="BO0BA464470B4F45BE92DC0A9A08F03D48" localSheetId="3" hidden="1">#REF!</definedName>
    <definedName name="BO0BF27D48E30341CEBA87823A4D67D7A3" localSheetId="3" hidden="1">#REF!</definedName>
    <definedName name="BO0C18EE3498984DDE87A3CF6194923068" localSheetId="3" hidden="1">#REF!</definedName>
    <definedName name="BO0C2135D513984E7E94DAC02E60595D3F" localSheetId="3" hidden="1">#REF!</definedName>
    <definedName name="BO0C26590659364B64872C953733DC87BA" localSheetId="3" hidden="1">#REF!</definedName>
    <definedName name="BO0C317B5CB4B449DDB4253D00F1DF6E53" localSheetId="3" hidden="1">#REF!</definedName>
    <definedName name="BO0C3346448B5B42E59201FB49B827BCFD" localSheetId="3" hidden="1">#REF!</definedName>
    <definedName name="BO0CBA0FEB19B94AF89A6BD7AC1A5246C6" localSheetId="3" hidden="1">#REF!</definedName>
    <definedName name="BO0CD7FCD2D35F4188AB2897D34751C717" localSheetId="3" hidden="1">#REF!</definedName>
    <definedName name="BO0CDC8C5CD04A4E109D99D9E47678B808" localSheetId="3" hidden="1">#REF!</definedName>
    <definedName name="BO0CF32AF9BF3A4AD68AB8D05E99741B07" localSheetId="3" hidden="1">#REF!</definedName>
    <definedName name="BO0CFCCA34E76D463AA02DFB198ECF7193" localSheetId="3" hidden="1">#REF!</definedName>
    <definedName name="BO0D170468395F4E67A645C7E19D858651" localSheetId="3" hidden="1">#REF!</definedName>
    <definedName name="BO0D20EE17AAF44DE68E5D491300A24731" localSheetId="3" hidden="1">#REF!</definedName>
    <definedName name="BO0D2B67E6628541A486D5FECCD590FF82" localSheetId="3" hidden="1">#REF!</definedName>
    <definedName name="BO0D57113F68B34142AC8367059AB609CC" localSheetId="3" hidden="1">#REF!</definedName>
    <definedName name="BO0D73D21CE278457A8C32608EBB46478E" localSheetId="3" hidden="1">#REF!</definedName>
    <definedName name="BO0D79EE93D42D4907A8AB034DC2836309" localSheetId="3" hidden="1">#REF!</definedName>
    <definedName name="BO0D9DA113FA804FC09CE3EFFE1D61A65D" localSheetId="3" hidden="1">#REF!</definedName>
    <definedName name="BO0DA34A60AF2F4F5D81D5A9FE342155A1" localSheetId="3" hidden="1">#REF!</definedName>
    <definedName name="BO0DB4BA3BFD1246F4BAB47C47D900510B" localSheetId="3" hidden="1">#REF!</definedName>
    <definedName name="BO0E048C152EB8488F86C8D02E004F6601" localSheetId="3" hidden="1">#REF!</definedName>
    <definedName name="BO0E302B35BA3D44A697E3AE7DB9121D4F" localSheetId="3" hidden="1">#REF!</definedName>
    <definedName name="BO0E3E1FD03C714633ABA8FC2B96B37094" localSheetId="3" hidden="1">#REF!</definedName>
    <definedName name="BO0E7B483A53B54AE1A228D38C50B07F4B" localSheetId="3" hidden="1">#REF!</definedName>
    <definedName name="BO0E7CF965C91145F6954B3D0B44BDA3B6" localSheetId="3" hidden="1">#REF!</definedName>
    <definedName name="BO0E8DB6BF3B704E28B336835FEDB7C7D5" localSheetId="3" hidden="1">#REF!</definedName>
    <definedName name="BO0EA1822C22C34F2BAAE9B5DB28E1E850" localSheetId="3" hidden="1">#REF!</definedName>
    <definedName name="BO0EB43FE76629473898F65AC2AE3EE5FA" localSheetId="3" hidden="1">#REF!</definedName>
    <definedName name="BO0FA9625CEB6C4450852B15C72E21DFEB" localSheetId="3" hidden="1">#REF!</definedName>
    <definedName name="BO0FB89920E6DB4568AAECA9BDDA46B371" localSheetId="3" hidden="1">#REF!</definedName>
    <definedName name="BO0FE3935270F042269891938394E39D10" localSheetId="3" hidden="1">#REF!</definedName>
    <definedName name="BO0FFFD41B281C423399EB984BAA31E651" localSheetId="3" hidden="1">#REF!</definedName>
    <definedName name="BO1026081EDFA5436E911938FEE613363A" localSheetId="3" hidden="1">#REF!</definedName>
    <definedName name="BO1035FA1DBC88422191A35E99E93324FB" localSheetId="3" hidden="1">#REF!</definedName>
    <definedName name="BO106807D08F6D45B09C4FDFB6F6D9FE4F" localSheetId="3" hidden="1">#REF!</definedName>
    <definedName name="BO10C564AC76CA4435AD565125A045AA66" localSheetId="3" hidden="1">#REF!</definedName>
    <definedName name="BO10D15ECCF2484F9A82240EBB55840C29" localSheetId="3" hidden="1">#REF!</definedName>
    <definedName name="BO1122CCCCC6CF41D7A9E2297965EFF305" localSheetId="3" hidden="1">#REF!</definedName>
    <definedName name="BO113AEB8CEC8B4AD18D750DCE994BA194" localSheetId="3" hidden="1">#REF!</definedName>
    <definedName name="BO113F434B682E43A887E9862022278F85" localSheetId="3" hidden="1">#REF!</definedName>
    <definedName name="BO115DA09C6DDE4CF889A2E8628B426DFD" localSheetId="3" hidden="1">#REF!</definedName>
    <definedName name="BO1169B2D10A594ADA87ED25A9872217A3" localSheetId="3" hidden="1">#REF!</definedName>
    <definedName name="BO11A79DB01E76458A927B22907968E3B9" localSheetId="3" hidden="1">#REF!</definedName>
    <definedName name="BO11AB4B75FFDE4D1982C899AD3A779529" localSheetId="3" hidden="1">#REF!</definedName>
    <definedName name="BO11EAC2C880354A80A625E413E709B243" localSheetId="3" hidden="1">#REF!</definedName>
    <definedName name="BO120C04892C384DD587F8536E3FE36AAF" localSheetId="3" hidden="1">#REF!</definedName>
    <definedName name="BO122E08B712DA4E90B15FBF8B197468E1" localSheetId="3" hidden="1">#REF!</definedName>
    <definedName name="BO1268E718FEDB47C4B17245284FC111EA" localSheetId="3" hidden="1">#REF!</definedName>
    <definedName name="BO12A7052AF42B436D96CF5DE9215CAF9E" localSheetId="3" hidden="1">#REF!</definedName>
    <definedName name="BO12C80BEBFFA141EB8EF90E4AAA000612" localSheetId="3" hidden="1">#REF!</definedName>
    <definedName name="BO12CFC841D0FE4A92AF6CFEF586E9C952" localSheetId="3" hidden="1">#REF!</definedName>
    <definedName name="BO12EAE9A46D3D481992364DEEFE930D8E" localSheetId="3" hidden="1">#REF!</definedName>
    <definedName name="BO12F30CE6CF8D4B3E8C95E0D403F2F058" localSheetId="3" hidden="1">#REF!</definedName>
    <definedName name="BO12F6ED9B6928403880304E66CCB296CF" localSheetId="3" hidden="1">#REF!</definedName>
    <definedName name="BO1328FA4FB5FE4C6B996BF41CB6D6B54F" localSheetId="3" hidden="1">#REF!</definedName>
    <definedName name="BO132F7111FDD847F8AC579C97412F1639" localSheetId="3" hidden="1">#REF!</definedName>
    <definedName name="BO1333A1F1B80344EAA9F518CCD91C8D31" localSheetId="3" hidden="1">#REF!</definedName>
    <definedName name="BO141EF88A7D2540D6991D283B67A71095" localSheetId="3" hidden="1">#REF!</definedName>
    <definedName name="BO141FD15E163D440BA3C0CC34D6A3D8AF" localSheetId="3" hidden="1">#REF!</definedName>
    <definedName name="BO14710E95447F4B2EADD6BB5C4592D237" localSheetId="3" hidden="1">#REF!</definedName>
    <definedName name="BO14890911F94947DF8FB5CCD4B96B1DB4" localSheetId="3" hidden="1">#REF!</definedName>
    <definedName name="BO14A146817A1242019414C17B7A33F6F3" localSheetId="3" hidden="1">#REF!</definedName>
    <definedName name="BO14D3D9D7FC424F699886408C8C8C2161" localSheetId="3" hidden="1">#REF!</definedName>
    <definedName name="BO15162DFE31AB45EC852D3332ACAFBE28" localSheetId="3" hidden="1">#REF!</definedName>
    <definedName name="BO1577D6EEFFD242DCA328283984EF561D" localSheetId="3" hidden="1">#REF!</definedName>
    <definedName name="BO15A8CA691E694338B7F9931CD55178B8" localSheetId="3" hidden="1">#REF!</definedName>
    <definedName name="BO15B983E675FE489181FC735046EBC9A2" localSheetId="3" hidden="1">#REF!</definedName>
    <definedName name="BO15E17A64659345C4ADED000AB5B250CD" localSheetId="3" hidden="1">#REF!</definedName>
    <definedName name="BO15E467185E4A47338256E0F68673DD02" localSheetId="3" hidden="1">#REF!</definedName>
    <definedName name="BO15E84CBCAABD42CD8A1029023F0E8B10" localSheetId="3" hidden="1">#REF!</definedName>
    <definedName name="BO16503E7690104CB18C1296953356FADD" localSheetId="3" hidden="1">#REF!</definedName>
    <definedName name="BO166F8AF135C04B6C8576BDC19B8976C6" localSheetId="3" hidden="1">#REF!</definedName>
    <definedName name="BO1699B9BB57704345A9AF0D11CA4F3F18" localSheetId="3" hidden="1">#REF!</definedName>
    <definedName name="BO169CCE3B007E454EAA8C389E4AFE6BCB" localSheetId="3" hidden="1">#REF!</definedName>
    <definedName name="BO16C145DD367E42C7A62FE27788FE1E4F" localSheetId="3" hidden="1">#REF!</definedName>
    <definedName name="BO1727A892A7074761BE60DA9147334FBF" localSheetId="3" hidden="1">#REF!</definedName>
    <definedName name="BO174514D79A7B43BCA177FD086E07BF38" localSheetId="3" hidden="1">#REF!</definedName>
    <definedName name="BO17652B1EE69E423FBAFA7C808BEB3B08" localSheetId="3" hidden="1">#REF!</definedName>
    <definedName name="BO1789E1D8EED6469481FC77C860C71EEE" localSheetId="3" hidden="1">#REF!</definedName>
    <definedName name="BO181AB1E02D424A86B583B08775403AE3" localSheetId="3" hidden="1">#REF!</definedName>
    <definedName name="BO184C7F4AC6DC4A4BA0DDFA01B0CCF2F4" localSheetId="3" hidden="1">#REF!</definedName>
    <definedName name="BO1864A39DC5374519B86BCC12C04C6FAD" localSheetId="3" hidden="1">#REF!</definedName>
    <definedName name="BO18A69C6B33C34867911471543920088C" localSheetId="3" hidden="1">#REF!</definedName>
    <definedName name="BO18B9E56316664CF2B708A95E04309FBF" localSheetId="3" hidden="1">#REF!</definedName>
    <definedName name="BO1903FF96FC844F93ADEAA26D10990D25" localSheetId="3" hidden="1">#REF!</definedName>
    <definedName name="BO196A7145E3C74626A8DF48699171D886" localSheetId="3" hidden="1">#REF!</definedName>
    <definedName name="BO1976B0ADAF2A496DAABD34F4A7F9E3E4" localSheetId="3" hidden="1">#REF!</definedName>
    <definedName name="BO199968525BA244CFB7A0ACE689A84AFA" localSheetId="3" hidden="1">#REF!</definedName>
    <definedName name="BO199EA1EE429B489482F4989017644C86" localSheetId="3" hidden="1">#REF!</definedName>
    <definedName name="BO19A5363D14EA4B88B3906168E6184FD8" localSheetId="3" hidden="1">#REF!</definedName>
    <definedName name="BO19AF3E5FC06B4C4485592398CB0052E0" localSheetId="3" hidden="1">#REF!</definedName>
    <definedName name="BO19FCC221C6F74B7F8089C7EF6219D8AE" localSheetId="3" hidden="1">#REF!</definedName>
    <definedName name="BO1A43EEFB9BA94E8D9638B1BD300876A3" localSheetId="3" hidden="1">#REF!</definedName>
    <definedName name="BO1AA8453239534586872C1D3CC33BF4B1" localSheetId="3" hidden="1">#REF!</definedName>
    <definedName name="BO1AF23E0ADA0B4F22B13059A0EF58B45F" localSheetId="3" hidden="1">#REF!</definedName>
    <definedName name="BO1B1E7CA48ED944E9882315447D088907" localSheetId="3" hidden="1">#REF!</definedName>
    <definedName name="BO1B248A4BD1EA438893332345A5AFE290" localSheetId="3" hidden="1">#REF!</definedName>
    <definedName name="BO1B28407F09D64BB096B684DBB89C9081" localSheetId="3" hidden="1">#REF!</definedName>
    <definedName name="BO1B62E3A28C314E59B4C1D20204956025" localSheetId="3" hidden="1">#REF!</definedName>
    <definedName name="BO1BF4A72D385C431ABC81E434E22D81D7" localSheetId="3" hidden="1">#REF!</definedName>
    <definedName name="BO1C12DC0284A64DF08301D1C0748BB8F7" localSheetId="3" hidden="1">#REF!</definedName>
    <definedName name="BO1C1B8218112141D9B499F0FE62164670" localSheetId="3" hidden="1">#REF!</definedName>
    <definedName name="BO1C2527A2D2954D1F88D4932E35C25A06" localSheetId="3" hidden="1">#REF!</definedName>
    <definedName name="BO1C32523C01084490954F7FC83E4FDB3A" localSheetId="3" hidden="1">#REF!</definedName>
    <definedName name="BO1CB10EF81E9248EEAC4270C7063A44F5" localSheetId="3" hidden="1">#REF!</definedName>
    <definedName name="BO1CB3FDFD966C4F88BA51E4E25A8813BC" localSheetId="3" hidden="1">#REF!</definedName>
    <definedName name="BO1CBA6EE316F9466AA6724CB6A278F54C" localSheetId="3" hidden="1">#REF!</definedName>
    <definedName name="BO1CEB5FB7899F4218B1771A48A6A4B1F8" localSheetId="3" hidden="1">#REF!</definedName>
    <definedName name="BO1D09EE69A6454BDBA4AE94C771A7B9FC" localSheetId="3" hidden="1">#REF!</definedName>
    <definedName name="BO1D0F087083104EAF9B6564B50516AD37" localSheetId="3" hidden="1">#REF!</definedName>
    <definedName name="BO1D36A528C74E4B8B9FD235586A2D7BA0" localSheetId="3" hidden="1">#REF!</definedName>
    <definedName name="BO1D586C2612194522B008606A993235BE" localSheetId="3" hidden="1">#REF!</definedName>
    <definedName name="BO1DBAC9E22F834BADB98DD75002204AA2" localSheetId="3" hidden="1">#REF!</definedName>
    <definedName name="BO1DD65F9DB6D8475FAA638BDD0826E1BC" localSheetId="3" hidden="1">#REF!</definedName>
    <definedName name="BO1DE093A9A03B4AC5ACBC6F4CDD94D496" localSheetId="3" hidden="1">#REF!</definedName>
    <definedName name="BO1E13DBBF184649C98808FC990F18A650" localSheetId="3" hidden="1">#REF!</definedName>
    <definedName name="BO1E16D6F7EC0849C09F0895BE10BA6D2F" localSheetId="3" hidden="1">#REF!</definedName>
    <definedName name="BO1E23EA5ABE02471F90EE8AAD201AE71D" localSheetId="3" hidden="1">#REF!</definedName>
    <definedName name="BO1E545727616841E2966261760698293C" localSheetId="3" hidden="1">#REF!</definedName>
    <definedName name="BO1E7EEA30D7694AC6828379FCE3264BC6" localSheetId="3" hidden="1">#REF!</definedName>
    <definedName name="BO1E946D7A844145659E58B3987E4EBEFB" localSheetId="3" hidden="1">#REF!</definedName>
    <definedName name="BO1EEEC250030E492AA36717D6046BD423" localSheetId="3" hidden="1">#REF!</definedName>
    <definedName name="BO1F25539707BA4481B701960B34B142AE" localSheetId="3" hidden="1">#REF!</definedName>
    <definedName name="BO1FB9E223AB634CE5B90E85FE90A8A1AF" localSheetId="3" hidden="1">#REF!</definedName>
    <definedName name="BO202F1BBD23B242709AB06DD40AEA1DC5" localSheetId="3" hidden="1">#REF!</definedName>
    <definedName name="BO202F50B40A2540DB96C85EC8F2324130" localSheetId="3" hidden="1">#REF!</definedName>
    <definedName name="BO203F159A424C4D4CAFBB7F0C7C500553" localSheetId="3" hidden="1">#REF!</definedName>
    <definedName name="BO205863C9980949FE9FEB5CD88E5708F4" localSheetId="3" hidden="1">#REF!</definedName>
    <definedName name="BO20838A8703A54402B517C8DD2C4EA838" localSheetId="3" hidden="1">#REF!</definedName>
    <definedName name="BO208F7429A670463499306BCC1C2A14D4" localSheetId="3" hidden="1">#REF!</definedName>
    <definedName name="BO20EDDA30D17F465D9749D03D1C051B6E" localSheetId="3" hidden="1">#REF!</definedName>
    <definedName name="BO2108C9E3335144D280B141250A47A605" localSheetId="3" hidden="1">#REF!</definedName>
    <definedName name="BO21350A708A954352839B2F163CF38F8C" localSheetId="3" hidden="1">#REF!</definedName>
    <definedName name="BO21364659DD94426A81C0467DFC94B8DA" localSheetId="3" hidden="1">#REF!</definedName>
    <definedName name="BO217C8EFAD38E4022B266E357E24FA4D1" localSheetId="3" hidden="1">#REF!</definedName>
    <definedName name="BO219B6947918D485485434CD58DD2D067" localSheetId="3" hidden="1">#REF!</definedName>
    <definedName name="BO21B2079FAE534B05814C50C758023973" localSheetId="3" hidden="1">#REF!</definedName>
    <definedName name="BO21EB999B61E74D6FB39AD0A769824C58" localSheetId="3" hidden="1">#REF!</definedName>
    <definedName name="BO2229BDBF05554328A8432CD2829F255D" localSheetId="3" hidden="1">#REF!</definedName>
    <definedName name="BO226FE4B1FAC64B60977B4C166C03CBEF" localSheetId="3" hidden="1">#REF!</definedName>
    <definedName name="BO2286CB0A0C8146159959D779DCCE8A6B" localSheetId="3" hidden="1">#REF!</definedName>
    <definedName name="BO2290E81ADC5C4C53932804CDE09200C2" localSheetId="3" hidden="1">#REF!</definedName>
    <definedName name="BO22B5A8792BE04945AADA594488739E3B" localSheetId="3" hidden="1">#REF!</definedName>
    <definedName name="BO23193AA4E1E24A0F9EA2FE65E6D224D4" localSheetId="3" hidden="1">#REF!</definedName>
    <definedName name="BO2351457C2A274CE4B15555A1B190B480" localSheetId="3" hidden="1">#REF!</definedName>
    <definedName name="BO23594258343442708FDC7559A0F06391" localSheetId="3" hidden="1">#REF!</definedName>
    <definedName name="BO235C2D86AB1042EE847870A48EB9D413" localSheetId="3" hidden="1">#REF!</definedName>
    <definedName name="BO236B344E38304A308F640773D7ED5C87" localSheetId="3" hidden="1">#REF!</definedName>
    <definedName name="BO239DE0A4FF8142A4A1AD774917641730" localSheetId="3" hidden="1">#REF!</definedName>
    <definedName name="BO239EAAFD4B354F80BE3929DD3C24DF01" localSheetId="3" hidden="1">#REF!</definedName>
    <definedName name="BO23AA14E6073342B7AA588539B4115523" localSheetId="3" hidden="1">#REF!</definedName>
    <definedName name="BO23BB13804C00474FAD9E54D78CBC73BE" localSheetId="3" hidden="1">#REF!</definedName>
    <definedName name="BO23D5B71D5DBA4AF7A60B460F9EE4AFE8" localSheetId="3" hidden="1">#REF!</definedName>
    <definedName name="BO23ED9F19724647BEB5AA739EC63A9384" localSheetId="3" hidden="1">#REF!</definedName>
    <definedName name="BO23F3DD7FABB64821BED6CB375D34765C" localSheetId="3" hidden="1">#REF!</definedName>
    <definedName name="BO23F63B3CC5CB4764AAFB24E8B21449DD" localSheetId="3" hidden="1">#REF!</definedName>
    <definedName name="BO241573D464BE452782018943993962E7" localSheetId="3" hidden="1">#REF!</definedName>
    <definedName name="BO24739DB9D7E1475F8AFC6F361D586D23" localSheetId="3" hidden="1">#REF!</definedName>
    <definedName name="BO2473F67272E14D9994F670847A8B8499" localSheetId="3" hidden="1">#REF!</definedName>
    <definedName name="BO24E71D9EF40A4D778BF7C6D5C913EB85" localSheetId="3" hidden="1">#REF!</definedName>
    <definedName name="BO2519468187B74CEDA3A169E761B63450" localSheetId="3" hidden="1">#REF!</definedName>
    <definedName name="BO2547D59464314998AE943C431F2D74A7" localSheetId="3" hidden="1">#REF!</definedName>
    <definedName name="BO254DA4902AAD4B40BB451DC081513214" localSheetId="3" hidden="1">#REF!</definedName>
    <definedName name="BO26064183766E4D5590C635248F44A0E1" localSheetId="3" hidden="1">#REF!</definedName>
    <definedName name="BO2639AAA470994971BD4197F6326148F8" localSheetId="3" hidden="1">#REF!</definedName>
    <definedName name="BO263AB3DD84CB40C9A86E24563D41443C" localSheetId="3" hidden="1">#REF!</definedName>
    <definedName name="BO263C190390A241B8873641EA8E55BD28" localSheetId="3" hidden="1">#REF!</definedName>
    <definedName name="BO266815B5E6894F8DB86A91A49E6FC7F5" localSheetId="3" hidden="1">#REF!</definedName>
    <definedName name="BO268CA0F777BA4437BDF89A2AF1543232" localSheetId="3" hidden="1">#REF!</definedName>
    <definedName name="BO26A03721D4A547C791C34FC117C5E290" localSheetId="3" hidden="1">#REF!</definedName>
    <definedName name="BO2710A4E5FAB740B78933DCC279A54E28" localSheetId="3" hidden="1">#REF!</definedName>
    <definedName name="BO271532106C964141A86790CE3E55AC5A" localSheetId="3" hidden="1">#REF!</definedName>
    <definedName name="BO272CC2E369474B02BACE2A0425815584" localSheetId="3" hidden="1">#REF!</definedName>
    <definedName name="BO272D2A1860DA49A980E35838E7D807A7" localSheetId="3" hidden="1">#REF!</definedName>
    <definedName name="BO27A3D25FDF2348AEB2BBBAABFA501471" localSheetId="3" hidden="1">#REF!</definedName>
    <definedName name="BO27A56ECEEFAB4498AE614D5F3056F69D" localSheetId="3" hidden="1">#REF!</definedName>
    <definedName name="BO282209628F0E43C0AA6DBA4A63E2D519" localSheetId="3" hidden="1">#REF!</definedName>
    <definedName name="BO283EBE7854EE4472AB6E3B965465CF72" localSheetId="3" hidden="1">#REF!</definedName>
    <definedName name="BO289EDA8D31624976B7F5310681600E00" localSheetId="3" hidden="1">#REF!</definedName>
    <definedName name="BO28A45E26388B40D482BA8682DE2AE8E5" localSheetId="3" hidden="1">#REF!</definedName>
    <definedName name="BO29080E4FAC5D465DAA7D8A8DBADAB2A0" localSheetId="3" hidden="1">#REF!</definedName>
    <definedName name="BO2909D3983523446990F9D40D15F334D2" localSheetId="3" hidden="1">#REF!</definedName>
    <definedName name="BO293EDE478AE947A29E630A03310C5CA4" localSheetId="3" hidden="1">#REF!</definedName>
    <definedName name="BO2941F1501ACA4D90B826AC4DED7A1BC1" localSheetId="3" hidden="1">#REF!</definedName>
    <definedName name="BO294E79DBC07342C8B47D6E9CAD00F188" localSheetId="3" hidden="1">#REF!</definedName>
    <definedName name="BO299FE954B1424DAEB5414602CC717FDC" localSheetId="3" hidden="1">#REF!</definedName>
    <definedName name="BO29CBF8507976485A831B671191904146" localSheetId="3" hidden="1">#REF!</definedName>
    <definedName name="BO29DA25CEBC384047BF268BCF6C5F389B" localSheetId="3" hidden="1">#REF!</definedName>
    <definedName name="BO29E03EFCBC6545838C2D31D426C1F84B" localSheetId="3" hidden="1">#REF!</definedName>
    <definedName name="BO2A0CAD2AEB60494BA08435B596801D11" localSheetId="3" hidden="1">#REF!</definedName>
    <definedName name="BO2A396859419244B9B00CB86A24361B14" localSheetId="3" hidden="1">#REF!</definedName>
    <definedName name="BO2A509BB6C59A4C23A4252AC886D0C5E9" localSheetId="3" hidden="1">#REF!</definedName>
    <definedName name="BO2AD54261D8F94FDEA26F213878E95765" localSheetId="3" hidden="1">#REF!</definedName>
    <definedName name="BO2AE7CB100A484F7FA5E403551C81E6F1" localSheetId="3" hidden="1">#REF!</definedName>
    <definedName name="BO2AE9109BE4B34A3AA194FBACA62E9963" localSheetId="3" hidden="1">#REF!</definedName>
    <definedName name="BO2B250514AFF24C9A8B9E3C31EDBC9C59" localSheetId="3" hidden="1">#REF!</definedName>
    <definedName name="BO2B3A79BF807946CC9FA06F4EA3E61FC3" localSheetId="3" hidden="1">#REF!</definedName>
    <definedName name="BO2B40169EEC094CCAB189E06D90306685" localSheetId="3" hidden="1">#REF!</definedName>
    <definedName name="BO2B42BF7A45254C4A900931BAE785174C" localSheetId="3" hidden="1">#REF!</definedName>
    <definedName name="BO2B7F4F8DC7C3409DB3DA760B62D7B73D" localSheetId="3" hidden="1">#REF!</definedName>
    <definedName name="BO2C2C0D4E5E024BCE8A848D54BEB457C7" localSheetId="3" hidden="1">#REF!</definedName>
    <definedName name="BO2C2C1A8EF1F4408E8AE298F4303639E8" localSheetId="3" hidden="1">#REF!</definedName>
    <definedName name="BO2C5709ADCA73470BAC48F8E46D07EFC4" localSheetId="3" hidden="1">#REF!</definedName>
    <definedName name="BO2CAFEC46707C4C1C99825E4F8C191096" localSheetId="3" hidden="1">#REF!</definedName>
    <definedName name="BO2CC2F068E58C4C0BA609BAAE788D6816" localSheetId="3" hidden="1">#REF!</definedName>
    <definedName name="BO2CFD8E9FBD6540C1886012A8A072C9EC" localSheetId="3" hidden="1">#REF!</definedName>
    <definedName name="BO2D9E4EE4AF644696A2C869736AEAF238" localSheetId="3" hidden="1">#REF!</definedName>
    <definedName name="BO2DA088FB28B4498096BEF557C10EEC9C" localSheetId="3" hidden="1">#REF!</definedName>
    <definedName name="BO2DEB2044DA074F239A824D68F5FA7BF2" localSheetId="3" hidden="1">#REF!</definedName>
    <definedName name="BO2E3A0FE94C8B4DA1A54642A467AC0C0C" localSheetId="3" hidden="1">#REF!</definedName>
    <definedName name="BO2E3E34686EEA4AECA2D2BBE2CDD2C794" localSheetId="3" hidden="1">#REF!</definedName>
    <definedName name="BO2E52D6B65978490BB2AC4DBB0B1041D5" localSheetId="3" hidden="1">#REF!</definedName>
    <definedName name="BO2E617A6003E34324B6CB4E54E8E38A6E" localSheetId="3" hidden="1">#REF!</definedName>
    <definedName name="BO2E7675EB323046C4A1CD60F227B6C763" localSheetId="3" hidden="1">#REF!</definedName>
    <definedName name="BO2E780CFCF72D47FBB497210834388117" localSheetId="3" hidden="1">#REF!</definedName>
    <definedName name="BO2EE522DA636A4E78BF95F2FB46E61BD9" localSheetId="3" hidden="1">#REF!</definedName>
    <definedName name="BO2EE8E1466282401E9C041E947C543C3A" localSheetId="3" hidden="1">#REF!</definedName>
    <definedName name="BO2F267CA908BF46E79E1D465D3AD657B1" localSheetId="3" hidden="1">#REF!</definedName>
    <definedName name="BO2F3C2F193DCC4F0CBB36097E0919F14F" localSheetId="3" hidden="1">#REF!</definedName>
    <definedName name="BO2F43F350C2CD49BCB7D7F52634D3005C" localSheetId="3" hidden="1">#REF!</definedName>
    <definedName name="BO2F72370E43A645EFA15D28E7B07C4256" localSheetId="3" hidden="1">#REF!</definedName>
    <definedName name="BO2F8BDF8F7EAF40CA885D1448C28AFA12" localSheetId="3" hidden="1">#REF!</definedName>
    <definedName name="BO2FADC9998FC545D182247D8666AA69B9" localSheetId="3" hidden="1">#REF!</definedName>
    <definedName name="BO2FB112A70626468EB594F62F55CA0AC0" localSheetId="3" hidden="1">#REF!</definedName>
    <definedName name="BO2FC558434489401F9F3606E0F07F7732" localSheetId="3" hidden="1">#REF!</definedName>
    <definedName name="BO2FE1F0FB391141D2974A2056AD0C6546" localSheetId="3" hidden="1">#REF!</definedName>
    <definedName name="BO307C26E54C5A4DF580BC5B461B914C1F" localSheetId="3" hidden="1">#REF!</definedName>
    <definedName name="BO30893F4916DE4CE5A8F7987C9C5D9B0D" localSheetId="3" hidden="1">#REF!</definedName>
    <definedName name="BO30ACE686B8514048997A4FED3A977F08" localSheetId="3" hidden="1">#REF!</definedName>
    <definedName name="BO30E844C0DC5A45F49986952171B6122A" localSheetId="3" hidden="1">#REF!</definedName>
    <definedName name="BO311C8AABA51A4C85B50F65717912CB02" localSheetId="3" hidden="1">#REF!</definedName>
    <definedName name="BO312B04DCD59843289D742452C7D904C5" localSheetId="3" hidden="1">#REF!</definedName>
    <definedName name="BO314758C2CBDD4AABA0CD8DBDC115D720" localSheetId="3" hidden="1">#REF!</definedName>
    <definedName name="BO314D084902A644BAAD22DF64D449C20A" localSheetId="3" hidden="1">#REF!</definedName>
    <definedName name="BO319BDB10C86949CE8CE98D69CB49E8B5" localSheetId="3" hidden="1">#REF!</definedName>
    <definedName name="BO31AFF5621F964400A0610B3F724FA307" localSheetId="3" hidden="1">#REF!</definedName>
    <definedName name="BO31F3BEAC9F9C49E79F76F6B7675FB344" localSheetId="3" hidden="1">#REF!</definedName>
    <definedName name="BO31F6F7B2B606464B94D36B2AC5EADC0D" localSheetId="3" hidden="1">#REF!</definedName>
    <definedName name="BO322B8464CEB24D0FB38ECBC05FA0D23C" localSheetId="3" hidden="1">#REF!</definedName>
    <definedName name="BO32BE4FCEEDC04C028FF23FB840F5DC20" localSheetId="3" hidden="1">#REF!</definedName>
    <definedName name="BO33055049DA874AEF8CA144D93DEE9504" localSheetId="3" hidden="1">#REF!</definedName>
    <definedName name="BO331E513E90794AC488946A07EE419CC0" localSheetId="3" hidden="1">#REF!</definedName>
    <definedName name="BO3356D603826943C5AAFDAED247FC1FFF" localSheetId="3" hidden="1">#REF!</definedName>
    <definedName name="BO33EA1E6F980A4C8B9F7A9D9340EF0D81" localSheetId="3" hidden="1">#REF!</definedName>
    <definedName name="BO3471CF274BA84A4087BB2CE1E195987D" localSheetId="3" hidden="1">#REF!</definedName>
    <definedName name="BO3488C068B87C4F3EB32BD6FDECAFFB53" localSheetId="3" hidden="1">#REF!</definedName>
    <definedName name="BO34DBCFB55C0E47D587AA2077FE11AE41" localSheetId="3" hidden="1">#REF!</definedName>
    <definedName name="BO35052AB4A5D24531819B3CE51C902018" localSheetId="3" hidden="1">#REF!</definedName>
    <definedName name="BO3505A0426BD3445DBB68170401458D08" localSheetId="3" hidden="1">#REF!</definedName>
    <definedName name="BO3506443B857C49E5A27BEED562ACCC7D" localSheetId="3" hidden="1">#REF!</definedName>
    <definedName name="BO350793771C5341E1B6A72687F811BC8B" localSheetId="3" hidden="1">#REF!</definedName>
    <definedName name="BO3519CF49820048129E2E50176ADCD159" localSheetId="3" hidden="1">#REF!</definedName>
    <definedName name="BO3551ABE5DE354BFBADD30732BD408CED" localSheetId="3" hidden="1">#REF!</definedName>
    <definedName name="BO35614D54E74C42BA96B282BFAAADB45A" localSheetId="3" hidden="1">#REF!</definedName>
    <definedName name="BO35B5139B7E914BDBA0FD061EAA362FC1" localSheetId="3" hidden="1">#REF!</definedName>
    <definedName name="BO35FAA90474E24F13AB2C5403F24AE636" localSheetId="3" hidden="1">#REF!</definedName>
    <definedName name="BO3620B9BD30674ACC967EFE550CE95EEC" localSheetId="3" hidden="1">#REF!</definedName>
    <definedName name="BO3631FE6E89524A7B9C65BF09EC4EF104" localSheetId="3" hidden="1">#REF!</definedName>
    <definedName name="BO363D637879EC4C88B043255DDC4B4C55" localSheetId="3" hidden="1">#REF!</definedName>
    <definedName name="BO36585777B8CD4E729B0EF4BD11F6B3CD" localSheetId="3" hidden="1">#REF!</definedName>
    <definedName name="BO365B31B3E87F49BC9E90A1C8A2D1FA26" localSheetId="3" hidden="1">#REF!</definedName>
    <definedName name="BO366B046FF3214A21844E330C14FEDCDB" localSheetId="3" hidden="1">#REF!</definedName>
    <definedName name="BO36A820D1ADB34423A9964E7ED2BA2F39" localSheetId="3" hidden="1">#REF!</definedName>
    <definedName name="BO36ECC0C1D57F4D86AFB124DDB20014A9" localSheetId="3" hidden="1">#REF!</definedName>
    <definedName name="BO378BDF8983F342A6B653A1ABEB73CED8" localSheetId="3" hidden="1">#REF!</definedName>
    <definedName name="BO379238243B364373BE3E78EFAED6877B" localSheetId="3" hidden="1">#REF!</definedName>
    <definedName name="BO37CFAE57D5B74A608FD69A8EB4F4958F" localSheetId="3" hidden="1">#REF!</definedName>
    <definedName name="BO3809F3245C46433C973F13A62B7CF900" localSheetId="3" hidden="1">#REF!</definedName>
    <definedName name="BO381889D211E742909A71A7309874C5C4" localSheetId="3" hidden="1">#REF!</definedName>
    <definedName name="BO383ECE60A62846CCB072FB2A72D1BAF2" localSheetId="3" hidden="1">#REF!</definedName>
    <definedName name="BO38757F30811E48E8AC9326FF394BD374" localSheetId="3" hidden="1">#REF!</definedName>
    <definedName name="BO38D84FEE0FA642038DC088937C0FD9C8" localSheetId="3" hidden="1">#REF!</definedName>
    <definedName name="BO393B51032B5646B19A85E530D82DCE7D" localSheetId="3" hidden="1">#REF!</definedName>
    <definedName name="BO3941752DB59A4A03B063B202502987F6" localSheetId="3" hidden="1">#REF!</definedName>
    <definedName name="BO3949990801CF4AC28C62077F878B9D1C" localSheetId="3" hidden="1">#REF!</definedName>
    <definedName name="BO395D8E75B9C24FB3AFE17CFBD1765B37" localSheetId="3" hidden="1">#REF!</definedName>
    <definedName name="BO395EF4C5AF634F6E83A10E2EEFD35E13" localSheetId="3" hidden="1">#REF!</definedName>
    <definedName name="BO3972A2178B75445C96B110B04F78A8D1" localSheetId="3" hidden="1">#REF!</definedName>
    <definedName name="BO3981062544F346578791BC7CB89F9429" localSheetId="3" hidden="1">#REF!</definedName>
    <definedName name="BO39C6F1ECC70F406FA6FF6A1DB4B9E0FC" localSheetId="3" hidden="1">#REF!</definedName>
    <definedName name="BO39CE6CFA94CC421BA869A2FFA3627880" localSheetId="3" hidden="1">#REF!</definedName>
    <definedName name="BO3A4A390FBA7144E49F871D8C86538C18" localSheetId="3" hidden="1">#REF!</definedName>
    <definedName name="BO3A6363589E0A4E9A9E71AB749F9C9DBD" localSheetId="3" hidden="1">#REF!</definedName>
    <definedName name="BO3A7B64A25DAE414C9599084C91C800E0" localSheetId="3" hidden="1">#REF!</definedName>
    <definedName name="BO3AA4084C292041D084CC6D3B06E033E3" localSheetId="3" hidden="1">#REF!</definedName>
    <definedName name="BO3AA758D88E7C4137BA18643ADA8BAFE7" localSheetId="3" hidden="1">#REF!</definedName>
    <definedName name="BO3AB61D6682E146538257FBC375360F05" localSheetId="3" hidden="1">#REF!</definedName>
    <definedName name="BO3ABE8847628542879558283388606718" localSheetId="3" hidden="1">#REF!</definedName>
    <definedName name="BO3AFFDCA8CE6247468534A15A26E9E390" localSheetId="3" hidden="1">#REF!</definedName>
    <definedName name="BO3B397AD37A9C435EBDD5BD73EA83410A" localSheetId="3" hidden="1">#REF!</definedName>
    <definedName name="BO3B3B6AD27D1247FB88AB5823BF5CDEB5" localSheetId="3" hidden="1">#REF!</definedName>
    <definedName name="BO3B3D969B0822467888AD47FBC996CE3F" localSheetId="3" hidden="1">#REF!</definedName>
    <definedName name="BO3B59B01EE02D409AB71301DC3E2B8733" localSheetId="3" hidden="1">#REF!</definedName>
    <definedName name="BO3B650AC0AC8D4FE1B706236FEC515F32" localSheetId="3" hidden="1">#REF!</definedName>
    <definedName name="BO3B97682387BB405B9763DDE498882CE3" localSheetId="3" hidden="1">#REF!</definedName>
    <definedName name="BO3BBB1DAA03444F6FA2E9B18CE0AA0021" localSheetId="3" hidden="1">#REF!</definedName>
    <definedName name="BO3BC1FBEDFF3C47D0A276B76B0D2E7D7B" localSheetId="3" hidden="1">#REF!</definedName>
    <definedName name="BO3BD52CFE16C046C4BAC68FEEA77191D0" localSheetId="3" hidden="1">#REF!</definedName>
    <definedName name="BO3C0DC3C7EA86484E932616882226BD78" localSheetId="3" hidden="1">#REF!</definedName>
    <definedName name="BO3C11503A4C6D44BEA3C61D03FA7D3164" localSheetId="3" hidden="1">#REF!</definedName>
    <definedName name="BO3C2E167645FC4529A327BDF62142D960" localSheetId="3" hidden="1">#REF!</definedName>
    <definedName name="BO3C4DF8B794774A1A9CC2D61B32F5C7AC" localSheetId="3" hidden="1">#REF!</definedName>
    <definedName name="BO3C583156180C4923BFC2DF1EE47C6F83" localSheetId="3" hidden="1">#REF!</definedName>
    <definedName name="BO3C5D8C62E1224F6B85202D46368E8DE3" localSheetId="3" hidden="1">#REF!</definedName>
    <definedName name="BO3C9F673804ED4CC593CC83B774337553" localSheetId="3" hidden="1">#REF!</definedName>
    <definedName name="BO3CD53D1D040C4394989F9C8D63C34DA0" localSheetId="3" hidden="1">#REF!</definedName>
    <definedName name="BO3CDFC429F4084B21A72B70714F2EA62E" localSheetId="3" hidden="1">#REF!</definedName>
    <definedName name="BO3D131D8CF47E4A4EA7FA1423ACB7CFAD" localSheetId="3" hidden="1">#REF!</definedName>
    <definedName name="BO3D3820636F524F0DAB55CAA10CBA4F95" localSheetId="3" hidden="1">#REF!</definedName>
    <definedName name="BO3D5C64E41B3241DDBA716BC6372008D8" localSheetId="3" hidden="1">#REF!</definedName>
    <definedName name="BO3D73998CE13A413089E06551C3A8191C" localSheetId="3" hidden="1">#REF!</definedName>
    <definedName name="BO3D8DFC108014405FB2183CE4D4503326" localSheetId="3" hidden="1">#REF!</definedName>
    <definedName name="BO3DFD247C115F4E8FA8FAC912F4F38C41" localSheetId="3" hidden="1">#REF!</definedName>
    <definedName name="BO3E336E4B6C9442519F5C5230B4FF5D7E" localSheetId="3" hidden="1">#REF!</definedName>
    <definedName name="BO3E595F189A17411B97B251056283CFF1" localSheetId="3" hidden="1">#REF!</definedName>
    <definedName name="BO3EB908162A83485B810CD2B61A5BD15B" localSheetId="3" hidden="1">#REF!</definedName>
    <definedName name="BO3EC094AC296D476FB692F21CF1E17AA8" localSheetId="3" hidden="1">#REF!</definedName>
    <definedName name="BO3EC1EDB0C7254ECCBF2DD2A83F8CC81C" localSheetId="3" hidden="1">#REF!</definedName>
    <definedName name="BO3EEFF58A35C94B9C8CA06C2FB93F964A" localSheetId="3" hidden="1">#REF!</definedName>
    <definedName name="BO3F0E69430A7B46EDAFDB2F5750F65FAF" localSheetId="3" hidden="1">#REF!</definedName>
    <definedName name="BO3F29AD784D4B45D6BC6B3A4B400C4684" localSheetId="3" hidden="1">#REF!</definedName>
    <definedName name="BO3F4321D35EE34A9EA51F5752899135A6" localSheetId="3" hidden="1">#REF!</definedName>
    <definedName name="BO3FA1427568594F26870ACC4AFC35B4A7" localSheetId="3" hidden="1">#REF!</definedName>
    <definedName name="BO3FAB2AE83C994689B56E4716C4FA078F" localSheetId="3" hidden="1">#REF!</definedName>
    <definedName name="BO3FDCDEF529E043D9B6AAD7923BB3E634" localSheetId="3" hidden="1">#REF!</definedName>
    <definedName name="BO40474C2A4E31494B8C2C5E7524FFF49A" localSheetId="3" hidden="1">#REF!</definedName>
    <definedName name="BO40580D792ABA4B59A824E786F74AF640" localSheetId="3" hidden="1">#REF!</definedName>
    <definedName name="BO4059D57C05684AE68DAC72F046DC21C3" localSheetId="3" hidden="1">#REF!</definedName>
    <definedName name="BO405C3462BA024ADFA886EAA704DA7D5C" localSheetId="3" hidden="1">#REF!</definedName>
    <definedName name="BO405F9D30FFD547DBA789CD01A95D2F5D" localSheetId="3" hidden="1">#REF!</definedName>
    <definedName name="BO40615F71FA054B3C8B9F7EF8728283FF" localSheetId="3" hidden="1">#REF!</definedName>
    <definedName name="BO409697F33B714BB5B112D029C1CF6616" localSheetId="3" hidden="1">#REF!</definedName>
    <definedName name="BO40C3861FDBD34A399FCF353BE5AA629A" localSheetId="3" hidden="1">#REF!</definedName>
    <definedName name="BO40C5BEA21DF443CA9314B361E9891FF2" localSheetId="3" hidden="1">#REF!</definedName>
    <definedName name="BO40DBA7239BC647758443A0EB3D3D392C" localSheetId="3" hidden="1">#REF!</definedName>
    <definedName name="BO414B4326FB324F5D9CE492EE1AF668C9" localSheetId="3" hidden="1">#REF!</definedName>
    <definedName name="BO416688E675614BD3A50BB0B5012FB4B4" localSheetId="3" hidden="1">#REF!</definedName>
    <definedName name="BO4182CBBB821A4EB1AF904C13359C6100" localSheetId="3" hidden="1">#REF!</definedName>
    <definedName name="BO41A3CA5B93424F88BE9E2160215F655C" localSheetId="3" hidden="1">#REF!</definedName>
    <definedName name="BO4233DC42C6694A0BA45DC605745CB6B6" localSheetId="3" hidden="1">#REF!</definedName>
    <definedName name="BO42408E3696364E81B5277C2C276E15C1" localSheetId="3" hidden="1">#REF!</definedName>
    <definedName name="BO428600E0C8224E24AE3E945DAB065F61" localSheetId="3" hidden="1">#REF!</definedName>
    <definedName name="BO42C1930CB4354E22B8F355B9BA4BC985" localSheetId="3" hidden="1">#REF!</definedName>
    <definedName name="BO432D8062D1C24195A3996F8A346C1B63" localSheetId="3" hidden="1">#REF!</definedName>
    <definedName name="BO43630049B3694E7F8806110C43C3DE7A" localSheetId="3" hidden="1">#REF!</definedName>
    <definedName name="BO437476C245864D768E7CDC2DEA6D08A0" localSheetId="3" hidden="1">#REF!</definedName>
    <definedName name="BO437E33EB502449129CB2097E9756BB51" localSheetId="3" hidden="1">#REF!</definedName>
    <definedName name="BO43915AE2D9964E1F8C31EC968D0927C1" localSheetId="3" hidden="1">#REF!</definedName>
    <definedName name="BO43F51CE8772048D9A16A448A32A13517" localSheetId="3" hidden="1">#REF!</definedName>
    <definedName name="BO4409DB8850B340219766768366429E5C" localSheetId="3" hidden="1">#REF!</definedName>
    <definedName name="BO4416B4166878411A803E91F8BCC18226" localSheetId="3" hidden="1">#REF!</definedName>
    <definedName name="BO444F82B9DF524DB3A8444F1ED45E767F" localSheetId="3" hidden="1">#REF!</definedName>
    <definedName name="BO451219BC222344C89DE5D782048BB5DA" localSheetId="3" hidden="1">#REF!</definedName>
    <definedName name="BO452686D1E2E44515B6E144759F5BFD3E" localSheetId="3" hidden="1">#REF!</definedName>
    <definedName name="BO45D02FB7BE3348609F240537F1F157CB" localSheetId="3" hidden="1">#REF!</definedName>
    <definedName name="BO45EC2EE612244076989B1604A67B2F7D" localSheetId="3" hidden="1">#REF!</definedName>
    <definedName name="BO45EC56697B1240229B6FEB0D6FAE04FF" localSheetId="3" hidden="1">#REF!</definedName>
    <definedName name="BO45ED49273BF54DD495FB830A285E5740" localSheetId="3" hidden="1">#REF!</definedName>
    <definedName name="BO45F3E9A8CADF401894E5878BCE1F00B6" localSheetId="3" hidden="1">#REF!</definedName>
    <definedName name="BO460890A103AB4D81ADD6A7E9EC642E3A" localSheetId="3" hidden="1">#REF!</definedName>
    <definedName name="BO460E5DFCBBDB4EC99C378E9C89E88AC4" localSheetId="3" hidden="1">#REF!</definedName>
    <definedName name="BO46133CE2108F41129030CF738144FD6D" localSheetId="3" hidden="1">#REF!</definedName>
    <definedName name="BO4683F27C4C644370901444D2059929A7" localSheetId="3" hidden="1">#REF!</definedName>
    <definedName name="BO469028961BAF495A80237E1D35FB557E" localSheetId="3" hidden="1">#REF!</definedName>
    <definedName name="BO469E5AD597E64DA2B94D5022FEC6B86C" localSheetId="3" hidden="1">#REF!</definedName>
    <definedName name="BO46A58DAE14A5465EB1F70E75AB5EAE51" localSheetId="3" hidden="1">#REF!</definedName>
    <definedName name="BO46BE0A4852144B1184AFE48D41E17227" localSheetId="3" hidden="1">#REF!</definedName>
    <definedName name="BO46F21255E4B541EEBB7966FA5CC3C3F1" localSheetId="3" hidden="1">#REF!</definedName>
    <definedName name="BO46FB8D47570D468A908CBBD2CFE758AD" localSheetId="3" hidden="1">#REF!</definedName>
    <definedName name="BO47104E95302C46F6AA0DC6F4AB47C8E7" localSheetId="3" hidden="1">#REF!</definedName>
    <definedName name="BO4788E9481BF9476EBCA4D17B6315264A" localSheetId="3" hidden="1">#REF!</definedName>
    <definedName name="BO4792C3CE14EF4A99ADC56C0F68C64A34" localSheetId="3" hidden="1">#REF!</definedName>
    <definedName name="BO479ABAFBAC9F478C89511F06DD1776F5" localSheetId="3" hidden="1">#REF!</definedName>
    <definedName name="BO47B61341232545DA884B82062ECF7C5E" localSheetId="3" hidden="1">#REF!</definedName>
    <definedName name="BO47E72F9BB0834300B28A5E281BCEA14B" localSheetId="3" hidden="1">#REF!</definedName>
    <definedName name="BO480316DDB6EA4E72A071161AF9981ECD" localSheetId="3" hidden="1">#REF!</definedName>
    <definedName name="BO4821D86CDA0A45A2A6B37961DA721882" localSheetId="3" hidden="1">#REF!</definedName>
    <definedName name="BO4823BD561D914DEEAA792E71A430788E" localSheetId="3" hidden="1">#REF!</definedName>
    <definedName name="BO48245AEB4705450DBE00823C75027BC5" localSheetId="3" hidden="1">#REF!</definedName>
    <definedName name="BO4838B09621DA466DB63E4A0237A817AB" localSheetId="3" hidden="1">#REF!</definedName>
    <definedName name="BO494BFDFE7B8743FC8F4A21FDAF609BEE" localSheetId="3" hidden="1">#REF!</definedName>
    <definedName name="BO4972FEBF49BC4E6AAB4A00DB045FD81F" localSheetId="3" hidden="1">#REF!</definedName>
    <definedName name="BO49A4040E92534C6D8F830A73493E775B" localSheetId="3" hidden="1">#REF!</definedName>
    <definedName name="BO49FB4BE3C4F24744AC2367A4A2249D3B" localSheetId="3" hidden="1">#REF!</definedName>
    <definedName name="BO4A2C6B9CDE514F88A59099230F132342" localSheetId="3" hidden="1">#REF!</definedName>
    <definedName name="BO4A5651A2CC874850B4FD79AFCB456E52" localSheetId="3" hidden="1">#REF!</definedName>
    <definedName name="BO4A5CF22785BC457B850BD11DB517938B" localSheetId="3" hidden="1">#REF!</definedName>
    <definedName name="BO4A810CDC8D40410EB6782D28E34442FA" localSheetId="3" hidden="1">#REF!</definedName>
    <definedName name="BO4A824B50A8004535B5A2050DB8438EE6" localSheetId="3" hidden="1">#REF!</definedName>
    <definedName name="BO4B22D0BDE5D54E33921358E4585CBFC7" localSheetId="3" hidden="1">#REF!</definedName>
    <definedName name="BO4B4B9657A2254688A77FAD7B7C7EE471" localSheetId="3" hidden="1">#REF!</definedName>
    <definedName name="BO4B694BD2F99C4B6FBF1E949167E832BA" localSheetId="3" hidden="1">#REF!</definedName>
    <definedName name="BO4B70139C59AC41D1BCBEDA19CB9B3328" localSheetId="3" hidden="1">#REF!</definedName>
    <definedName name="BO4B77434B4E9C42F7B5024EEFEB03439E" localSheetId="3" hidden="1">#REF!</definedName>
    <definedName name="BO4B9AEE67BEA845B09AEDFAABA370A5DD" localSheetId="3" hidden="1">#REF!</definedName>
    <definedName name="BO4BBD630FEA204336AC7844DE53AED6A6" localSheetId="3" hidden="1">#REF!</definedName>
    <definedName name="BO4BCAFDD31FB049749DCF23D14F5A95E1" localSheetId="3" hidden="1">#REF!</definedName>
    <definedName name="BO4C09136808B34099BCDE4DD2A302BEB0" localSheetId="3" hidden="1">#REF!</definedName>
    <definedName name="BO4C12F1D64E7840B8AB6BACDBE12AB09B" localSheetId="3" hidden="1">#REF!</definedName>
    <definedName name="BO4C89FE5B451A4025A8B094A2689D0A6B" localSheetId="3" hidden="1">#REF!</definedName>
    <definedName name="BO4CC445916923422591E6E0BB6AAB66A9" localSheetId="3" hidden="1">#REF!</definedName>
    <definedName name="BO4CD8F0864E734B50ACFEE4842FEFAA07" localSheetId="3" hidden="1">#REF!</definedName>
    <definedName name="BO4D088C1F75C64371825DB838C1017C6A" localSheetId="3" hidden="1">#REF!</definedName>
    <definedName name="BO4D199EFCAF1344A2ABB9D284F0BF019E" localSheetId="3" hidden="1">#REF!</definedName>
    <definedName name="BO4D60DD08EF0A461D8A1AC24831CF9434" localSheetId="3" hidden="1">#REF!</definedName>
    <definedName name="BO4D6A660675EF4C9A975F33B4E1D264F2" localSheetId="3" hidden="1">#REF!</definedName>
    <definedName name="BO4D867238439347359032295CE063429E" localSheetId="3" hidden="1">#REF!</definedName>
    <definedName name="BO4DCDDD5011A14252BD31E1D565BEC7D3" localSheetId="3" hidden="1">#REF!</definedName>
    <definedName name="BO4E036EEFCB1D4637986ADCBE77AC9ABB" localSheetId="3" hidden="1">#REF!</definedName>
    <definedName name="BO4E04BA6151B74650905D838F0F3BEC1A" localSheetId="3" hidden="1">#REF!</definedName>
    <definedName name="BO4E106DD6C146447CB9EA891382CBD0F5" localSheetId="3" hidden="1">#REF!</definedName>
    <definedName name="BO4E2F2CB3E3C34EC299B5E2BBC5464B1B" localSheetId="3" hidden="1">#REF!</definedName>
    <definedName name="BO4E3292E1C2B744318B9732BC51575838" localSheetId="3" hidden="1">#REF!</definedName>
    <definedName name="BO4E3689697AA64164AE603609EE309860" localSheetId="3" hidden="1">#REF!</definedName>
    <definedName name="BO4E57988265BE45D8A2ED248DBE540C14" localSheetId="3" hidden="1">#REF!</definedName>
    <definedName name="BO4EAD16AB8F3942CA952C038BDFADA01B" localSheetId="3" hidden="1">#REF!</definedName>
    <definedName name="BO4F3953F926E6499584E2E903283F8872" localSheetId="3" hidden="1">#REF!</definedName>
    <definedName name="BO4F3C139368BE4063BCB07AEA20043EE2" localSheetId="3" hidden="1">#REF!</definedName>
    <definedName name="BO4F3CC0D36467404F98F99F82D8A511AD" localSheetId="3" hidden="1">#REF!</definedName>
    <definedName name="BO4F4A7633062D4FB29C975312FC1D99F3" localSheetId="3" hidden="1">#REF!</definedName>
    <definedName name="BO4FE40E6B9E8943529FD2AAF6A60AECF3" localSheetId="3" hidden="1">#REF!</definedName>
    <definedName name="BO5025BFCD72A54AF1BACEAA5BEFBEC255" localSheetId="3" hidden="1">#REF!</definedName>
    <definedName name="BO5035DC119B094292B7AE0E454471F24C" localSheetId="3" hidden="1">#REF!</definedName>
    <definedName name="BO50395494FB9742A1B6C1865C15B57436" localSheetId="3" hidden="1">#REF!</definedName>
    <definedName name="BO504F14B9D7654EB18923532A8672705F" localSheetId="3" hidden="1">#REF!</definedName>
    <definedName name="BO50528A2F154249D4A8A16ECFCBD7C827" localSheetId="3" hidden="1">#REF!</definedName>
    <definedName name="BO5064001C73D840F880550A3544BD99EA" localSheetId="3" hidden="1">#REF!</definedName>
    <definedName name="BO506E7D44DC9D47EFB898AE3523778D5A" localSheetId="3" hidden="1">#REF!</definedName>
    <definedName name="BO507FF9F4A2DC4D6F9D8EA90021CFC789" localSheetId="3" hidden="1">#REF!</definedName>
    <definedName name="BO509AF5F659BB483A98564B19682C8D49" localSheetId="3" hidden="1">#REF!</definedName>
    <definedName name="BO50FA06E11DA14894A49213FA8B1D04D5" localSheetId="3" hidden="1">#REF!</definedName>
    <definedName name="BO511FB6DE912F480F992D5975F83379E3" localSheetId="3" hidden="1">#REF!</definedName>
    <definedName name="BO513C92E818524728ABB3440C5A84AD17" localSheetId="3" hidden="1">#REF!</definedName>
    <definedName name="BO51454326FEED4C64A8104EA4C2BA6A45" localSheetId="3" hidden="1">#REF!</definedName>
    <definedName name="BO5162949A19C5453081E26B0D3A76DB01" localSheetId="3" hidden="1">#REF!</definedName>
    <definedName name="BO516FF8115CDE4E89A0374739396C455B" localSheetId="3" hidden="1">#REF!</definedName>
    <definedName name="BO517B86D6A601445B94BEAD63A8686576" localSheetId="3" hidden="1">#REF!</definedName>
    <definedName name="BO51BEB60E1F8441D999A3E5D0B4F29E5B" localSheetId="3" hidden="1">#REF!</definedName>
    <definedName name="BO51BF6D7BC68C45F88CE07B05168D8654" localSheetId="3" hidden="1">#REF!</definedName>
    <definedName name="BO51DDF8A694D540E98BD2EA213449B3CA" localSheetId="3" hidden="1">#REF!</definedName>
    <definedName name="BO51E739F6A7B149D49B5ECB517C421D03" localSheetId="3" hidden="1">#REF!</definedName>
    <definedName name="BO51EED9F6ACAC4FA8BD28726C145CB144" localSheetId="3" hidden="1">#REF!</definedName>
    <definedName name="BO524F3DC648154701857B47F77D0A0D48" localSheetId="3" hidden="1">#REF!</definedName>
    <definedName name="BO525F36117538476BA0F83FF4289F82F5" localSheetId="3" hidden="1">#REF!</definedName>
    <definedName name="BO52657BD91F1F4AEDB6E1CE5364306723" localSheetId="3" hidden="1">#REF!</definedName>
    <definedName name="BO526EF9D2B99C40F5898130FCADD5BB21" localSheetId="3" hidden="1">#REF!</definedName>
    <definedName name="BO5285A39B9FC647A88ADEFBC7F7B16B9F" localSheetId="3" hidden="1">#REF!</definedName>
    <definedName name="BO528A6ED2DE814CAF84C4AFDB6286FD1F" localSheetId="3" hidden="1">#REF!</definedName>
    <definedName name="BO52DEE366613E4F499386FDE57AE21956" localSheetId="3" hidden="1">#REF!</definedName>
    <definedName name="BO53179FD5E9874192B7BA4F85F9062197" localSheetId="3" hidden="1">#REF!</definedName>
    <definedName name="BO532E5F7FAFCE4BC2A3B4FD192BE00E91" localSheetId="3" hidden="1">#REF!</definedName>
    <definedName name="BO53316F2830A84898B505BBF98A7E0641" localSheetId="3" hidden="1">#REF!</definedName>
    <definedName name="BO534D484B740446DE876B9A4D4DCBBF68" localSheetId="3" hidden="1">#REF!</definedName>
    <definedName name="BO536C34933B4F437A8FCAFF9A075941B2" localSheetId="3" hidden="1">#REF!</definedName>
    <definedName name="BO5383A235A48D4A44A89600EF3860982A" localSheetId="3" hidden="1">#REF!</definedName>
    <definedName name="BO5385B0DAACD444CDA5871A3364E83F79" localSheetId="3" hidden="1">#REF!</definedName>
    <definedName name="BO53BDA9F4D16645AC915574D3BEAF7892" localSheetId="3" hidden="1">#REF!</definedName>
    <definedName name="BO5400F7E497CB445AB7F73AABFBF3538C" localSheetId="3" hidden="1">#REF!</definedName>
    <definedName name="BO540113C6175144A0AD9A4E962F9E3925" localSheetId="3" hidden="1">#REF!</definedName>
    <definedName name="BO5430399FF5EE4BA5A5BD258F863A3CD9" localSheetId="3" hidden="1">#REF!</definedName>
    <definedName name="BO5463A84A005E439381E78439D7F4F159" localSheetId="3" hidden="1">#REF!</definedName>
    <definedName name="BO5475272D9A7649509E6AEFE2CC34FABF" localSheetId="3" hidden="1">#REF!</definedName>
    <definedName name="BO54A339566EC141FB8ECEA3D1C9F5FD39" localSheetId="3" hidden="1">#REF!</definedName>
    <definedName name="BO550728AB51E94FADB63CB639EAA1748F" localSheetId="3" hidden="1">#REF!</definedName>
    <definedName name="BO55966ED8F3C04E27AFB757BE06287C27" localSheetId="3" hidden="1">#REF!</definedName>
    <definedName name="BO5599CCF6A4A245A0A0B2109518150A0E" localSheetId="3" hidden="1">#REF!</definedName>
    <definedName name="BO559AE1C2C7FE4860AF1BE828B2E93C12" localSheetId="3" hidden="1">#REF!</definedName>
    <definedName name="BO55D796550CBB4A7C972E45839AAF2C8B" localSheetId="3" hidden="1">#REF!</definedName>
    <definedName name="BO55EE8333BEB54F3F85DF8C18B428DC8C" localSheetId="3" hidden="1">#REF!</definedName>
    <definedName name="BO5615B7FF50D045DD8A85C1E052B9EC1B" localSheetId="3" hidden="1">#REF!</definedName>
    <definedName name="BO56408D020F564D6CBDD0DAA7B1A89E1C" localSheetId="3" hidden="1">#REF!</definedName>
    <definedName name="BO5640B5439FBB44188C11B6080CB80D27" localSheetId="3" hidden="1">#REF!</definedName>
    <definedName name="BO570D925309F34B7BA428E79776463FB0" localSheetId="3" hidden="1">#REF!</definedName>
    <definedName name="BO5739D16BD84D49B09BC3EB933B197AA2" localSheetId="3" hidden="1">#REF!</definedName>
    <definedName name="BO57982D69DEFE403EB64B954FC0FF4D2C" localSheetId="3" hidden="1">#REF!</definedName>
    <definedName name="BO5811E6BAB2B148E1B3BCF2CDE5AE6410" localSheetId="3" hidden="1">#REF!</definedName>
    <definedName name="BO5817FB1054F449B8B21658E61875D655" localSheetId="3" hidden="1">#REF!</definedName>
    <definedName name="BO5818DEB00E634D108ED6A3DE3C5DBF68" localSheetId="3" hidden="1">#REF!</definedName>
    <definedName name="BO585B6E63DBFA4B73BB89D801C5C82A8A" localSheetId="3" hidden="1">#REF!</definedName>
    <definedName name="BO586DC491C8D34995B84FF7D0AFA98248" localSheetId="3" hidden="1">#REF!</definedName>
    <definedName name="BO587E5DE69CC2470DB7761FF7610F17EC" localSheetId="3" hidden="1">#REF!</definedName>
    <definedName name="BO58C00C2CD18343379C130472A13F1FE5" localSheetId="3" hidden="1">#REF!</definedName>
    <definedName name="BO59170EC45A4F44B1BBD6529E8D65AD5B" localSheetId="3" hidden="1">#REF!</definedName>
    <definedName name="BO5977D3AC5DA14B24A87222A470E01111" localSheetId="3" hidden="1">#REF!</definedName>
    <definedName name="BO5983970F7EEF496E9C97AE814A151EBA" localSheetId="3" hidden="1">#REF!</definedName>
    <definedName name="BO598907FDFAC741E0B6ACB10A805A3533" localSheetId="3" hidden="1">#REF!</definedName>
    <definedName name="BO59B3AB8E68E1430FA150A850DE2F0F1F" localSheetId="3" hidden="1">#REF!</definedName>
    <definedName name="BO59CA1AB95CC247CC911166E79F37BFFC" localSheetId="3" hidden="1">#REF!</definedName>
    <definedName name="BO59D69338377448B99CEFF245016CFCF7" localSheetId="3" hidden="1">#REF!</definedName>
    <definedName name="BO59E55EC2A8EC4BF7A2C162DE07053884" localSheetId="3" hidden="1">#REF!</definedName>
    <definedName name="BO5A4B077B18B149EB823CBDB8FD865AE0" localSheetId="3" hidden="1">#REF!</definedName>
    <definedName name="BO5AC630F5E8E24A5A958364BAE59ACB5D" localSheetId="3" hidden="1">#REF!</definedName>
    <definedName name="BO5B0B48C92E8C4BF4BF91288E88653560" localSheetId="3" hidden="1">#REF!</definedName>
    <definedName name="BO5B58DC2AC2E743CC9716CA1380A48F09" localSheetId="3" hidden="1">#REF!</definedName>
    <definedName name="BO5B6692D8797D418DB6BCDFC4815CD9D6" localSheetId="3" hidden="1">#REF!</definedName>
    <definedName name="BO5B7D961A60DA46B28C7402EC082DF495" localSheetId="3" hidden="1">#REF!</definedName>
    <definedName name="BO5B956581F4574F9487E63454E19F044D" localSheetId="3" hidden="1">#REF!</definedName>
    <definedName name="BO5BA3CC8F3A264DCA876DF391CFFACD9D" localSheetId="3" hidden="1">#REF!</definedName>
    <definedName name="BO5BB11F0C697B452A8A65AA32078FC0C6" localSheetId="3" hidden="1">#REF!</definedName>
    <definedName name="BO5C034AD0050F43D4AA87B384AB1424FE" localSheetId="3" hidden="1">#REF!</definedName>
    <definedName name="BO5C0B146A3F834901A5677A111E59183D" localSheetId="3" hidden="1">#REF!</definedName>
    <definedName name="BO5C236948A12347A88A675D894195B6F7" localSheetId="3" hidden="1">#REF!</definedName>
    <definedName name="BO5C2753E136F74CDA9BECFECBB97C3FB1" localSheetId="3" hidden="1">#REF!</definedName>
    <definedName name="BO5C397F7A9FA6423C82FB1F34CC078897" localSheetId="3" hidden="1">#REF!</definedName>
    <definedName name="BO5C565DBF50864ACFA40DFFD23F5A2023" localSheetId="3" hidden="1">#REF!</definedName>
    <definedName name="BO5C7DE43A7A764A8BACBE5A633C7A704D" localSheetId="3" hidden="1">#REF!</definedName>
    <definedName name="BO5CC310FAF3854BA7BF0D7D45B91C6A84" localSheetId="3" hidden="1">#REF!</definedName>
    <definedName name="BO5CCE143760114120A68C3FCDAC7A21F1" localSheetId="3" hidden="1">#REF!</definedName>
    <definedName name="BO5CD6B783658E4AF8BF42B97D14EAC0EC" localSheetId="3" hidden="1">#REF!</definedName>
    <definedName name="BO5D280A3AFF3C4752B4F074117691A0B6" localSheetId="3" hidden="1">#REF!</definedName>
    <definedName name="BO5D2D04AAF2D046E2B2EA0AEC3BC2B504" localSheetId="3" hidden="1">#REF!</definedName>
    <definedName name="BO5D7F928CF004436184B29103C1F3A67C" localSheetId="3" hidden="1">#REF!</definedName>
    <definedName name="BO5DA2279F06ED4563A5588F07BC5CDDDE" localSheetId="3" hidden="1">#REF!</definedName>
    <definedName name="BO5DDC8E9D72DF4AEABDB24AFD3C6FB2D6" localSheetId="3" hidden="1">#REF!</definedName>
    <definedName name="BO5DECC6AAF374403BA7A0729E695CE5E5" localSheetId="3" hidden="1">#REF!</definedName>
    <definedName name="BO5E3722D160064365AA2F0E6BCD45E8D2" localSheetId="3" hidden="1">#REF!</definedName>
    <definedName name="BO5E5B8CD85FF441FD84F0B88E9035270E" localSheetId="3" hidden="1">#REF!</definedName>
    <definedName name="BO5E600DFDDA90485B91F49C3AF2228157" localSheetId="3" hidden="1">#REF!</definedName>
    <definedName name="BO5E6FE3B01B104DAB8C54EB8CD1563070" localSheetId="3" hidden="1">#REF!</definedName>
    <definedName name="BO5E86541801A147F28B035303C479E1B2" localSheetId="3" hidden="1">#REF!</definedName>
    <definedName name="BO5E960F0D043E425FAF69FADD50651F26" localSheetId="3" hidden="1">#REF!</definedName>
    <definedName name="BO5EB79132522A44688D2A19555F47D525" localSheetId="3" hidden="1">#REF!</definedName>
    <definedName name="BO5EC3F0B2219D408D9D424006AA9138F4" localSheetId="3" hidden="1">#REF!</definedName>
    <definedName name="BO5ECE477114384F89B0FE87AC920024FD" localSheetId="3" hidden="1">#REF!</definedName>
    <definedName name="BO5ED9496072B5468BA0DA4174E9DB438A" localSheetId="3" hidden="1">#REF!</definedName>
    <definedName name="BO5F2B2C51DFF646678430BD6BB605EA32" localSheetId="3" hidden="1">#REF!</definedName>
    <definedName name="BO5FA0E8190E6245D88172B9E7C131745B" localSheetId="3" hidden="1">#REF!</definedName>
    <definedName name="BO5FE94E51ACB34198A2BD81DB27466C59" localSheetId="3" hidden="1">#REF!</definedName>
    <definedName name="BO5FF5D02909A543C2B5C37F1464B4061A" localSheetId="3" hidden="1">#REF!</definedName>
    <definedName name="BO5FF70887332E489E8FCACEF0CD7503A2" localSheetId="3" hidden="1">#REF!</definedName>
    <definedName name="BO6036FED4BA314C3D9771E7FF78C61A0B" localSheetId="3" hidden="1">#REF!</definedName>
    <definedName name="BO60AD2360534F4B22A20AA1B007C0A23F" localSheetId="3" hidden="1">#REF!</definedName>
    <definedName name="BO60FA17CD3F5D4139AF3A9DC069DF8C17" localSheetId="3" hidden="1">#REF!</definedName>
    <definedName name="BO610153EC135C4FAF89E6F93F5E4E776E" localSheetId="3" hidden="1">#REF!</definedName>
    <definedName name="BO6168A19578F24C8A87598D92CAF11DC3" localSheetId="3" hidden="1">#REF!</definedName>
    <definedName name="BO6175AA2DD96B4263A265A9875E14D270" localSheetId="3" hidden="1">#REF!</definedName>
    <definedName name="BO617B4CFC373542F99BCD80AFF223D0C8" localSheetId="3" hidden="1">#REF!</definedName>
    <definedName name="BO61E2A8B5827F4B35B5561770D8465836" localSheetId="3" hidden="1">#REF!</definedName>
    <definedName name="BO61EC9C03A3B94C3AA8530DCD12848BAA" localSheetId="3" hidden="1">#REF!</definedName>
    <definedName name="BO6210C33026384BF29CD01854688C06FE" localSheetId="3" hidden="1">#REF!</definedName>
    <definedName name="BO622A054CA7CF44A2B1B107EEFCE8300C" localSheetId="3" hidden="1">#REF!</definedName>
    <definedName name="BO625E16DB50024F46921BE15387F8991F" localSheetId="3" hidden="1">#REF!</definedName>
    <definedName name="BO62651A1535114EFDA2F679F1EC334391" localSheetId="3" hidden="1">#REF!</definedName>
    <definedName name="BO62A989696DFB40CB95CFECF25D6CD6AA" localSheetId="3" hidden="1">#REF!</definedName>
    <definedName name="BO62D64498A9A2418894564580E20FFEFD" localSheetId="3" hidden="1">#REF!</definedName>
    <definedName name="BO62F18E536EC54BC587E925B570FF53EB" localSheetId="3" hidden="1">#REF!</definedName>
    <definedName name="BO62F1C27DFF3B4E88A5A7B2F7E92136B8" localSheetId="3" hidden="1">#REF!</definedName>
    <definedName name="BO62F4FC2BF72344F59874C686E78A007E" localSheetId="3" hidden="1">#REF!</definedName>
    <definedName name="BO62F6FB9B773D45D2ACF87B0EF9F699B0" localSheetId="3" hidden="1">#REF!</definedName>
    <definedName name="BO6347FAEE2BDF4FCC857D7E89F0A1679F" localSheetId="3" hidden="1">#REF!</definedName>
    <definedName name="BO635D9DD21D7C45DE9F548556E6426D83" localSheetId="3" hidden="1">#REF!</definedName>
    <definedName name="BO63C6E9A1B28345B1A1B149E046AEDCDE" localSheetId="3" hidden="1">#REF!</definedName>
    <definedName name="BO63F9FB56BE2F4CB0BF0829CD34CE1563" localSheetId="3" hidden="1">#REF!</definedName>
    <definedName name="BO6410F5DE646A425D9D4D935BEDD342FE" localSheetId="3" hidden="1">#REF!</definedName>
    <definedName name="BO648A622B4B264A69BF39F4C9C8B83CC4" localSheetId="3" hidden="1">#REF!</definedName>
    <definedName name="BO6491D794544146AF9751979773B99BAF" localSheetId="3" hidden="1">#REF!</definedName>
    <definedName name="BO6495C0602ACE4B4B9A92156F35DBCAA9" localSheetId="3" hidden="1">#REF!</definedName>
    <definedName name="BO64A221BCB044451AA2D1224C4D9697E8" localSheetId="3" hidden="1">#REF!</definedName>
    <definedName name="BO64AE8F81C5E141159A8742E3A0480CCE" localSheetId="3" hidden="1">#REF!</definedName>
    <definedName name="BO64AEB11120A7424190FD744D6CE36276" localSheetId="3" hidden="1">#REF!</definedName>
    <definedName name="BO659A0E92BC1B45C68C14C39AF024220D" localSheetId="3" hidden="1">#REF!</definedName>
    <definedName name="BO65A10ECC89614F1493FCF5DC763221A5" localSheetId="3" hidden="1">#REF!</definedName>
    <definedName name="BO65A4A7DD833C4FB399C14B95FE082976" localSheetId="3" hidden="1">#REF!</definedName>
    <definedName name="BO65D6040FABD5463A95C26F219AE8E012" localSheetId="3" hidden="1">#REF!</definedName>
    <definedName name="BO65DE55FDAFE64B45A4C9F869F8C98CF5" localSheetId="3" hidden="1">#REF!</definedName>
    <definedName name="BO65FDA3CA71D54B0C8F722E7279713D0B" localSheetId="3" hidden="1">#REF!</definedName>
    <definedName name="BO662A6F3014474FAD8BF711FB84E34C4F" localSheetId="3" hidden="1">#REF!</definedName>
    <definedName name="BO66719BDEC716454D93830AB58C63293E" localSheetId="3" hidden="1">#REF!</definedName>
    <definedName name="BO667CD2DADD0D441F93D7F888F3F26172" localSheetId="3" hidden="1">#REF!</definedName>
    <definedName name="BO6694E1AE9E384C558A14B04A7CF8733D" localSheetId="3" hidden="1">#REF!</definedName>
    <definedName name="BO66A86235490449F699DDC9C1EB8C7CBC" localSheetId="3" hidden="1">#REF!</definedName>
    <definedName name="BO66AE2B5218F842FAA08500989366988B" localSheetId="3" hidden="1">#REF!</definedName>
    <definedName name="BO66C20640AAEA46578274F95C225D4BAE" localSheetId="3" hidden="1">#REF!</definedName>
    <definedName name="BO6768DCE1810A4866B88FB94142E2519C" localSheetId="3" hidden="1">#REF!</definedName>
    <definedName name="BO67A2DD0AF32A4EA2AFA3C4506773FABF" localSheetId="3" hidden="1">#REF!</definedName>
    <definedName name="BO67B6846F2FD24D89B207DBA1A60C8941" localSheetId="3" hidden="1">#REF!</definedName>
    <definedName name="BO67BA3B471F0A4ADF82BA1E4AAA17D1F0" localSheetId="3" hidden="1">#REF!</definedName>
    <definedName name="BO68105C56B10F4819935024A1344E84CE" localSheetId="3" hidden="1">#REF!</definedName>
    <definedName name="BO681354A7573843BF8C9FF7B72F5C5F9C" localSheetId="3" hidden="1">#REF!</definedName>
    <definedName name="BO682D5F2F0376402E9414EAEABD73C72D" localSheetId="3" hidden="1">#REF!</definedName>
    <definedName name="BO685A7893D2774A42ACCBF7D43D085298" localSheetId="3" hidden="1">#REF!</definedName>
    <definedName name="BO68740A2D3B33498FBF9213F096F7A0C5" localSheetId="3" hidden="1">#REF!</definedName>
    <definedName name="BO6880FFA1A4C34CD28EC6C0825939450E" localSheetId="3" hidden="1">#REF!</definedName>
    <definedName name="BO6897897728C84B18834328151DA8895B" localSheetId="3" hidden="1">#REF!</definedName>
    <definedName name="BO689FEDA476E94030990B8D7F25A062E7" localSheetId="3" hidden="1">#REF!</definedName>
    <definedName name="BO68A8816E1AA042F8811AE6CF72DF338D" localSheetId="3" hidden="1">#REF!</definedName>
    <definedName name="BO68E99FCD006E40869667F094ADC9A7D3" localSheetId="3" hidden="1">#REF!</definedName>
    <definedName name="BO696881E91D8C4678A30EF9215F587D7E" localSheetId="3" hidden="1">#REF!</definedName>
    <definedName name="BO698B5D43B2574821A8AC8C3CF89ABB65" localSheetId="3" hidden="1">#REF!</definedName>
    <definedName name="BO69C21943A8A84966976D8EA4DE5BC796" localSheetId="3" hidden="1">#REF!</definedName>
    <definedName name="BO69C2DC7963C84BF88B435A83B8985658" localSheetId="3" hidden="1">#REF!</definedName>
    <definedName name="BO69C8B2AD9A46454984D5853D4537434E" localSheetId="3" hidden="1">#REF!</definedName>
    <definedName name="BO69E5E39BFFA94430899A40997B44B5C2" localSheetId="3" hidden="1">#REF!</definedName>
    <definedName name="BO69F198D171994F7F876A6E98F5EB8794" localSheetId="3" hidden="1">#REF!</definedName>
    <definedName name="BO6A897C8DD77A4F2096004A2B61880B59" localSheetId="3" hidden="1">#REF!</definedName>
    <definedName name="BO6A9969BF4CD9461F8A2E52DB1D4B45A1" localSheetId="3" hidden="1">#REF!</definedName>
    <definedName name="BO6AB97C2B747D4D98B50158B294EB3EC0" localSheetId="3" hidden="1">#REF!</definedName>
    <definedName name="BO6ABC83C9D48B4191A2A8955DB9BD00F4" localSheetId="3" hidden="1">#REF!</definedName>
    <definedName name="BO6AE69CD2294A4C628897692DC2EC94EE" localSheetId="3" hidden="1">#REF!</definedName>
    <definedName name="BO6AECBDD87195407EB7878F953024B39A" localSheetId="3" hidden="1">#REF!</definedName>
    <definedName name="BO6AF75680AAB7464C98C4D59EAE88D4C7" localSheetId="3" hidden="1">#REF!</definedName>
    <definedName name="BO6B35E00DA02F4EBB94513061F9368F7C" localSheetId="3" hidden="1">#REF!</definedName>
    <definedName name="BO6B58E01D41E8474F8BCDD58E5130AF4E" localSheetId="3" hidden="1">#REF!</definedName>
    <definedName name="BO6B72963E8AA641EB9CB4903656B53C75" localSheetId="3" hidden="1">#REF!</definedName>
    <definedName name="BO6BA04291B552457EABBF444A767A98F8" localSheetId="3" hidden="1">#REF!</definedName>
    <definedName name="BO6BDFE82B666844919ED9610E708EFDBA" localSheetId="3" hidden="1">#REF!</definedName>
    <definedName name="BO6BE5620D276A4857BD156A9053B9DA03" localSheetId="3" hidden="1">#REF!</definedName>
    <definedName name="BO6BFA526A3C194A6BB3A968996B06EBA2" localSheetId="3" hidden="1">#REF!</definedName>
    <definedName name="BO6C05E346DDDC49A4AD8ED41E1BF4B152" localSheetId="3" hidden="1">#REF!</definedName>
    <definedName name="BO6C78F55863044995BF76CBB43198FF63" localSheetId="3" hidden="1">#REF!</definedName>
    <definedName name="BO6C9F95D41DDE4F1EBC427750DAFAA57B" localSheetId="3" hidden="1">#REF!</definedName>
    <definedName name="BO6CA03F76E68C4C72A939DE5EEF57DFE4" localSheetId="3" hidden="1">#REF!</definedName>
    <definedName name="BO6CAC27A71FBC4D1DBCDFF701C0CF846F" localSheetId="3" hidden="1">#REF!</definedName>
    <definedName name="BO6D0A9FD801114F6D9211A11B714EEA33" localSheetId="3" hidden="1">#REF!</definedName>
    <definedName name="BO6D0ED408B3934426B646EC61B6D2A499" localSheetId="3" hidden="1">#REF!</definedName>
    <definedName name="BO6D14E51D82F0421CA95EDB74BB42E51E" localSheetId="3" hidden="1">#REF!</definedName>
    <definedName name="BO6D195EC535524E88B77F3527C3408835" localSheetId="3" hidden="1">#REF!</definedName>
    <definedName name="BO6D385D26C9A04C4C94B6237EBA76A6F7" localSheetId="3" hidden="1">#REF!</definedName>
    <definedName name="BO6D3AD5F1569F4B538B810901135EC640" localSheetId="3" hidden="1">#REF!</definedName>
    <definedName name="BO6D3BAA24ED944A0BBA7E82C104A39526" localSheetId="3" hidden="1">#REF!</definedName>
    <definedName name="BO6D5B3AE0ECF44ED2A5D748B6E0E7852F" localSheetId="3" hidden="1">#REF!</definedName>
    <definedName name="BO6D88DEB657D54C609D588F274F26E7F2" localSheetId="3" hidden="1">#REF!</definedName>
    <definedName name="BO6D8C6805C8CC462493C40239CC58B7EF" localSheetId="3" hidden="1">#REF!</definedName>
    <definedName name="BO6DDFCEA42715479AA883BEB8F34ED490" localSheetId="3" hidden="1">#REF!</definedName>
    <definedName name="BO6E04C9652FCC405EA1CC7AE164C9209F" localSheetId="3" hidden="1">#REF!</definedName>
    <definedName name="BO6E23573AF62B45FDA7F4FF93B558E547" localSheetId="3" hidden="1">#REF!</definedName>
    <definedName name="BO6E30A01CDC814EE5BA82938068E8189A" localSheetId="3" hidden="1">#REF!</definedName>
    <definedName name="BO6EACB77ED920450B960A92C25903A684" localSheetId="3" hidden="1">#REF!</definedName>
    <definedName name="BO6EEC7A5352F44C4C8088A7DC4568002C" localSheetId="3" hidden="1">#REF!</definedName>
    <definedName name="BO6F02200A9B944E9E84ED03AE61E32E05" localSheetId="3" hidden="1">#REF!</definedName>
    <definedName name="BO6F46E5FB729D4C75B674D94E43E3EB81" localSheetId="3" hidden="1">#REF!</definedName>
    <definedName name="BO6F674D359A164CAA9D210CFE0112BD2A" localSheetId="3" hidden="1">#REF!</definedName>
    <definedName name="BO6F8D87D432FA4AEBB1591A90956E9712" localSheetId="3" hidden="1">#REF!</definedName>
    <definedName name="BO6FB2BFC2E45B4C319B098A9EEBCBB06F" localSheetId="3" hidden="1">#REF!</definedName>
    <definedName name="BO6FD2D0850E16491483D11332B7B5A7A1" localSheetId="3" hidden="1">#REF!</definedName>
    <definedName name="BO6FD45579E61646508AAFB06E3C0830E6" localSheetId="3" hidden="1">#REF!</definedName>
    <definedName name="BO70227F65EC45469CA08A5593AB81C5D4" localSheetId="3" hidden="1">#REF!</definedName>
    <definedName name="BO7030647941CA4F5EBE5E5FF7C62AD5E3" localSheetId="3" hidden="1">#REF!</definedName>
    <definedName name="BO70523EB963B14ADD84A455D73169F556" localSheetId="3" hidden="1">#REF!</definedName>
    <definedName name="BO708E6C823EB4435BB6F16A8C718A83BA" localSheetId="3" hidden="1">#REF!</definedName>
    <definedName name="BO70956C284CAF4E208C95333A644C0679" localSheetId="3" hidden="1">#REF!</definedName>
    <definedName name="BO70E988BF7FC3435DB78243B5FB93FE47" localSheetId="3" hidden="1">#REF!</definedName>
    <definedName name="BO70EC9B2BB87949A8AD9E4B97737A1C3C" localSheetId="3" hidden="1">#REF!</definedName>
    <definedName name="BO71078736918840D59881CED03A63D257" localSheetId="3" hidden="1">#REF!</definedName>
    <definedName name="BO719AA8118BDF424280F7A889B5DE928D" localSheetId="3" hidden="1">#REF!</definedName>
    <definedName name="BO71AADF9462CA4A1D929EE1902B469F36" localSheetId="3" hidden="1">#REF!</definedName>
    <definedName name="BO720214685F2041FA9EEE056BFBF8352E" localSheetId="3" hidden="1">#REF!</definedName>
    <definedName name="BO7204FE0BC7014D318959ED3417C251B0" localSheetId="3" hidden="1">#REF!</definedName>
    <definedName name="BO72085B7E29604E85BE5E28E8AE3D53BF" localSheetId="3" hidden="1">#REF!</definedName>
    <definedName name="BO721EE4416E184A4A8BB8AE4CF678957B" localSheetId="3" hidden="1">#REF!</definedName>
    <definedName name="BO723D5485FDF54C9D826CE30B3B633585" localSheetId="3" hidden="1">#REF!</definedName>
    <definedName name="BO728894EB1C87482981784929693EAD95" localSheetId="3" hidden="1">#REF!</definedName>
    <definedName name="BO72ABC0F48C90460FA6482BFA35A38D11" localSheetId="3" hidden="1">#REF!</definedName>
    <definedName name="BO730E0397851146CABC34EAE75B6CA331" localSheetId="3" hidden="1">#REF!</definedName>
    <definedName name="BO733678C0B47E47FF87F646C856CD1324" localSheetId="3" hidden="1">#REF!</definedName>
    <definedName name="BO7376B86F517D4C25B31052128FCAA145" localSheetId="3" hidden="1">#REF!</definedName>
    <definedName name="BO737A5556797A4F7DBF38C94E9CFF2F4F" localSheetId="3" hidden="1">#REF!</definedName>
    <definedName name="BO737AE809ED4943AAB1388A3B33A63F92" localSheetId="3" hidden="1">#REF!</definedName>
    <definedName name="BO73C8585878CE4621895D3240E4B5F5AF" localSheetId="3" hidden="1">#REF!</definedName>
    <definedName name="BO73CFB88A2B404AF8898AC7536957EA2E" localSheetId="3" hidden="1">#REF!</definedName>
    <definedName name="BO73D0FCFB733E45108DE39E86E8498147" localSheetId="3" hidden="1">#REF!</definedName>
    <definedName name="BO7428377E029D4C9684E78CA9D2A96040" localSheetId="3" hidden="1">#REF!</definedName>
    <definedName name="BO745F3103BF0646DB9A8F9243B878FA22" localSheetId="3" hidden="1">#REF!</definedName>
    <definedName name="BO7487D4874B094DA994980627799C0386" localSheetId="3" hidden="1">#REF!</definedName>
    <definedName name="BO748FA8044D584DCC8FBDE6E15BE42C6A" localSheetId="3" hidden="1">#REF!</definedName>
    <definedName name="BO74C1C27532E74CBDB3CA9B3FCDCB20F5" localSheetId="3" hidden="1">#REF!</definedName>
    <definedName name="BO74E4FD7A2DA44C6D9BDD10033DA3030E" localSheetId="3" hidden="1">#REF!</definedName>
    <definedName name="BO7599FFB4FC2249EDAB2EE040EA45D3AD" localSheetId="3" hidden="1">#REF!</definedName>
    <definedName name="BO75C827F1C21845A8AF55A83C28A117BF" localSheetId="3" hidden="1">#REF!</definedName>
    <definedName name="BO761583A651A24DE99A1E5BDDF7A64C20" localSheetId="3" hidden="1">#REF!</definedName>
    <definedName name="BO763EEF1425F24A83B751E254A79EB59B" localSheetId="3" hidden="1">#REF!</definedName>
    <definedName name="BO764318987F2B4DF59C8655F426871534" localSheetId="3" hidden="1">#REF!</definedName>
    <definedName name="BO7644CC7643E64CAE93BEE211F63D154B" localSheetId="3" hidden="1">#REF!</definedName>
    <definedName name="BO766AC9C1462441B28495FA767067B184" localSheetId="3" hidden="1">#REF!</definedName>
    <definedName name="BO76A33A7DADBA46D3842EED2875F99670" localSheetId="3" hidden="1">#REF!</definedName>
    <definedName name="BO76DA52561282459B9BEA2A04AEAF8124" localSheetId="3" hidden="1">#REF!</definedName>
    <definedName name="BO76E24D8CA725405D8D1A7248E7E84AA9" localSheetId="3" hidden="1">#REF!</definedName>
    <definedName name="BO76E361711F234E798BE04E85D3AE7308" localSheetId="3" hidden="1">#REF!</definedName>
    <definedName name="BO7717D2AA75AC44EAAC31875D3D33E8DC" localSheetId="3" hidden="1">#REF!</definedName>
    <definedName name="BO773C4D0E7BC94F6BB6E207CB1AEF4845" localSheetId="3" hidden="1">#REF!</definedName>
    <definedName name="BO774D7657FD2F488D97ED9B7F2B128EB5" localSheetId="3" hidden="1">#REF!</definedName>
    <definedName name="BO7760A7CA0F4744D6BA3CB9C23C8631AF" localSheetId="3" hidden="1">#REF!</definedName>
    <definedName name="BO77656333805F4C84BFE20E3903910F0C" localSheetId="3" hidden="1">#REF!</definedName>
    <definedName name="BO77989976F35A42EE956A2C0FC7236335" localSheetId="3" hidden="1">#REF!</definedName>
    <definedName name="BO77B5A552D10D4C4F8AABEF1D5CB65C42" localSheetId="3" hidden="1">#REF!</definedName>
    <definedName name="BO77EEB5F256BA4202A4FE9EA19FF56D18" localSheetId="3" hidden="1">#REF!</definedName>
    <definedName name="BO78124F3A31674A1E98A36977FB5E3A1A" localSheetId="3" hidden="1">#REF!</definedName>
    <definedName name="BO7828273DBBCB4F34AE51FAC985B22D0D" localSheetId="3" hidden="1">#REF!</definedName>
    <definedName name="BO789095BB75504278972382BCCBBA0588" localSheetId="3" hidden="1">#REF!</definedName>
    <definedName name="BO78AC2C6EF8DB4440AC87471FAC9C9328" localSheetId="3" hidden="1">#REF!</definedName>
    <definedName name="BO78B2C93A33324F799DCA13C416172381" localSheetId="3" hidden="1">#REF!</definedName>
    <definedName name="BO78D06F7921CC46EEA15486D1001EAD7D" localSheetId="3" hidden="1">#REF!</definedName>
    <definedName name="BO78E233D44F6E4FE79CC9D64CFD60293D" localSheetId="3" hidden="1">#REF!</definedName>
    <definedName name="BO7915E2882FF945B1A71902F77CDCA24E" localSheetId="3" hidden="1">#REF!</definedName>
    <definedName name="BO793E07F029E1433282923FC439B08D36" localSheetId="3" hidden="1">#REF!</definedName>
    <definedName name="BO79518C56FE994B6DA96B817BF7D0C4DD" localSheetId="3" hidden="1">#REF!</definedName>
    <definedName name="BO79A80630218E499682188B468971A96F" localSheetId="3" hidden="1">#REF!</definedName>
    <definedName name="BO79AFCF67EEE9466D80DFD161230F7D4D" localSheetId="3" hidden="1">#REF!</definedName>
    <definedName name="BO79B8B8F0AAD64C1EB01A2C3C51236FD2" localSheetId="3" hidden="1">#REF!</definedName>
    <definedName name="BO79DFBB25D9594B98888764A87163F737" localSheetId="3" hidden="1">#REF!</definedName>
    <definedName name="BO7A1C9E2A40AA4E17A289B7D45BEA10EB" localSheetId="3" hidden="1">#REF!</definedName>
    <definedName name="BO7A415716716D44DEACEE6E832D2DFCC2" localSheetId="3" hidden="1">#REF!</definedName>
    <definedName name="BO7A540F44C2F64449AC93EA7362A9636D" localSheetId="3" hidden="1">#REF!</definedName>
    <definedName name="BO7A55B151DA054770B783D5139A538281" localSheetId="3" hidden="1">#REF!</definedName>
    <definedName name="BO7A7406B4A51345AA8CEFF9C3186FA424" localSheetId="3" hidden="1">#REF!</definedName>
    <definedName name="BO7A9223D1776C4A3688E6E464D3605CD8" localSheetId="3" hidden="1">#REF!</definedName>
    <definedName name="BO7AC5137458EF4D0189708F138DA194FE" localSheetId="3" hidden="1">#REF!</definedName>
    <definedName name="BO7AFADB62F4EE416DA968278070EA6A6A" localSheetId="3" hidden="1">#REF!</definedName>
    <definedName name="BO7B4079CD00DA46B2995A569394B2AA4B" localSheetId="3" hidden="1">#REF!</definedName>
    <definedName name="BO7B4FF13326824CB19188459F53949670" localSheetId="3" hidden="1">#REF!</definedName>
    <definedName name="BO7B5E64AE18BD41308EC08035664EF45D" localSheetId="3" hidden="1">#REF!</definedName>
    <definedName name="BO7BA10A9FE11148109F05DF095C947FC4" localSheetId="3" hidden="1">#REF!</definedName>
    <definedName name="BO7BB3A6D625C543269829FE7821275145" localSheetId="3" hidden="1">#REF!</definedName>
    <definedName name="BO7BD1BBC744894510BFAB4812C1BE01D1" localSheetId="3" hidden="1">#REF!</definedName>
    <definedName name="BO7BDB1D5EA0584E3BAEB5CB51A15607FC" localSheetId="3" hidden="1">#REF!</definedName>
    <definedName name="BO7BE9655B78C6464499D7B7F1B959CB78" localSheetId="3" hidden="1">#REF!</definedName>
    <definedName name="BO7BF85C6BC3CB4A5AAB37F1095BC34362" localSheetId="3" hidden="1">#REF!</definedName>
    <definedName name="BO7C63D3F1E04A4F3BB5D0BD6D6BCD05DA" localSheetId="3" hidden="1">#REF!</definedName>
    <definedName name="BO7C6DC0EF9A984FDDAB0AF625E11F8397" localSheetId="3" hidden="1">#REF!</definedName>
    <definedName name="BO7C923DBAEAFA4DA68FF6598B6B09DEE5" localSheetId="3" hidden="1">#REF!</definedName>
    <definedName name="BO7C980AB986D24E80A0EAD11AF825B034" localSheetId="3" hidden="1">#REF!</definedName>
    <definedName name="BO7CE1C8F6B4584D35A34B388FFC4552BA" localSheetId="3" hidden="1">#REF!</definedName>
    <definedName name="BO7D568A052DF847E298355BD19314C31D" localSheetId="3" hidden="1">#REF!</definedName>
    <definedName name="BO7D8BE6E040EC4D58A64524876C395A92" localSheetId="3" hidden="1">#REF!</definedName>
    <definedName name="BO7D968D88A0FF45D28C39AC6AADA2E5F8" localSheetId="3" hidden="1">#REF!</definedName>
    <definedName name="BO7D988B96975F4239ABD0E753A074458A" localSheetId="3" hidden="1">#REF!</definedName>
    <definedName name="BO7DAAA0D385FD48D39EB1084CB9012341" localSheetId="3" hidden="1">#REF!</definedName>
    <definedName name="BO7DB11D0563504E7BACC16446FC75B89F" localSheetId="3" hidden="1">#REF!</definedName>
    <definedName name="BO7E32F85DD6EC4827A990E46E817F6762" localSheetId="3" hidden="1">#REF!</definedName>
    <definedName name="BO7E4FF185C20A43D4B69559FF43E70883" localSheetId="3" hidden="1">#REF!</definedName>
    <definedName name="BO7E6F8CB8E5844520947FD8B1B8005BF1" localSheetId="3" hidden="1">#REF!</definedName>
    <definedName name="BO7E81880D638A4DDBB9A855A4EECF9E74" localSheetId="3" hidden="1">#REF!</definedName>
    <definedName name="BO7EE3DEB3A5B94508AE7EDB300F896F51" localSheetId="3" hidden="1">#REF!</definedName>
    <definedName name="BO7F0441CEA7754F9F9D022E38173A6325" localSheetId="3" hidden="1">#REF!</definedName>
    <definedName name="BO7F3A824630D2421F9FEC7A0025CD5227" localSheetId="3" hidden="1">#REF!</definedName>
    <definedName name="BO7F44D0B2837E4C789066FF72B0CD230D" localSheetId="3" hidden="1">#REF!</definedName>
    <definedName name="BO7F4B7D4BE24B46F48B22E9436D9C824C" localSheetId="3" hidden="1">#REF!</definedName>
    <definedName name="BO7F5FE9A02EF841EA848FE9EC5BE72945" localSheetId="3" hidden="1">#REF!</definedName>
    <definedName name="BO7FBC8ECEA7B14016B8645AD23D753DB1" localSheetId="3" hidden="1">#REF!</definedName>
    <definedName name="BO7FDE5E50F3DF4B45945CE40A57AABFC7" localSheetId="3" hidden="1">#REF!</definedName>
    <definedName name="BO7FE1A5F05E774DDFA157C387ADB884A7" localSheetId="3" hidden="1">#REF!</definedName>
    <definedName name="BO7FEE3DAFD5EB44D997833C0DC35968B7" localSheetId="3" hidden="1">#REF!</definedName>
    <definedName name="BO7FF2D7B6501C49549B22A6A13CEF8ABC" localSheetId="3" hidden="1">#REF!</definedName>
    <definedName name="BO8029DCC512B54198A4AB78833856C517" localSheetId="3" hidden="1">#REF!</definedName>
    <definedName name="BO808D1A72F0004A9595C33F51DA519C59" localSheetId="3" hidden="1">#REF!</definedName>
    <definedName name="BO80E789BB6384498EACDAAC0B9BFB1F52" localSheetId="3" hidden="1">#REF!</definedName>
    <definedName name="BO8147571AE62A40FD9A5B0ECCC89DD7E0" localSheetId="3" hidden="1">#REF!</definedName>
    <definedName name="BO81582FDA70794D229265C4A5832584A6" localSheetId="3" hidden="1">#REF!</definedName>
    <definedName name="BO8162387FE2324DAABB75560C92AFC478" localSheetId="3" hidden="1">#REF!</definedName>
    <definedName name="BO8183DDD45EEC42749BEB5AE1CA793F96" localSheetId="3" hidden="1">#REF!</definedName>
    <definedName name="BO81B0131838E34DBCA9E6FC988A81B306" localSheetId="3" hidden="1">#REF!</definedName>
    <definedName name="BO81B41380C26943B2A729BDDEABB67454" localSheetId="3" hidden="1">#REF!</definedName>
    <definedName name="BO8277FC5BEA1244BB9E3AB24C1B299C7E" localSheetId="3" hidden="1">#REF!</definedName>
    <definedName name="BO8299A453D4584756BA0F91D8316F33E2" localSheetId="3" hidden="1">#REF!</definedName>
    <definedName name="BO82DE78C3E9264D11A056F84419053B8E" localSheetId="3" hidden="1">#REF!</definedName>
    <definedName name="BO831C73D9FADC407DB89DF19BA245382A" localSheetId="3" hidden="1">#REF!</definedName>
    <definedName name="BO832CE5F3667543738ABBE025ED2DC799" localSheetId="3" hidden="1">#REF!</definedName>
    <definedName name="BO834C0293EDA74C9D9138B8C772111D9A" localSheetId="3" hidden="1">#REF!</definedName>
    <definedName name="BO8369A57BEF954765BA343FD7D0CD6649" localSheetId="3" hidden="1">#REF!</definedName>
    <definedName name="BO83828F3B033349029E362D8147066F52" localSheetId="3" hidden="1">#REF!</definedName>
    <definedName name="BO83AF61DF757140B28A5647913105B795" localSheetId="3" hidden="1">#REF!</definedName>
    <definedName name="BO8486A63C72984FD79FCDF1A74839EA73" localSheetId="3" hidden="1">#REF!</definedName>
    <definedName name="BO84A2E6AECD54401CBA53B95AF99420AC" localSheetId="3" hidden="1">#REF!</definedName>
    <definedName name="BO84A74E972A404D2F87F940C15FE8632E" localSheetId="3" hidden="1">#REF!</definedName>
    <definedName name="BO8502DA30DCC8476DBF787A908790D90A" localSheetId="3" hidden="1">#REF!</definedName>
    <definedName name="BO851B627B764E4B189ABF860A81690E5E" localSheetId="3" hidden="1">#REF!</definedName>
    <definedName name="BO851E204A447F4BE7913C89A87023CA1A" localSheetId="3" hidden="1">#REF!</definedName>
    <definedName name="BO851EDE2A043649BAB948FAE7BEFD46E5" localSheetId="3" hidden="1">#REF!</definedName>
    <definedName name="BO85269BCB7AB646FC90C78085D6FAA1A6" localSheetId="3" hidden="1">#REF!</definedName>
    <definedName name="BO85332A9A4DD044C183740635A976CA78" localSheetId="3" hidden="1">#REF!</definedName>
    <definedName name="BO856EF6BBCDFC4BD0BCBC67960D8ACABE" localSheetId="3" hidden="1">#REF!</definedName>
    <definedName name="BO8590666475674D87A2983784BC29CD22" localSheetId="3" hidden="1">#REF!</definedName>
    <definedName name="BO85EF0FD10E664926894B48D6405E3044" localSheetId="3" hidden="1">#REF!</definedName>
    <definedName name="BO86144EC153D549D99A156E72AA409446" localSheetId="3" hidden="1">#REF!</definedName>
    <definedName name="BO8697FE7673C742F2801A8D72EC441275" localSheetId="3" hidden="1">#REF!</definedName>
    <definedName name="BO86A7E4A8725645A59E3501D8C51E597C" localSheetId="3" hidden="1">#REF!</definedName>
    <definedName name="BO86E998C56FD447B08B2DE5B86841227C" localSheetId="3" hidden="1">#REF!</definedName>
    <definedName name="BO86F6C0672DBB476BAF3B4F8EE13043C5" localSheetId="3" hidden="1">#REF!</definedName>
    <definedName name="BO86FD209C5A474D73B4355430A214D479" localSheetId="3" hidden="1">#REF!</definedName>
    <definedName name="BO87469D19053D42BCB2E788FFA18B2A9B" localSheetId="3" hidden="1">#REF!</definedName>
    <definedName name="BO874717414CF64F4793355A80B933713A" localSheetId="3" hidden="1">#REF!</definedName>
    <definedName name="BO875AAF985BAD49A29F725EE8C17E12C4" localSheetId="3" hidden="1">#REF!</definedName>
    <definedName name="BO875E4891D5004DA1A27EB0E87DD1275D" localSheetId="3" hidden="1">#REF!</definedName>
    <definedName name="BO8763BF3680B04DC088C87D77C81B971F" localSheetId="3" hidden="1">#REF!</definedName>
    <definedName name="BO87663132AE254775A1443B92A94D4EB9" localSheetId="3" hidden="1">#REF!</definedName>
    <definedName name="BO87685F2056E64B029F051ADA3EFBF4E9" localSheetId="3" hidden="1">#REF!</definedName>
    <definedName name="BO876EAA8F0F054CB7B90DACB39DF32D68" localSheetId="3" hidden="1">#REF!</definedName>
    <definedName name="BO8799D56A9A1A47EDBE2412E3F8750EFF" localSheetId="3" hidden="1">#REF!</definedName>
    <definedName name="BO87B125DEE83F487685EC45C0586EA803" localSheetId="3" hidden="1">#REF!</definedName>
    <definedName name="BO87B84A291DAC4B3090786AB326388D7F" localSheetId="3" hidden="1">#REF!</definedName>
    <definedName name="BO87C30EBEBDFF47C3AD5210A3BE8B47D1" localSheetId="3" hidden="1">#REF!</definedName>
    <definedName name="BO882F9E7491C64E3F8B418DFAF6A560EF" localSheetId="3" hidden="1">#REF!</definedName>
    <definedName name="BO883A7FF687E5465490A88844340FB923" localSheetId="3" hidden="1">#REF!</definedName>
    <definedName name="BO88534C8A8E234818BCFE47E05218C2F5" localSheetId="3" hidden="1">#REF!</definedName>
    <definedName name="BO887029165FC24A55889AD28131B3CAE3" localSheetId="3" hidden="1">#REF!</definedName>
    <definedName name="BO88764EBEA49541D3B7E45C98E83C98B8" localSheetId="3" hidden="1">#REF!</definedName>
    <definedName name="BO88AD810AFD26471C92A449E29D175C3B" localSheetId="3" hidden="1">#REF!</definedName>
    <definedName name="BO88FCEA48E0F1451EA6F199B41E4CDD27" localSheetId="3" hidden="1">#REF!</definedName>
    <definedName name="BO893CD194514946688F3CFE17F007F323" localSheetId="3" hidden="1">#REF!</definedName>
    <definedName name="BO894963D305E14DD7B6014FD114A3AB6C" localSheetId="3" hidden="1">#REF!</definedName>
    <definedName name="BO894A8554183D44519280B480EA095A74" localSheetId="3" hidden="1">#REF!</definedName>
    <definedName name="BO8964585F015F4B7C9D39C342727BD1F9" localSheetId="3" hidden="1">#REF!</definedName>
    <definedName name="BO897FF5B49A884F0D9C682CBFDA8440BC" localSheetId="3" hidden="1">#REF!</definedName>
    <definedName name="BO89B0B7D8D351417FBD12A54AD95787A2" localSheetId="3" hidden="1">#REF!</definedName>
    <definedName name="BO89D2CA0671244B07967E0A513E0768BD" localSheetId="3" hidden="1">#REF!</definedName>
    <definedName name="BO8A429802239A4710A37C868CFCD2C62A" localSheetId="3" hidden="1">#REF!</definedName>
    <definedName name="BO8A623F18E3A54F148B98205AAFF41B82" localSheetId="3" hidden="1">#REF!</definedName>
    <definedName name="BO8A66D556109A43F9BF85294A1CEC1A4B" localSheetId="3" hidden="1">#REF!</definedName>
    <definedName name="BO8A6AD1E07D344F14A0C28541C7720867" localSheetId="3" hidden="1">#REF!</definedName>
    <definedName name="BO8A7DB308E50744BC88C6CD26E7BA9C59" localSheetId="3" hidden="1">#REF!</definedName>
    <definedName name="BO8B1BE9ADF27448F3A100B2116825047D" localSheetId="3" hidden="1">#REF!</definedName>
    <definedName name="BO8B6B19B1D313484FA344F6A184D1D3B2" localSheetId="3" hidden="1">#REF!</definedName>
    <definedName name="BO8B72E1E0850D457E96EB78AC8535A906" localSheetId="3" hidden="1">#REF!</definedName>
    <definedName name="BO8BF6D17AFA4C42498DC043E0A15F4A5E" localSheetId="3" hidden="1">#REF!</definedName>
    <definedName name="BO8BF7056984B944689B5A93F9DF657B26" localSheetId="3" hidden="1">#REF!</definedName>
    <definedName name="BO8C33E400B8B34570B9B2325DBC597A98" localSheetId="3" hidden="1">#REF!</definedName>
    <definedName name="BO8C4DAC20052649ABBA169173EAFB8B78" localSheetId="3" hidden="1">#REF!</definedName>
    <definedName name="BO8CAEFF82527D4F14A05D4832E55596E1" localSheetId="3" hidden="1">#REF!</definedName>
    <definedName name="BO8CC48AE8058741BEBC055A12FC32A844" localSheetId="3" hidden="1">#REF!</definedName>
    <definedName name="BO8CD6555327974400A1E74F1C3A670328" localSheetId="3" hidden="1">#REF!</definedName>
    <definedName name="BO8CD954689C9F47AD9CB24A3088C1D237" localSheetId="3" hidden="1">#REF!</definedName>
    <definedName name="BO8D4A21507EE449ACA7BD59AF4499B6BA" localSheetId="3" hidden="1">#REF!</definedName>
    <definedName name="BO8DA8C71879234DE9A2E8B8327599A67E" localSheetId="3" hidden="1">#REF!</definedName>
    <definedName name="BO8DB7B092CEB94DB48311D09952C47EDB" localSheetId="3" hidden="1">#REF!</definedName>
    <definedName name="BO8E158E08C61F4F7CB1BDD46AE56D894F" localSheetId="3" hidden="1">#REF!</definedName>
    <definedName name="BO8E4FB0751EA745FB9E1CC2A2E13D56B8" localSheetId="3" hidden="1">#REF!</definedName>
    <definedName name="BO8E6FE317997F431AA7C77C630432CCD7" localSheetId="3" hidden="1">#REF!</definedName>
    <definedName name="BO8E9E1A765DF24CC8B0F79AB915DB7670" localSheetId="3" hidden="1">#REF!</definedName>
    <definedName name="BO8EA3C4C9171B48348243B002D43D7DFB" localSheetId="3" hidden="1">#REF!</definedName>
    <definedName name="BO8EA971E1F97045818B556CD2821ACF7E" localSheetId="3" hidden="1">#REF!</definedName>
    <definedName name="BO8EF56F49F0CC4D3EA6D3F385DBDCA0FB" localSheetId="3" hidden="1">#REF!</definedName>
    <definedName name="BO8F080497488C4271BB84479DD3930696" localSheetId="3" hidden="1">#REF!</definedName>
    <definedName name="BO8F13927A44A64738A392B4E40593417A" localSheetId="3" hidden="1">#REF!</definedName>
    <definedName name="BO8F1BD66C7E664194855890D2B473B888" localSheetId="3" hidden="1">#REF!</definedName>
    <definedName name="BO8F7A75CC84D74EB2BC9EDD3D1F435FD8" localSheetId="3" hidden="1">#REF!</definedName>
    <definedName name="BO8FB05DB037F74847A7230948352EBBD8" localSheetId="3" hidden="1">#REF!</definedName>
    <definedName name="BO8FDA3FEB90484D61BF51409A06603D26" localSheetId="3" hidden="1">#REF!</definedName>
    <definedName name="BO9017F82EC4954519B6E51B64F87DC2DC" localSheetId="3" hidden="1">#REF!</definedName>
    <definedName name="BO9052B198810B48F9A10AD9799665A682" localSheetId="3" hidden="1">#REF!</definedName>
    <definedName name="BO9066BE2E0FB24682B02F96840F6C3767" localSheetId="3" hidden="1">#REF!</definedName>
    <definedName name="BO90B6311393D7453FBCD5FE4FB21D3B4E" localSheetId="3" hidden="1">#REF!</definedName>
    <definedName name="BO90BCB0E2294D4F70A4B0C14C1874DF4B" localSheetId="3" hidden="1">#REF!</definedName>
    <definedName name="BO90DDE20EC2E54184828905FF715CB556" localSheetId="3" hidden="1">#REF!</definedName>
    <definedName name="BO90DF17F8A8664638812FD4DBD4D01CA4" localSheetId="3" hidden="1">#REF!</definedName>
    <definedName name="BO911CA7194A334FA2B8BF5C2555590126" localSheetId="3" hidden="1">#REF!</definedName>
    <definedName name="BO91261DF552A7453FAF9900A6139852A3" localSheetId="3" hidden="1">#REF!</definedName>
    <definedName name="BO912895E76B7745D288BD1FE20F85CACF" localSheetId="3" hidden="1">#REF!</definedName>
    <definedName name="BO9161145C1C8B4D8393894B4363B416C8" localSheetId="3" hidden="1">#REF!</definedName>
    <definedName name="BO91B4805931E842CA82122025835127A3" localSheetId="3" hidden="1">#REF!</definedName>
    <definedName name="BO91BF6184F439431591AE3A416E5A2CC8" localSheetId="3" hidden="1">#REF!</definedName>
    <definedName name="BO91D916B8315048D28E9A7DDB252346E8" localSheetId="3" hidden="1">#REF!</definedName>
    <definedName name="BO923351AFC74247EBA47440EEC7B9A71B" localSheetId="3" hidden="1">#REF!</definedName>
    <definedName name="BO92411F4D7A214394950C067AE0F46403" localSheetId="3" hidden="1">#REF!</definedName>
    <definedName name="BO927E6FF5D1C945A3975FA4DC7BD72FB1" localSheetId="3" hidden="1">#REF!</definedName>
    <definedName name="BO929E793CE9854C5EAE52CDC3BEF0F63C" localSheetId="3" hidden="1">#REF!</definedName>
    <definedName name="BO92A6582558A245778865C9FD2255DD60" localSheetId="3" hidden="1">#REF!</definedName>
    <definedName name="BO92BCBEF5684D4E1DB2E32F68A4C43E39" localSheetId="3" hidden="1">#REF!</definedName>
    <definedName name="BO92EB542DDBAB487080904CD725837BD6" localSheetId="3" hidden="1">#REF!</definedName>
    <definedName name="BO930E27EDCCEC429A952B93A8E83BD558" localSheetId="3" hidden="1">#REF!</definedName>
    <definedName name="BO931EC680F29844AA8E7B3A382AD9EE58" localSheetId="3" hidden="1">#REF!</definedName>
    <definedName name="BO933CCB42A1CE4DC6A3B9C63FBA197F51" localSheetId="3" hidden="1">#REF!</definedName>
    <definedName name="BO938D78F574934B58BF74B77D0E56768A" localSheetId="3" hidden="1">#REF!</definedName>
    <definedName name="BO93B80D54E6B243648C95BC7551EAAB70" localSheetId="3" hidden="1">#REF!</definedName>
    <definedName name="BO93CF4BA14CBD42529D6E7EA7C05A43DC" localSheetId="3" hidden="1">#REF!</definedName>
    <definedName name="BO949F5FFB757E48C6A37BA2CBB1861B3C" localSheetId="3" hidden="1">#REF!</definedName>
    <definedName name="BO94BD0B02DF374816AFC492B182C09B4F" localSheetId="3" hidden="1">#REF!</definedName>
    <definedName name="BO94E1B4184174447883C689E1DCBFD083" localSheetId="3" hidden="1">#REF!</definedName>
    <definedName name="BO94F037B0FEDA47DB9F972E4D58261410" localSheetId="3" hidden="1">#REF!</definedName>
    <definedName name="BO94F241C3A1074FC3BDC0C4F4F2BC75C7" localSheetId="3" hidden="1">#REF!</definedName>
    <definedName name="BO94F735FBA96E4ECAA122FD48ABBA9BF1" localSheetId="3" hidden="1">#REF!</definedName>
    <definedName name="BO950CE62676AB420D884F40D64A4E1DC1" localSheetId="3" hidden="1">#REF!</definedName>
    <definedName name="BO956936AE67414C1B9D0E37E1E0987BC7" localSheetId="3" hidden="1">#REF!</definedName>
    <definedName name="BO9584F8C9E5054C55AD782443040D70A6" localSheetId="3" hidden="1">#REF!</definedName>
    <definedName name="BO95A7BA49C56E415D9C7348A1F202032F" localSheetId="3" hidden="1">#REF!</definedName>
    <definedName name="BO95DEE1555E8A4F1AB4A3A8EC5B2D613D" localSheetId="3" hidden="1">#REF!</definedName>
    <definedName name="BO95F005D5185749BE9ACAE6DBEB37432E" localSheetId="3" hidden="1">#REF!</definedName>
    <definedName name="BO960118B893D04E879E0B68E9CBF28C5A" localSheetId="3" hidden="1">#REF!</definedName>
    <definedName name="BO96054405A0EF417B9B2D8556AC58D942" localSheetId="3" hidden="1">#REF!</definedName>
    <definedName name="BO968E8E951390462FAC6047E7A430B900" localSheetId="3" hidden="1">#REF!</definedName>
    <definedName name="BO9692327B00CA422FBB39B9195D02C6C0" localSheetId="3" hidden="1">#REF!</definedName>
    <definedName name="BO96B67657007645ADA663DD649D8C01BE" localSheetId="3" hidden="1">#REF!</definedName>
    <definedName name="BO96FD4592D088486E814F8DC27965C21E" localSheetId="3" hidden="1">#REF!</definedName>
    <definedName name="BO973372BC4A8B42238160FB49785FD48B" localSheetId="3" hidden="1">#REF!</definedName>
    <definedName name="BO9754F4144D6E46DAB8998ABDDCC86CB8" localSheetId="3" hidden="1">#REF!</definedName>
    <definedName name="BO975F6C2EB6B14FF0B1B9EC614D6A182C" localSheetId="3" hidden="1">#REF!</definedName>
    <definedName name="BO9765E1F69496471EAF0427B513DA9A30" localSheetId="3" hidden="1">#REF!</definedName>
    <definedName name="BO97AFB028BC3C4D9EA5FBD6804DF3C5E1" localSheetId="3" hidden="1">#REF!</definedName>
    <definedName name="BO97D3884BAA004E4195BA6F6E969FFF8C" localSheetId="3" hidden="1">#REF!</definedName>
    <definedName name="BO97DDD0727E4645D48DDDFE02E1444044" localSheetId="3" hidden="1">#REF!</definedName>
    <definedName name="BO98B300F0D21B4F1AA93FAC94577DBDDB" localSheetId="3" hidden="1">#REF!</definedName>
    <definedName name="BO995245FFA12C43DB8B7008C37F693578" localSheetId="3" hidden="1">#REF!</definedName>
    <definedName name="BO9973CE6B2A8844B49EAE07D0E6629A22" localSheetId="3" hidden="1">#REF!</definedName>
    <definedName name="BO998177F8B8B845C9A43AA7B0733EA1D9" localSheetId="3" hidden="1">#REF!</definedName>
    <definedName name="BO99978A81348645F1B4BE4711CDD12B5A" localSheetId="3" hidden="1">#REF!</definedName>
    <definedName name="BO99C420076CCE462F8536C551B2DF51A8" localSheetId="3" hidden="1">#REF!</definedName>
    <definedName name="BO99CB535CEA4F43C194D2E7A6CCE2A9EE" localSheetId="3" hidden="1">#REF!</definedName>
    <definedName name="BO99DC076ED4A74A919853EFCCB8486218" localSheetId="3" hidden="1">#REF!</definedName>
    <definedName name="BO99F5624635C7472FA660867679ADE2F1" localSheetId="3" hidden="1">#REF!</definedName>
    <definedName name="BO9A029936B3A84CEBB06637BC35FA1CBB" localSheetId="3" hidden="1">#REF!</definedName>
    <definedName name="BO9A3339F06EE8485AAC6B943BE9184C4F" localSheetId="3" hidden="1">#REF!</definedName>
    <definedName name="BO9A43AB8AB11F4E29A90983870778D139" localSheetId="3" hidden="1">#REF!</definedName>
    <definedName name="BO9A96504BB869473EADBFCC5A2A494686" localSheetId="3" hidden="1">#REF!</definedName>
    <definedName name="BO9A9E8004619D4289A9F3B1FC4F062E4E" localSheetId="3" hidden="1">#REF!</definedName>
    <definedName name="BO9A9F48EC092B4D8A85E4FCBEFF5D4EF2" localSheetId="3" hidden="1">#REF!</definedName>
    <definedName name="BO9AB1137D5A8243EDA2E2878B12B9A367" localSheetId="3" hidden="1">#REF!</definedName>
    <definedName name="BO9AE96ACD89474584B8AA4ABBBDC5F4E3" localSheetId="3" hidden="1">#REF!</definedName>
    <definedName name="BO9B01F3EF90214930AD668006F197DB2E" localSheetId="3" hidden="1">#REF!</definedName>
    <definedName name="BO9B08AB1BA9F9439980757BDE19D94FE2" localSheetId="3" hidden="1">#REF!</definedName>
    <definedName name="BO9B16B974CF6D47BAB1E4C0E50AA83ACE" localSheetId="3" hidden="1">#REF!</definedName>
    <definedName name="BO9B4EB1626B264C009F969357C20CBD05" localSheetId="3" hidden="1">#REF!</definedName>
    <definedName name="BO9B4EFF6A2EDE48368629ED9F718187E9" localSheetId="3" hidden="1">#REF!</definedName>
    <definedName name="BO9B5A19326A1D490B96C10D1037B266CD" localSheetId="3" hidden="1">#REF!</definedName>
    <definedName name="BO9B8A7BCE600847C398935CF6B80DEB27" localSheetId="3" hidden="1">#REF!</definedName>
    <definedName name="BO9BB4BAEF03F9431D8BD1CC16CE9ECB04" localSheetId="3" hidden="1">#REF!</definedName>
    <definedName name="BO9BFC50D717E944088C58EB9B115FBB2A" localSheetId="3" hidden="1">#REF!</definedName>
    <definedName name="BO9C553DAF8DD84A348E45505839AB3B8E" localSheetId="3" hidden="1">#REF!</definedName>
    <definedName name="BO9C9B58BF9DE94541A8AC057A16B8177B" localSheetId="3" hidden="1">#REF!</definedName>
    <definedName name="BO9CC1478685C74BA4AB9137E3B7BDBA49" localSheetId="3" hidden="1">#REF!</definedName>
    <definedName name="BO9CCCA2C505364DB2ABD5B287200EC4DC" localSheetId="3" hidden="1">#REF!</definedName>
    <definedName name="BO9CD60DE8B1B9427F9F0A418E6F50C13A" localSheetId="3" hidden="1">#REF!</definedName>
    <definedName name="BO9CE3744144E34462ADFB31C11837FB5A" localSheetId="3" hidden="1">#REF!</definedName>
    <definedName name="BO9D8A88E4B64140DFBE3545BA399A3A7E" localSheetId="3" hidden="1">#REF!</definedName>
    <definedName name="BO9E2F738D123440AFB4E94F40CBB317E3" localSheetId="3" hidden="1">#REF!</definedName>
    <definedName name="BO9E3EA0DBFC0C468BB5045EF434FD8A59" localSheetId="3" hidden="1">#REF!</definedName>
    <definedName name="BO9E5849D616E849FAB0CBD1D364E01EDA" localSheetId="3" hidden="1">#REF!</definedName>
    <definedName name="BO9E8D6D635B3A4644B6905DE1A474024C" localSheetId="3" hidden="1">#REF!</definedName>
    <definedName name="BO9E945BCA66AC49C784FFDC543AC8650E" localSheetId="3" hidden="1">#REF!</definedName>
    <definedName name="BO9EA8E240A89D47AFB608B24FC60469DE" localSheetId="3" hidden="1">#REF!</definedName>
    <definedName name="BO9EC3E20EB1304E4781D606E5A252C41E" localSheetId="3" hidden="1">#REF!</definedName>
    <definedName name="BO9F5F4D97593F4C5496908CE4690284CD" localSheetId="3" hidden="1">#REF!</definedName>
    <definedName name="BO9FA69F5F321C43F18DE2D87392B8894B" localSheetId="3" hidden="1">#REF!</definedName>
    <definedName name="BOA0002B50FB5A421198A525D01D52BBC7" localSheetId="3" hidden="1">#REF!</definedName>
    <definedName name="BOA08BE65D037C4F52AA3013B7C6A293D7" localSheetId="3" hidden="1">#REF!</definedName>
    <definedName name="BOA09CB6EB52E84B9C985779246014BFC8" localSheetId="3" hidden="1">#REF!</definedName>
    <definedName name="BOA0B0C344B0C84BBBB8326C864AA8A554" localSheetId="3" hidden="1">#REF!</definedName>
    <definedName name="BOA19D83B83A584A1ABAC57B3247CE4643" localSheetId="3" hidden="1">#REF!</definedName>
    <definedName name="BOA1AF7F84E70F49D8B1548983AE2DE782" localSheetId="3" hidden="1">#REF!</definedName>
    <definedName name="BOA230DDDDDD574DBB9886386F0CA2565A" localSheetId="3" hidden="1">#REF!</definedName>
    <definedName name="BOA238BC5476A345C9BD3344B55F9CBCC0" localSheetId="3" hidden="1">#REF!</definedName>
    <definedName name="BOA2521A739219426C9116DCFA6B284762" localSheetId="3" hidden="1">#REF!</definedName>
    <definedName name="BOA27C1BA6B17C47A987C6A32E149C5162" localSheetId="3" hidden="1">#REF!</definedName>
    <definedName name="BOA2A2C9D51BEE4FDDBDCA6F8C7D53593A" localSheetId="3" hidden="1">#REF!</definedName>
    <definedName name="BOA2AE6CB4533F4967B56D2698FC0DB8DF" localSheetId="3" hidden="1">#REF!</definedName>
    <definedName name="BOA2B7DF1B28F348C08C1597A8CEAFD279" localSheetId="3" hidden="1">#REF!</definedName>
    <definedName name="BOA32687F42301496E8020C59EE59C9169" localSheetId="3" hidden="1">#REF!</definedName>
    <definedName name="BOA33349EF6E2746629012DA3F39319DEF" localSheetId="3" hidden="1">#REF!</definedName>
    <definedName name="BOA35DF859BCDF41A28186A6F4BFA32D8F" localSheetId="3" hidden="1">#REF!</definedName>
    <definedName name="BOA36C1236CFCD44E5A5E4451A8814D067" localSheetId="3" hidden="1">#REF!</definedName>
    <definedName name="BOA372363F83A14CA39210ECD1FECB1C29" localSheetId="3" hidden="1">#REF!</definedName>
    <definedName name="BOA3947CB2C5E144CCB94AE34C5415EAD9" localSheetId="3" hidden="1">#REF!</definedName>
    <definedName name="BOA3A323F5BB494ADC8E5D505A3A38BA48" localSheetId="3" hidden="1">#REF!</definedName>
    <definedName name="BOA455C7A95D854DE39F9D4A7CBA000C62" localSheetId="3" hidden="1">#REF!</definedName>
    <definedName name="BOA493027E33C2464CBBE15BD9D32ADAE9" localSheetId="3" hidden="1">#REF!</definedName>
    <definedName name="BOA4CBEFE72E17439DAB0BEE7A20642100" localSheetId="3" hidden="1">#REF!</definedName>
    <definedName name="BOA50754A9A23A4DC596C6C1F4A0A199FC" localSheetId="3" hidden="1">#REF!</definedName>
    <definedName name="BOA53B283EE0AF4294B712CC57A718FA32" localSheetId="3" hidden="1">#REF!</definedName>
    <definedName name="BOA5492C07614348DEA1EE6B2A5BCDEF24" localSheetId="3" hidden="1">#REF!</definedName>
    <definedName name="BOA58D66D2F1A6439BBC41028CA7712365" localSheetId="3" hidden="1">#REF!</definedName>
    <definedName name="BOA5AF2D019BF643B0BFAE2F977597D56F" localSheetId="3" hidden="1">#REF!</definedName>
    <definedName name="BOA5B59A362A8C4511AA4AB2FD346526FF" localSheetId="3" hidden="1">#REF!</definedName>
    <definedName name="BOA5C3F0498B404BCD931B0D88C3C8408C" localSheetId="3" hidden="1">#REF!</definedName>
    <definedName name="BOA5D61DB1CBBF42B1BDDC77CE6870BFD3" localSheetId="3" hidden="1">#REF!</definedName>
    <definedName name="BOA5EA7ECE9BF4447CB13952BBF669E590" localSheetId="3" hidden="1">#REF!</definedName>
    <definedName name="BOA623593013E043D089FEE50B389D2EBD" localSheetId="3" hidden="1">#REF!</definedName>
    <definedName name="BOA63382C7D46E41F685CE476BA19C1C14" localSheetId="3" hidden="1">#REF!</definedName>
    <definedName name="BOA641FF5A0B04474B8A994137BE1974D8" localSheetId="3" hidden="1">#REF!</definedName>
    <definedName name="BOA6513AB87AA248B7A6AB8D7EE21C63D8" localSheetId="3" hidden="1">#REF!</definedName>
    <definedName name="BOA658ED5FECCF4F22BACC454F3B96A491" localSheetId="3" hidden="1">#REF!</definedName>
    <definedName name="BOA65E50E548254C46814B20C7850F1074" localSheetId="3" hidden="1">#REF!</definedName>
    <definedName name="BOA6613BAF3BB64542B062476C9304FFC4" localSheetId="3" hidden="1">#REF!</definedName>
    <definedName name="BOA6919A3DE4614BA29D29F99AAEDDA9AF" localSheetId="3" hidden="1">#REF!</definedName>
    <definedName name="BOA691B8F49E384DB89387B0549C1834C2" localSheetId="3" hidden="1">#REF!</definedName>
    <definedName name="BOA6A99BF3FE0A4F15B8971D0923009063" localSheetId="3" hidden="1">#REF!</definedName>
    <definedName name="BOA6BBACCD2FEB42849143886595C0E340" localSheetId="3" hidden="1">#REF!</definedName>
    <definedName name="BOA6F7CDBFDD9546EEBB1FEF4F41B1C013" localSheetId="3" hidden="1">#REF!</definedName>
    <definedName name="BOA70054F324C5464AA3044B0D86B2A837" localSheetId="3" hidden="1">#REF!</definedName>
    <definedName name="BOA70AED7C887947608831A6747189479A" localSheetId="3" hidden="1">#REF!</definedName>
    <definedName name="BOA717C3DBBF0C4028B00EFB3C4F41E053" localSheetId="3" hidden="1">#REF!</definedName>
    <definedName name="BOA71ABAAB548F4176B754F4189AA7DCBF" localSheetId="3" hidden="1">#REF!</definedName>
    <definedName name="BOA7857AA202B44BB7ACA6A58010A0F3A6" localSheetId="3" hidden="1">#REF!</definedName>
    <definedName name="BOA7D87A5F32504C1FB58492FF157FFF5E" localSheetId="3" hidden="1">#REF!</definedName>
    <definedName name="BOA8244B90C10749E9ADB9D6A69D1CA753" localSheetId="3" hidden="1">#REF!</definedName>
    <definedName name="BOA84F145244CD41738A2F29D33B5E1B06" localSheetId="3" hidden="1">#REF!</definedName>
    <definedName name="BOA89905FEF0C145259C3FC56234544F46" localSheetId="3" hidden="1">#REF!</definedName>
    <definedName name="BOA8D2D05BA2E547E5AD55A92FC0F7C522" localSheetId="3" hidden="1">#REF!</definedName>
    <definedName name="BOA8E647E2BA944F14A2EE293E46DA9B5A" localSheetId="3" hidden="1">#REF!</definedName>
    <definedName name="BOA8E92AC30D92422492F7273D644F2F6D" localSheetId="3" hidden="1">#REF!</definedName>
    <definedName name="BOA8F562B3E65A46AFA6B14C41B371A9C6" localSheetId="3" hidden="1">#REF!</definedName>
    <definedName name="BOA94389D5901043448B65F13C902838EF" localSheetId="3" hidden="1">#REF!</definedName>
    <definedName name="BOA97849C79EE649CF9CE7587B7782662F" localSheetId="3" hidden="1">#REF!</definedName>
    <definedName name="BOA981100DE9984453A6C054BBAD317E0A" localSheetId="3" hidden="1">#REF!</definedName>
    <definedName name="BOA9864B9F6FBA4FE68B79B4AE69A8FB85" localSheetId="3" hidden="1">#REF!</definedName>
    <definedName name="BOA9A615AED2AB4BEB9F4E0C54934EBF6A" localSheetId="3" hidden="1">#REF!</definedName>
    <definedName name="BOAA90C9A8D1A94A068DA7F629B12D50C6" localSheetId="3" hidden="1">#REF!</definedName>
    <definedName name="BOAAA2A10D1BAA4D16809B8D607192A1F3" localSheetId="3" hidden="1">#REF!</definedName>
    <definedName name="BOAAAFE21DAC7B4F61893807C2123448C0" localSheetId="3" hidden="1">#REF!</definedName>
    <definedName name="BOAABFA0E686884E2B83ADF7FA99FD0B1A" localSheetId="3" hidden="1">#REF!</definedName>
    <definedName name="BOAB1145B7130640EB8F2DCD5D2B1253C2" localSheetId="3" hidden="1">#REF!</definedName>
    <definedName name="BOABA55F494B6B42498ECF5261EFB1050B" localSheetId="3" hidden="1">#REF!</definedName>
    <definedName name="BOABB5DF56196C4DDE8DC4B50B0B8C9159" localSheetId="3" hidden="1">#REF!</definedName>
    <definedName name="BOABC31C589B2B4C528CA35E7A5D9F394F" localSheetId="3" hidden="1">#REF!</definedName>
    <definedName name="BOABD8BF35ACF34758B7A12EC5469B84C4" localSheetId="3" hidden="1">#REF!</definedName>
    <definedName name="BOAC5D168C349D44D08460342630DC69FF" localSheetId="3" hidden="1">#REF!</definedName>
    <definedName name="BOAC6B79CB289A4EB69BC5D8F2EA24F6AA" localSheetId="3" hidden="1">#REF!</definedName>
    <definedName name="BOAC8E4108BE3C400F98CE118F8A085350" localSheetId="3" hidden="1">#REF!</definedName>
    <definedName name="BOACA5E80446D9478C8585121E505F6D3D" localSheetId="3" hidden="1">#REF!</definedName>
    <definedName name="BOACBD5AF373BB45DFB9E04552FED5E10E" localSheetId="3" hidden="1">#REF!</definedName>
    <definedName name="BOACD81696F3B04D78AAF36A26547B43DF" localSheetId="3" hidden="1">#REF!</definedName>
    <definedName name="BOACF2B5D9116A45B0B6D2D2DF98DF9D5A" localSheetId="3" hidden="1">#REF!</definedName>
    <definedName name="BOAD5C417C5A82475B8F9788A92BF88308" localSheetId="3" hidden="1">#REF!</definedName>
    <definedName name="BOAD7B2AD01EA643048A6E18FE3079422A" localSheetId="3" hidden="1">#REF!</definedName>
    <definedName name="BOADBF62696F0B43AD838EE81B70F9A5F6" localSheetId="3" hidden="1">#REF!</definedName>
    <definedName name="BOADCCC34494194BF59AD6F32014001631" localSheetId="3" hidden="1">#REF!</definedName>
    <definedName name="BOADDE991E44204E1CA6CE07152369B8D5" localSheetId="3" hidden="1">#REF!</definedName>
    <definedName name="BOADF88B9553394E4195987ACB38038C47" localSheetId="3" hidden="1">#REF!</definedName>
    <definedName name="BOAE6A26BF854F477E8ED51C79307FA32C" localSheetId="3" hidden="1">#REF!</definedName>
    <definedName name="BOAE7743098C0A48578AD6221FCA0C0C5D" localSheetId="3" hidden="1">#REF!</definedName>
    <definedName name="BOAED3E9F801CA45A8B4BDDBC37B089CA9" localSheetId="3" hidden="1">#REF!</definedName>
    <definedName name="BOAF35930C1E5E4E9889AE8046996759D8" localSheetId="3" hidden="1">#REF!</definedName>
    <definedName name="BOAF3F36B6BA864D5681E01DA87053BBC8" localSheetId="3" hidden="1">#REF!</definedName>
    <definedName name="BOAF518F1CE8324362B896E059891D221D" localSheetId="3" hidden="1">#REF!</definedName>
    <definedName name="BOAFC73EA822FA4B95973D6B394A34BB43" localSheetId="3" hidden="1">#REF!</definedName>
    <definedName name="BoardList" localSheetId="3">#REF!</definedName>
    <definedName name="BOB06A69405509428B8D8A920DC33A2E53" localSheetId="3" hidden="1">#REF!</definedName>
    <definedName name="BOB07A944E3021460E9E47B9E175CDA873" localSheetId="3" hidden="1">#REF!</definedName>
    <definedName name="BOB0E78765B633428BB96D52AFD624AE97" localSheetId="3" hidden="1">#REF!</definedName>
    <definedName name="BOB107905E122241C2A100CAF214AAABBE" localSheetId="3" hidden="1">#REF!</definedName>
    <definedName name="BOB11425209F0B4E0D8C6A32212A9A76FB" localSheetId="3" hidden="1">#REF!</definedName>
    <definedName name="BOB1494BB102204E1795F10C0F8210951D" localSheetId="3" hidden="1">#REF!</definedName>
    <definedName name="BOB169614CD591475C828BBEE28A4C4D4B" localSheetId="3" hidden="1">#REF!</definedName>
    <definedName name="BOB197AE8E3D5E4D70BAE9AD1B4B35AF6E" localSheetId="3" hidden="1">#REF!</definedName>
    <definedName name="BOB1A19D45F746459DADAC83253D5BA2E4" localSheetId="3" hidden="1">#REF!</definedName>
    <definedName name="BOB1ACC88B02184B93B8309C0BA21DC52D" localSheetId="3" hidden="1">#REF!</definedName>
    <definedName name="BOB1B49F2D3D0941C1A47C19DAC912AC68" localSheetId="3" hidden="1">#REF!</definedName>
    <definedName name="BOB1BA27BB1FA842088049E215D9BA92D2" localSheetId="3" hidden="1">#REF!</definedName>
    <definedName name="BOB1CC45F525CD4F268981732A9C62C2FA" localSheetId="3" hidden="1">#REF!</definedName>
    <definedName name="BOB1CD31081F5D456D8DD6FDFAA1712874" localSheetId="3" hidden="1">#REF!</definedName>
    <definedName name="BOB1D7C2A1874C4545BB0D088637ACE47F" localSheetId="3" hidden="1">#REF!</definedName>
    <definedName name="BOB1E5FF0BFC1B4AD983450C57ADC40DA0" localSheetId="3" hidden="1">#REF!</definedName>
    <definedName name="BOB209A4C865594EC786CB38FA8D611F23" localSheetId="3" hidden="1">#REF!</definedName>
    <definedName name="BOB24BFAEB12AA4B0C86AEE64A740034A4" localSheetId="3" hidden="1">#REF!</definedName>
    <definedName name="BOB28975858C8F469B99AC1118EAAF2BA3" localSheetId="3" hidden="1">#REF!</definedName>
    <definedName name="BOB2A09F88BC5D4054A852E1B9398F7774" localSheetId="3" hidden="1">#REF!</definedName>
    <definedName name="BOB2AD547F74034898BEE28B3D744EC700" localSheetId="3" hidden="1">#REF!</definedName>
    <definedName name="BOB2ADA5EBA7AC4615BCC2119FD471FB2D" localSheetId="3" hidden="1">#REF!</definedName>
    <definedName name="BOB325D061D81446739BAA2C874D68FE9C" localSheetId="3" hidden="1">#REF!</definedName>
    <definedName name="BOB34A8C9E025047B7A0226ECB9264B341" localSheetId="3" hidden="1">#REF!</definedName>
    <definedName name="BOB3773D8718AC4FD7B0E4726341A6F074" localSheetId="3" hidden="1">#REF!</definedName>
    <definedName name="BOB3870D9445084535BAFB22EA58A5A3D5" localSheetId="3" hidden="1">#REF!</definedName>
    <definedName name="BOB3C3893D0438459D9F0827AA97F36D0C" localSheetId="3" hidden="1">#REF!</definedName>
    <definedName name="BOB3E4706AC7B548289266AA6DA57A2A32" localSheetId="3" hidden="1">#REF!</definedName>
    <definedName name="BOB40566F408754942980671B155DD6F37" localSheetId="3" hidden="1">#REF!</definedName>
    <definedName name="BOB4057878CAF0420CBF4BFEE9129233D4" localSheetId="3" hidden="1">#REF!</definedName>
    <definedName name="BOB430FD8A502D43AE9DA44C198CCA2E72" localSheetId="3" hidden="1">#REF!</definedName>
    <definedName name="BOB476C485DF8D4DBE866E98AC21B46DE6" localSheetId="3" hidden="1">#REF!</definedName>
    <definedName name="BOB47FDD888D5B40149CDADCB444BBAFA3" localSheetId="3" hidden="1">#REF!</definedName>
    <definedName name="BOB4BE0555000F4C8EABF762DCF3A46E0D" localSheetId="3" hidden="1">#REF!</definedName>
    <definedName name="BOB4C0C2ACFFC443E0B19C786E64DCACA3" localSheetId="3" hidden="1">#REF!</definedName>
    <definedName name="BOB4CEDC5677064DA0ADBA239DF8249944" localSheetId="3" hidden="1">#REF!</definedName>
    <definedName name="BOB4DE0071AF4C4932A70485FE951EA39E" localSheetId="3" hidden="1">#REF!</definedName>
    <definedName name="BOB56083CF1E784CB296B3C65EEAF861DE" localSheetId="3" hidden="1">#REF!</definedName>
    <definedName name="BOB569862E751048BA98346C1E41A7CCDF" localSheetId="3" hidden="1">#REF!</definedName>
    <definedName name="BOB5D2371BB6CF4DAB987634E64A16EB99" localSheetId="3" hidden="1">#REF!</definedName>
    <definedName name="BOB5E21E8D5582404C8EE9801D9A13FA57" localSheetId="3" hidden="1">#REF!</definedName>
    <definedName name="BOB5E6E0C94B204F9A952AAB7F65BE10E9" localSheetId="3" hidden="1">#REF!</definedName>
    <definedName name="BOB5F38FA907764524A66BD08E186F7EF9" localSheetId="3" hidden="1">#REF!</definedName>
    <definedName name="BOB5FD77AF52904BF4AB6B021BEEDFDA6A" localSheetId="3" hidden="1">#REF!</definedName>
    <definedName name="BOB614FD9D587F4616853CE613F186C6F4" localSheetId="3" hidden="1">#REF!</definedName>
    <definedName name="BOB633EA91A797400E98F05A3AA512B884" localSheetId="3" hidden="1">#REF!</definedName>
    <definedName name="BOB63C28705D5A4D87BF5AA0754F1B7AA1" localSheetId="3" hidden="1">#REF!</definedName>
    <definedName name="BOB63C939ABF3C4669B4C6EBC841180038" localSheetId="3" hidden="1">#REF!</definedName>
    <definedName name="BOB64E4A78CC364AC0B09C3891EA1D5ED5" localSheetId="3" hidden="1">#REF!</definedName>
    <definedName name="BOB669B248C03644889D39221A4D8A5725" localSheetId="3" hidden="1">#REF!</definedName>
    <definedName name="BOB6D9A6213BC44300847D91AE9AE587C5" localSheetId="3" hidden="1">#REF!</definedName>
    <definedName name="BOB6FE02551C9645A98367AD209E38224E" localSheetId="3" hidden="1">#REF!</definedName>
    <definedName name="BOB7027EFFF0F3429CA0A0C0C3D3FEF43F" localSheetId="3" hidden="1">#REF!</definedName>
    <definedName name="BOB706122F14064A468BB9D0036E3D2344" localSheetId="3" hidden="1">#REF!</definedName>
    <definedName name="BOB716086CCF494F1B93AB5EAE5FB663EF" localSheetId="3" hidden="1">#REF!</definedName>
    <definedName name="BOB71F60DC31724056B826092A2A821463" localSheetId="3" hidden="1">#REF!</definedName>
    <definedName name="BOB776B6C174BD4C6E81B9845695CA126D" localSheetId="3" hidden="1">#REF!</definedName>
    <definedName name="BOB8F0304520B04195AFFC1D66D3612F9C" localSheetId="3" hidden="1">#REF!</definedName>
    <definedName name="BOB8F9D7A8D8FC43729B00D7204A1139A1" localSheetId="3" hidden="1">#REF!</definedName>
    <definedName name="BOB8FEFF3237804B09B94261D65927F62D" localSheetId="3" hidden="1">#REF!</definedName>
    <definedName name="BOB91AEBD758CE4F549DC10239AB97F1EF" localSheetId="3" hidden="1">#REF!</definedName>
    <definedName name="BOB9376E45AB82440A828134020926D5B3" localSheetId="3" hidden="1">#REF!</definedName>
    <definedName name="BOB9B9CFA40F454F4B97E0A41BB20567FA" localSheetId="3" hidden="1">#REF!</definedName>
    <definedName name="BOB9EFCA92367D456593173C704E397C97" localSheetId="3" hidden="1">#REF!</definedName>
    <definedName name="BOB9FA914CD6D34618BA3C0BE1DA917847" localSheetId="3" hidden="1">#REF!</definedName>
    <definedName name="BOBA11C71EB00A46C2964B9C995CC9FFB2" localSheetId="3" hidden="1">#REF!</definedName>
    <definedName name="BOBA26366A251A417AA1D0194A6D3B7821" localSheetId="3" hidden="1">#REF!</definedName>
    <definedName name="BOBA5D432692F54D9DA9F18579D413C3AA" localSheetId="3" hidden="1">#REF!</definedName>
    <definedName name="BOBA9120ED7EF14E71BB2C0B0E98720955" localSheetId="3" hidden="1">#REF!</definedName>
    <definedName name="BOBAA44B50264C4B85A67C40F36CF699EC" localSheetId="3" hidden="1">#REF!</definedName>
    <definedName name="BOBAC59D053BA94D98ADFB19D7E71FB102" localSheetId="3" hidden="1">#REF!</definedName>
    <definedName name="BOBACE5DBE591B4E68A5384A779CD0E5BF" localSheetId="3" hidden="1">#REF!</definedName>
    <definedName name="BOBB0160A9DCCD45469150B59ABF5AA82E" localSheetId="3" hidden="1">#REF!</definedName>
    <definedName name="BOBB2FC20A168C48F1B99FF8805EB53C1C" localSheetId="3" hidden="1">#REF!</definedName>
    <definedName name="BOBB48BCF6F1CA4342B0E2A7BED838062B" localSheetId="3" hidden="1">#REF!</definedName>
    <definedName name="BOBB5BD00573ED4CFA9907663946558E16" localSheetId="3" hidden="1">#REF!</definedName>
    <definedName name="BOBB997DF374364AC28AE68ED214B8E74E" localSheetId="3" hidden="1">#REF!</definedName>
    <definedName name="BOBBD3397F4546451D98F5499C9A302708" localSheetId="3" hidden="1">#REF!</definedName>
    <definedName name="BOBBDB928370804BC69A1372FB62FE1B41" localSheetId="3" hidden="1">#REF!</definedName>
    <definedName name="BOBBDDDD64A1E94DE9852E63A6D07452E9" localSheetId="3" hidden="1">#REF!</definedName>
    <definedName name="BOBBE1020D55524AA094A997283F1034F6" localSheetId="3" hidden="1">#REF!</definedName>
    <definedName name="BOBBF63D056974402FAFB2C2B1E69BF03A" localSheetId="3" hidden="1">#REF!</definedName>
    <definedName name="BOBC0748B948F94CEFA9B17FC31E4D83D5" localSheetId="3" hidden="1">#REF!</definedName>
    <definedName name="BOBC35D7BD07B347B4B3BD55C103CF7B9A" localSheetId="3" hidden="1">#REF!</definedName>
    <definedName name="BOBC4197C346014088B78ACBD750FC5EAD" localSheetId="3" hidden="1">#REF!</definedName>
    <definedName name="BOBC86493CE99D4DD8A259B50A2FADC633" localSheetId="3" hidden="1">#REF!</definedName>
    <definedName name="BOBDA1BABC14DA4BC993CD2ED9D3322F99" localSheetId="3" hidden="1">#REF!</definedName>
    <definedName name="BOBDB00F16787F4A829A288643234FC14C" localSheetId="3" hidden="1">#REF!</definedName>
    <definedName name="BOBDC42DCCF10D4DD097E90240F8B10E0A" localSheetId="3" hidden="1">#REF!</definedName>
    <definedName name="BOBDC59B068ABC4C1CBC23F90A9CA11C87" localSheetId="3" hidden="1">#REF!</definedName>
    <definedName name="BOBDDC612B878C4891A2D86DA66A73B1D0" localSheetId="3" hidden="1">#REF!</definedName>
    <definedName name="BOBDFC4191CF0946A7A7AD9C90191301BA" localSheetId="3" hidden="1">#REF!</definedName>
    <definedName name="BOBE3AA8BCE68F4E5699D0D5C4EACDFE2F" localSheetId="3" hidden="1">#REF!</definedName>
    <definedName name="BOBEB4DD0A58BD4943A68EB98B66A2C6EB" localSheetId="3" hidden="1">#REF!</definedName>
    <definedName name="BOBEE7F7D42277458C8E0DAA2F78BB1048" localSheetId="3" hidden="1">#REF!</definedName>
    <definedName name="BOBEED41320CCC48BD87D482DEC1459120" localSheetId="3" hidden="1">#REF!</definedName>
    <definedName name="BOBF6C271B696F4310AFB4DC49923123AB" localSheetId="3" hidden="1">#REF!</definedName>
    <definedName name="BOBF7FE123A1B043C98B184B005A4AFAD2" localSheetId="3" hidden="1">#REF!</definedName>
    <definedName name="BOBF8E9A5FEE1C44409AD1497E673990C8" localSheetId="3" hidden="1">#REF!</definedName>
    <definedName name="BOBFAF542E78E64CDE932ADB51A9E88AD4" localSheetId="3" hidden="1">#REF!</definedName>
    <definedName name="BOBFB33B8FB12E4F819210ADAB5038E771" localSheetId="3" hidden="1">#REF!</definedName>
    <definedName name="BOBFB8DFC56FF04B2EB94D5FADE6083371" localSheetId="3" hidden="1">#REF!</definedName>
    <definedName name="BOBFD9CC45D06643F89DC1EEDC6DB85D18" localSheetId="3" hidden="1">#REF!</definedName>
    <definedName name="BOBFFFA0BFA6D44495897B5D889E0E1304" localSheetId="3" hidden="1">#REF!</definedName>
    <definedName name="BOC015207A9F344907891C85470527C47E" localSheetId="3" hidden="1">#REF!</definedName>
    <definedName name="BOC01D69016A0D4B38A6DA8452367F4381" localSheetId="3" hidden="1">#REF!</definedName>
    <definedName name="BOC0480F1785DB47488C231A5C7A272BC4" localSheetId="3" hidden="1">#REF!</definedName>
    <definedName name="BOC09B9AF13DD24BADB30A88A3634EED0F" localSheetId="3" hidden="1">#REF!</definedName>
    <definedName name="BOC0ACEECA22E2443B91C64D8833D934E8" localSheetId="3" hidden="1">#REF!</definedName>
    <definedName name="BOC0DEC84F294941F2B47913E4A3D3AE4A" localSheetId="3" hidden="1">#REF!</definedName>
    <definedName name="BOC0E24559DD624943A249E49AEBA8FFB9" localSheetId="3" hidden="1">#REF!</definedName>
    <definedName name="BOC0FB304C0BD14716BEEFA37A8192CCB8" localSheetId="3" hidden="1">#REF!</definedName>
    <definedName name="BOC149EC4CA66D4B80ABB13900A292A711" localSheetId="3" hidden="1">#REF!</definedName>
    <definedName name="BOC16F60D51B904980B5ADA4A242CFE9B5" localSheetId="3" hidden="1">#REF!</definedName>
    <definedName name="BOC1828F82672C43E4A5C6FA47A8ED4AD9" localSheetId="3" hidden="1">#REF!</definedName>
    <definedName name="BOC1B4CC544D43436AB0E6F8DB48D7BD79" localSheetId="3" hidden="1">#REF!</definedName>
    <definedName name="BOC1B7961F768940E0A40DDAEE2EC62B0D" localSheetId="3" hidden="1">#REF!</definedName>
    <definedName name="BOC1BC1F34464A41BAB9DD33684164B6C7" localSheetId="3" hidden="1">#REF!</definedName>
    <definedName name="BOC217AC5F306E412EAD01E3A52176CFA2" localSheetId="3" hidden="1">#REF!</definedName>
    <definedName name="BOC27E6DFD59D447F1ACE8736AA3F14F66" localSheetId="3" hidden="1">#REF!</definedName>
    <definedName name="BOC2CF255EB8C244DF91B19DFF7162A481" localSheetId="3" hidden="1">#REF!</definedName>
    <definedName name="BOC30643CA610548E5883DC452234BF2B4" localSheetId="3" hidden="1">#REF!</definedName>
    <definedName name="BOC31C9F9206B643FF84713C1A17A6F15B" localSheetId="3" hidden="1">#REF!</definedName>
    <definedName name="BOC32A9F87AF654CFC9ED873555C103926" localSheetId="3" hidden="1">#REF!</definedName>
    <definedName name="BOC32BE52933894F81969D17443E84D9D9" localSheetId="3" hidden="1">#REF!</definedName>
    <definedName name="BOC35E323B9FC54744973C2818D0A54DCC" localSheetId="3" hidden="1">#REF!</definedName>
    <definedName name="BOC39CAA57CDD4420C9A8AEFF745A1764D" localSheetId="3" hidden="1">#REF!</definedName>
    <definedName name="BOC3AB132A8BDC414E9B9EAA81A6E17215" localSheetId="3" hidden="1">#REF!</definedName>
    <definedName name="BOC3B3274CE7484A8E9D7F26EE47F76456" localSheetId="3" hidden="1">#REF!</definedName>
    <definedName name="BOC412FBBEE7AC46399EF45B50CAB5F9F4" localSheetId="3" hidden="1">#REF!</definedName>
    <definedName name="BOC43A08A5A0DC45B78640E69E6C431295" localSheetId="3" hidden="1">#REF!</definedName>
    <definedName name="BOC4881E53BC5541E5B87EF8019A1BABEF" localSheetId="3" hidden="1">#REF!</definedName>
    <definedName name="BOC494E9678B0D4B02860E1CE194BC8078" localSheetId="3" hidden="1">#REF!</definedName>
    <definedName name="BOC49A3AE6A5CF4BC5B047A9C9B934A93C" localSheetId="3" hidden="1">#REF!</definedName>
    <definedName name="BOC4B6691899834104A21CD5E469AFD263" localSheetId="3" hidden="1">#REF!</definedName>
    <definedName name="BOC4C1B7A93FA941B784997F6280E91C73" localSheetId="3" hidden="1">#REF!</definedName>
    <definedName name="BOC4E2BBC0A5274E188E70BB65D83FCEDA" localSheetId="3" hidden="1">#REF!</definedName>
    <definedName name="BOC4FACBFE78B148438BEF7D145FB7CCD8" localSheetId="3" hidden="1">#REF!</definedName>
    <definedName name="BOC56F282DA3FA4CA7B20AB0B20C647D0A" localSheetId="3" hidden="1">#REF!</definedName>
    <definedName name="BOC58BB2EE1993485B8BF4F81B29DD3FEB" localSheetId="3" hidden="1">#REF!</definedName>
    <definedName name="BOC5924A0F5E5C46BC8F549F66E15025D1" localSheetId="3" hidden="1">#REF!</definedName>
    <definedName name="BOC59A828037C0494198F63643FEA1556D" localSheetId="3" hidden="1">#REF!</definedName>
    <definedName name="BOC5DFF19FA5864D598B425AA297D70751" localSheetId="3" hidden="1">#REF!</definedName>
    <definedName name="BOC60ED5025F33423CBD0FD6EB027603EF" localSheetId="3" hidden="1">#REF!</definedName>
    <definedName name="BOC6344230E14A4CDBABB6397805C49615" localSheetId="3" hidden="1">#REF!</definedName>
    <definedName name="BOC674BC03FD1A4AE4987D21317A8AAAE6" localSheetId="3" hidden="1">#REF!</definedName>
    <definedName name="BOC69B119037BF405E832090256C016B42" localSheetId="3" hidden="1">#REF!</definedName>
    <definedName name="BOC6E4C8062F5143DC9C544AF4760C03BD" localSheetId="3" hidden="1">#REF!</definedName>
    <definedName name="BOC76AD8D9E8C5499695FBA7526B0DF51C" localSheetId="3" hidden="1">#REF!</definedName>
    <definedName name="BOC78F8D108DA54394AD48FA4DE5052D1E" localSheetId="3" hidden="1">#REF!</definedName>
    <definedName name="BOC7AD6F717AE3494CAB12FAF7B5C7AD6E" localSheetId="3" hidden="1">#REF!</definedName>
    <definedName name="BOC7B7A9A4112146CB92F012529E60A761" localSheetId="3" hidden="1">#REF!</definedName>
    <definedName name="BOC7F7CAC9AF0A4A19953C34454200530E" localSheetId="3" hidden="1">#REF!</definedName>
    <definedName name="BOC82FB6F584A645A3A49702A7F795ADD6" localSheetId="3" hidden="1">#REF!</definedName>
    <definedName name="BOC83A09F85DFA41F8B51F7E0DDEBBE1F4" localSheetId="3" hidden="1">#REF!</definedName>
    <definedName name="BOC8500494CFFC4121A9892276889FE1E8" localSheetId="3" hidden="1">#REF!</definedName>
    <definedName name="BOC887D7C2D24C40B4AACB1A2281D6D8B3" localSheetId="3" hidden="1">#REF!</definedName>
    <definedName name="BOC8A64C43A8634993B5624AB6869B2FBA" localSheetId="3" hidden="1">#REF!</definedName>
    <definedName name="BOC8B63D3FB8254ADDB6CC98D8D6EDBC46" localSheetId="3" hidden="1">#REF!</definedName>
    <definedName name="BOC8C0E5AC226F4C5FBBA8AD6DB18C9D64" localSheetId="3" hidden="1">#REF!</definedName>
    <definedName name="BOC8E12BA3CAE743B1A5326E0921071A28" localSheetId="3" hidden="1">#REF!</definedName>
    <definedName name="BOC8E4441C58934D20ABE941CF910FAE77" localSheetId="3" hidden="1">#REF!</definedName>
    <definedName name="BOC904F7A639254C439ABC163F3D7513D8" localSheetId="3" hidden="1">#REF!</definedName>
    <definedName name="BOC90AE9A0B65346E0B5F93BF8E5FA9EE4" localSheetId="3" hidden="1">#REF!</definedName>
    <definedName name="BOC96B63E6B9B84900820B8B2D32A5C492" localSheetId="3" hidden="1">#REF!</definedName>
    <definedName name="BOC975AC4D93384FC4B0950FE2B392161E" localSheetId="3" hidden="1">#REF!</definedName>
    <definedName name="BOC9965B0573454CCBA57F86B81C625740" localSheetId="3" hidden="1">#REF!</definedName>
    <definedName name="BOC9C8E15F117449419D31065B1B6F81EC" localSheetId="3" hidden="1">#REF!</definedName>
    <definedName name="BOC9DCD68BAB4543DF9B63E1D6CFEE742C" localSheetId="3" hidden="1">#REF!</definedName>
    <definedName name="BOC9EE7D43E853454287EF35428BC16C80" localSheetId="3" hidden="1">#REF!</definedName>
    <definedName name="BOC9FEE59FC6E249EEAC0B18EDA47284C2" localSheetId="3" hidden="1">#REF!</definedName>
    <definedName name="BOC9FF7D3D06F34C0CB665FDAEEC8FB0A9" localSheetId="3" hidden="1">#REF!</definedName>
    <definedName name="BOCA45E6317D494EE5858C52F02B4DD7EF" localSheetId="3" hidden="1">#REF!</definedName>
    <definedName name="BOCA463FDEA2BE47818BA49F1E2B37EEF9" localSheetId="3" hidden="1">#REF!</definedName>
    <definedName name="BOCA4C0096390A4BE08E1276AD162EA16B" localSheetId="3" hidden="1">#REF!</definedName>
    <definedName name="BOCA6AC41C422840E3913ACA05E7A312B2" localSheetId="3" hidden="1">#REF!</definedName>
    <definedName name="BOCA6CF0A011754EBBAE92B49DD685ED06" localSheetId="3" hidden="1">#REF!</definedName>
    <definedName name="BOCA79155E652645268D188ED087358FB5" localSheetId="3" hidden="1">#REF!</definedName>
    <definedName name="BOCA81B9A2D030421F94C9FDF2CAEC762F" localSheetId="3" hidden="1">#REF!</definedName>
    <definedName name="BOCA971406A0624B10A8FADC62D2030AD3" localSheetId="3" hidden="1">#REF!</definedName>
    <definedName name="BOCA9F545F2CFB4EEEB68B0FD170F578B5" localSheetId="3" hidden="1">#REF!</definedName>
    <definedName name="BOCAB40B2C6D394FFE81A6CA425C56C2CA" localSheetId="3" hidden="1">#REF!</definedName>
    <definedName name="BOCAC5D6B9C0524B568B54E2E017260217" localSheetId="3" hidden="1">#REF!</definedName>
    <definedName name="BOCADA997EC4B545EA956A2E100372C428" localSheetId="3" hidden="1">#REF!</definedName>
    <definedName name="BOCAEB15F52C4F4894A0BC4E0B19899FC8" localSheetId="3" hidden="1">#REF!</definedName>
    <definedName name="BOCAF56512919E47548F53958312342642" localSheetId="3" hidden="1">#REF!</definedName>
    <definedName name="BOCAFDEEBD1B9D4AF1B4EE10544054BFB5" localSheetId="3" hidden="1">#REF!</definedName>
    <definedName name="BOCB10414D60754C468923CC64D7ADA34A" localSheetId="3" hidden="1">#REF!</definedName>
    <definedName name="BOCB24634644164E59AAD600C29F3BDFFC" localSheetId="3" hidden="1">#REF!</definedName>
    <definedName name="BOCB612F56AE8D4D8CB2E895B06996B7E3" localSheetId="3" hidden="1">#REF!</definedName>
    <definedName name="BOCB8D42E7151C410AAB18A9FEC19F3C4E" localSheetId="3" hidden="1">#REF!</definedName>
    <definedName name="BOCB8FCC6C97F84073A8F8C9EBE12CF07C" localSheetId="3" hidden="1">#REF!</definedName>
    <definedName name="BOCBAD018B8BDC4C288EF968C74F57C160" localSheetId="3" hidden="1">#REF!</definedName>
    <definedName name="BOCBF676FAB77E4DAF8ABA56D2F22B3F97" localSheetId="3" hidden="1">#REF!</definedName>
    <definedName name="BOCBFBB3BE9B0B4DDCB59500527EE6C386" localSheetId="3" hidden="1">#REF!</definedName>
    <definedName name="BOCC60FF2C494A4DF983ACB276A9B7A44F" localSheetId="3" hidden="1">#REF!</definedName>
    <definedName name="BOCC71E80123C246B6AEEC95DBF46187C1" localSheetId="3" hidden="1">#REF!</definedName>
    <definedName name="BOCC89D3CC37624F90B7AD71C9F7FF49C6" localSheetId="3" hidden="1">#REF!</definedName>
    <definedName name="BOCCE29C34D14940C7B95E25DD35C52D9B" localSheetId="3" hidden="1">#REF!</definedName>
    <definedName name="BOCCE71D89E911497F9FCDA571D789E831" localSheetId="3" hidden="1">#REF!</definedName>
    <definedName name="BOCCF02F1D26CB4D6FA58A94A0DD4B199C" localSheetId="3" hidden="1">#REF!</definedName>
    <definedName name="BOCD58BC49E39C47EDBDDB7931AFE21AF9" localSheetId="3" hidden="1">#REF!</definedName>
    <definedName name="BOCD6226CC6E4D45CA804B059D5DCEEE0B" localSheetId="3" hidden="1">#REF!</definedName>
    <definedName name="BOCD813453263A49C8903C818CA04F9EE9" localSheetId="3" hidden="1">#REF!</definedName>
    <definedName name="BOCD9FAE608C844C8A8D13C2C00F42F8B3" localSheetId="3" hidden="1">#REF!</definedName>
    <definedName name="BOCDB05B0A81A442119E9AFDA9E6F4DC38" localSheetId="3" hidden="1">#REF!</definedName>
    <definedName name="BOCDCBF4C8B6BC4AAEA50727D9F56CE2ED" localSheetId="3" hidden="1">#REF!</definedName>
    <definedName name="BOCDD35FF8DBB84697AF22BA38A0B6E01E" localSheetId="3" hidden="1">#REF!</definedName>
    <definedName name="BOCDE266FC0ED1480DBBA1B99DBDE70959" localSheetId="3" hidden="1">#REF!</definedName>
    <definedName name="BOCE1560107C4546ACB046677F4CEB4A08" localSheetId="3" hidden="1">#REF!</definedName>
    <definedName name="BOCE3B897538A843B6AE913A8D2B2FA69C" localSheetId="3" hidden="1">#REF!</definedName>
    <definedName name="BOCE62C51AFEB64D82AA3D9D4F8193FA93" localSheetId="3" hidden="1">#REF!</definedName>
    <definedName name="BOCE6EC189F982468CA16D0885884D491C" localSheetId="3" hidden="1">#REF!</definedName>
    <definedName name="BOCEF1F2D55E6D43FEA65BC032618BAEBF" localSheetId="3" hidden="1">#REF!</definedName>
    <definedName name="BOCF13F7390B3A4A858995FA5C63CBDC78" localSheetId="3" hidden="1">#REF!</definedName>
    <definedName name="BOCF28588F882E4D67AD6B3EB1E53C0EB0" localSheetId="3" hidden="1">#REF!</definedName>
    <definedName name="BOCF2F826493AC4464871B54C63F47F4CC" localSheetId="3" hidden="1">#REF!</definedName>
    <definedName name="BOCF51476BF87149499CB496E504E2AD21" localSheetId="3" hidden="1">#REF!</definedName>
    <definedName name="BOCF9A224D59AA47218736E601385D593A" localSheetId="3" hidden="1">#REF!</definedName>
    <definedName name="BOD0013DF76BF74739A46EE5618CFD7DFB" localSheetId="3" hidden="1">#REF!</definedName>
    <definedName name="BOD059E22D3D0B4CB7A7D13368FE3A63F3" localSheetId="3" hidden="1">#REF!</definedName>
    <definedName name="BOD0838501C7EF4E3C9870B9C0CEF09B8E" localSheetId="3" hidden="1">#REF!</definedName>
    <definedName name="BOD093AED91D874F5FB855781713E2F047" localSheetId="3" hidden="1">#REF!</definedName>
    <definedName name="BOD0BC700D23E34863A0FD03819528E0E1" localSheetId="3" hidden="1">#REF!</definedName>
    <definedName name="BOD0C066CDC46C4A29B8411F52E79AB7A6" localSheetId="3" hidden="1">#REF!</definedName>
    <definedName name="BOD0C4751456F54016850BDA2A4AD72E3A" localSheetId="3" hidden="1">#REF!</definedName>
    <definedName name="BOD0D6526743034603A648085EE9A316B2" localSheetId="3" hidden="1">#REF!</definedName>
    <definedName name="BOD0D844770EB14C2A9A9C7CE17769800F" localSheetId="3" hidden="1">#REF!</definedName>
    <definedName name="BOD10F2F34E82141E287C7F45A8FC8B962" localSheetId="3" hidden="1">#REF!</definedName>
    <definedName name="BOD12584DAD3A649049636FC89A05D3FC0" localSheetId="3" hidden="1">#REF!</definedName>
    <definedName name="BOD13A0276C8D742DD9F72D637996445B2" localSheetId="3" hidden="1">#REF!</definedName>
    <definedName name="BOD150555AC32A4ED2B3A1F38538961E7B" localSheetId="3" hidden="1">#REF!</definedName>
    <definedName name="BOD156447B5D9245CA932AC986802D82F6" localSheetId="3" hidden="1">#REF!</definedName>
    <definedName name="BOD15727529EC2438BAFE06252631866D4" localSheetId="3" hidden="1">#REF!</definedName>
    <definedName name="BOD162BAF051F940D2A03162A7BDDF719A" localSheetId="3" hidden="1">#REF!</definedName>
    <definedName name="BOD1766CD83F504325960A4780AE3445F4" localSheetId="3" hidden="1">#REF!</definedName>
    <definedName name="BOD18D4D1656104FE3A157EA7C9D125A18" localSheetId="3" hidden="1">#REF!</definedName>
    <definedName name="BOD1962CDF2B0F450FB8E17A27E8C33ADD" localSheetId="3" hidden="1">#REF!</definedName>
    <definedName name="BOD1ADA98F1C6643B4AAD3AF5C95037C4D" localSheetId="3" hidden="1">#REF!</definedName>
    <definedName name="BOD20DCB118CF545FA8133064888BFC0C7" localSheetId="3" hidden="1">#REF!</definedName>
    <definedName name="BOD2D1CA290B934356BBF59F840C040AC3" localSheetId="3" hidden="1">#REF!</definedName>
    <definedName name="BOD2E41E82BBC64A9AB5E5A273AB330E81" localSheetId="3" hidden="1">#REF!</definedName>
    <definedName name="BOD32F91C3A22E43BAAE0242BCBABD6795" localSheetId="3" hidden="1">#REF!</definedName>
    <definedName name="BOD350628DCD214208A3CA141AA8E8800E" localSheetId="3" hidden="1">#REF!</definedName>
    <definedName name="BOD376B09686AE4E12839A191E19E25C10" localSheetId="3" hidden="1">#REF!</definedName>
    <definedName name="BOD3C1DE4937EA4A7A983FE7D51E4017BA" localSheetId="3" hidden="1">#REF!</definedName>
    <definedName name="BOD3DADA5D0E4B4A49B24DEFF5A04EB19D" localSheetId="3" hidden="1">#REF!</definedName>
    <definedName name="BOD410F13E981849B8B30009221712BF07" localSheetId="3" hidden="1">#REF!</definedName>
    <definedName name="BOD448E952CB7F46AA8D7882F32CF4F2E4" localSheetId="3" hidden="1">#REF!</definedName>
    <definedName name="BOD4B4C40A7D1445E29F3105D41D146A48" localSheetId="3" hidden="1">#REF!</definedName>
    <definedName name="BOD4D5C3967A2741FB8670EF7EB3F2A15F" localSheetId="3" hidden="1">#REF!</definedName>
    <definedName name="BOD4D6B1476D064F4FA463BD10BC2EFE7D" localSheetId="3" hidden="1">#REF!</definedName>
    <definedName name="BOD4E9785DF802445FBF01DA02A19DF95D" localSheetId="3" hidden="1">#REF!</definedName>
    <definedName name="BOD555BD48E5584DDBB4A8D8E339F23114" localSheetId="3" hidden="1">#REF!</definedName>
    <definedName name="BOD56C43845C96467F8C83E6B377278B09" localSheetId="3" hidden="1">#REF!</definedName>
    <definedName name="BOD57B03C6CF39459095B6157694D41A35" localSheetId="3" hidden="1">#REF!</definedName>
    <definedName name="BOD580EFEF31AF4C83A8DB58E6B876264D" localSheetId="3" hidden="1">#REF!</definedName>
    <definedName name="BOD5C13180AF2E429688781A892DD1AF87" localSheetId="3" hidden="1">#REF!</definedName>
    <definedName name="BOD5CBEF08927D4D348FF90ABE139B130D" localSheetId="3" hidden="1">#REF!</definedName>
    <definedName name="BOD5FE0FBDF3D74A5CB3A0880CEE872370" localSheetId="3" hidden="1">#REF!</definedName>
    <definedName name="BOD663515798224A429F5F9AD61496E424" localSheetId="3" hidden="1">#REF!</definedName>
    <definedName name="BOD67CA7F8589C46228F60BD7E28D9C2D7" localSheetId="3" hidden="1">#REF!</definedName>
    <definedName name="BOD67F25D6D27A49E1814A2087117D0447" localSheetId="3" hidden="1">#REF!</definedName>
    <definedName name="BOD68ADAEA724A440BA216211DE90E21DE" localSheetId="3" hidden="1">#REF!</definedName>
    <definedName name="BOD6A9B4EFA5BE4AAEBE020575F40CB14E" localSheetId="3" hidden="1">#REF!</definedName>
    <definedName name="BOD6C050CFE9CB496099241818FD195157" localSheetId="3" hidden="1">#REF!</definedName>
    <definedName name="BOD7085707340440EE9D7A99D6C08373D9" localSheetId="3" hidden="1">#REF!</definedName>
    <definedName name="BOD72A4E69F28A4D2DB727C708559514CB" localSheetId="3" hidden="1">#REF!</definedName>
    <definedName name="BOD730CF5652874A15BB3A0EFF38FAECC9" localSheetId="3" hidden="1">#REF!</definedName>
    <definedName name="BOD752136B589C46F2B20D4A10BC51D69C" localSheetId="3" hidden="1">#REF!</definedName>
    <definedName name="BOD7A5EB22169C46EF8BEC2659F076B631" localSheetId="3" hidden="1">#REF!</definedName>
    <definedName name="BOD7C05C33C6B34ECFB0FEEEAED3179789" localSheetId="3" hidden="1">#REF!</definedName>
    <definedName name="BOD831AC4A40664D5B81949DF23848490E" localSheetId="3" hidden="1">#REF!</definedName>
    <definedName name="BOD85743EC01E14FCAA6462387B2973BF3" localSheetId="3" hidden="1">#REF!</definedName>
    <definedName name="BOD863786535844BDD890DD6380B27E790" localSheetId="3" hidden="1">#REF!</definedName>
    <definedName name="BOD8692CD306444419986C04F2AFB0EB7E" localSheetId="3" hidden="1">#REF!</definedName>
    <definedName name="BOD8A866EEF1B0447F81CF913639E1AE94" localSheetId="3" hidden="1">#REF!</definedName>
    <definedName name="BOD8E382AFC78846849BD32EE1438DA15C" localSheetId="3" hidden="1">#REF!</definedName>
    <definedName name="BOD92B9999EDD0458EA8E2A9D5B1361D31" localSheetId="3" hidden="1">#REF!</definedName>
    <definedName name="BOD984825210904F8EA488B100ADF8B2A7" localSheetId="3" hidden="1">#REF!</definedName>
    <definedName name="BOD99021C4F4DA48B89BA38EADA932215F" localSheetId="3" hidden="1">#REF!</definedName>
    <definedName name="BOD999919222154502AC63E967CF9FC291" localSheetId="3" hidden="1">#REF!</definedName>
    <definedName name="BOD9D3BDE9D3FC40899875BA402D84F07C" localSheetId="3" hidden="1">#REF!</definedName>
    <definedName name="BOD9F47F70DA7F4DAE90B6C8AA56290EEC" localSheetId="3" hidden="1">#REF!</definedName>
    <definedName name="BODA33610E821746AFAEBB36AD36EAA99A" localSheetId="3" hidden="1">#REF!</definedName>
    <definedName name="BODA428DE399BF41A7BDF44F6631F386F8" localSheetId="3" hidden="1">#REF!</definedName>
    <definedName name="BODAF333F79DBD46B9B9CBB1C2DC7509EA" localSheetId="3" hidden="1">#REF!</definedName>
    <definedName name="BODB0AACDACE904728879F14206A44844C" localSheetId="3" hidden="1">#REF!</definedName>
    <definedName name="BODB59C093A07048118D0F2B66BB364805" localSheetId="3" hidden="1">#REF!</definedName>
    <definedName name="BODB649E7CA5AF4B2CA46E0DDD2F53B310" localSheetId="3" hidden="1">#REF!</definedName>
    <definedName name="BODBC437353B934A6DB37F68E3C97BF194" localSheetId="3" hidden="1">#REF!</definedName>
    <definedName name="BODBD7A66BC34044D0B3E2C374468D6508" localSheetId="3" hidden="1">#REF!</definedName>
    <definedName name="BODC067067D09C4AA6A0CFE585E3165ABF" localSheetId="3" hidden="1">#REF!</definedName>
    <definedName name="BODC0893A030B54F41810BC4C8A2297025" localSheetId="3" hidden="1">#REF!</definedName>
    <definedName name="BODC08DD42C64A49D8B1131D25103C1DDA" localSheetId="3" hidden="1">#REF!</definedName>
    <definedName name="BODC162AC12E384855B5A17B54390FC1B4" localSheetId="3" hidden="1">#REF!</definedName>
    <definedName name="BODC2EB49E7C114C02B92E31C20201A037" localSheetId="3" hidden="1">#REF!</definedName>
    <definedName name="BODC6CDEA9D5654A6181AF421D9B478D49" localSheetId="3" hidden="1">#REF!</definedName>
    <definedName name="BODC7798DB80774A0F9684E6270E3B4C3D" localSheetId="3" hidden="1">#REF!</definedName>
    <definedName name="BODC90C60BE5514B6388CE735C6490EFA4" localSheetId="3" hidden="1">#REF!</definedName>
    <definedName name="BODCA60EE4DC8F49E9952AE75D388B577C" localSheetId="3" hidden="1">#REF!</definedName>
    <definedName name="BODCA6A4A1F037413893745EE5B3F08633" localSheetId="3" hidden="1">#REF!</definedName>
    <definedName name="BODCA9F3E09DD448E5BAEC2F238D1EE8C5" localSheetId="3" hidden="1">#REF!</definedName>
    <definedName name="BODCAC497D5BFA43C085BDE62B0AD57CBD" localSheetId="3" hidden="1">#REF!</definedName>
    <definedName name="BODCBDD0479AF048E59A697686DCE2352F" localSheetId="3" hidden="1">#REF!</definedName>
    <definedName name="BODCCBE6E2954B459E9F369DE2EE90CBA0" localSheetId="3" hidden="1">#REF!</definedName>
    <definedName name="BODCCCD74CFC5F411A99DF7029A5E36194" localSheetId="3" hidden="1">#REF!</definedName>
    <definedName name="BODCD32C7F27F34DB6839C4FB7D49E165F" localSheetId="3" hidden="1">#REF!</definedName>
    <definedName name="BODD0CD7879BFB41E3B90BE6AB42B8E433" localSheetId="3" hidden="1">#REF!</definedName>
    <definedName name="BODD24FDA004FA4FE9B68BC92D36697A9A" localSheetId="3" hidden="1">#REF!</definedName>
    <definedName name="BODD43EC9B26ED45A381D49F3A53B9DBAD" localSheetId="3" hidden="1">#REF!</definedName>
    <definedName name="BODDE25B8D6396443494AB63B854D74D9B" localSheetId="3" hidden="1">#REF!</definedName>
    <definedName name="BODDF0DE62D01A4D90850DC0D67FE2B8E0" localSheetId="3" hidden="1">#REF!</definedName>
    <definedName name="BODDF2EED7790E4F218E8A5743F1C8C1DB" localSheetId="3" hidden="1">#REF!</definedName>
    <definedName name="BODDFEC840830C4E819F0BE8E9951155A5" localSheetId="3" hidden="1">#REF!</definedName>
    <definedName name="BODE206063BC574FEFA287B330C0EC6E35" localSheetId="3" hidden="1">#REF!</definedName>
    <definedName name="BODE3A5AAA7DFE4A9AA64EF91754D97411" localSheetId="3" hidden="1">#REF!</definedName>
    <definedName name="BODE63851A3EE54D549F56337F53003983" localSheetId="3" hidden="1">#REF!</definedName>
    <definedName name="BODE778DD28E5342F198B0673C56F3EF31" localSheetId="3" hidden="1">#REF!</definedName>
    <definedName name="BODE8E4A663091405BAEB354C0C6B79C91" localSheetId="3" hidden="1">#REF!</definedName>
    <definedName name="BODEE6866F9BE542EB8E4D5E48CCC670EB" localSheetId="3" hidden="1">#REF!</definedName>
    <definedName name="BODF08997A50C54CE581038B699F264FD8" localSheetId="3" hidden="1">#REF!</definedName>
    <definedName name="BODF167A0BCDA54226AB9A64EEBA74BAC0" localSheetId="3" hidden="1">#REF!</definedName>
    <definedName name="BOE00BFAAC3BF34874B2BC33A29005FB31" localSheetId="3" hidden="1">#REF!</definedName>
    <definedName name="BOE0330607D1E948CDBBAECB277355B994" localSheetId="3" hidden="1">#REF!</definedName>
    <definedName name="BOE06FB8D4B8094C9290643D436370F6B5" localSheetId="3" hidden="1">#REF!</definedName>
    <definedName name="BOE0714508937E4602B775B6AC0A9A2926" localSheetId="3" hidden="1">#REF!</definedName>
    <definedName name="BOE0921988E6C94E1C834A96DC61930D04" localSheetId="3" hidden="1">#REF!</definedName>
    <definedName name="BOE11F2A6A20324087A1B712250338770B" localSheetId="3" hidden="1">#REF!</definedName>
    <definedName name="BOE18F9BDC4DE442F28D09D9F9E74FCD7A" localSheetId="3" hidden="1">#REF!</definedName>
    <definedName name="BOE28749FC09AD48A49A4162D5BA57F944" localSheetId="3" hidden="1">#REF!</definedName>
    <definedName name="BOE28B95CB9E3348629371A89EA2477910" localSheetId="3" hidden="1">#REF!</definedName>
    <definedName name="BOE2EDE459B2654BF6BAABEEA286DF3D19" localSheetId="3" hidden="1">#REF!</definedName>
    <definedName name="BOE3183058F4294608BF77CBF5501D14BF" localSheetId="3" hidden="1">#REF!</definedName>
    <definedName name="BOE31FD93546414015869401C2650AD8FE" localSheetId="3" hidden="1">#REF!</definedName>
    <definedName name="BOE32806669F544DD7B7B16E14E03B78F0" localSheetId="3" hidden="1">#REF!</definedName>
    <definedName name="BOE335F4FD396A44708BE4409D9117F385" localSheetId="3" hidden="1">#REF!</definedName>
    <definedName name="BOE344D1D47CDD43F59BC658DBCDF42554" localSheetId="3" hidden="1">#REF!</definedName>
    <definedName name="BOE37A2687ACFD4469AAB5497B5598F21F" localSheetId="3" hidden="1">#REF!</definedName>
    <definedName name="BOE37D8E6D655F4A46BB97ADB980638ED2" localSheetId="3" hidden="1">#REF!</definedName>
    <definedName name="BOE3C64E7D04E24327AED94FEC61E4F87C" localSheetId="3" hidden="1">#REF!</definedName>
    <definedName name="BOE3CF5E1DD50645B6A9B9471A08EDD3F2" localSheetId="3" hidden="1">#REF!</definedName>
    <definedName name="BOE43565A59A4A4086ACEE6AA65AFD8D25" localSheetId="3" hidden="1">#REF!</definedName>
    <definedName name="BOE441BC7356454A6D8048F1B32EE74216" localSheetId="3" hidden="1">#REF!</definedName>
    <definedName name="BOE4998CB8820A4725B0EBEDD40DFFABAD" localSheetId="3" hidden="1">#REF!</definedName>
    <definedName name="BOE4BCEF1C378F49008AAB9FC635616126" localSheetId="3" hidden="1">#REF!</definedName>
    <definedName name="BOE4CF8125D77546FFBC135F51A06038DC" localSheetId="3" hidden="1">#REF!</definedName>
    <definedName name="BOE4E411E6669E4E7AAE5224EFF953E13B" localSheetId="3" hidden="1">#REF!</definedName>
    <definedName name="BOE52A08924AFF4A9FB54D6B99B56589E3" localSheetId="3" hidden="1">#REF!</definedName>
    <definedName name="BOE53E985A512744D28F10233A257B0CC0" localSheetId="3" hidden="1">#REF!</definedName>
    <definedName name="BOE54C995A2E454CBDB91DF775F23BB29C" localSheetId="3" hidden="1">#REF!</definedName>
    <definedName name="BOE59E049355E84A74A6D9D19A48702BCB" localSheetId="3" hidden="1">#REF!</definedName>
    <definedName name="BOE5F1E78D1C444780A4F36C8149089A82" localSheetId="3" hidden="1">#REF!</definedName>
    <definedName name="BOE5F8998B325D4D84A169637BBD7797BF" localSheetId="3" hidden="1">#REF!</definedName>
    <definedName name="BOE61E22D521D64B3F80AEAB7E7E362048" localSheetId="3" hidden="1">#REF!</definedName>
    <definedName name="BOE6AB24CD386C498784E1209D1EB9D464" localSheetId="3" hidden="1">#REF!</definedName>
    <definedName name="BOE6C622893ACC4569937181768C3DDCAF" localSheetId="3" hidden="1">#REF!</definedName>
    <definedName name="BOE7514535047E4BE78607A9461568D5E3" localSheetId="3" hidden="1">#REF!</definedName>
    <definedName name="BOE790FAA6E7704C16B55D1A4EC42DDE0D" localSheetId="3" hidden="1">#REF!</definedName>
    <definedName name="BOE7E02C1BFB9E4BFEAFC7C57C16E988CD" localSheetId="3" hidden="1">#REF!</definedName>
    <definedName name="BOE8126DBE53CE4E34BA25C17405CAD39C" localSheetId="3" hidden="1">#REF!</definedName>
    <definedName name="BOE8374802E9F3478A86B3C76BBBDF6A4C" localSheetId="3" hidden="1">#REF!</definedName>
    <definedName name="BOE8DDFAD0E54C4CD7BC40955D5CB89F06" localSheetId="3" hidden="1">#REF!</definedName>
    <definedName name="BOE936516E767A44DD9B6B81DF796F23CD" localSheetId="3" hidden="1">#REF!</definedName>
    <definedName name="BOE977A316CB414CFD8963D25F45865638" localSheetId="3" hidden="1">#REF!</definedName>
    <definedName name="BOE97E198C822B4F02839C4AFFB0982C41" localSheetId="3" hidden="1">#REF!</definedName>
    <definedName name="BOE990F9EAFF0645C6B44AD7ED5735595F" localSheetId="3" hidden="1">#REF!</definedName>
    <definedName name="BOE9AF46F0191D446F8B9DC188B42B1D44" localSheetId="3" hidden="1">#REF!</definedName>
    <definedName name="BOE9BECE8DC4D34C12AED3A9765EC99564" localSheetId="3" hidden="1">#REF!</definedName>
    <definedName name="BOE9D7E7A180D84984ADBABE38B0C1DE47" localSheetId="3" hidden="1">#REF!</definedName>
    <definedName name="BOE9E4DDEEADBA44C9A0DE15554C1F85F6" localSheetId="3" hidden="1">#REF!</definedName>
    <definedName name="BOEA1523D5F46B4788804709BE1A26BA14" localSheetId="3" hidden="1">#REF!</definedName>
    <definedName name="BOEA1F540E644F4BB0A5EE7602CFC6CE85" localSheetId="3" hidden="1">#REF!</definedName>
    <definedName name="BOEA8D804695B34EB28BF045E7AFAE8749" localSheetId="3" hidden="1">#REF!</definedName>
    <definedName name="BOEA9B1BA353934C0BA1E1747F7A7C464E" localSheetId="3" hidden="1">#REF!</definedName>
    <definedName name="BOEAA3F047568340D8869ED73AAD0BFE6D" localSheetId="3" hidden="1">#REF!</definedName>
    <definedName name="BOEAE3119B18244FF186ADE7EC3D4B3709" localSheetId="3" hidden="1">#REF!</definedName>
    <definedName name="BOEAEDCEB53CAC4E1283A337F72126C0F5" localSheetId="3" hidden="1">#REF!</definedName>
    <definedName name="BOEAF3620CF80A4E6D91EDEA0B885305DF" localSheetId="3" hidden="1">#REF!</definedName>
    <definedName name="BOEB2F792D1DA44712A20140C0CF1A5A14" localSheetId="3" hidden="1">#REF!</definedName>
    <definedName name="BOEB83AE8510C54AB09C9C8B6FA0BC99FA" localSheetId="3" hidden="1">#REF!</definedName>
    <definedName name="BOEBC5E6B5DE394460952653A802415778" localSheetId="3" hidden="1">#REF!</definedName>
    <definedName name="BOEBD3971C123447FE9682CE486F5131F0" localSheetId="3" hidden="1">#REF!</definedName>
    <definedName name="BOEC07B732735048BE8BCF69DB76C063C1" localSheetId="3" hidden="1">#REF!</definedName>
    <definedName name="BOEC3CA481A0514C5F881893969184962E" localSheetId="3" hidden="1">#REF!</definedName>
    <definedName name="BOEC8AE341D2244F18B58D9B5C0B37BAA7" localSheetId="3" hidden="1">#REF!</definedName>
    <definedName name="BOECD984CDCC24474C9B3A42B93D9AAF5D" localSheetId="3" hidden="1">#REF!</definedName>
    <definedName name="BOED0E541F9B1E40D8B09CBB4B2F3021E1" localSheetId="3" hidden="1">#REF!</definedName>
    <definedName name="BOED44359EE2164A959DCFD20B59D81976" localSheetId="3" hidden="1">#REF!</definedName>
    <definedName name="BOED4890A827CA4DEFB5632D89AEBFBAA4" localSheetId="3" hidden="1">#REF!</definedName>
    <definedName name="BOED578E8DEDDB403E81EB6DBE0D745248" localSheetId="3" hidden="1">#REF!</definedName>
    <definedName name="BOED5D02D092784E4E86C92C648A7106C2" localSheetId="3" hidden="1">#REF!</definedName>
    <definedName name="BOED5EDB0881C148D1BC3A2095BA3C993C" localSheetId="3" hidden="1">#REF!</definedName>
    <definedName name="BOED6EA23C5A8240029C63E6E533A170F3" localSheetId="3" hidden="1">#REF!</definedName>
    <definedName name="BOED793736A68046F3A9A0588868603E9C" localSheetId="3" hidden="1">#REF!</definedName>
    <definedName name="BOED79535EC29B4ABC856D3EADD4778623" localSheetId="3" hidden="1">#REF!</definedName>
    <definedName name="BOED7E96E993E145EAB7524904938A97B1" localSheetId="3" hidden="1">#REF!</definedName>
    <definedName name="BOEDB0F03E02CC492CAED31AB1BBF431DF" localSheetId="3" hidden="1">#REF!</definedName>
    <definedName name="BOEDB899E85666477B88041BE0C15D3786" localSheetId="3" hidden="1">#REF!</definedName>
    <definedName name="BOEDBD721205FC4ED0BF53B8759EFB3355" localSheetId="3" hidden="1">#REF!</definedName>
    <definedName name="BOEDC3DEFB1EFB4FABA8D605BF3439FFDD" localSheetId="3" hidden="1">#REF!</definedName>
    <definedName name="BOEDEDE962A85943E1BA6158652BA654E7" localSheetId="3" hidden="1">#REF!</definedName>
    <definedName name="BOEDF8096D0E6B419BAF5C6EFEC794E26F" localSheetId="3" hidden="1">#REF!</definedName>
    <definedName name="BOEE202F54569B491DB0D305009F1942AE" localSheetId="3" hidden="1">#REF!</definedName>
    <definedName name="BOEE20CBED15BC464D830D7F32F69CC9A1" localSheetId="3" hidden="1">#REF!</definedName>
    <definedName name="BOEE6DFAE100A24ED6B8C01AF967BD9371" localSheetId="3" hidden="1">#REF!</definedName>
    <definedName name="BOEE882E5FF7504B858A0A149709BD00D8" localSheetId="3" hidden="1">#REF!</definedName>
    <definedName name="BOEE9FE40D32684CE49BD93BA3C7C1EF63" localSheetId="3" hidden="1">#REF!</definedName>
    <definedName name="BOEEB233D48DF346F087C2A730DCE3C2C4" localSheetId="3" hidden="1">#REF!</definedName>
    <definedName name="BOEEB859DA860A4FE3BF79F4F4A1FFD23F" localSheetId="3" hidden="1">#REF!</definedName>
    <definedName name="BOEEB982F0EB424B2DB1DF570B29AD7EB3" localSheetId="3" hidden="1">#REF!</definedName>
    <definedName name="BOEECC17207F42460088B14D06A29B3327" localSheetId="3" hidden="1">#REF!</definedName>
    <definedName name="BOEF022AC9F60C4FA2A87C938861020E9C" localSheetId="3" hidden="1">#REF!</definedName>
    <definedName name="BOEF5CB54009964F7983F766310DD6CEF2" localSheetId="3" hidden="1">#REF!</definedName>
    <definedName name="BOEF68E06EBD1F41DAB6F69125E295270A" localSheetId="3" hidden="1">#REF!</definedName>
    <definedName name="BOEF941D150B794F41B4037E7D46E16E1D" localSheetId="3" hidden="1">#REF!</definedName>
    <definedName name="BOF04210371D0447F9B025FE5913DD09ED" localSheetId="3" hidden="1">#REF!</definedName>
    <definedName name="BOF067EA524F544D93998EDD9709E08DDF" localSheetId="3" hidden="1">#REF!</definedName>
    <definedName name="BOF073A8C396124F179755D7CE3937335B" localSheetId="3" hidden="1">#REF!</definedName>
    <definedName name="BOF08B0C22254C4CF4AAEFB3FCEC0A6D34" localSheetId="3" hidden="1">#REF!</definedName>
    <definedName name="BOF09F97204E08436098F29FDBC4E7B1FC" localSheetId="3" hidden="1">#REF!</definedName>
    <definedName name="BOF0A45952AE634819AD767C0ABF4B7C8F" localSheetId="3" hidden="1">#REF!</definedName>
    <definedName name="BOF18BD37E8C624A04AA586C2057DF7CB4" localSheetId="3" hidden="1">#REF!</definedName>
    <definedName name="BOF1911AB0BD2648F98DE86B3D9815C613" localSheetId="3" hidden="1">#REF!</definedName>
    <definedName name="BOF1B6E584FD144AE9A30BCE8CC5D6AA85" localSheetId="3" hidden="1">#REF!</definedName>
    <definedName name="BOF1DE3CFC012A4BD789E3CD5471D052B1" localSheetId="3" hidden="1">#REF!</definedName>
    <definedName name="BOF21AF2544D434188807E817F2390F05F" localSheetId="3" hidden="1">#REF!</definedName>
    <definedName name="BOF220FC776FB44C75B938574E31F9F3CB" localSheetId="3" hidden="1">#REF!</definedName>
    <definedName name="BOF25D0664B60B461596DE5BDB4B8E6275" localSheetId="3" hidden="1">#REF!</definedName>
    <definedName name="BOF31CB799A8D4400DA9987C126B8CF980" localSheetId="3" hidden="1">#REF!</definedName>
    <definedName name="BOF35819F2D3924879B621ACC6A476CF0F" localSheetId="3" hidden="1">#REF!</definedName>
    <definedName name="BOF3F07D55806E49669B9AE06D6E7DCC1D" localSheetId="3" hidden="1">#REF!</definedName>
    <definedName name="BOF3F0E6A0866F46CDBC0E92B6FF0A8D76" localSheetId="3" hidden="1">#REF!</definedName>
    <definedName name="BOF4099C0E535946A8AC0AA373BFFB7373" localSheetId="3" hidden="1">#REF!</definedName>
    <definedName name="BOF458BBB1F7BA407194F689089AAA307C" localSheetId="3" hidden="1">#REF!</definedName>
    <definedName name="BOF45ADF7CB2F042FEA2DEE4879540B1D8" localSheetId="3" hidden="1">#REF!</definedName>
    <definedName name="BOF462FFE4C08E4E4796C65D4955DCCB0B" localSheetId="3" hidden="1">#REF!</definedName>
    <definedName name="BOF46AC68DC91940BEBC7EFA43CC3C97FB" localSheetId="3" hidden="1">#REF!</definedName>
    <definedName name="BOF472288BAC9C4F2CAD3BA7D32F4FF7F8" localSheetId="3" hidden="1">#REF!</definedName>
    <definedName name="BOF480BBDFAABE413E93AB2A13A6C2DD79" localSheetId="3" hidden="1">#REF!</definedName>
    <definedName name="BOF487734D2B51494D91F1D2ACF26A55D6" localSheetId="3" hidden="1">#REF!</definedName>
    <definedName name="BOF4A1694D2F674F189E2B044CBC49EC7D" localSheetId="3" hidden="1">#REF!</definedName>
    <definedName name="BOF4D52148612845D7A1888206E54C8A73" localSheetId="3" hidden="1">#REF!</definedName>
    <definedName name="BOF4E7CED40817458BB4DAF2AF76DB4375" localSheetId="3" hidden="1">#REF!</definedName>
    <definedName name="BOF515AF2AC9124777AD69BF826468F21A" localSheetId="3" hidden="1">#REF!</definedName>
    <definedName name="BOF586742C029C48D9B4B077A769D37E66" localSheetId="3" hidden="1">#REF!</definedName>
    <definedName name="BOF5B0C9ADB7874AEDBA5C1C1B6390AFDD" localSheetId="3" hidden="1">#REF!</definedName>
    <definedName name="BOF606A4C24FC7473AB903B5C686ED80B6" localSheetId="3" hidden="1">#REF!</definedName>
    <definedName name="BOF62057011B124D2B8B5FE3F6C6540C1B" localSheetId="3" hidden="1">#REF!</definedName>
    <definedName name="BOF62E2086F04E42FBAB98D947FE2A4AA2" localSheetId="3" hidden="1">#REF!</definedName>
    <definedName name="BOF6331B3414AB479CBEF70ADA09CC96ED" localSheetId="3" hidden="1">#REF!</definedName>
    <definedName name="BOF64019546BA74EE394B51C638A28C364" localSheetId="3" hidden="1">#REF!</definedName>
    <definedName name="BOF64FB4A1B1934C8BBBF6057FA35294B5" localSheetId="3" hidden="1">#REF!</definedName>
    <definedName name="BOF6EF44427BA24B2E890DB76870C7A0EF" localSheetId="3" hidden="1">#REF!</definedName>
    <definedName name="BOF702495608254EA98656E8D7A35679C9" localSheetId="3" hidden="1">#REF!</definedName>
    <definedName name="BOF713B0C4791E4008B844AA7DBB64F817" localSheetId="3" hidden="1">#REF!</definedName>
    <definedName name="BOF7165456F3CB47649A015193DA625146" localSheetId="3" hidden="1">#REF!</definedName>
    <definedName name="BOF71C81EFD03D4BD59D016740952A17C4" localSheetId="3" hidden="1">#REF!</definedName>
    <definedName name="BOF71D7C649B4C427094B992BCFC4E50D3" localSheetId="3" hidden="1">#REF!</definedName>
    <definedName name="BOF728C9955592418ABFB5667832AEE943" localSheetId="3" hidden="1">#REF!</definedName>
    <definedName name="BOF732DFCC436249868D474ECBC5C3F71C" localSheetId="3" hidden="1">#REF!</definedName>
    <definedName name="BOF743C3FD435D48E4947C3E1F414EE8D4" localSheetId="3" hidden="1">#REF!</definedName>
    <definedName name="BOF74D6A20986849609858E433D1C67E50" localSheetId="3" hidden="1">#REF!</definedName>
    <definedName name="BOF75D581F70B74110BB1E675141E947A7" localSheetId="3" hidden="1">#REF!</definedName>
    <definedName name="BOF79BA0BCCE0F48C08B20AFAC5272DA93" localSheetId="3" hidden="1">#REF!</definedName>
    <definedName name="BOF79EBC034F8E4F308C99B9FF57846B07" localSheetId="3" hidden="1">#REF!</definedName>
    <definedName name="BOF7C57BF3437C4586A9C74C4141D37B21" localSheetId="3" hidden="1">#REF!</definedName>
    <definedName name="BOF7FB75B72D1141B4B7B0DF53BAD4E214" localSheetId="3" hidden="1">#REF!</definedName>
    <definedName name="BOF845C4B388034EEEABB77BC195A76D60" localSheetId="3" hidden="1">#REF!</definedName>
    <definedName name="BOF88D3E5C7F954374B30BD663F7FDB92A" localSheetId="3" hidden="1">#REF!</definedName>
    <definedName name="BOF8CF54482BED4490A08D1D0F5DB56845" localSheetId="3" hidden="1">#REF!</definedName>
    <definedName name="BOF941A1E915DF443CB70C5D329E22E4E0" localSheetId="3" hidden="1">#REF!</definedName>
    <definedName name="BOF94936D70B4A40D5967C556F9E723301" localSheetId="3" hidden="1">#REF!</definedName>
    <definedName name="BOF97EAF8C1D814D64AB437F6067380BFA" localSheetId="3" hidden="1">#REF!</definedName>
    <definedName name="BOF9A254C09EC040BE9E647DAAEEF7DE59" localSheetId="3" hidden="1">#REF!</definedName>
    <definedName name="BOF9A909F713964F2482A00D974DAB95B6" localSheetId="3" hidden="1">#REF!</definedName>
    <definedName name="BOF9B1BFC7EEBA4E7781F3D695D3480017" localSheetId="3" hidden="1">#REF!</definedName>
    <definedName name="BOF9B2B048EFF54112B88496B351846499" localSheetId="3" hidden="1">#REF!</definedName>
    <definedName name="BOF9E044E4788B47D0BFA03E705E31FDC4" localSheetId="3" hidden="1">#REF!</definedName>
    <definedName name="BOFA2053129903421A8ADFD78828C3DFB8" localSheetId="3" hidden="1">#REF!</definedName>
    <definedName name="BOFA35B848960644D2BBA3831E767614E5" localSheetId="3" hidden="1">#REF!</definedName>
    <definedName name="BOFA5E0855CB9D4336A884F9ABC9C86616" localSheetId="3" hidden="1">#REF!</definedName>
    <definedName name="BOFA8DEDFD1F5E4A7F861C0BFDE8F505EB" localSheetId="3" hidden="1">#REF!</definedName>
    <definedName name="BOFABDCC52B72541589F80C07CB7F1B21F" localSheetId="3" hidden="1">#REF!</definedName>
    <definedName name="BOFAD4D4FD72E047A5ABE4F3C572E51516" localSheetId="3" hidden="1">#REF!</definedName>
    <definedName name="BOFAD9CFA69D384C219989FCACF5331A1E" localSheetId="3" hidden="1">#REF!</definedName>
    <definedName name="BOFB16DE6DE5FA4BE9AB79045F08EE12A9" localSheetId="3" hidden="1">#REF!</definedName>
    <definedName name="BOFB33E095643340FC94372BC64B3BA063" localSheetId="3" hidden="1">#REF!</definedName>
    <definedName name="BOFB6A52EB7B754377AD23F0BC56A7133C" localSheetId="3" hidden="1">#REF!</definedName>
    <definedName name="BOFB7A084C56CF400A85EDB268A4E93C1F" localSheetId="3" hidden="1">#REF!</definedName>
    <definedName name="BOFBA205E046DD4B2CA544C11E805F0F38" localSheetId="3" hidden="1">#REF!</definedName>
    <definedName name="BOFBA6E1C56226455D88E2A8F97A8BC909" localSheetId="3" hidden="1">#REF!</definedName>
    <definedName name="BOFC218C2C473A4106BB4D70DC1033C655" localSheetId="3" hidden="1">#REF!</definedName>
    <definedName name="BOFC3738BE7A8A43B5BCE817BE94389A01" localSheetId="3" hidden="1">#REF!</definedName>
    <definedName name="BOFC61FDFA06F8437E9617426A28AB0B25" localSheetId="3" hidden="1">#REF!</definedName>
    <definedName name="BOFC8649E54CC94CFAB99377252C8245E1" localSheetId="3" hidden="1">#REF!</definedName>
    <definedName name="BOFCAAF899871B4AD3833B3CD4CD37A9C6" localSheetId="3" hidden="1">#REF!</definedName>
    <definedName name="BOFD13B3F549754CA389D2BD68ACB2D26E" localSheetId="3" hidden="1">#REF!</definedName>
    <definedName name="BOFD297C8FCD7E4862B0D35D134EDA6072" localSheetId="3" hidden="1">#REF!</definedName>
    <definedName name="BOFD45EBDA3C1B42D4B4D60BF0EDE74F06" localSheetId="3" hidden="1">#REF!</definedName>
    <definedName name="BOFD461F6BACDB4D99A4D30108733DA89F" localSheetId="3" hidden="1">#REF!</definedName>
    <definedName name="BOFD93DD09E46F460CA1D7C53A73C4EE13" localSheetId="3" hidden="1">#REF!</definedName>
    <definedName name="BOFDB279745A2E4B5593158343D7DB4FBA" localSheetId="3" hidden="1">#REF!</definedName>
    <definedName name="BOFE1D17AD3F1C46FD99D7A6E22863D2F1" localSheetId="3" hidden="1">#REF!</definedName>
    <definedName name="BOFE563F3D8F3941049BF0D3EEE5B31959" localSheetId="3" hidden="1">#REF!</definedName>
    <definedName name="BOFE8973D28AB94002A6AA72D2B028D12B" localSheetId="3" hidden="1">#REF!</definedName>
    <definedName name="BOFE8FC0955D254B899FA186F5E70A420A" localSheetId="3" hidden="1">#REF!</definedName>
    <definedName name="BOFE97EC686CB5450AB744D2CC0056F0BC" localSheetId="3" hidden="1">#REF!</definedName>
    <definedName name="BOFEA1B454DB62469B8F70A973C39A66D5" localSheetId="3" hidden="1">#REF!</definedName>
    <definedName name="BOFEFE6D9BB8AA49AC88521F97A1CAE5F9" localSheetId="3" hidden="1">#REF!</definedName>
    <definedName name="BOFF3F61D670FB41CCAF4AC1F9B255AE23" localSheetId="3" hidden="1">#REF!</definedName>
    <definedName name="BOFF4C298214F441E18A45CC277555BE7B" localSheetId="3" hidden="1">#REF!</definedName>
    <definedName name="BOFF8F26F8737340DEAEB594DD588AEB75" localSheetId="3" hidden="1">#REF!</definedName>
    <definedName name="BOFF92A3945CAA48F2B0793A04DD6740F8" localSheetId="3" hidden="1">#REF!</definedName>
    <definedName name="BOFFCA9C352B18499AB82F7D8A3EECBC31" localSheetId="3" hidden="1">#REF!</definedName>
    <definedName name="BOFFDFA2E2C18546E0A43CE31B2734E113" localSheetId="3" hidden="1">#REF!</definedName>
    <definedName name="BOQ" localSheetId="3">#REF!</definedName>
    <definedName name="BOQA" localSheetId="3">#REF!</definedName>
    <definedName name="BRY" localSheetId="3">#REF!</definedName>
    <definedName name="BSC_Clock_Configuration.Configure_IP_Clock_Server" localSheetId="3">#REF!</definedName>
    <definedName name="BUDGET" localSheetId="3">#REF!</definedName>
    <definedName name="BUILD" localSheetId="3">#REF!</definedName>
    <definedName name="BY_NATURE_OF_BUS" localSheetId="3">#REF!</definedName>
    <definedName name="CABEX" localSheetId="3">#REF!</definedName>
    <definedName name="CABINET_SPACE" localSheetId="3">#REF!</definedName>
    <definedName name="cards" localSheetId="3">#REF!</definedName>
    <definedName name="CARDS2" localSheetId="3">#REF!</definedName>
    <definedName name="casfsfsaf" localSheetId="3">#REF!</definedName>
    <definedName name="CIS" localSheetId="3" hidden="1">#REF!</definedName>
    <definedName name="CLASS" localSheetId="3">#REF!</definedName>
    <definedName name="CLASS1" localSheetId="3">#REF!</definedName>
    <definedName name="code" localSheetId="3">#REF!</definedName>
    <definedName name="CONSO" localSheetId="3">#REF!</definedName>
    <definedName name="CONSO1" localSheetId="3">#REF!</definedName>
    <definedName name="consubs" localSheetId="3">#REF!</definedName>
    <definedName name="CONTRACT" localSheetId="3">#REF!</definedName>
    <definedName name="corenew" localSheetId="3">#REF!</definedName>
    <definedName name="corpsubs" localSheetId="3">#REF!</definedName>
    <definedName name="CTAAMBT" localSheetId="3">#REF!</definedName>
    <definedName name="Currency" localSheetId="3">#REF!</definedName>
    <definedName name="Customer_Name" localSheetId="3">#REF!</definedName>
    <definedName name="d" localSheetId="3">#REF!</definedName>
    <definedName name="data" localSheetId="3">#REF!</definedName>
    <definedName name="data1" localSheetId="3">#REF!</definedName>
    <definedName name="data2" localSheetId="3">#REF!</definedName>
    <definedName name="data3" localSheetId="3">#REF!</definedName>
    <definedName name="data4" localSheetId="3">#REF!</definedName>
    <definedName name="data5" localSheetId="3">#REF!</definedName>
    <definedName name="data6" localSheetId="3">#REF!</definedName>
    <definedName name="data7" localSheetId="3">#REF!</definedName>
    <definedName name="data8" localSheetId="3">#REF!</definedName>
    <definedName name="Database" localSheetId="3">#REF!</definedName>
    <definedName name="db_lj" localSheetId="3">#REF!</definedName>
    <definedName name="Demo" localSheetId="3">#REF!</definedName>
    <definedName name="dff" localSheetId="3" hidden="1">#REF!</definedName>
    <definedName name="DFGC" localSheetId="3" hidden="1">#REF!</definedName>
    <definedName name="DFGF" localSheetId="3">#REF!</definedName>
    <definedName name="DGTFHG" localSheetId="3">#REF!</definedName>
    <definedName name="DISTANCE" localSheetId="3">#REF!</definedName>
    <definedName name="District" localSheetId="3">#REF!</definedName>
    <definedName name="DP" localSheetId="3">#REF!</definedName>
    <definedName name="dsf" localSheetId="3">#REF!</definedName>
    <definedName name="dutacbo_1" localSheetId="3" hidden="1">#REF!</definedName>
    <definedName name="dutacbo_11" localSheetId="3" hidden="1">#REF!</definedName>
    <definedName name="dutacbo_2" localSheetId="3" hidden="1">#REF!</definedName>
    <definedName name="dutacbo_sandy" localSheetId="3" hidden="1">#REF!</definedName>
    <definedName name="Equipment2" localSheetId="3">#REF!</definedName>
    <definedName name="ERTY" localSheetId="3">#REF!</definedName>
    <definedName name="ERY" localSheetId="3">#REF!</definedName>
    <definedName name="eur_usd" localSheetId="3">#REF!</definedName>
    <definedName name="EUReXToATS" localSheetId="3" hidden="1">#REF!</definedName>
    <definedName name="EUReXToBEF" localSheetId="3" hidden="1">#REF!</definedName>
    <definedName name="EUReXToDEM" localSheetId="3" hidden="1">#REF!</definedName>
    <definedName name="EUReXToESP" localSheetId="3" hidden="1">#REF!</definedName>
    <definedName name="EUReXToFIM" localSheetId="3" hidden="1">#REF!</definedName>
    <definedName name="EUReXToIEP" localSheetId="3" hidden="1">#REF!</definedName>
    <definedName name="EUReXToITL" localSheetId="3" hidden="1">#REF!</definedName>
    <definedName name="EUReXToLUF" localSheetId="3" hidden="1">#REF!</definedName>
    <definedName name="EUReXToNLG" localSheetId="3" hidden="1">#REF!</definedName>
    <definedName name="EUReXToPTE" localSheetId="3" hidden="1">#REF!</definedName>
    <definedName name="ewqewq" localSheetId="3" hidden="1">#REF!</definedName>
    <definedName name="EXCHANGE" localSheetId="3">#REF!</definedName>
    <definedName name="feeds" localSheetId="3">#REF!</definedName>
    <definedName name="ffff" localSheetId="3" hidden="1">#REF!</definedName>
    <definedName name="FIBRIVIAFTTH" localSheetId="3">#REF!</definedName>
    <definedName name="fill" localSheetId="3" hidden="1">#REF!</definedName>
    <definedName name="finalolt" localSheetId="3">#REF!</definedName>
    <definedName name="finalsolution" localSheetId="3">#REF!</definedName>
    <definedName name="FOBLIST" localSheetId="3" hidden="1">#REF!</definedName>
    <definedName name="fsdafsdfasdfgasdgfasdga" localSheetId="3" hidden="1">#REF!</definedName>
    <definedName name="FTTH" localSheetId="3">#REF!</definedName>
    <definedName name="G" localSheetId="3">#REF!</definedName>
    <definedName name="GARNET" localSheetId="3">#REF!</definedName>
    <definedName name="GENE" localSheetId="3">#REF!</definedName>
    <definedName name="GeneDec52023" localSheetId="3">#REF!</definedName>
    <definedName name="GeneJune22" localSheetId="3">#REF!</definedName>
    <definedName name="GeneLuzon001" localSheetId="3">#REF!</definedName>
    <definedName name="GeneOLT001" localSheetId="3">#REF!</definedName>
    <definedName name="GeneSites001" localSheetId="3">#REF!</definedName>
    <definedName name="GeneSites003" localSheetId="3">#REF!</definedName>
    <definedName name="GeneSona001" localSheetId="3">#REF!</definedName>
    <definedName name="GFAST123" localSheetId="3">#REF!</definedName>
    <definedName name="GFAST1234" localSheetId="3">#REF!</definedName>
    <definedName name="GFAST2000" localSheetId="3">#REF!</definedName>
    <definedName name="GFAST3000" localSheetId="3">#REF!</definedName>
    <definedName name="GFAST5000" localSheetId="3">#REF!</definedName>
    <definedName name="GFAST5555" localSheetId="3">#REF!</definedName>
    <definedName name="GFHAJHKLT" localSheetId="3">#REF!</definedName>
    <definedName name="GFHG" localSheetId="3">#REF!</definedName>
    <definedName name="GHGJY" localSheetId="3">#REF!</definedName>
    <definedName name="GHGT" localSheetId="3">#REF!</definedName>
    <definedName name="GHZ" localSheetId="3">#REF!</definedName>
    <definedName name="GMM" localSheetId="3">#REF!</definedName>
    <definedName name="GRAB" localSheetId="3">#REF!</definedName>
    <definedName name="h" localSheetId="3">#REF!</definedName>
    <definedName name="haha" localSheetId="3" hidden="1">#REF!</definedName>
    <definedName name="hahaha" localSheetId="3" hidden="1">#REF!</definedName>
    <definedName name="hearts" localSheetId="3">#REF!</definedName>
    <definedName name="hello" localSheetId="3">#REF!</definedName>
    <definedName name="HFF" localSheetId="3">#REF!</definedName>
    <definedName name="hh" localSheetId="3" hidden="1">#REF!</definedName>
    <definedName name="hhhhhhhhhhh" localSheetId="3">#REF!</definedName>
    <definedName name="hih" localSheetId="3">#REF!</definedName>
    <definedName name="hjz" localSheetId="3" hidden="1">#REF!</definedName>
    <definedName name="HLRDB金额" localSheetId="3" hidden="1">#REF!</definedName>
    <definedName name="HLRSET" localSheetId="3" hidden="1">#REF!</definedName>
    <definedName name="hlrsite" localSheetId="3" hidden="1">#REF!</definedName>
    <definedName name="hlrsw" localSheetId="3" hidden="1">#REF!</definedName>
    <definedName name="HOMING" localSheetId="3">#REF!</definedName>
    <definedName name="HORIZONTAL" localSheetId="3">#REF!</definedName>
    <definedName name="HWINSTALL" localSheetId="3" hidden="1">#REF!</definedName>
    <definedName name="IBSsites" localSheetId="3">#REF!</definedName>
    <definedName name="IPGONE" localSheetId="3">#REF!</definedName>
    <definedName name="IPHONE" localSheetId="3">#REF!</definedName>
    <definedName name="IPHONE1" localSheetId="3">#REF!</definedName>
    <definedName name="IPHONE11" localSheetId="3">#REF!</definedName>
    <definedName name="iphone12" localSheetId="3">#REF!</definedName>
    <definedName name="iphone2" localSheetId="3">#REF!</definedName>
    <definedName name="iphone3" localSheetId="3">#REF!</definedName>
    <definedName name="IuCS_IP.ADD_IPPATH" localSheetId="3">#REF!</definedName>
    <definedName name="IuCS_IP.ADD_SCTPLNK" localSheetId="3">#REF!</definedName>
    <definedName name="IuCS_IP.STR_IPCHK" localSheetId="3">#REF!</definedName>
    <definedName name="IuPS_IP.ADD_ETHREDPORT" localSheetId="3">#REF!</definedName>
    <definedName name="IuPS_IP.ADD_IPPATH" localSheetId="3">#REF!</definedName>
    <definedName name="IuPS_IP.ADD_SCTPLNK" localSheetId="3">#REF!</definedName>
    <definedName name="IuPS_IP.STR_IPCHK" localSheetId="3">#REF!</definedName>
    <definedName name="Iur_ATM.ADD_IPPATH" localSheetId="3">#REF!</definedName>
    <definedName name="Iur_ATM.ADD_IPRT" localSheetId="3">#REF!</definedName>
    <definedName name="Iur_ATM.ADD_SAALLNK" localSheetId="3">#REF!</definedName>
    <definedName name="Iur_IP.ADD_ETHREDPORT" localSheetId="3">#REF!</definedName>
    <definedName name="Iur_IP.ADD_IPPATH" localSheetId="3">#REF!</definedName>
    <definedName name="Iur_IP.ADD_SCTPLNK" localSheetId="3">#REF!</definedName>
    <definedName name="jcboi" localSheetId="3">#REF!</definedName>
    <definedName name="JOANA" localSheetId="3">#REF!</definedName>
    <definedName name="JOBH" localSheetId="3">#REF!</definedName>
    <definedName name="JPA" localSheetId="3">#REF!</definedName>
    <definedName name="JSTR" localSheetId="3" hidden="1">#REF!</definedName>
    <definedName name="Karnataka" localSheetId="3">#REF!</definedName>
    <definedName name="KEY_Parent_Column" localSheetId="3">#REF!</definedName>
    <definedName name="khaye" localSheetId="3">#REF!</definedName>
    <definedName name="KHAYE2" localSheetId="3">#REF!</definedName>
    <definedName name="kjglllllllllllll" localSheetId="3" hidden="1">#REF!</definedName>
    <definedName name="LAGUNA" localSheetId="3">#REF!</definedName>
    <definedName name="latlong" localSheetId="3">#REF!</definedName>
    <definedName name="LEGLEG6000" localSheetId="3">#REF!</definedName>
    <definedName name="LEGX" localSheetId="3">#REF!</definedName>
    <definedName name="LEVEL_3" localSheetId="3">#REF!</definedName>
    <definedName name="LGHZF" localSheetId="3">#REF!</definedName>
    <definedName name="list" localSheetId="3">#REF!</definedName>
    <definedName name="look" localSheetId="3">#REF!</definedName>
    <definedName name="lookup_area" localSheetId="3">#REF!</definedName>
    <definedName name="M2000设备金额" localSheetId="3" hidden="1">#REF!</definedName>
    <definedName name="Madya_pradesh" localSheetId="3">#REF!</definedName>
    <definedName name="MAGANDA" localSheetId="3" hidden="1">#REF!</definedName>
    <definedName name="MainList.1" localSheetId="3">INDEX(#REF!,1):INDEX(#REF!,COUNTA(#REF!))</definedName>
    <definedName name="MainList.2" localSheetId="3">INDEX(#REF!,1):INDEX(#REF!,COUNTA(#REF!))</definedName>
    <definedName name="MARIKINA" localSheetId="3">#REF!</definedName>
    <definedName name="MARKET_SEGMENT" localSheetId="3">#REF!</definedName>
    <definedName name="master" localSheetId="3">#REF!</definedName>
    <definedName name="MICHAEL001" localSheetId="3">#REF!</definedName>
    <definedName name="MICHAEL002" localSheetId="3">#REF!</definedName>
    <definedName name="MICHAEL003" localSheetId="3">#REF!</definedName>
    <definedName name="mmm" localSheetId="3" hidden="1">#REF!</definedName>
    <definedName name="MOMOMO" localSheetId="3">#REF!</definedName>
    <definedName name="multislot_jul" localSheetId="3">#REF!</definedName>
    <definedName name="NamedRange1" localSheetId="3">#REF!</definedName>
    <definedName name="NBBAL" localSheetId="3">#REF!</definedName>
    <definedName name="new" localSheetId="3">#REF!</definedName>
    <definedName name="newbatch6" localSheetId="3">#REF!</definedName>
    <definedName name="newjoice" localSheetId="3">#REF!</definedName>
    <definedName name="NEWNODE001" localSheetId="3">#REF!</definedName>
    <definedName name="NGNCARDS" localSheetId="3">#REF!</definedName>
    <definedName name="NL" localSheetId="3">#REF!</definedName>
    <definedName name="nnn" localSheetId="3">#REF!</definedName>
    <definedName name="OIC" localSheetId="3">#REF!</definedName>
    <definedName name="ok" localSheetId="3" hidden="1">#REF!</definedName>
    <definedName name="okok" localSheetId="3" hidden="1">#REF!</definedName>
    <definedName name="okok1" localSheetId="3" hidden="1">#REF!</definedName>
    <definedName name="olt" localSheetId="3">#REF!</definedName>
    <definedName name="oltdb" localSheetId="3">#REF!</definedName>
    <definedName name="OLTins" localSheetId="3">#REF!</definedName>
    <definedName name="omc" localSheetId="3">#REF!</definedName>
    <definedName name="OMC地点" localSheetId="3" hidden="1">#REF!</definedName>
    <definedName name="page1" localSheetId="3" hidden="1">#REF!</definedName>
    <definedName name="pasig" localSheetId="3">#REF!</definedName>
    <definedName name="PER_PROV" localSheetId="3">#REF!</definedName>
    <definedName name="pete" localSheetId="3" hidden="1">#REF!</definedName>
    <definedName name="peter" localSheetId="3">#REF!</definedName>
    <definedName name="PF_RES" localSheetId="3">#REF!</definedName>
    <definedName name="phase20b" localSheetId="3">#REF!</definedName>
    <definedName name="PIVOT" localSheetId="3">#REF!</definedName>
    <definedName name="PL" localSheetId="3">#REF!</definedName>
    <definedName name="PLDT_SVC" localSheetId="3">#REF!</definedName>
    <definedName name="PriceListAP" localSheetId="3" hidden="1">#REF!</definedName>
    <definedName name="PRIMARYCABLENG" localSheetId="3">#REF!</definedName>
    <definedName name="PRIMARYCOND" localSheetId="3">#REF!</definedName>
    <definedName name="PRIMARYUTIL" localSheetId="3">#REF!</definedName>
    <definedName name="_xlnm.Print_Area" localSheetId="3" hidden="1">#REF!</definedName>
    <definedName name="Print_Area1" localSheetId="3" hidden="1">#REF!</definedName>
    <definedName name="PROFILE_BUS" localSheetId="3">#REF!</definedName>
    <definedName name="PROFILESITE" localSheetId="3">#REF!</definedName>
    <definedName name="proposedodn" localSheetId="3">#REF!</definedName>
    <definedName name="prov" localSheetId="3">#REF!</definedName>
    <definedName name="PROVINCE" localSheetId="3">#REF!</definedName>
    <definedName name="province1" localSheetId="3">#REF!</definedName>
    <definedName name="q" localSheetId="3">#REF!</definedName>
    <definedName name="Q3Q4" localSheetId="3">#REF!</definedName>
    <definedName name="QA" localSheetId="3">#REF!</definedName>
    <definedName name="qdqdaD" localSheetId="3">#REF!</definedName>
    <definedName name="QF_COL_REMARK_H" localSheetId="3">#REF!</definedName>
    <definedName name="QF_COL_REMARK_HBM" localSheetId="3">#REF!</definedName>
    <definedName name="QF_SYS_CALC_DECIMAL" localSheetId="3">#REF!</definedName>
    <definedName name="QF_SYS_CTRLTEST" localSheetId="3">#REF!</definedName>
    <definedName name="QF_SYS_DEFAULT_CURRENCY" localSheetId="3">#REF!</definedName>
    <definedName name="QF_SYS_EXCHANGE1" localSheetId="3">#REF!</definedName>
    <definedName name="QFLAG_00025_EQUIPMENT_218_QFCOLLOCALTOTALPRICE_0" localSheetId="3">#REF!</definedName>
    <definedName name="QFLAG_00025_EQUIPMENT_218_QFCOLORIGINALTOTALPRICE_0" localSheetId="3">#REF!</definedName>
    <definedName name="QFLAG_00030_EQUIPMENT_219_QFCOLLOCALTOTALPRICE_0" localSheetId="3">#REF!</definedName>
    <definedName name="QFLAG_00030_EQUIPMENT_219_QFCOLORIGINALTOTALPRICE_0" localSheetId="3">#REF!</definedName>
    <definedName name="QFLAG_00116_EQUIPMENT_544_QFCOLORIGINALTOTALPRICE_0" localSheetId="3">#REF!</definedName>
    <definedName name="QFLAG_00116_EQUIPMENT_544_QFCOLTOTALPRICE_0" localSheetId="3">#REF!</definedName>
    <definedName name="QFLAG_00220_EQUIPMENT_257_QFCOLLOCALTOTALPRICE_0" localSheetId="3">#REF!</definedName>
    <definedName name="QFLAG_00220_EQUIPMENT_257_QFCOLORIGINALTOTALPRICE_0" localSheetId="3">#REF!</definedName>
    <definedName name="QFLAG_00230_EQUIPMENT_421_QFCOLORIGINALTOTALPRICE_0" localSheetId="3">#REF!</definedName>
    <definedName name="QFLAG_00230_EQUIPMENT_421_QFCOLTOTALPRICE_0" localSheetId="3">#REF!</definedName>
    <definedName name="QFLAG_00480_EQUIPMENT_507_QFCOLORIGINALTOTALPRICE_0" localSheetId="3">#REF!</definedName>
    <definedName name="QFLAG_00480_EQUIPMENT_507_QFCOLTOTALPRICE_0" localSheetId="3">#REF!</definedName>
    <definedName name="QFLAG_00500_SPAREPART_357_QFCOLORIGINALTOTALPRICE_0" localSheetId="3">#REF!</definedName>
    <definedName name="QFLAG_00500_SPAREPART_357_QFCOLTOTALPRICE_0" localSheetId="3">#REF!</definedName>
    <definedName name="QUEZONCITY" localSheetId="3">#REF!</definedName>
    <definedName name="Quotation_No." localSheetId="3">#REF!</definedName>
    <definedName name="qw" localSheetId="3" hidden="1">#REF!</definedName>
    <definedName name="Rajasthan" localSheetId="3">#REF!</definedName>
    <definedName name="rallos" localSheetId="3" hidden="1">#REF!</definedName>
    <definedName name="Recorder" localSheetId="3" hidden="1">#REF!</definedName>
    <definedName name="REGION" localSheetId="3">#REF!</definedName>
    <definedName name="REMIGRATION" localSheetId="3">#REF!</definedName>
    <definedName name="repair_turnaround_time" localSheetId="3">#REF!</definedName>
    <definedName name="REQUEST" localSheetId="3">#REF!</definedName>
    <definedName name="RERA" localSheetId="3">#REF!</definedName>
    <definedName name="retep" localSheetId="3" hidden="1">#REF!</definedName>
    <definedName name="rhian" localSheetId="3" hidden="1">#REF!</definedName>
    <definedName name="RNC_Basic_Data.SET_UOPERATORCFGPARA" localSheetId="3">#REF!</definedName>
    <definedName name="RNC安装材料" localSheetId="3" hidden="1">#REF!</definedName>
    <definedName name="RNC技术资料" localSheetId="3" hidden="1">#REF!</definedName>
    <definedName name="RNC硬件" localSheetId="3" hidden="1">#REF!</definedName>
    <definedName name="RNC软件" localSheetId="3" hidden="1">#REF!</definedName>
    <definedName name="ROUTER" localSheetId="3">#REF!</definedName>
    <definedName name="RSFTG" localSheetId="3">#REF!</definedName>
    <definedName name="RTD" localSheetId="3">#REF!</definedName>
    <definedName name="RTG" localSheetId="3">#REF!</definedName>
    <definedName name="RUZ" localSheetId="3">#REF!</definedName>
    <definedName name="ruzel" localSheetId="3">#REF!</definedName>
    <definedName name="ruzel2" localSheetId="3">#REF!</definedName>
    <definedName name="RY" localSheetId="3" hidden="1">#REF!</definedName>
    <definedName name="sa" localSheetId="3">#REF!</definedName>
    <definedName name="sadasffffffd" localSheetId="3">#REF!</definedName>
    <definedName name="sadg" localSheetId="3">#REF!</definedName>
    <definedName name="safgsrehatur" localSheetId="3">#REF!</definedName>
    <definedName name="SAKITSAHEAD" localSheetId="3">#REF!</definedName>
    <definedName name="Saved" localSheetId="3">#REF!</definedName>
    <definedName name="SCB" localSheetId="3">#REF!</definedName>
    <definedName name="sdac" localSheetId="3">#REF!</definedName>
    <definedName name="sdd" localSheetId="3" hidden="1">#REF!</definedName>
    <definedName name="sdf" localSheetId="3">#REF!</definedName>
    <definedName name="sdfas" localSheetId="3">#REF!</definedName>
    <definedName name="sdgzdg" localSheetId="3">#REF!</definedName>
    <definedName name="SDsdFFDX" localSheetId="3" hidden="1">#REF!</definedName>
    <definedName name="SDWAN" localSheetId="3">#REF!</definedName>
    <definedName name="SECONDARYCABLENG" localSheetId="3">#REF!</definedName>
    <definedName name="SECONDARYCOND" localSheetId="3">#REF!</definedName>
    <definedName name="SECONDARYUTIL" localSheetId="3">#REF!</definedName>
    <definedName name="SEGMENT" localSheetId="3">#REF!</definedName>
    <definedName name="SELLING_DEFICIENCIES" localSheetId="3">#REF!</definedName>
    <definedName name="SERVICE" localSheetId="3">#REF!</definedName>
    <definedName name="SHEB123" localSheetId="3">#REF!</definedName>
    <definedName name="sheet2aaaa" localSheetId="3" hidden="1">#REF!</definedName>
    <definedName name="sheet2bbb" localSheetId="3" hidden="1">#REF!</definedName>
    <definedName name="sheet2ddd" localSheetId="3" hidden="1">#REF!</definedName>
    <definedName name="SHERILL" localSheetId="3">#REF!</definedName>
    <definedName name="SHERILL6600" localSheetId="3">#REF!</definedName>
    <definedName name="SHERILLTIO2005" localSheetId="3">#REF!</definedName>
    <definedName name="SHESHESHE" localSheetId="3">#REF!</definedName>
    <definedName name="SHORTTT" localSheetId="3">#REF!</definedName>
    <definedName name="SITE_CATEGORY" localSheetId="3">#REF!</definedName>
    <definedName name="sitename" localSheetId="3">#REF!</definedName>
    <definedName name="sitename1" localSheetId="3">#REF!</definedName>
    <definedName name="sites" localSheetId="3">#REF!</definedName>
    <definedName name="SITES2" localSheetId="3">#REF!</definedName>
    <definedName name="SITES4" localSheetId="3">#REF!</definedName>
    <definedName name="SITES5" localSheetId="3">#REF!</definedName>
    <definedName name="SMARTREQUEST" localSheetId="3">#REF!</definedName>
    <definedName name="Sollar" localSheetId="3">#REF!</definedName>
    <definedName name="solver_adj" localSheetId="3" hidden="1">#REF!</definedName>
    <definedName name="solver_tmp" localSheetId="3" hidden="1">#REF!</definedName>
    <definedName name="SONA" localSheetId="3">#REF!</definedName>
    <definedName name="SONA2023LIST" localSheetId="3">#REF!</definedName>
    <definedName name="SONA2H" localSheetId="3">#REF!</definedName>
    <definedName name="SONA2H1" localSheetId="3">#REF!</definedName>
    <definedName name="SONA2HRUZ" localSheetId="3">#REF!</definedName>
    <definedName name="SONA3" localSheetId="3">#REF!</definedName>
    <definedName name="SONA4" localSheetId="3">#REF!</definedName>
    <definedName name="SOURCE001" localSheetId="3">#REF!</definedName>
    <definedName name="SOURCE002" localSheetId="3">#REF!</definedName>
    <definedName name="SOURCE003" localSheetId="3">#REF!</definedName>
    <definedName name="SOUTHMANILA" localSheetId="3">#REF!</definedName>
    <definedName name="spare" localSheetId="3">#REF!</definedName>
    <definedName name="SPU金额" localSheetId="3" hidden="1">#REF!</definedName>
    <definedName name="SSP_IP硬件金额" localSheetId="3" hidden="1">#REF!</definedName>
    <definedName name="ssp_ip软件金额" localSheetId="3" hidden="1">#REF!</definedName>
    <definedName name="SSP工程费金额" localSheetId="3" hidden="1">#REF!</definedName>
    <definedName name="sss" localSheetId="3">#REF!</definedName>
    <definedName name="ssss" localSheetId="3" hidden="1">#REF!</definedName>
    <definedName name="sssssssssssssssssss" localSheetId="3">#REF!</definedName>
    <definedName name="State" localSheetId="3">#REF!</definedName>
    <definedName name="SubList.1" localSheetId="3">IF(OR(#REF!="Choose...",#REF!=""),"",INDEX(#REF!,1,MATCH(#REF!,#REF!,0)):INDEX(#REF!,COUNTA(INDEX(#REF!,,MATCH(#REF!,#REF!,0))),MATCH(#REF!,#REF!,0)))</definedName>
    <definedName name="SubList.2" localSheetId="3">IF(OR(#REF!="Choose...",#REF!=""),"",INDEX(#REF!,1,MATCH(#REF!,#REF!,0)):INDEX(#REF!,COUNTA(INDEX(#REF!,,MATCH(#REF!,#REF!,0))),MATCH(#REF!,#REF!,0)))</definedName>
    <definedName name="SUBNET" localSheetId="3">#REF!</definedName>
    <definedName name="summary_copy_copy" localSheetId="3" hidden="1">#REF!</definedName>
    <definedName name="SWCOMMISSION" localSheetId="3" hidden="1">#REF!</definedName>
    <definedName name="table010" localSheetId="3">#REF!</definedName>
    <definedName name="table11" localSheetId="3">#REF!</definedName>
    <definedName name="table12" localSheetId="3">#REF!</definedName>
    <definedName name="table13" localSheetId="3">#REF!</definedName>
    <definedName name="table14" localSheetId="3">#REF!</definedName>
    <definedName name="table15" localSheetId="3">#REF!</definedName>
    <definedName name="table16" localSheetId="3">#REF!</definedName>
    <definedName name="table17" localSheetId="3">#REF!</definedName>
    <definedName name="table18" localSheetId="3">#REF!</definedName>
    <definedName name="table20" localSheetId="3">#REF!</definedName>
    <definedName name="TABLE22" localSheetId="3">#REF!</definedName>
    <definedName name="TABLE23" localSheetId="3">#REF!</definedName>
    <definedName name="table3" localSheetId="3">#REF!</definedName>
    <definedName name="table4" localSheetId="3">#REF!</definedName>
    <definedName name="table6" localSheetId="3">#REF!</definedName>
    <definedName name="table7" localSheetId="3">#REF!</definedName>
    <definedName name="table8" localSheetId="3">#REF!</definedName>
    <definedName name="table9" localSheetId="3">#REF!</definedName>
    <definedName name="TABLEJC1" localSheetId="3">#REF!,#REF!</definedName>
    <definedName name="Tamil_nadu" localSheetId="3">#REF!</definedName>
    <definedName name="Template" localSheetId="3">#REF!</definedName>
    <definedName name="Tender_Ref." localSheetId="3">#REF!</definedName>
    <definedName name="test" localSheetId="3" hidden="1">#REF!</definedName>
    <definedName name="test_old" localSheetId="3">#REF!</definedName>
    <definedName name="TEST1" localSheetId="3">#REF!</definedName>
    <definedName name="TEST2" localSheetId="3">#REF!</definedName>
    <definedName name="TGHY" localSheetId="3">#REF!</definedName>
    <definedName name="TGYGH" localSheetId="3">#REF!</definedName>
    <definedName name="THGFH" localSheetId="3">#REF!</definedName>
    <definedName name="THXGHBG" localSheetId="3">#REF!</definedName>
    <definedName name="THYTER" localSheetId="3" hidden="1">#REF!</definedName>
    <definedName name="tinaolt" localSheetId="3">#REF!</definedName>
    <definedName name="TOP5SITES" localSheetId="3">#REF!</definedName>
    <definedName name="TOPIC" localSheetId="3">#REF!</definedName>
    <definedName name="TRUZTHVGH" localSheetId="3">#REF!</definedName>
    <definedName name="TSXFTHG" localSheetId="3" hidden="1">#REF!</definedName>
    <definedName name="tt" localSheetId="3" hidden="1">#REF!</definedName>
    <definedName name="ty" localSheetId="3" hidden="1">#REF!</definedName>
    <definedName name="TYG" localSheetId="3">#REF!</definedName>
    <definedName name="TYHGH" localSheetId="3">#REF!</definedName>
    <definedName name="TYPE" localSheetId="3">#REF!</definedName>
    <definedName name="TYPE_NAME" localSheetId="3">#REF!</definedName>
    <definedName name="TYPE_SITE" localSheetId="3">#REF!</definedName>
    <definedName name="type_site1" localSheetId="3">#REF!</definedName>
    <definedName name="TYXGF" localSheetId="3">#REF!</definedName>
    <definedName name="TYXGFH" localSheetId="3">#REF!</definedName>
    <definedName name="UET" localSheetId="3" hidden="1">#REF!</definedName>
    <definedName name="UKDHG" localSheetId="3">#REF!</definedName>
    <definedName name="Univ" localSheetId="3">#REF!</definedName>
    <definedName name="Universe" localSheetId="3">#REF!</definedName>
    <definedName name="univuniv" localSheetId="3">#REF!</definedName>
    <definedName name="USAGE" localSheetId="3">#REF!</definedName>
    <definedName name="usage1" localSheetId="3">#REF!</definedName>
    <definedName name="verse2" localSheetId="3">#REF!</definedName>
    <definedName name="w" localSheetId="3">IF(OR(#REF!="Choose...",#REF!=""),"",INDEX(#REF!,1,MATCH(#REF!,#REF!,0)):INDEX(#REF!,COUNTA(INDEX(#REF!,,MATCH(#REF!,#REF!,0))),MATCH(#REF!,#REF!,0)))</definedName>
    <definedName name="WANLAN" localSheetId="3">#REF!</definedName>
    <definedName name="we" localSheetId="3">#REF!</definedName>
    <definedName name="we0" localSheetId="3" hidden="1">#REF!</definedName>
    <definedName name="West_Bengal" localSheetId="3">#REF!</definedName>
    <definedName name="WIRELESS" localSheetId="3">#REF!</definedName>
    <definedName name="Working" localSheetId="3">#REF!</definedName>
    <definedName name="WQREWQR" localSheetId="3" hidden="1">#REF!</definedName>
    <definedName name="xd" localSheetId="3">#REF!</definedName>
    <definedName name="XXX" localSheetId="3">#REF!</definedName>
    <definedName name="XXXXX" localSheetId="3" hidden="1">#REF!</definedName>
    <definedName name="XXXXXX" localSheetId="3">#REF!</definedName>
    <definedName name="XXXXXXX" localSheetId="3">#REF!</definedName>
    <definedName name="xyz" localSheetId="3">#REF!</definedName>
    <definedName name="YDRTFH" localSheetId="3">#REF!</definedName>
    <definedName name="YEAR1" localSheetId="3">#REF!</definedName>
    <definedName name="YEAR11" localSheetId="3">#REF!</definedName>
    <definedName name="YEAR111" localSheetId="3">#REF!</definedName>
    <definedName name="YEAR23" localSheetId="3">#REF!</definedName>
    <definedName name="YFDYH" localSheetId="3">#REF!</definedName>
    <definedName name="YTE" localSheetId="3" hidden="1">#REF!</definedName>
    <definedName name="YTHLKSDLF" localSheetId="3">#REF!</definedName>
    <definedName name="zamboanga" localSheetId="3">#REF!</definedName>
    <definedName name="ZONE" localSheetId="3">#REF!</definedName>
    <definedName name="任选设备金额" localSheetId="3" hidden="1">#REF!</definedName>
    <definedName name="原用户数" localSheetId="3" hidden="1">#REF!</definedName>
    <definedName name="原端口数" localSheetId="3" hidden="1">#REF!</definedName>
    <definedName name="培训金额" localSheetId="3" hidden="1">#REF!</definedName>
    <definedName name="基本设备金额" localSheetId="3" hidden="1">#REF!</definedName>
    <definedName name="基本软件金额" localSheetId="3" hidden="1">#REF!</definedName>
    <definedName name="增强业务软件金额" localSheetId="3" hidden="1">#REF!</definedName>
    <definedName name="备板备件金额" localSheetId="3" hidden="1">#REF!</definedName>
    <definedName name="大多数" localSheetId="3">#REF!</definedName>
    <definedName name="安装材料金额" localSheetId="3" hidden="1">#REF!</definedName>
    <definedName name="宏蜂窝主设备价格" localSheetId="3" hidden="1">#REF!</definedName>
    <definedName name="宏蜂窝天馈安装材料" localSheetId="3" hidden="1">#REF!</definedName>
    <definedName name="宏蜂窝设备安装材料" localSheetId="3" hidden="1">#REF!</definedName>
    <definedName name="宏蜂窝辅助材料" localSheetId="3" hidden="1">#REF!</definedName>
    <definedName name="工程" localSheetId="3" hidden="1">#REF!</definedName>
    <definedName name="工程服务费金额" localSheetId="3" hidden="1">#REF!</definedName>
    <definedName name="微基站主设备" localSheetId="3" hidden="1">#REF!</definedName>
    <definedName name="微基站天馈安装材料" localSheetId="3" hidden="1">#REF!</definedName>
    <definedName name="微基站安装材料" localSheetId="3" hidden="1">#REF!</definedName>
    <definedName name="微基站辅助材料" localSheetId="3" hidden="1">#REF!</definedName>
    <definedName name="微基站辅助设备" localSheetId="3" hidden="1">#REF!</definedName>
    <definedName name="总用户数" localSheetId="3" hidden="1">#REF!</definedName>
    <definedName name="总端口数" localSheetId="3" hidden="1">#REF!</definedName>
    <definedName name="技术资料金额" localSheetId="3" hidden="1">#REF!</definedName>
    <definedName name="智能用户数" localSheetId="3" hidden="1">#REF!</definedName>
    <definedName name="督导调试费金额" localSheetId="3" hidden="1">#REF!</definedName>
    <definedName name="退货清单金额" localSheetId="3" hidden="1">#REF!</definedName>
  </definedNames>
  <calcPr calcId="191029"/>
  <customWorkbookViews>
    <customWorkbookView name="hi" guid="{72B573B4-C52F-44A8-BE55-C88C9D3C6F51}" maximized="1" yWindow="60" windowWidth="1920" windowHeight="960" activeSheetId="81"/>
  </customWorkbookViews>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E646E7EA5C71493CB7CF1FBBA82109AC"/>
        <xdr:cNvPicPr>
          <a:picLocks noChangeAspect="1"/>
        </xdr:cNvPicPr>
      </xdr:nvPicPr>
      <xdr:blipFill>
        <a:blip r:embed="rId1"/>
        <a:stretch>
          <a:fillRect/>
        </a:stretch>
      </xdr:blipFill>
      <xdr:spPr>
        <a:xfrm>
          <a:off x="13165455" y="227330"/>
          <a:ext cx="1373505" cy="1753870"/>
        </a:xfrm>
        <a:prstGeom prst="rect">
          <a:avLst/>
        </a:prstGeom>
        <a:noFill/>
        <a:ln w="9525">
          <a:noFill/>
        </a:ln>
      </xdr:spPr>
    </xdr:pic>
  </etc:cellImage>
  <etc:cellImage>
    <xdr:pic>
      <xdr:nvPicPr>
        <xdr:cNvPr id="3" name="ID_9971D5EE9E8042F994C24CA9AA946DBC"/>
        <xdr:cNvPicPr>
          <a:picLocks noChangeAspect="1"/>
        </xdr:cNvPicPr>
      </xdr:nvPicPr>
      <xdr:blipFill>
        <a:blip r:embed="rId2"/>
        <a:stretch>
          <a:fillRect/>
        </a:stretch>
      </xdr:blipFill>
      <xdr:spPr>
        <a:xfrm>
          <a:off x="16402050" y="2084070"/>
          <a:ext cx="1321435" cy="1762125"/>
        </a:xfrm>
        <a:prstGeom prst="rect">
          <a:avLst/>
        </a:prstGeom>
        <a:noFill/>
        <a:ln w="9525">
          <a:noFill/>
        </a:ln>
      </xdr:spPr>
    </xdr:pic>
  </etc:cellImage>
</etc:cellImage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<sst xmlns="http://schemas.openxmlformats.org/spreadsheetml/2006/main" count="17099" uniqueCount="2193">
  <si>
    <t>PERMITTING</t>
  </si>
  <si>
    <t>MIGRATION PLAN DATE2957</t>
  </si>
  <si>
    <t>STATUS</t>
  </si>
  <si>
    <t>AREA</t>
  </si>
  <si>
    <t>LATITUDE</t>
  </si>
  <si>
    <t>LONGITUDE</t>
  </si>
  <si>
    <t>CITY</t>
  </si>
  <si>
    <t>PROVINCE</t>
  </si>
  <si>
    <t>CSZ</t>
  </si>
  <si>
    <t>APM ASSIGNED</t>
  </si>
  <si>
    <t>QTR</t>
  </si>
  <si>
    <t>WBS CODE</t>
  </si>
  <si>
    <t>SITE NO</t>
  </si>
  <si>
    <t>SITE NAME</t>
  </si>
  <si>
    <t>ARCHITYPE</t>
  </si>
  <si>
    <t>TONNES CLASSIFICATION</t>
  </si>
  <si>
    <t>APPROX TONS</t>
  </si>
  <si>
    <t>DESIGN TONS</t>
  </si>
  <si>
    <t>OVERALL MILESTONE</t>
  </si>
  <si>
    <t>OVERALL PROGRESS</t>
  </si>
  <si>
    <t>DESIGN WEEK TARGET</t>
  </si>
  <si>
    <t>DESIGN ORIGINAL TARGET</t>
  </si>
  <si>
    <t>DESIGN REVISED TARGET COMPLETION</t>
  </si>
  <si>
    <t>DESIGN STATUS</t>
  </si>
  <si>
    <t>SURVEY START</t>
  </si>
  <si>
    <t>SURVEY DONE DATE</t>
  </si>
  <si>
    <t>DESIGN COMPLETION</t>
  </si>
  <si>
    <t>DESIGN SUBMISSION</t>
  </si>
  <si>
    <t>DESIGN APPROVED</t>
  </si>
  <si>
    <t>DESIGN REMARKS/ ISSUE</t>
  </si>
  <si>
    <t>ISP/OSP</t>
  </si>
  <si>
    <t>TOTAL WORKING DAYS</t>
  </si>
  <si>
    <t>NO. OF MH ACTUAL</t>
  </si>
  <si>
    <t>MH ACCESSIBLE</t>
  </si>
  <si>
    <t>MH N/ ACCESSIBLE</t>
  </si>
  <si>
    <t>ASPHALTED</t>
  </si>
  <si>
    <t>CEMENTED</t>
  </si>
  <si>
    <t>BRICKS</t>
  </si>
  <si>
    <t>MH INSIDE BLDG</t>
  </si>
  <si>
    <t>DESIGN PROGRESS</t>
  </si>
  <si>
    <t>PERMITTING WEEK TARGET</t>
  </si>
  <si>
    <t>PERMITTING TARGET COMPLETION</t>
  </si>
  <si>
    <t>NEW PERMITTING TARGET</t>
  </si>
  <si>
    <t>PERMITTING GENERAL STAUS</t>
  </si>
  <si>
    <t>HOA SUBMITTED</t>
  </si>
  <si>
    <t>HOA SECURED</t>
  </si>
  <si>
    <t>HOA START</t>
  </si>
  <si>
    <t>HOA END</t>
  </si>
  <si>
    <t>DEVELOPER SUBMITTED</t>
  </si>
  <si>
    <t>DEVELOPER secured</t>
  </si>
  <si>
    <t>DEVELOPER START</t>
  </si>
  <si>
    <t>DEVELOPER END</t>
  </si>
  <si>
    <t>BRGY SUBMITTED</t>
  </si>
  <si>
    <t>BRGY PERMIT SECURED</t>
  </si>
  <si>
    <t>BARANGAY START</t>
  </si>
  <si>
    <t>BRGY END</t>
  </si>
  <si>
    <t>LGU PERMIT SUBMITTED</t>
  </si>
  <si>
    <t>LGU PERMIT SECURED</t>
  </si>
  <si>
    <t>LGU START</t>
  </si>
  <si>
    <t>LGU END</t>
  </si>
  <si>
    <t>TRAFFIC submitted</t>
  </si>
  <si>
    <t>TRAFFIC PERMIT SECURED</t>
  </si>
  <si>
    <t>TRAFFIC START</t>
  </si>
  <si>
    <t>TRAFFIC END</t>
  </si>
  <si>
    <t>DPWH submitted</t>
  </si>
  <si>
    <t>DPWH SECURED</t>
  </si>
  <si>
    <t>DPWH START</t>
  </si>
  <si>
    <t>DPWH END</t>
  </si>
  <si>
    <t>PERMITTING ISSUE / REMARKS</t>
  </si>
  <si>
    <t>PERMITTING PROGESS</t>
  </si>
  <si>
    <t>EXTRACTION TARGET START WEEK</t>
  </si>
  <si>
    <t>EXTRACTION TARGET START DATE</t>
  </si>
  <si>
    <t>REVISED START WEEK</t>
  </si>
  <si>
    <t>REVISED EXTRACTION START DATE</t>
  </si>
  <si>
    <t>EXTRACTION DONE TARGET WEEK</t>
  </si>
  <si>
    <t>EXTRACTION TARGET DONE DATE</t>
  </si>
  <si>
    <t>REVISED EXTRACTION DONE DATE</t>
  </si>
  <si>
    <t>REVISION REMARKS</t>
  </si>
  <si>
    <t>EXTRACTION START</t>
  </si>
  <si>
    <t>EXCAVATION TEAM QUANTITY</t>
  </si>
  <si>
    <t>EXTRACTION TEAM QUANTITY</t>
  </si>
  <si>
    <t>EXTRACTION DONE DAYS</t>
  </si>
  <si>
    <t>SUBCON</t>
  </si>
  <si>
    <t>PS NAME</t>
  </si>
  <si>
    <t>EXTRACTION STATUS</t>
  </si>
  <si>
    <t>EXTRACTION  PROGRESS</t>
  </si>
  <si>
    <t>EXTRACTION REMARKS</t>
  </si>
  <si>
    <t>ISP EXTRACTION MONTH</t>
  </si>
  <si>
    <t>OSP EXTRACTION MONTH</t>
  </si>
  <si>
    <t>TOTAL MANHOLE</t>
  </si>
  <si>
    <t>CIVIL WORKS MH</t>
  </si>
  <si>
    <t>DEWATERING MH</t>
  </si>
  <si>
    <t>NO DEWATERING MH</t>
  </si>
  <si>
    <t>TOTAL MANHOLE EXTRACTED</t>
  </si>
  <si>
    <t>MANHOLE EXTRACTED GAP</t>
  </si>
  <si>
    <t>ISP EXTRACTED</t>
  </si>
  <si>
    <t>OSP EXTRACTED</t>
  </si>
  <si>
    <t>TOTAL TONS EXTRACTED</t>
  </si>
  <si>
    <t>EXTRACTION DONE</t>
  </si>
  <si>
    <t>Column1</t>
  </si>
  <si>
    <t>Column2</t>
  </si>
  <si>
    <t>NO. OF MH ACTUAL22</t>
  </si>
  <si>
    <t>MH ACCESSIBLE2</t>
  </si>
  <si>
    <t>MH N/ ACCESSIBLE2</t>
  </si>
  <si>
    <t>ASPHALTED2</t>
  </si>
  <si>
    <t>CEMENTED2</t>
  </si>
  <si>
    <t>DEVELOPER Secured</t>
  </si>
  <si>
    <t>PERMITTING ISSUE</t>
  </si>
  <si>
    <t>TEAM QUANTITY</t>
  </si>
  <si>
    <t>SUBCON2</t>
  </si>
  <si>
    <t>ISP/OSP2</t>
  </si>
  <si>
    <t>PS NAME2</t>
  </si>
  <si>
    <t>Column6</t>
  </si>
  <si>
    <t>Column8</t>
  </si>
  <si>
    <t>TOTAL MANHOLE OPENNED</t>
  </si>
  <si>
    <t>MANHOLE OPENNED GAP</t>
  </si>
  <si>
    <t>RFE</t>
  </si>
  <si>
    <t>PART OF 233</t>
  </si>
  <si>
    <t>GMM</t>
  </si>
  <si>
    <t>Manila City</t>
  </si>
  <si>
    <t>Metropolitan Manila</t>
  </si>
  <si>
    <t>South Manila</t>
  </si>
  <si>
    <t>Jessa</t>
  </si>
  <si>
    <t>Q1</t>
  </si>
  <si>
    <t>T-37262327I-1-GMM-00002</t>
  </si>
  <si>
    <t>IRUP0001</t>
  </si>
  <si>
    <t>Paco Exchange</t>
  </si>
  <si>
    <t>Exchange-L</t>
  </si>
  <si>
    <t>Both</t>
  </si>
  <si>
    <t>NA</t>
  </si>
  <si>
    <t>13-Oct-26 - RFE Sites</t>
  </si>
  <si>
    <t>10/29/26: Partially Completed on Nov 14. Continuation on 2027</t>
  </si>
  <si>
    <t>DIMARCO</t>
  </si>
  <si>
    <t>BOTH</t>
  </si>
  <si>
    <t>Jed, Mark, Ron, Adrian, Jerome, Naj, Alain</t>
  </si>
  <si>
    <t>10/27/26: 2,847.9 kg extracted:
      ~Cluster 3 (2pcs MH Open/Dewater)
            MH01 - MH04
           • 300 pairs (48.52m) = 120.35 kg
           • 600 pairs (92.89m) = 199.6 kg
         • 1200 pairs (91.93m) = 388.9 kg
         • 2100 pairs (91.51m) = 642.3 kg
         • 2400 pairs (182.9m) = 1,496.75 kg
~ For continuation on Wednesday (October 28 shift) at Paco Site.
10/23/26: 4,566.20 kg extracted:
      ~Cluster 3 (4pcs MH Open/Dewater)
            MH92 - MH94
           • 1500 pairs = 659.30 kg
           • 1800 pairs = 763.55 kg
           • 2400 pairs =  3,143.35 kg
10/24/26: 2,758.25 kg extracted:
      ~Cluster 3 (5pcs MH Open/Dewater)
            MH01 - MH92
           • 1500 pairs (171.28m) = 875.75 kg
           • 1800 pairs (170m) = 1,055.95 kg
           MH01 - MH57
           • 400 pairs (3.29m) = 5.05 kg
           • 600 pairs (35.32m) = 79.75 kg
           • 900 pairs (6.71m) = 21.9 kg
           • 1200 pairs (2m) = 8.70 kg
           • 1500 pairs (60.88m) = 346.1 kg
           • 1800 pairs (6.26m) = 32.85 kg
           • 2100 pairs (18.72m) = 132.20 kg
           • 2400 pairs (25.47m) = 200 kg
10/20/26: 1,272.75kg extracted:
     • &gt;600 pairs = 1,233.45kg
     • &lt;600 pairs = 39.3 kg
~ For Cluster 7: 
           •Copper cable near EOL  (Near 7-11; After MH 243), still cannot pull the cable. Used push rod to trace the cable route, it was stopped midway due to clogged duct. 
           •MH38 still cannot open the manhole. Even used the Lever/Jack system, not able to access the MH
~For Cluster 6:
           •MH20 - Tried to open the Manhole again using various tools and method, still, cannot access the Manhole Cover.
           •MH23 - MH25, For verification the next day if the remaining copper was cut and extractable or not.
10/19/26: 1,157.85 kg extracted
- For Cluster 7: 
           •MH12054 - EOL, still cannot pull the cable even though the copepr at the other was cut. 
           •MH2096 - MH2107, can't extract one span of copper cable
           •MH2117 - MH2106, MH can't open, need additional tools to open MH.
10/16/26: For Cluster 6: MH2172, MH2162, MH2151, visible but hard to open due to the manholes are not opened for a long time and was stuck. 
For Cluster 7: Copper lines from the following span are not removed due to cables are stuck (can't pull):
MH12054 - End of Cable Line
MH2186 - MH3068
Total of 2 Span and 4 MH opened</t>
  </si>
  <si>
    <t>NLZ</t>
  </si>
  <si>
    <t>Baliuag</t>
  </si>
  <si>
    <t>Bulacan</t>
  </si>
  <si>
    <t>Limwell</t>
  </si>
  <si>
    <t>T-37262327I-1-NLZ-00005</t>
  </si>
  <si>
    <t>IRUP0002</t>
  </si>
  <si>
    <t>Baliuag Sub-Exchange</t>
  </si>
  <si>
    <t>Sub-Exchange-S</t>
  </si>
  <si>
    <t>Oct 23 DPWH Bulacan 1st DEO
Remarks: waiting to release receipt of Cash Bond and following up routing of the permit. 
Validity: 72 calendar days once secured.
Contact name - Engr. Jose Federico Estigoy
Contact number - 09260414377
Brgy: 5/5
LGU: 1/1
Traffic: 1/1
DPWH: 0/1 (Ongoing) 
DPWH Bulacan 1st DEO
Remarks: waiting to release receipt of Cash Bond and following up routing of the permit. 
Validity: 72 calendar days once secured.
Contact name - Engr. Jose Federico Estigoy
Contact number - 09260414377
Brgy: 5/5
LGU: 1/1
Traffic: 1/1
DPWH: 0/1 (Ongoing) 
19-Oct-26 Advanced Copy of the signed Baliuag LGU Permit. The hardcopy will be picked up by Engr. Billy here in Baliuag City Engr'g Office and will be released at the business center. As per City Engr., make sure to have a close coordination with BCTMO and Barangay. 
Contact Person: Engr. Billy James John C. Punzalan
Contact #: 09057892343
Validity: 1yr
Work hours: 6pm-6am
Barangay: 5/5
LGU: 0/1 (ongoing) 
Traffic: 1/1
DPWH: 0/1 (Ongoing) 
15-Oct-26   Baliuag City Hall
MH #: MH001-MH016, MH018-MH029
Remarks: LGU Permit paid, 35,270.27. As per Engr. Billy, kindly wait for further instructions later if permit can possibly be released today. According to him, Baliuag City Business Center (one stop shop) is open even on Fridays but release of permit still depends if it will be signed immediately by the City Engineer. Since Baliuag City Hall is close during Fridays, they can only release permits which were signed the day prior. 
Contact Person: Engr. Billy James John C. Punzalan
Contact #: 09057892343
Barangay: 5/5
LGU: 0/1 (ongoing) 
Traffic: 1/1
DPWH: 0/1 (Ongoing) 
Thank you! 
ROW Officer - Maria Ivory C. Suarez
14-Oct-26  Baliuag Sub Exchange
Grantor: Baliuag City Hall
MH #: MH001-MH016, MH018-MH029
Remarks: Advance copy of the OP amounting to 35,270.27. Official OP will possibly be released either later or tomorrow. As per advise, once paid, issuance of permit will be released the following day. 
Contact Person: Engr. Billy James John C. Punzalan
Contact #: 09057892343
Barangay: 5/5
LGU: 0/1 (ongoing
Traffic: 1/1
DPWH: 0/1 (Ongoing) 
Thank you! 
ROW Officer - Maria Ivory C. Suarez
12-Oct-26 DPWH Bulacan 1st DEO
Remarks: Submitted Notarized Authorization Letter and Terms and Condition. Following up the status of the docs that are for routing. Waiting for the feedback of Engr. Joes and Engr. Charles. 
Brgy: 5/5
LGU: 0/1 (ongoing) 
Traffic: 1/1
DPWH: 0/1 (Ongoing) 
Thank you!
----
8-Oct-26 ( Baliuag City Hall
Remarks: Application has been received. As per Engr. Billy Punzalan, it will be endorsed to the Engr'g Office in 1-2 days for assessment. Once Engr'g Office received the documents, inspection will take place if there will be no dependecy. Informed them that I will follow up by Wednesday. Please see photo as proof of submission. 
Note: They required notarization for the BOM. 
Thank you!)
---
(BTMO
MH #: MH001-MH016, MH018-MH029
Remarks: Secured Traffic Clearance. No payment fee. As per Sir Ramil, remarks on the permit must be followed otherwise, cancellation may be applied. 
Contact Person: Ramil Ubungin
Contact #: 09423162142
Barangay: 5/5
LGU: 0/1
Traffic: 1/1
DPWH: 0/1 (Ongoing) 
Thank you! 
ROW Officer - Maria Ivory C. Suarez)
---
 Baliuag Sub Exchange
Grantor: DPWH Bulacan 1st DEO
Remarks: Ongoing DPWH inspection with Sir Lincoln, Engr. Joes and Engr. Charles. 
Thank you!
---
1-Oct-26 Brgy. Sabang
- Here at brgy Hall Sabang. Waiting for the budget and BC to be released. 
Thank you.
Brgy. Treasurer Melchor Encarnacion - 09326338204
Brgy. Secretary Sarah Cruz - 09331538844
--
30-Sep-26 (BTMO
- Coordinated with Sir Ramil Ubungin, Admin Aide of BTMO. He provided the list of requirements for the traffic clearance.  LOI BC Authorization Letter from PLDT ID of the Authorized Person List of Names of the people who will do the implementation. As per him, no fee for the traffic clearance.  
Ramil Ubungin - 09423162144 (8am-5pm/M-F only)
----
(Brgy. Bagong Nayon
- As per Brgy. Sec., they are still waiting for the feedback of some of the councils. Also, brgy chairman has prior engagement. As per Sec., they will give feedback either tomorrow or latest is Friday.)Brgy. Poblacion
- Secured BC. Free of charge. Was advised to do courtesy call prior mob.
28/09/2026 DPWH - inquire requirements in DPWH Bulacan 1st DEO for the Baliuag site. Coordinated with Engr. Joes. List of requirements were provided. 
Engr. Joes of the Maintenance Dept. - 09260414377</t>
  </si>
  <si>
    <t>10/29/26: Sir Jayson's feedback today</t>
  </si>
  <si>
    <t>ASSURE</t>
  </si>
  <si>
    <t>T-37262327I-1-NLZ-00004</t>
  </si>
  <si>
    <t>IRUP0003</t>
  </si>
  <si>
    <t>Bulacan Sub-Exchange/RSU</t>
  </si>
  <si>
    <t xml:space="preserve"> 8-Oct-26 - RFE Sites
 6-Oct-26 Brgy Matungao Secured Permit
Contact name: Brgy Sec
contact number: 09205650575
Validity of Permit - 1 month
Permit fee - 1k
Remarks:/Report: Permit Secured
Brgy - 1/2
LGU - 0/1
TRAFFIC - 
DPWH - 
----
29-Sep-26 Claster 1 Bulakan bulacan 
MH001, MH002
  Grantor NAme - Brgy San Jose
Contact name
Gemma G. Mabanta (Brgy Secretary)
Contact number -  09151046402
Validity of Permit - 6 months / 1 yr
Permit fee:  2000
OR
Remarks:/Report
Submitted LOI for paynent tomorrow 
The brgy captain is in seminar for follow up tomorrow
</t>
  </si>
  <si>
    <t>10/29/26: DD: 10/29</t>
  </si>
  <si>
    <t>lincoln, Jeff, Marvin, Darren</t>
  </si>
  <si>
    <t>ON GOING EXTRACTION</t>
  </si>
  <si>
    <t>Morong</t>
  </si>
  <si>
    <t>Rizal</t>
  </si>
  <si>
    <t>CTAABMT</t>
  </si>
  <si>
    <t>Q2</t>
  </si>
  <si>
    <t>T-37262327I-1-GMM-00015</t>
  </si>
  <si>
    <t>IRUP0004</t>
  </si>
  <si>
    <t>Exchange-S</t>
  </si>
  <si>
    <t>PENDING</t>
  </si>
  <si>
    <t>Tanay</t>
  </si>
  <si>
    <t>T-37262327I-1-GMM-00003</t>
  </si>
  <si>
    <t>IRUP0005</t>
  </si>
  <si>
    <t>Tanay CO</t>
  </si>
  <si>
    <t>Exchange-M</t>
  </si>
  <si>
    <t xml:space="preserve"> Oct 23 DPWH Rizal 2nd DEO 
- For pick up Official permit with DPWH Dry seal. The first DPWH provided was Only an Advance copy for Lgu Tanay application. However Engr. Rick is not around 
Already RFE
 DPWH Rizal 2nd DEO 
- For pick up Official permit with DPWH Dry seal. The first DPWH provided was Only an Advance copy for Lgu Tanay application. However Engr. Rick is not around 
Already RFE
20-Oct-26  Tanay Lgu
- Follow up the Order of payment to the assessment officer, Arch. Angela
19-Oct-26 Tanay Lgu, Waiting for Engr. Vitas to submit DPWH permit and Acquire Order of Payment
15-Oct-26  DPWH
Engr. Rick is currently on sick leave and is in the hospital. However, I have already requested an advance copy of the permit, even without the official DPWH dry seal, just so we can present it to the LGU of Tanay as proof that our permit has already been approved by DPWH. This way, the LGU of Tanay can at least consider our request and allow us to proceed with the payment process. and Engr. Rick agreed to speak to the Office of the Building Official of Tanay  as proof that we have DPWH Approval ( If Necessary.)
and Received call from Tanay Water District Asking for additional requirements such as:
ID's of Personnel and Exact Working Date. 
14-Oct-26 With Engr. Johnrich Head Officer of the Office of the Building Official Tanay Rizal. Done Discussion/Negotiation With Engr. John, And Agreed to Accept and Have an Advance assessment of  our Lgu Permit Application while waiting for the DPWH Permit. However the person Incharge for The Assessment of our Documents Submitted is on Seminar.
13-Oct-26  Tanay Exchange 
Grantor: Ongoing Sign and Seal Plan and Civil/Electronincs Permit.
7-Oct-26 DPWH Rizal 2nd DEO 
-Waiting for Engr. Rick's availability to submit His Requested Edited LOI. Removing Repair and Restoration Words.
6-Oct-26  Ongoing Site inspection with DPWH RIZAL 2ND DEO
---
2-Oct-26 Tanay Exchange C1
DPWH Tanay 2nd Rizal District .- Already spoke to Engr.Nick Regarding 10 overlayed Manholes Along Jurisdiction of DPWH, Which are Requested for Manholes raising.. As per him We will meet on Monday Next week to talk what remedy or Help they could offer us to Expedite the Permit acquisition.
30-Sep-26 -DPWH Rizal 2nd DEO.
- Pick DPWH Request Letter to PLDT Manhole Raising. With District Engr. Signatory.
---
29-Sep-26 (Tanay Exchange C1 Grantor:  Tanay LGU .
@Office of the Municipal Mayor, Follow up Plan Proposal Evaluation.)
As per the Mayor's office Staff, Plan Proposal Already Done Evaluation of the mayor and Endorsed to Municipal Engineering office.
28-Sep-26 Tanay Exchange  Gantors: DPWH/Tanay Lgu (Tanay Exchange 
Grantor: DPWH Rizal 2nd DEO- They need PLDT’s details so they can properly address the letter regarding the manhole raising. As per Engr. Rick, the letter should be addressed directly to the principal client and not to the contractor. LOI must be Notarized following/Attached all Requirements prior for receiving of LOI. 
@⁨FH Mam Nena Feliciano⁩ ma'am)
25-Sep-26 For Submission of LOI address to District Engr. and follow up Engr . Rick for The additional requirements, However Engr. rick is on Site. as per his Subordinate follow up on Monday, possibly at DWPH Pasig. Acquired Engr.'s Contact Number.
25/09/2026 Tanay Exchange 
Grantor: DPWH Tanay 2nd District Rizal
Remarks: They will no longer allow excavation and restoration only. They want the missing manholes to be installed flush with the road surface because they said that excavating and restoring the road would compromise its durability and could eventually cause potholes. 10 missing manholes out of 14 manholes. 
Engr. Rick advised me to visit his office at DWPH PASIG for further Explanation. 
</t>
  </si>
  <si>
    <t>10/29/26: Partially Completed on Nov 7. Continuation on 2027</t>
  </si>
  <si>
    <t>Malabon City</t>
  </si>
  <si>
    <t>CaMaNaVa</t>
  </si>
  <si>
    <t>Dan</t>
  </si>
  <si>
    <t>T-37262327I-1-GMM-00012</t>
  </si>
  <si>
    <t>IRUP0006</t>
  </si>
  <si>
    <t>Malabon Exchange</t>
  </si>
  <si>
    <t>Cluster 2 – Malabon
Cluster 2 – Caloocan Exchange Co.
Cluster 1 – Caloocan 
Cluster 1 – Grace Park 
Remarks: 
Submitted the signed and sealed plans, BOM, and Gantt Chart to the LGU. Engnr Kweenie advised that she will inform me once the Order of Payment is available, as she still needs to review the excavation permit application. I also submitted the documents to Engr. Carlo for the LGU’s No Objection approval.
OCT 22 Cluster 2 – Malabon
Cluster 2 – Caloocan Exchange Co.
Cluster 1 – Caloocan 
Cluster 1 – Grace Park 
Remarks: 
Submitted the signed and sealed plans, BOM, and Gantt Chart to the LGU. Engnr Kweenie advised that she will inform me once the Order of Payment is available, as she still needs to review the excavation permit application. I also submitted the documents to Engr. Carlo for the LGU’s No Objection approval.
12-Oct-26 Brgy Flores 
Remarks : 
Here at brgy Flores done payment for brgy permit 
STATUS : Permit Secured 
Permit Validity : Until finish
Amount : 
300 Permit fee (OR) 
3000 cash Bond 
Note : the barangay will provide excavation cashbond form 
Total Amount : 3,300
BRGY - 7/7
LGU - 0/1
DPWH - 0/1
TRAFFIC - 0/1
 ---
8-Oct-26 (Brgy Concepcion 
@brgy concepcion waiting for brgy secretary for payment of brgy permit)
 LGU Malabon
Remarks: @ LGU Malabon Engineering Department and spoke with Ms. Divina Ramos to ask about the requirements needed for the LGU permit. She advised that we need to submit an LOI addressed to the City Mayor, indicating the barangays where we will be conducting the project. We also need to secure the Contractor’s Tax for excavation and the DPWH Permit.
Contact person : divina b. Ramos 
Contact no: 09225217854
Designation : administrative officer 2
-----
5-Oct-26 -Brgy baritan 
Remarks : done payment for brgy permit 
- Permit secured 
Permit fee : 2000 (AR) 
OR/AR
Permit Validity : 3 months
Contact person : zander 
Contact no: 0943640308
Brgy - 4/7 
Lgu - 0/1 
Dpwh - 0-1 
Traffice 0-1 
---
1-Oct-26 -Brgy san Agustin 
Contact Name: Benilda S. Legarda 
Designation - brgy secretary 
Contact no: 09063474254
Validity permit - 4 months  
Permit Fee - 1500 (OR) 
Cashbond - 10,000 (SOA) 
NOTE: 
We can get the cash bond back once we’re done and everything is properly completed. They still need to inspect the work, so they’ll also need to see the before-and-after photos of the site.
Remarks : done payment for brgy permit of San Agustin 
- permit Secured
Brgy - 2/6 
LGU - 0/1 
TRAFFIC - 0/1 
DPWH - 0/1
30-Sep-26 Brgy. Baritan
Following up on the barangay application. I’m just waiting for the Barangay Secretary to confirm the amount fee for the barangay permit. They asked me to come back at 2:00 PM so I can speak with him directly.
----
29/09/2026 (Chief Officer Saint James T. Lopez of CTPMO stated that a permit will not be issued without the DPWH Permit, which must be applied for with the DPWH and followed by an inspection. He recommends conducting implementation once the permit is granted, preferably between 8pm to 5am on weekdays, and at any time during weekends. Meanwhile, during the work, the manhole should be covered with a 1-inch-thick steel plate to ensure safety.) (Malabon C2 
Grantor: Barangay Hulong Duhat
MH Nos.: MH 057, MH 058, MH 044, MH 045, MH 045
Submitted the LOI and plans for Barangay Hulong Duhat. as per  Barangay Secretary, Ms. Desiree O. Bersales, there is a cash bond of ₱5,000 that needs to be paid. The cash bond will be refundable after six (6) months, as the barangay will conduct another inspection once the work has been completed to ensure that the excavation and restoration work has been properly done.
The permit fee is ₱300, which covers all the manholes that will be constructed.
Permit Validity: 6 months
Refundable Cash Bond: ₱5,000
Permit Fee: ₱300
Contact Person: Desiree O. Bersales, Barangay Secretary
Contact No.: 0924 571 3655)
---
(DPWH–Malabon–Navotas District Engineering Office. Ms. Honey Tejadilla (0908 370 7858) advised that the manholes (MH) located along E. Rodriguez St., with MH Nos. SB051, SB050, SB049, and SB048, were just restored this year. They cannot guarantee that excavation will be permitted because the road works are still under a surety bond with the subcontractor who completed the restoration.
She suggested submitting a Request Letter regarding our activity at the said location. The request will then be reviewed, and they will provide a response based on the discussion with their District Engineer.
She also suggested submitting the following documents:
1.Program of Works and Detailed Unit Price Analysis
2.Geotagged Pictures
3.Utility Layout Plan
4.Cross-Sectional Plan and Specifications showing the proposed utility to be embedded in the existing road
5.Precedence Diagram Method
6.Notarized Authorization Letter from the Agency/Company)
-----
-Claster 1 Bulakan bulacan 
MH001, MH002
  Grantor NAme - Brgy San Jose
Contact name
Gemma G. Mabanta (Brgy Secretary)
Contact number -  09151046402
Validity of Permit - 6 months / 1 yr
Permit fee:  2000
OR
Remarks:/Report
Submitted LOI for paynent tomorrow 
The brgy captain is in seminar for follow up tomorrow
28/09/2026  San Agustin I already submitted the LOI and plan for the Barangay Permit, as advised by Ma’am Benilda, the Barangay Secretary, regarding the manhole opening
She mentioned that they require a ₱10,000 cash bond, which is refundable once the work is completed and the site is properly restored. We just need to provide before-and-after photos of the site when we process the refund.
The Barangay Permit fee is ₱1,500, and the permit is valid for 3 months.
Contact person:
Ma’am Benilda S. Legarda
Barangay Secretary
0906 347 4254</t>
  </si>
  <si>
    <t>Frederick, Randy, Mjay, Loyd, Rafael, Winston, Mathew</t>
  </si>
  <si>
    <t>Caloocan City</t>
  </si>
  <si>
    <t>T-37262327I-1-GMM-00001</t>
  </si>
  <si>
    <t>IRUP0007</t>
  </si>
  <si>
    <t>Kalookan Exchange CO</t>
  </si>
  <si>
    <t>OSP only</t>
  </si>
  <si>
    <t>14-Oct-26  BRGY LONGOS 
Remarks : done payment for brgy longos 
PERMIT FEE: 500  (OR) 
VALIDITY PERMIT : 5 MONTHS 
STATUS : BRGY PERMIT SECURED 
BRGY - 2/3 
LGU - 0/1
DPWH - 0/1
TRAFFIC - 0/1
13-Oct-26  Brgy longos 
REMARKS: As per the Barangay Secretary, only the three (3) manholes listed above are under their jurisdiction, based on their site inspection. The other manholes are reportedly under the jurisdiction of Barangay 14, Kalookan.
I was advised to verify the remaining manholes with Barangay 14 first before they can release the permit.
----
12-Oct-26 DPSTM South Caloocan 
Activity: Permit Secured until October 31, 2026 ( Renewable free)
---
8-Oct-26  Brgy 9
Contact Details: Sec Micah
Contact Number: 09672906364
Permit Fee: 2k AR with 5k Cashbond (Refundable)
Validity Permit: 3 months
Remarks: PERMIT ACQUIRED 
- PLEASE SUBMIT JOB ORDER AND ID’s OF PERSONNEL TO BRGY ONCE DEPLOYED (STRICTLY COMPLIANCE FOR SAFETY PURPOSE). MAKE SURE TO ALWAYS BRING COPY OF PERMIT. 
Brgy - 4/4
LGU - 0/1
Traffic - 0/1
Dpwh - 0/1
7-Oct-26 (Brgy. Longos
-- Follow up application, Sec Eugene is in the meeting.)
 (Brgy. Tonsuya
Remarks:
As per Ma’am Tin, Clerk Officer, we need to comply first with the required documents/requirements being requested by the barangay. These include the following:
Plan
List of personnel
No Objection from the Malabon LGU
According to the barangay, they have an existing barangay ordinance requiring these documents before they can proceed with the manhole inspection and release.
)
---
(DPSTM
Done submitting and discussing our Traffic Management Plan with Architect Nitz. As per him, our application is currently being routed for signature.
Once the permit is signed, we will need to pay ₱50.00 for the Documentary Stamp at the New Caloocan City Hall.
The permit is expected to be released by Monday or Tuesday, once the signing and payment are completed.)
----
 Brgy. 3 
Contact Name: Chairman Manuel Estolano
Contact Number: 09164387475
Designation: Brgy Chairman
Permit Validity: 3 months
Permit Fee: 5k AR
Remarks: STRICTLY NO WORK OR WORK-RELATED ACTIVITIES SHALL BE CONDUCTED FROM OCTOBER 30, 2026 UNTIL NOVEMBER 4, 2026. ACTIVITIES WILL RESUME ON NOVEMBER 5. OPENING OF MANHOLES CAN ACCESS FROM OCT.7 to OCT 29, 2026 IF UNDONE, WILL RESUME ON NOVEMBER 5. 
Brgy - 4/4
LGU - 0/1
Traffic - 0/1
Dpwh - 0/1
---
5-Oct-26 - (Brgy 14 
Contact Name: Jeus Marco Galvez
Contact Number: 09426061406
Designation: Brgy Secretary
Permit Validity: 6 months 
Permit Fee: 2k AR to follow OR by Friday
Validity 6 months
Remarks: Permit Acquired. Please inform Brgy ahead of time before deployment. And the team must log in first. 
Brgy - 2/5
LGU - 0/1
Traffic - 0/1
Dpwh - 0/1)
---
(Brgy. Tinajeros
MH # :  MH2347 MH2346 MH2345 MH2344 MH2348 MH2349
Remarks : done payment of brgy tinajeros permit 
- secured Permit 
Permit fee - 500  (OR) 
Permit Validity : 1 month 
Contact Person: roselle Vibar 
Designation : brgy clerk 
Contact no: 09325377664
BRGY - 2/3
LGU - 0/1 
TRAFFIC - 0/1 
DPWH - 0/1)
----
Brgy 12 
Contact Name: Earl Gene Cruz
Contact Number: 09941646819
Designation: Brgy Admin
Permit Validity: 6 months for Opening manhole, 2-3weeks for Excavtion Permit
Permit Fee: 4k AR with Cash Bond 5k (Refundable) Total of 9,000
Remarks: 
-permit acquired, negotiated the fee from ₱12,000 down to ₱4,000 for 2 overlayed manhole plus ₱5k cash bond refundable after the excavated areas are fully restored.
- Excavation Permit will be issued once the team is deployed just present the receipt. The activity must be completed within a maximum of 2-3 weeks, including the full restoration of the affected areas.
- Can proceed on accessible manholes. Team must inform and log in at the barangay office before starting any work.
- Prioritize Pusit Street for the excavation and complete the restoration, as delivery trucks use the road to access the public market.
---
2-Oct-26 (Submitted the revised plan for the visible manhole only. Since I was unable to catch Engr. William today as he is currently conducting a site inspection, he requested that we leave our application with their Admin Office.
Engr. William will retrieve the application on Monday and provide me with an update regarding its status.
For the manhole with civil works, we will apply online once we have the pending requirements from the Design Team, particularly the cross-sectional section and Precedence Diagram Method (PDM).
For the Legal Team requirements, the Secretary’s Certificate/Authorization is expected to be released earlier on Monday, as advised by the Legal Team.)
---
 (Brgy. 4
Contact Details: Sec. Priscila Tolentino
Contact Number: 09150731787
Designation: Brgy Chairman
Permit Validity: 6 months
Permit Fee: 2k OR
Remarks: Need to inform and log in first at the Barangay before proceeding with the implementation.
Brgy - 0/4
LGU - 0/1
Traffic - 0/1
Dpwh - 0/1)
---
 (Brgy. Longos
Remarks: LOI Submitted, For inspection of Brgy. Officials. Once inspection is done they will inform me for Payment Process. Need to apply LGU, PSTMO &amp; DPWH under National Road.
Barangay: 0/3
LGU: 0/1
PSTMO: 0/1
DPWH: 0/1)
----
 Brgy Acacia 
remarks : for payment of brgy permit
-----
1-Oct-26 (Brgy.5 for MH 1025
Brgy.Sec.Imelda De Guzman 
0936-7992309
donation of Php500 for their cleaning materials with AR.
Validity one year
during mob.their Brgy.Tanod will have to assist us and provide them their compensation for the services rendered. )
---
 (Brgy.9 for MH 6947
LOI submitted as per Brgy. Capt.Edwin Galvez
Brgy.9 tel# 878-4467
needed the following as attachments with our LOI
1).PLDT job order
2).PLDT authorization to Fiberhome to undertake said scope of works
3).duration of works
4)traffic management plan
Permit fee-to be determine once above are complied.)
--
Brgy. 1
Contact Name: Cherrie Ann (Secretary)
Contact Number: 09056564324
Designation: Brgy Chairman
Permit Validity: 6 months
Permit Fee: 2k AR
--
30-Sep-26 (PUBLIC SAFETY AND TRAFFIC MANAGEMENT DEPARTMENT 
• Documents received by PSTMD.
To follow: Submission of the following requirements:
 ◦ Barangay Permit
 ◦ MMDA Permit
 ◦ DPWH Permit
 ◦ NTP
• As per Ma’am Dolly, we need to confirm with Arch. Nitz first if he will allow us to attend his meeting on Monday at 10:00 AM.
• During meeting we need discuss the traffic flow and traffic management plan for our project. Engr assigned is required to attend the meeting.
• PSTMD requires traffic personnel for the project, and their salary will be shouldered by us.
• We also need to comply with the remaining requirements first to avoid any hold or delay in the application process.
Contact Details: Architect Nitz
Contact Number: 09988466746
)
----
 Brgy. Longos Remarks: As per Sec. Eugene, requested revisions to the LOI, indicating streets with manholes and their count under their jurisdiction. Advised to apply for a permit with CTPMO since it's under National Road.
----
29-Sep-26 (Caloocan City Cluster 4
Brgy.14 for MH 6947 LOI submitted 09/29/26.
Brgy.Sec.Jeus Marco Galvez 0942-6061406
permit fee Php2,000 per MH excavation with Brgy.ordinance.Permit tentative release date on Thurs.Oct.01/26.
Remarks :
MH 6947 is not accessible.)
-----
(kalookan exchange City Cluster 1
Brgy. Acacia for MH6913 6910 6912 6905 LOI submitted 09/29/26.
Brgy.staff. Ms. Sharmaine 
permit fee Php1,000   
Remarks :
permit will be release upon payment valid for 6 mos.) 
-----
(kalookan exchange City Cluster 1
Brgy. Tugatog for MH2339 2336 6905 2342 2343 2341 2337
2338 2340 
LOI submitted 09/29/26.
Brgy.staff. Ms. Juvy Barrios 
contact no:09493528341
permit fee and cash bond to be determine as soon as we give them the timeline of the implementation,
working hours and implementation target completion
Remarks: MH6909 not accssible 
Remarks :AR will be given up on payment ) Caloocan City Cluster 4
at Brgy.12 for MH 6945,6942,6944 &amp; 6946 accessible MH and MH 6943 &amp; 6941 not accessible MH along Dagat dagatan Ave.but unfortunately our LOI was not receive by the B.Sec.for the reason that once received they acknowledged said letter.Permit fee P2K per MH.
Brgy.Sec.Melanie Forte
Brgy.Ofc.# 0994-1646811
Remarks :
Permit once paid for release.</t>
  </si>
  <si>
    <t>Pasig City</t>
  </si>
  <si>
    <t>Pasig-Pateros-Taguig</t>
  </si>
  <si>
    <t>T-37262327I-1-GMM-00014</t>
  </si>
  <si>
    <t>IRUP0008</t>
  </si>
  <si>
    <t>New Pasig Exchange</t>
  </si>
  <si>
    <t>Oct 22 New Pasig Exchange Cluster 1 of Pateros 
Remarks 
LGU Pateros (Engineering department)
- According to Sir Aldren, our application is currently undergoing assessment. He advised me to return on Monday to obtain the results of the assessment. Upon completion and approval of the assessment, the Order of Payment will be issued.
20-Oct-26 City Engineering Office
mam @⁨FH Mam Nena Feliciano⁩ sir @⁨carry cheng⁩ as per City engineering office thru sir Digs he requested to submit a revised  loi per barangay indicating street with specific date . as for the schedule of joint inspection he will advised  me about the date.
15-Oct-26 (Brgy. Ligid Tipas
- Brgy. clearance secured with 200 pesos fees, the brgy working permit will be secured once the CTF and LUO permit release. )
  (Brgy. Napindan 
Contact Name: Brgy. Chairman Engr. Gerome Michael R. San Pedro 
Contact No. : (02)82535606
Designation: Brgy. Chairman 
Permit fee: 1,500 OR
Validity: 1week
Remarks 
- As per the Barangay Chairman, a cash bond of ₱10,000 will be required for the activity. According to the Chairman, the roads in their area are newly constructed, and he wants to ensure that the road restoration is properly and durably completed, considering that trucks frequently pass through the project location.
Additionally, the work permit fee is ₱1,500, valid for seven (7) days.
Brgy. 3/6
CTF 0/1
LUO 0/1
TMO 0/1
)
Brgy. Ibayo Tipas
- They have a barangay ordinance stating that the excavation fee is ₱2,000 per manhole.payable with an Official Receipt (OR).
I requested a discount from the barangay admin. Initially, the admin offered a discount equivalent to one manhole only. I further negotiated and requested a discount for two manholes, but the admin advised that the request would need to be discussed with the Barangay Captain for approval.
For the meantime, the barangay requested that we submit our Schedule of Activity and Restoration Plan while waiting for confirmation of the discount.
Brgy. 3/6
CTF 0/1
LUO 0/1
14-Oct-26 (3-1 to 3-3 of Pasig
Grantor:City Engineering Office.
Loi received but as instructed it should be revised or application must be by barangay indicating streets. Amount to be paid per street is 625 for manhole opening and 268 for overlayed. valid for 7 days only.) 
Brgy. Sta. Ana
- Permit secured, 1 day Validity. but we can renew the permit. As per the Barangay Secretary, the fee has been reduced to ₱250 since our work is only for restoration. 
Brgy. 2/6
CTF 0/1
LUO 0/1
13-Oct-26 Brgy. Santa Ana
- Received the Letter of Intent (LOI). Unfortunately, the Barangay Secretary was not available at the time of my visit. However, I was able to inform him about our project through a phone call.
- According to the Barangay Secretary, he will issue the Order of Payment once he arrives at the barangay office.
- The payment fee is ₱1,000.00 for two (2) manholes, with an Official Receipt (OR) to be issued.
Status Update:
- Brgy.: 0/6
- CTF: 0/1
- LUO: 0/1
9-Oct-26 Brgy Kalawaan
Permit Secured with OR 
Validity: Oct. 8-Nov.8, 2026, 
can be renewed if not yet used. 
BRGY 9/14
LGU 0/1
TPMO 0/1
8-Oct-26 (Brgy. Kalawaan
Permit is ready but chairman unable to sign the permit he's already out.Advised to comeback tomorrow at 9 am.)
 Brgy. San Andres Cainta
Contact name: Kenneth Temblor
contact number: 09065848494
designtion : Personal Assistant
Validity of Permit: 1yr 
Woking hours/days: 
Permit fee: 3,500 OR
Remarks: 
For payment: The rate is ₱300 per manhole for 17 manholes, with a total amount of ₱5,100. I negotiated with the Barangay Chairman, and the final agreed amount was reduced to ₱3,500.
I also verified if there is an HOA since the Barangay Chairman advised that the work area will enter Greenwoods Executive Village. The village has its own Homeowners Association (GEVHAI), so I will also verify with the HOA/administration if a separate permit or clearance is required.
Brgy - 0/1
LGU - 0/1
DPWH - 0/1
HOA - 0/1
---
6-Oct-26 Brgy. San Jose
To submit loi.
As per Ms. Luisa Cruz barangay Admin-Head MH 152 is not their jurisdiction. Need to verify with other barangay.
-----
 5-Oct-26 Brgy. Sta. Ana
- Waiting to release the work permit  Brgy. Santa Ana
Contact name: Jocelyn Mondejar
contact number: 640-0229
designtion- Brgy. Secretary
Validity of Permit: 1day
Woking hours/days: 24hrs/Mon-sun
Permit fee: 500 (OR)
Remarks: Working Permit Secured
Brgy - 6/6
LGU - 0/1
DPWH - 0/1
----
2-Oct-26 (Brgy Bambang 
Contact Name: Kagawad Darwin
Contact number: 09751626172
Permit validity: Validity for 1 month advice to inform the Brgy once Mob . We can renew the BC permit anytime no additional fees collected.
Working hrs: 10pm to 4am
Permit fee: 2,000.00 / OR
Remarks : done payment 
-BC secured.)
----
 (Brgy. Sto.Tomas
Working Permit - 2,000
Excavation Permit-2,000
Total payment 4,000 
MH 251-253, MH276
Permit will be valid for 1 month only. Brgy. suggest to secure permits from LGU and Tpmo first so the permit won't expire.)
---
 Brgy. Palatiw
waiting for Mr. Edwin  Capores. Barangay Administrator. He is requiring to submit ID of the personnel  to have joint inspection on the location of the 4 overlayed manhole located at MH del Pilar street (MH254-257).
1-Oct-26 (Brgy. Martirez Del 96
- Work Permit secured with 300 pesos fee (OR) valid for 3months)
----
-- (Brgy Malinao 
- as per talk to admin Vel Garcia #0994-840-1996. 
resubmit of loi including the exact location of MH, exact Date duration of works . - MH estimated fee is PHP 500.)
---
(  Brgy. Sagad
Barangay permit for payment.
mam @⁨FH Mam Nena Feliciano⁩ sir @⁨carry cheng⁩ permit will be valid only for 1 month. Since they are requiring us to give exact date of activity and we cannot yet determine the exact date is it safe to say to start the permit validity from nov. 1-30?Payment fee is only 2,000. Brgy. Sagad
Permit secured. We may request to change the Date of validity depending on the release of permit from LGU and Tpmo. As long as it's for a month only.)
----
 (Brgy. Aguho
- Permit Secured with 1000 pesos fee OR, 2months validation.
)Brgy Bambang 
--
- follow up BC amount fee .php 2,000.00 with OR.
---
30-Sep-26 (Taguig City Hall
- Mobility Office
Remarks: 
Follow-up with Ms. Glenda:
According to Ms. Glenda, the presentation may be scheduled next week or the following week since they already have several big projects lined up. However, she said she will try to include our presentation in their schedule. She advised us to prepare the Geographic Map with the specific locations of all manholes, including the inaccessible manholes. She will message me in advance once the specific presentation date is confirmed.)
----
( hall bambang pasig.
- submit the plan and loi as per sec. Rona as per her brgy kagawad eng. ed will be the one inspecting the MH and computation per MH. advice to be back tomorrow .with contact number : 09635414957.) 
--
(cluster 3- 2 of pasig
Grantor: Barangay kapasigan
brgy permit secured. valid  until dec. 31, 2026)
----
 (LGU Pateros
Municipal Engineering
- Need to submit the following requirements.  LOI add. to Engr. Eldar G. Jimenez Brgy. Clearance Detail Plan DPWH Clearance (For National Road) BOM
Engineering Office
0998-985-4658
Thanks)
---
(Brgy. San Miguel MH258 Loi received but need To submit ID of personnel prior issuance of permit. Assessment fee to follow
contact person :Mr. Jaime Cruz-09997525019) (BRGY LIGID-TIPAS -They will not give any request details for working permit unless we can provide the required requirements they needed same with brgy. ususan.  Letter indicating the scheduled date of the activity and the exact location Project Plan Photocopy of the CTF Permit Photocopy of the LUO Permit  )Brgy.Sto. Tomas (MH 251-253, MH276)
Loi received. Barangay Secretary ms. Danilyn Guimba thru contact person jester aguilar-09542630448)  need to review and will give feedback until tomorrow afternoon.
---
29-Sep-26 (Cainta Engineering.
- as per talk to ms. lyka attached the Brgy permit to the plan first . each MH they will be charge php2,500 and has the excavation Bond to be computed to their end. contact number -09756153617)
---
(Barangay Sagad (Pasig)
 Loi received. For follow up tomorrow. To inform the barangay on the target date of activity to assess the payment fee.) 
---
(NEW PASIG EXCHANGE Cluster 1
@Brgy. Santa Ana
MH169,MH170,MH171,MH172,MH173,MH221,MH222,MH223
- Submitted Loi to Brgy. Sec. Jocelyn A. Mondejar
as per brgy secretary. the fee is 500 per manhole. 
she also give me the ORDER OF PAYMENT. 
Contact Person
Jocelyn Mondejar
Bgry. Sectary
640-0229)
----
 ( Cluster 2 Taguig City
MH No.: MH1033, MH1032, MH1031, MH1030
Grantor Name: Brgy. Tuktukan
Contact Person: Rea Bañal
Contact No.: 8275-0957
Designtion: Barangay Staff
Validity of Permit; 1Month
Woking hours/days: based on the activity indicated in the submitted letter
Permit fee: To be computed
Type of Receipt: OR
Remarks:
- As per Ma’am Rea Bañal, Barangay Staff, there is no fixed amount for the Telecom project. The permit fee will be computed depending on the project activity. We need to submit the required documents first before they can provide the corresponding permit fee/amount.
Requirements: Letter indicating the scheduled date of the activity Project Plan Photocopy of the CTF Permit Photocopy of the LUO Permit)
----
(Pasig cluster 5
Grantor: Brgy sto. tomas
Barangay secretary went out to attend seminar. loi can only be received by her. Advised to come back tomorrow to talk to barangay secretary.)(NEW PASIG EXCHANGE Cluster 1
@Brgy. MAGTANGGOL
MH120,MH121,MH216,MH122,MH217
Submitted LOI.
as per Bgry. Sec. MARIBETH BUENAVENTURA the fee for Bgry. Clearance is 1000 with OR.  
validity of permit was 6 months.
CONTACT PERSON :
MARIBETH BUENAVENTURA
Brgy. Secretary
09952484038)
----
 (PASIG CITY -SN: New  Pasig Cluster 5
Grantor: Barangay Palatiw
loi received. Since we cannot provide actual photo or location of manhole along MH Del Pilar street.MH255-257 we are requested to attend barangay joint inspection prior issuance of permit. Assessment fee to follow right after inspection.
contact person: Edwin Capores- 09070218886
Brgy hall Maybunga
- as per talk to Ms.Rhea brgy secretary with contact number : 09268156617 - Excavation fee with OR is php1,000.00. duration of permits is 1month negotiate if we they can extend of 6months . as per her be back tomorrow to talk to brgy Captain he will be the one approved the duration of permits .
(TAGUIG -Cluster 2 Taguig City
MH No.: MH1034 and MH1036
Grantor Name: Brgy. Sta. Ana
Contact Person: Rustin Remillo
Contact No.: 0947-613-9068
Designtion: Barangay Secretary
Validity of Permit; 1Month
Woking hours/days: based on the activity indicated in the submitted letter
Permit fee: 500 per manhole
Type of Receipt: OR
Remarks:
- As per Sir Rustin need to submit the following requirements. They will provide the order of payment upon request the work permit after we submit their require requirements.  Letter indicating the scheduled date of the activity Project Plan Photocopy of the CTF Permit Photocopy of the LUO Permit </t>
  </si>
  <si>
    <t>10/29/26: ISP only; OSP will continue based on the Permit  Secured; Taguig will be first inExtraction</t>
  </si>
  <si>
    <t>ISP ONLY</t>
  </si>
  <si>
    <t>Valenzuela City</t>
  </si>
  <si>
    <t>T-37262327I-1-GMM-00013</t>
  </si>
  <si>
    <t>IRUP0009</t>
  </si>
  <si>
    <t>Valenzuela Exchange</t>
  </si>
  <si>
    <t>Oct 23 Bgry:masambong 
REMARKS: brgy captain have ongoing interview waiting for renego 
BRGY
0/5
LGU: 0/0
TRAFFIC 0/0
DPWH: 0/0
masambong 
REMARKS: brgy captain have ongoing interview waiting for renego 
BRGY
0/5
LGU: 0/0
TRAFFIC 0/0
DPWH: 0/0
masambong 
REMARKS: brgy captain have ongoing interview waiting for renego 
BRGY
0/5
LGU: 0/0
TRAFFIC 0/0
DPWH: 0/0
masambong 
REMARKS: brgy captain have ongoing interview waiting for renego 
BRGY
0/5
LGU: 0/0
TRAFFIC 0/0
DPWH: 0/0
OCT 22 Brgy. Veinte Reales
21mh
permit fee 500/ MH
validity:1 month
AR / OR :OR
Remarks: for Payment
OCT 22 2026 Barangay: Canumay West
No. of Manholes: 11 MH
Remarks: As per Barangay Secretary Rico Balono, we are required to attend a meeting with the Kapitan on Monday at 3:00 PM to explain our mobilization plan. Hon. Kapitan Mario San Andres is currently unavailable due to a scheduled SOBA tomorrow.
20-Oct-26 Brgy. dalandann
Grantor : 28mh
For payment 
Remarks: waiting permit to be release
15-Oct-26 Brgy. Malanday
Permit fee: 1,000 OR
Validity: 1month
14-Oct-26  Brgy. Mabolo
Remarks: They are requesting additional photos to complete their requirements.
13-Oct-26  BRGY. DALANDANAN
REMARKS: According to the Barangay staff, the Barangay Captain does not agree to lowering the fee because they have an ordinance to follow. Therefore, the permit fee will amount to ₱28,000 for the 28 manholes.
Excavation/ Industrial: 1,000 x 28= Total of 28,000 OR. 18 manholes for Cluster 4.1 and 10 manholes for Cluster 4.2 
Validity: 3months
----
8-Oct-26 brgy. panghulo,malabon
mh7776
LOI SUBMITTED 
contact person:
Brgy Clerk:
Venus Cobar
contact no. 09279891566
remarks:
As per Ms. Venus Cobar, the barangay will not issue the work permit and clearance at this time due to an ongoing road construction project in the area near our manhole location. The barangay is concerned that the additional work may worsen traffic congestion in the area, even though the proposed mobilization schedule and planned night work were properly explained
thank you
EdMinay
---
7-Oct-26 VALENZUELA TRAFFIC 
Currently at Valenzuela Traffic Office, awaiting for someone who can assist us and provide the requirements for the Traffic Clearance
5-Oct-26 (Brgy. Malinta- 25 Manholes under Brgy.Malinta, with 13 overlayed. Permit fee 1,860.00 O.R . Just see to it Restoration eill be Done after Excavation.
NOTE: will edit report later Indicating Particular Manholes of Each Brgy. Will visit first other Brgy. For Manholes Verification.
@⁨FH Mam Nena Feliciano⁩ ma'am)
----
 Brgy. Karuhatan
LOI SUBMITTED 
33Mh
Permit fee:
200 per MH
+18 CEDULA
IF the job order is opening of manhole only
500 per MH if there's Excavation
1k per MH Cashbond- Refundable
OR /AR : OR
Contact person 
Brgy. Clerk Anna Taccad
09966739761
 REMARKS: 
For payment to secure permit
1-Oct-26 (Barangay Santulan for 
MH291 MH292 MH293 MH294 MH295 MH296 MH297 MH298 MH 290
LOI : SUBMITTED
WITH BRGY SANTULAN SEC: Fernando Fernandez 
CONTACT # 09075052138
REMARKS :
Per Barangay Secretary, a meeting will be arranged with Brgy. Chairman Jerome Jasper P. Manalastas to finalize the barangay permits, clearances, and plans. Since the manhole location at MH Del Pilar St. is a heavy-traffic area, the Implementation Engineer will also be requested to attend to further discuss the project scope and implementation. The Barangay Secretary will advise me once the)
----
 Barangay Panghulo, Obando, Bulacan
Manholes: VAL_MH006, MH303, MH304, MH305, MH306, MH307
Status: LOI submitted to Barangay Treasurer Maria Celina Sto. Tomas.
As per the Barangay Treasurer, they will provide an update tomorrow regarding the barangay permit, clearance, and cash bond, as the Barangay Secretary and Chairman are currently attending a seminar.</t>
  </si>
  <si>
    <t>10/29/26: Started ISP only; Continuation of OSP is based on Permit Secured - Permitting Target: 11/20; OSP Extraction Target Start: 11/21</t>
  </si>
  <si>
    <t>‎10/28/26:
‎1,859.30 kgs extracted
‎
‎26 pcs closures
‎
‎2400 / 422.8 kgs / 49.83 meters
‎2000 / 68.3 kgs / 10 meters
‎1800 / 124.9 kgs / 23.45 meters
‎1200 / 598.6 kgs / 104.24 meters
‎900 / 87.5 kgs / 25.27 meters
‎600 / 114.3 kgs / 29.82 meters
‎100 / 442.9 kgs / 529.92 meters</t>
  </si>
  <si>
    <t>Mexico City</t>
  </si>
  <si>
    <t>Pampanga</t>
  </si>
  <si>
    <t>PamBatZam</t>
  </si>
  <si>
    <t>IRUP0010</t>
  </si>
  <si>
    <t>Mexico Sub-Exchange</t>
  </si>
  <si>
    <t>Gapan City</t>
  </si>
  <si>
    <t>Nueva Ecija</t>
  </si>
  <si>
    <t>Tarlac-NE</t>
  </si>
  <si>
    <t>Rowlan</t>
  </si>
  <si>
    <t>T-37262327I-1-NLZ-00008</t>
  </si>
  <si>
    <t>IRUP0011</t>
  </si>
  <si>
    <t>Gapan Sub-Exchange</t>
  </si>
  <si>
    <t>19-Oct-26 GAPAN LGU
REMARKS: 
According to Sir Richard (OIC Building Officer), we must submit the complete set of requirements before proceeding with the inspection. 
- We are also required to provide a written Construction Safety and Health Program (CSHP), signed by the PLDT Safety Officer, which outlines the safe procedures for working on and maintaining the manholes.
- Additionally, we must provide documentation confirming that PLDT has secured permission from Necco and PrimeWater, ensuring that the opening of our manholes will not interfere with any existing lines belonging to these two entities. 
- We are also required to provide a tarpaulin regarding the excavation permit. They have provided a sample for a building-related tarpaulin, which simply needs to be updated for the excavation permit.
for futher questions and concerns here's the contact # of sir Richard.
Contact Person: RICHARD BLANCO
Designation: OIC B.O
contact # : 09156494099
Brgy - 8/8
LGU - 0/1
DPWH - 0/1
TRAFFIC
15-Oct-26 BRGY. SAN NICOLAS
- still waiting for brgy captain for the donation fee of BC.
14-Oct-26 (BRGY. SAN NICOLAS
MH : ADDITONAL 9 MH ( ALL ACCESSIBLE)
REMARKS:
I submitted another LOI because the previous one hadn't been brought to the barangay captain's attention. Secretary Lory said she would text me with an update later today.
CONTACT PERSON: 
SEC. LORY 
BRGY. SECRETARY
09051652535) ( BRGY. STO CRISTO NORTE
MH:
GPNHH007 - NOT ACCESSIBLE
GPNHH006
GPNHH005
REMARKS:
SECURED PERMIT
VALIDITY:
until end of this year
AMOUNT : 500 (AR)
BRGY - 3/6
ADDITIONAL BRGY - 1/2
LGU- 0/1
DPWH-0/1
TRAFFIC- 0/1)Brgy. Sto Cristo Norte
- waiting for the budget to transfer to secured BC.
----
13-Oct-26 BRGY BAYANIHAN
MH: SB_001 - not accessible
GPNHH004 - ACCESSIBLE
GPNHH003
GPNHH002 
REMARKS:
SECURED PERMIT
VALIDITY:
until end of this year
AMOUNT : 2000 (AR)
BRGY - 2/6
ADDITIONAL BRGY - 1/2
LGU- 0/1
DPWH-0/1
TRAFFIC- 0/1
-----
5-Oct-26  BRGY. SAN VICENTE POB
Contact Name:  JESSIE A. ISON
Designation - BGRY.CAPTAIN
Validity permit - 1  YEAR
Permit Fee - 500
Remarks : PERMIT SECURED</t>
  </si>
  <si>
    <t>10/29/26:</t>
  </si>
  <si>
    <t>Munoz City</t>
  </si>
  <si>
    <t>T-37262327I-1-NLZ-00003</t>
  </si>
  <si>
    <t>IRUP0012</t>
  </si>
  <si>
    <t>Munoz Sub-Exchange</t>
  </si>
  <si>
    <t>ISP only</t>
  </si>
  <si>
    <t>9-Oct-26  -RFE Sites
 Secured Permit</t>
  </si>
  <si>
    <t>10/29/26: ISP + 5 MH only; No Need DD</t>
  </si>
  <si>
    <t>Rainer, Michael, Richard, Ron</t>
  </si>
  <si>
    <t>Baguio City</t>
  </si>
  <si>
    <t>Benguet</t>
  </si>
  <si>
    <t>Baguio</t>
  </si>
  <si>
    <t>IRUP0013</t>
  </si>
  <si>
    <t>Baguio Toll Exchange</t>
  </si>
  <si>
    <t>Capas</t>
  </si>
  <si>
    <t>Tarlac</t>
  </si>
  <si>
    <t>T-37262327I-1-NLZ-00013</t>
  </si>
  <si>
    <t>IRUP0014</t>
  </si>
  <si>
    <t>Capas Sub-Exchange/CO</t>
  </si>
  <si>
    <t>ON-HOLD</t>
  </si>
  <si>
    <t>San Carlos City</t>
  </si>
  <si>
    <t>Pangasinan</t>
  </si>
  <si>
    <t>IRUP0015</t>
  </si>
  <si>
    <t>San Carlos</t>
  </si>
  <si>
    <t>Tarlac City</t>
  </si>
  <si>
    <t>T-37262327I-1-NLZ-00011</t>
  </si>
  <si>
    <t>IRUP0016</t>
  </si>
  <si>
    <t>Tarlac Exchange</t>
  </si>
  <si>
    <t>19-Oct-26 Tarlac City Hall
Activity:
Follow up order of payment
Activity Output:
order of payment havent made yet. and to be finalize tomorrow.City engineer advice me to return tomorrow 10am for the Order of payment
Engr Allan Paras
(0956) 642 1262
13-Oct-26 Tarlac City Hall
Activity:
Site Inspection
Activity Output:
Done site inspection. as per Engr Allan he will write an report on thursday for the reason that he is on leave tomorrow because of his birthday. he also mentioned that its posible to have an update on Monday regarding on the municipal permit.
8-Oct-26 (Bgry San Vicente
Number of Manholes: 8
San Vicente - MH 015, TRC _MH 001, TRC_MH 002, TRC_MH 003, TRC_MH 004,  TRC_MH 006, TRC_MH 008, TRC_MH 009 
Activity:
Brgy Clearance/Permit Payment
Activity Output:
Permit secured valid until the end of our mobilization
BRGY 5/7
LGU 0/1)
---
 (Brgy San Nicolas
Number of Manholes: 6
San Nicolas - MH 011, MH 010, TRC_MH 010, TRC_MH 011, TRC_MH 012, TRC_MH 013
Activity:
Follow up brgy permit/clearance application
Activity Output:
as per Brgy Secretary. Brgy Captain were not around and have some ongoing activity/seminar. she didnt mention if the brgy captain will be back on the barangay hall.
i advice her that if ever the brgy captain arrived, she can msg me for the SOA so that i can request the budget
Brgy 4/7
LGU 0/1)
----
Brgy Poblacion
Number of Manhole: 1
Brgy Poblacion MH001
Activity:
Brgy Permit/Clearance Payment
Activity Output:
Permit Secured with AR
BRGY 3/7
LGU 0/1
-----
7-Oct-26 (Bgry Santo Cristo
Activity:
Brgy Clearance/Permit Application
Activity Output:
Plan and LOI Recieved by Mam Marinel Vitermo
SOA Secured for the 6 manholes. a payment of 1,000 AR for the validity of 1yr)
---
(Bgry San Nicolas
Activity:
Brgy Clearance/Permit Application
Activity Output:
Plan and LOI were recieved by Mam Anne Baylon (barangay Secretary) and to be forwarded to the Barangay Captain
as per Mam Anne, Brgy Captain were currently not around. 
she will message me regarding to the SOA later.
upon payment Barangay San Nicolas will issue an OR)
----
 ( Brgy Poblacion
Number of manhole: 1 (MH001)
Activity:
Brgy Permit/Clearance Application
Activity Output:
Plan and LOI received by Kagawad  Byron.
SOA Secured. 
the Amount for the Permit/Clearance is 1,000 AR)
----
Bgry San Roque
Activity:
Brgy Clearance/Permit Application
Activity Output:
Brgy Clearance/Permit Secured with no amount to pay
-Brgy Clearance/Permit validity is good for 6 months
----
6-Oct-26  (Brgy Ligtasan
Activity:
Brgy Permit/Clearance Application for the Manholes:
MH016, MH050
Activity Output:
Plan and LoI received by Brgy Secretary
Brgy Permit/Clearance Secured with no Amount to Pay)
-----
 Brgy San Vicente
Activity:
Brgy Permit/Clearance Application for the following Manholes
San Vicente - MH 015, TRC _MH 001, TRC_MH 002, TRC_MH 003, TRC_MH 004,  TRC_MH 006, TRC_MH 008, TRC_MH 009
Activity Output:
Plan and LOI submitted and received by Mam Lourdes Manakil.
As per Mam Lourdes M Manakil, Brgy Chairman is currently not around. she advice me to return after lunch for the posiblity to get the SOA</t>
  </si>
  <si>
    <t>10/29/26: DD: 11/9</t>
  </si>
  <si>
    <t>ELECTRUMLINES</t>
  </si>
  <si>
    <t>San Narciso</t>
  </si>
  <si>
    <t>Zambales</t>
  </si>
  <si>
    <t>T-37262327I-1-NLZ-00009</t>
  </si>
  <si>
    <t>IRUP0017</t>
  </si>
  <si>
    <t>San Narciso Sub-Exchange</t>
  </si>
  <si>
    <t>13-Oct-26 RFE Sites
Cluster 1 of San Narciso sub exchange 
Location: Zambales
Grantor:  Brgy Patrocinio
MH#: MH001
Activity: submision of LOI and Plan
Activity output:As per Kap. Edwin, regarding the certification/permit , please go back to him only when the implementation is about to start. The permit fee is ₱120.
Note: Approved for implementation , just get the permit on the day you deploy.</t>
  </si>
  <si>
    <t>10/29/26: DD: 11/3</t>
  </si>
  <si>
    <t>Orion</t>
  </si>
  <si>
    <t>Bataan</t>
  </si>
  <si>
    <t>T-37262327I-1-NLZ-00002</t>
  </si>
  <si>
    <t>IRUP0018</t>
  </si>
  <si>
    <t>Orion Sub-Exchange</t>
  </si>
  <si>
    <t xml:space="preserve"> 8-Oct-26 - RFE Sites
7-Oct-26 LGU of Orion
Activity:
Brgy Permit/Clearance Application for the following Manholes
LGU of Orion - MH001, MH002, MH003, MH004, MH005, MH006
Activity Output:
Plan and LOI submitted as per engr. Adrian R. Agustin we dont need a dpwh permit , just comply the necessary requirements for to secure rhe lgu permit. The permit cost 1440 pesos
-----
 6-Oct-26 Brgy Arellano 
Activity:
Brgy Permit/Clearance Application for the following Manholes
San Vicente - MH006
Activity Output:
Plan and LOI submitted and received by Mam Lourdes Manakil.
-LOI and plan recieved by kap. Eva Manansala, the permit fee is 500 pesos(OR) 
</t>
  </si>
  <si>
    <t>10/29/26: DD: 11/5</t>
  </si>
  <si>
    <t>Richard, Ronnel</t>
  </si>
  <si>
    <t>San Marcelino</t>
  </si>
  <si>
    <t>T-37262327I-1-NLZ-00010</t>
  </si>
  <si>
    <t>IRUP0019</t>
  </si>
  <si>
    <t>San Marcelino Sub-Exchange</t>
  </si>
  <si>
    <t>13-Oct-26  (Secured Permit)
Cluster 1 of San Marcelino sub exchange 
Location: Zambales
Grantor:  Brgy Nagbunga 
MH#: MH001
Activity: submision of LOI and Plan
Activity output:  documents submitted /500 for the permit</t>
  </si>
  <si>
    <t>Camiling</t>
  </si>
  <si>
    <t>T-37262327I-1-NLZ-00012</t>
  </si>
  <si>
    <t>IRUP0020</t>
  </si>
  <si>
    <t>Camiling Sub-Exchange</t>
  </si>
  <si>
    <t>Oct 23  Brgy Sawat
Activity:
Follow up application
Activity Output:
no personel on duty in brgy hall, i have tried to call the brgy Secretary but he didnt answer my call
to follow up next week
BRGY 1/13
DPWH 0/1
LGU-
Oct 23: BRGY:Poblacio A
Activity:
Follow up application for order of payment
Activity Output:
as per Kagawad Aquino he havent talk to brgy Capt yet. i leave my phone number incase theres an update regarding to the amount of brgy Permit/Clearance
BRGY 1/13
DPWH 0/1
OCT 23Brgy Surgui 3rd
Activity:
Follow up application for order of payment
Activity Output:
Brgy Permit/Clearance Fee: 500 OR
BRGY 1/13
LGU-
DPWH 0/1
Contact Person:
Brgy Kagawad Castro
(0956) 246 8801
Oct 23 Brgy Tuec
Number of Manholes: 2 all not Accessible
Activity:
Brgy/Permit Clearance Application
Activity Output:
Plan and LOI submitted and received by Brgy Captain Bernardo Pagarigan.
Brgy Permit/Clearance Fee: 500 OR
BRGY 1/13
LGU
DPWH -01/
Contact Person:
Bernardo Pagarigan
Brgy Captain
0931 902 4573
OCT 23 Brgy Malacampa
Activity:
Follow up application for Order of payment
Activitt Output:
As per the brgy treasurer brgy captain have some urgent meeting this morning.
she will endorse the cp number that i leave so that i can talk to brgy thru phone.
0CT 22 Cluster 1 of Camiling Sub-Exchange
Brgy Malacampa
Activity:
Follow up application for Order of payment
Activitt Output:
As per the brgy treasurer brgy captain have some urgent meeting this morning.
she will endorse the cp number that i leave so that i can talk to brgy thru phone.
Grantor: Poblacion J
Number of Manhole : 1 Accessible
Poblacion J - MH001
Activity:
Brgy Permit/Clearance Application
Activity Output:
Plan and LOI received by Brgy Captain Michael M. Antonio
Permit/Clearance Fee: 100 OR
Brgy 1/13
LGU-
DPWH - 0/1
Contact Person:
Michael M Antonio
Brgy Captain
09099943795
OCT 22 Cluster 1 of Camiling Sub-exchange
Grantor: Camiling Municipal Hall Engineering office
Activity:
Inquiry of requirements for municipal permit
Activity Output:
i have spoke to ENGR. GEAN CARLO P. ZACARIAS
(ENGINEER II) thru phone and ask about the requirements in order for us to get municipal permit. as per Engr Gean Carlo Zacarias, theres no need for permit in municipal, he just advice me to submit the brgy clearances and DPWH permit to the Engineerings Office before we start implementing our project
BRGY 1/13
LGU -
DPWH 0/1
Contact Person
Jp Madriaga
Admin Aide
OCT 22 Poblacion A
Activity:
Brgy Permit/Clearance Application
Activity Output:
Plan and LOI received by Kag. Reynaldo Aquino
Plan and LOI is for review by the Brgy Captain
To follow up tomorrow
Brgy 1/13
LGU 0/1
DPWH
OCT 22-Grantor:. Poblacion G
Activity:
Brgy Permit/Clearance Application
Activity Output:
Plan and LOI received by Brgy Captain Marlon B. Mangino
As per him we need to verify first the location of Manhole under Poblacion G jurisdiction.
he note also that if we will restore the cement/asphalt make sure that it will restore strong/properly.
Brgy Permit Fee is 500 OR
Brgy 1/13
LGU 0/1
DPWH
Contact Person
Marlon B Mangino
Brgy Captain
09778117070
15-Oct-26  Brgy Bilad
Number of Manhole: 6. 2 accessible and 4 not Accessible
Bilad - CML_MH003, CML_MH006, CML_MH007, CML_MH008, CML_MH010, CML_MH005
Activity:
Brgy Permit/Clearance Application
Activity Output:
Amount of 1,500 for the permit vaild until the end of our Mobilization</t>
  </si>
  <si>
    <t>Paniqui</t>
  </si>
  <si>
    <t>T-37262327I-1-NLZ-00014</t>
  </si>
  <si>
    <t>IRUP0021</t>
  </si>
  <si>
    <t>Paniqui Sub-Exchange</t>
  </si>
  <si>
    <t>14-Oct-26   Brgy Poblacion Norte
Number of Manholes: 4-not Accessible. 2-Accessible
Poblacion Norte - PB_001, PQI_MH008, PQI_MH007, PQI_MH003, PQI_MH001, PQI_MH009
Activity:
Submission of Plan and LOI for Brgy Permit/Clearance Application
Activity Output:
Brgy Permit/Clearance Secured amounting 130 valid until end of our mobilization
BRGY 1/2</t>
  </si>
  <si>
    <t>Dagupan City</t>
  </si>
  <si>
    <t>T-37262327I-1-NLZ-00006</t>
  </si>
  <si>
    <t>IRUP0022</t>
  </si>
  <si>
    <t>Dagupan Exchange</t>
  </si>
  <si>
    <t>19-Oct-26 DPWH 
Contact Person: Eirol Tulud
Designation: Engr
Contact No.: +639174811683
Here at DPWH Pangasinan 2nd DEO. Negotiated with the engr to separate the application for manhole opening and excavation. He agreed. He will send the checklist on my viber. 
BRGY: 8/8
DPWH: 0/1
LGU: 0/1
15-Oct-26 Brgy Herrero 
Accessible:
DGP_MH_0010 MH 003
Permit secured with OR. 
13-Oct-26 Dagupan Exchange 
Mh - DPGMH005
Grantor- Tapuac Brgy hall
Contact Person: Sidney Lomboy
Designation: Brgy Captain
Remarks: Received and noted by the Brgy secretary that we don't need to secure a permit, as advised by the brgy captain.</t>
  </si>
  <si>
    <t>CANCELLED</t>
  </si>
  <si>
    <t>Vigan City</t>
  </si>
  <si>
    <t>Ilocos Sur</t>
  </si>
  <si>
    <t>Ilocos</t>
  </si>
  <si>
    <t>IRUP0023</t>
  </si>
  <si>
    <t>Vigan</t>
  </si>
  <si>
    <t>10/6/26: CANCELLED SITE
10/2/26: SURVEY ISSUE</t>
  </si>
  <si>
    <t>San Fernando</t>
  </si>
  <si>
    <t>La Union</t>
  </si>
  <si>
    <t>IRUP0024</t>
  </si>
  <si>
    <t>SFU Exchange</t>
  </si>
  <si>
    <t>T-37262327I-1-GMM-00005</t>
  </si>
  <si>
    <t>IRUP0025</t>
  </si>
  <si>
    <t>Grace Park Exchange (SXS)</t>
  </si>
  <si>
    <t>Oct 24 Brgy. 39-1 MH ( 1 Not Accessible)
Contact name: JOANNE DE VERA
Designation:  BRGY. Secretary 
Contact number: 09762625989
Permit validity: END OF THE YEAR DEC 2026
Permit fee: 2,000 / OR
Remarks: Permit Secured but the OR comeback by monday due to the treasurer are not available in the meeting.
Note. Need to go to bgry hall 1st before to proced the activity and We can start the activity after All Saints Day due to the location of manhole is busy road
Oct 24 Brgy. 157-1 MH ( Not Accessible)
Contact name: Danilo Singh
Designation:  Brgy. Chairman
Contact number: 09478799763
Permit validity: 6 Months
Permit fee: 2500 / AR
Remarks: Still waiting for Secretary as per Brgy. Chairman 
Note. Need to go to 1st to brgy. Hall to inform that will start the activity
Oct 23 Brgy Pag ibig Nayon Permit Secured
Oct 23 Bgry Sanjose Permit Secured
Oct 23 Brgy Masambong 
Grantor Name
masambong 
REMARKS: brgy captain  agreed 10,000 pesos instead of 12,000  pesos
permit secured cash bond paid 5,000 
Oct 23 Brgy Manresa Permit secured
Oct 23 Brgy:122 MH (2 Accessible)
Remarks: As per Chairwoman Carmelita of Brgy. 122 the MH is not under their jurisdiction its under Brgy. 105.
Brgy: 0/22
LGU: 0/1
DPWH: 0/1
DPSTM: 0/1
Oct 23 Barangay 121 -  6 MH (5 Accessible, 1 Not Accessible)
Contact name: Jennifer Penilla
Designation: Brgy. Staff
Contact number: 09453418216
Permit fee / Receipt:
Permit type: 
Permit validity: 
Remarks: LOI and Plan submitted. Secretary is out of Brgy.
Brgy: 0/22
LGU: 0/1
DPWH: 0/1
DPSTM: 0/1
Oct 23 2K PER MANHOLE WE HAVE 20 MANHOLE INCLUDING MH 146 IT IS UNDER BRGY UNANG SIGAW. 40,000 OR , I negotiate it to 20,000 pesos OR plus 3k for sec as per secretary they are not signing any form of AR 3k will be good as donation without Ar but he will cooperate by giving his number
Oct 22 Brgy. 50-1 MH ( 1  Accessible)
Contact name: Rachelle E. Habitan
Designation: Brgy. Secretary 
Contact number: 09995530001
Permit validity: END OF THE YEAR DEC. 2026
Permit fee: 500 (AR)
Remarks: For Payment (TUESDAY)
Note: Before start the activity needs to proceed first to brgy. Hall for information the brgy. and also we cant do the activity at night due to busy road.
Brgy: 0/14
LGU: 0/1
DPWH: 0/1
Oct 22 Barangay 63 -  5 MH (1 Accessible, 4 Not Accessible)
Contact name: Louie Serrano
Designation: Brgy. Secretary
Contact number: 09458900171
Permit fee / Receipt: 5,000.00 / AR
Permit type: Working &amp; Excavation Permit
Permit validity: 6months
Remarks: For payment. 1,000.00 per MH.
Brgy: 0/22
LGU: 0/1
DPWH: 0/1
DPSTM: 0/1
Oct 22 Barangay 64 -  3 MH (3 Not Accessible)
Contact name: Fe Conapa
Designation: Brgy. Secretary
Contact number: 09983958401
Permit fee / Receipt:
Permit type: 
Permit validity: 
Remarks: LOA and Plan submitted. As per Sec she will contact me once Chairman is in Brgy. because this week he is busy in Municipal.
Brgy: 0/22
LGU: 0/1
DPWH: 0/1
DPSTM: 0/1
Oct 22 Brgy. 45-1 MH ( 1 Accessible)
Contact name: Leriza Lachica
Designation:  Brgy. Secretary 
Contact number: 09268727512
Permit validity: 6 Months 
Permit fee: 500 (AR)
Remarks: For Payment (Monday)
Note: Before start the activity needs to proceed first to brgy. Hall for information the brgy. and also we cant do the activity at morning.
Brgy: 0/14
LGU: 0/1
DPWH: 0/1Oct 22 Barangay 65 -  2 MH (Not Accessible)
Contact name: Ferdinand Boquiaza
Designation: Brgy. Staff
Contact number: 09155005267
Permit fee / Receipt:
Permit type: 
Permit validity: 
Remarks: LOI and Plan submitted. 
Brgy: 0/22
LGU: 0/1
DPWH: 0/1
DPSTM: 0/1
OCT 22 Brgy. 42-1 MH ( 1 Not Accessible)
Contact name: Anthony Santos
Designation:  Brgy EX.O
Contact number:  09566421754
Permit validity: 3 Months
Permit fee: 500 (AR)
Remarks: For Payment (MONDAY)
Note: Before start the activity needs to proceed first to brgy. Hall for information the brgy. and also we cant do the activity at morning.
Brgy: 0/14
LGU: 0/1
DPWH: 0/1
OCT 22 Barangay 67 -  3 MH (1 Accessible, 2 Not Accessible)
Contact name: Odette Cruz
Designation: Brgy. Secretary
Contact number: 09853881354
Permit fee / Receipt: 2000.00 per Manhole / OR
Permit type: Working and Excavation Permit
Permit validity: 6 months
Remarks: For Payment.
Brgy: 0/22
LGU: 0/1
DPWH: 0/1
DPSTM: 0/1
OCT 22-Brgy. 41-4 MH ( 4 Accessible)
Contact name: Ronald Veluz
Designation:  Brgy. Chairman 
Contact number: 09669520949
Permit validity: END OF THE YEAR DEC 2026
Permit fee: 2,000 / (AR)
Remarks: For payment (SATURDAY) 
Notes: Start activity Night due to busy road need to go to 1st in Brgy. hall to present permit and permission to brgy. for the activity.
21-Oct-26 153-1 MH ( Not Accessible)
Contact name: Marissa de Torres
Designation:  Brgy. Secretary 
Contact number: 09686194412
Permit validity: 
Permit fee: 
Remarks: ongoing to the location of manhole 
Brgy: 16/21
LGU: 0/1
DPWH: 0/1
19-Oct-26 Brgy potrero
Contact name MARILOU GARCIA 
contact number
09064725253
designtion- brgy TREASURER
Validity of Permit - 6 MONTHS
Working hours/days
Permit fee -FREE
Remarks: LOI is good as permit permit 
Brgy - 1/1
LGU - 0/1
TRAFFIC - 0/
DPWH - NA
15-Oct-26 (Brgy. 139-10 MH (3 Accessiable , 7 Not Accessible)
Contact name: Cherish Anne Griffrth
Designation: Brgy. Secretary 
Contact number: 09217233281
Permit validity: December 2026
Permit fee: 2,000
Remarks: For Payment 
Brgy: 9/ 21
LGU: 0/1
DPWH: 0/1 )
 (Brgy. 90 - 9 MH (8 Accessible/ 1 Not Accessible)
Remarks: LOI and Plan submitted. Advised to come back after lunch because Sec is not yet in Brgy.
Brgy: 1/17
LGU: 0/1
DPWH: 0/1
PSTMD: 0/1)
 Brgy. 138-4MH (2 Accessiable 2 Not Accessible)
Contact name: Tita O. Boringot
Designation: Brgy. Secretary 
Contact number: 09911129748
Permit validity: December 2026 (renewable)
Permit fee: 4000/ AR
Remarks: For Payment Notes from 5,000 nego to 4,000
Brgy: 9/ 21
LGU: 0/1
DPWH: 0/1
-------------
14-Oct-26 Wilna Yecla
Designation: Brgy. Secretary 
Contact number: 09369864484 / 09227303791
Permit validity: 1 yr
Permit fee: 6,000
2,000 per Manhole
Remarks: waiting for chairwomen for payment process 
Brgy: 6/21
LGU: 0/1
DPWH: 0/1
13-Oct-26 Brgy. 74 - 1 MH (1 Accessible)
Contact name: Reychelle Hypie N. Dela Cruz
Designation: Brgy. Staff
Contact number: 09675611914
Remarks: LOI and Plan submitted. Advised to comeback because Secretary is not yet in Brgy.
Brgy: 0/17
LGU: 0/1
DPWH: 0/1
12-Oct-26 Brgy. 78 - 9MH (7 Accessible/ 2 Overlayed)
Contact name: Rubelita Aquino
Designation: Kagawad
Contact number: 09913846879
Permit validity: December 2026
Permit fee: 1000 / AR
Remarks: For Payment. 
Brgy: 0/3"</t>
  </si>
  <si>
    <t>ADDITIONAL</t>
  </si>
  <si>
    <t>San Mateo</t>
  </si>
  <si>
    <t>Marikina</t>
  </si>
  <si>
    <t>T-37262327I-1-GMM-00004</t>
  </si>
  <si>
    <t>IRUP0026</t>
  </si>
  <si>
    <t>Digitel San Mateo MSU</t>
  </si>
  <si>
    <t>both</t>
  </si>
  <si>
    <t>Leny, Judy, Mark Sun, Raymark, Luis</t>
  </si>
  <si>
    <t>Quezon City</t>
  </si>
  <si>
    <t>North QC</t>
  </si>
  <si>
    <t>T-37262327I-1-GMM-00016</t>
  </si>
  <si>
    <t>IRUP0027</t>
  </si>
  <si>
    <t>Balara Exchange</t>
  </si>
  <si>
    <t xml:space="preserve">Oct 23 Brgy PAYATAS
Activity: submit LOI nad design plan for permitting
Output:
As per maam Sonia mendoza CRO, the permit cost is 25000 down to 15000 . 
Sonia Mendoza
CRO
Oct 23 MMDA
Activity: Inquire for the requirements of permit
Output:
According to the Information Desk Officer, the Traffic Engineering Center (MMDA) is closed every Friday, so I was told to come back on Monday.
LGU: 0/1
HOA: 0/? 
DPWH: 0/1
MMDA: 0/1
BARANGAY: 1/10
OCT 22-DPWH 1st district of QC
DPWH 2st district of QC
Activity: coordinate MH's covered by asphalt
Output:As per Engr. Jillian, 2nd Engineer of the Maintenance Division at DPWH 1st District, Quezon City ,They will first look for the documents and check who they have been coordinating with at PLDT. They will just message me once they find them.15-Oct-26 DPWH 2st district of QC
Activity: coordinate MH's covered by asphalt
Output:As per Engr. Kiko, we need to complete our requirements first. We also need to submit the SLD tomorrow for site verification to determine which areas fall within their vicinity. They would also like to schedule a meeting for next Monday at 10:00 AM with PLDT.                                                                                                                                 </t>
  </si>
  <si>
    <t>IRUP0028</t>
  </si>
  <si>
    <t>Novaliches Exchange</t>
  </si>
  <si>
    <t>South QC</t>
  </si>
  <si>
    <t>T-37262327I-1-GMM-00008</t>
  </si>
  <si>
    <t>IRUP0029</t>
  </si>
  <si>
    <t>South Triangle CO/Service Yard</t>
  </si>
  <si>
    <t>oCT 23 Brgy. Del Monte
Contact Name: Cornelio Pabustan
Contact Number: 09190942134
Designation: Brgy. Chairman 
Validity of Permit: 6months / Renewable
Permit fee: 15k AR
--
Remarks: Done payment. Permit acquired. Chairman did not provide ID for privacy. 
NOTE: ASK COURTESY TO BRGY FIRST BEFORE IMPLEMENTATION STARTS
OCT 22 Cluster 2.3 of South Triangle CO
MH Nos.: MH7576, MH7573, MH7575, MH7574, MH7572, MH7595, MH7761, SB_007
Grantor Name: Brgy. San Antonio
Contact name: Chairman Daniel Leon Berroyo
Contact number: 09178278917
Designation: BRGY CHAIRMAN
TOTAL AMOUNT: 46,000 OR 
Validity: 3 months
Remarks: Tried to negotiate again to lower the permit fee amounting 46,000. However, Kap explained that the transportation and proper handling of equipment are covered by the barangay ordinance and are included in the Order of Payment due to the potential traffic congestion they may cause. This is why additional charges are imposed.
The barangay is already upset due to the repeated negotiations. They also intend to get back the Order of Payment and revert the permit fee to ₱196,000, with a 1% cash bond (CB) based on the total project cost.
BRGY - 0/4
DPWH - 0/1
LGU - 0/1
TTMD - 0/1 19-Oct-26 Brgy. Paraiso
Contact name: Connee P. Dalmacio
Contact number: 09189053739
Designation: Treasurer
Validity of Permit: 6months/ renewable 
Permit fee: 15,000 / OR (Excavation Permit for 8 MH)
Remarks: As per Ma’am Connee, the permit fee is stated in their ordinance, and they will issue an Official Receipt (OR) to us. However, if we insist on negotiating the permit fee, Chairman may instead require us to pay the ₱100,000 cash bond (CB) that he initially required.
15-Oct-26  HOA Heroes Hill Civic Association Inc.
Remarks: for verification and application
14-Oct-26 - BRGY. NAYONG KANLURAN
CONTACT NAME:Rowena Serano
CONTACT NUNBER: 85648382
DESIGNATION:Brgy. Admin
VALIDITY OF PERMIT: 6months
PERMIT FEE: 100 OR
REMARKS: Permit Acquired. Make sure to log in to Brgy first before starting implementation. 
BRGY - 3/4
LGU - 0/1
DPWH - 0/1
TRAFFIC() BRGY. NAYONG KANLURAN
CONTACT NAME:Rowena Serano
CONTACT NUNBER: 85648382
DESIGNATION:Brgy. Admin
VALIDITY OF PERMIT: 
PERMIT FEE: 
REMARKS: for payment, waiting for maam Rowena
BRGY - 2/4
LGU - 0/1
DPWH - 0/1
TRAFFIC
12-Oct-26 Brgy. Obrero
Permit Fee - 2,000 OR
Validity: 3 months
Remarks: For payment, waiting for Treas.
As per maam Kim, the payment cancelled for today because the Treasurer is reportedly in the hospital and there is no confirmation on when she will return. The Treasurer is the only person authorized to process payments, so the payment and permit processing will need to be rescheduled. For follow up tomorrow.
-----
8-Oct-26 Brgy. Paltok
Contact name: Regino C. Pasaraba
Contact number: 09568069372
Designation: Brgy. Admin
Validity of Permit: 6months validity/ Renewable 
Permit fee: 3,000 Maintenance Permit fee/ OR, 6,000 Excavation Permit fee (3 MH)/ OR, 5,000 Cashbond/ AR
Remarks: For Payment, For apply in LGU, DPWH and TTMD because Baler st and Mabuhay Lane is busy road. Requires 2 Tanod for posting during implementation.
Brgy.: 0/4
LGU: 0/1
TTMD: 0/1
DPWH: 0/1
7-Oct-26 Brgy. Del Monte, Brgy. San Antonio, Sta. Cruz
SITENAME: Kalookan Exchange CO
Cluster No.: 2</t>
  </si>
  <si>
    <t>Cabanatuan City</t>
  </si>
  <si>
    <t>T-37262327I-1-NLZ-00001</t>
  </si>
  <si>
    <t>IRUP0030</t>
  </si>
  <si>
    <t>Cabanatuan Exchange</t>
  </si>
  <si>
    <t>12-Oct-26 - RFE Sites
Secured LGU 
6-Oct-26 ENGINEERING OFFICE of Cabanatuan .
we need LGU application bec of manholes location in front of the LGU building.
- need 3 sets of signed and sealed of plan  (A3)
- BOM/BOQ
- excavation form also need to be signed and sealed of CE or Architect.
-ID PTR of PROFESSIONAL
-----
2-Oct-26 (BRGY. DIMASALANG POB. 
Contact Name: ROUELLA DAYOJA
Designation -  BRGY. SECRETARY
Validity permit - 1 YEAR
Permit Fee - 1000 (AR)
Remarks : done payment.
- permit secured 
)
---
 (Brgy. SAN ROQUE NORTE
MH013
Submitted LOI.
as per Bgry. SECRETARY Annie the fee for Bgry. Clearance is NOT YET DETERMINED. and she will ask first the brgy tres. if there's a FEE..
She also told me to just come back on Monday morning for the permit. 
CONTACT PERSON :
ANNIE ROSE DEL ROSARIO
BARANGAY SECRETARY
0955-209-5902)
---
 (Brgy. MELOJAVILLA
MH022 
Submitted LOI.
as per Bgry. SECRETARY Elvie the fee for Bgry. Clearance is NOT YET DETERMINED. 
She also told me to just come back on Monday morning so I could speak to the barangay captain in person about this.
CONTACT PERSON :
Elvie Madiraga
BARANGAY SECRETARY
0991-910-5119)
----
(@Brgy. DIMASALANG 
MH015,MH016
Submitted LOI.
as per Bgry. SECRETARY the fee for Bgry. Clearance is NOT YET DETERMINED and they talked about it with the brgy. councils.
validity of permit is 1 YEAR. 
CONTACT PERSON :
ROUELLA DAYOJA
BARANGAY SECRETARY
0953-521-6571)
----
1-Oct-26 (Brgy. SAN JUAN POB. (ACOFA)
MH036,MH037
Submitted LOI.
as per Bgry. Secretary Nida the fee for Bgry. Clearance is not yet determined and she will contact me when she confirmed it.  and the validity of permit is 1 YEAR. 
CONTACT PERSON :
NIDA de Jesus
Brgy. SECRETARY
0976-123-7920)
---
 Bgry. Captian JEFFREY VILLEGAS the fee for Bgry. Clearance is 1000. and they can only provide ACKNOWLEDGE RECIEPT. 
validity of permit is 1 YEAR. 
CONTACT PERSON :
JEFFREY VILLEGAS 
Brgy. CAPTAIN
09704862495</t>
  </si>
  <si>
    <t>10/29/26:  DD:10/30</t>
  </si>
  <si>
    <t>Malolos</t>
  </si>
  <si>
    <t>IRUP0031</t>
  </si>
  <si>
    <t>Malolos Exchange</t>
  </si>
  <si>
    <t>Oct 23 Brgy Mabolo, Malolos Bulacan
Remarks:/Report: As per the barangay Captain, the locations indicated in the development plan are not under their jurisdiction.
Oct 23 Brgy Mojon, Malolos Bulacan
Contact name: Willie Dela Rosa
Contact name: 09626426314
Designation: brgy Sec
Validit of Permit:
Permit Fee:
Remarks:/Report: LOI has been submitted. As per the barangay personnel, Kapitan will review the letter first. They’ll just contact me once I can come back to speak with Kapitan
Oct 23 Brgy Dakila, Malolos Bulacan
Contact name: Jan Marithe Dela Pena
Contact name: 09637007497
Designation: brgy Clerk
Validit of Permit:
Permit Fee:
Remarks:/Report: LOI has been submitted. As per the barangay personnel, Kapitan will review the letter first. They’ll just contact me once I can come back to speak with Kapitan.
Brgy Dakila, Malolos Bulacan
Contact name: Jan Marithe Dela Pena
Contact name: 09637007497
Designation: brgy Clerk
Validit of Permit:
Permit Fee:
Remarks:/Report: LOI has been submitted. As per the barangay personnel, Kapitan will review the letter first. They’ll just contact me once I can come back to speak with Kapitan.
Brgy Dakila, Malolos Bulacan
Contact name: Jan Marithe Dela Pena
Contact name: 09637007497
Designation: brgy Clerk
Validit of Permit:
Permit Fee:
Remarks:/Report: LOI has been submitted. As per the barangay personnel, Kapitan will review the letter first. They’ll just contact me once I can come back to speak with Kapitan.
Brgy Dakila, Malolos Bulacan
Contact name: Jan Marithe Dela Pena
Contact name: 09637007497
Designation: brgy Clerk
Validit of Permit:
Permit Fee:
Remarks:/Report: LOI has been submitted. As per the barangay personnel, Kapitan will review the letter first. They’ll just contact me once I can come back to speak with Kapitan.
Oct 22 Brgy Sumapang Matanda, Malolos Bulacan
Remarks:/Report: I was able to speak with the Barangay Secretary and submit the LOI. I was advised to return on Monday morning to meet with the Barangay Captain.
Brgy Sumapang Matanda, Malolos Bulacan
Remarks:/Report: I was able to speak with the Barangay Secretary and submit the LOI. I was advised to return on Monday morning to meet with the Barangay Captain.
Brgy Sumapang Matanda, Malolos Bulacan
Remarks:/Report: I was able to speak with the Barangay Secretary and submit the LOI. I was advised to return on Monday morning to meet with the Barangay Captain.
Oct 22 Brgy Guinhawa, Malolos Bulacan
Contact name: Maria Cristina Santiago
contact number: 09670563516
Designation: Brgy Sec
Validity of Permit - 2 years
Permit fee - 2,000 per manhole
Remarks:/Report: As I discussed with the Brgy. Captain, I presented all the locations of the manholes that we will be opening. Upon checking, almost all of our manholes fall under their jurisdiction. Even some of the manholes indicated under Brgy. Catmon in the development plan turned out to be under their jurisdiction, bringing the total to 13 manholes: 6 manholes under Cluster 1 and 7 manholes under Cluster 4.
Most of these manholes are located along the national road. The Brgy. Captain initially quoted a fee of ₱3,000 per manhole due to their new Revenue Code. However, I was able to negotiate the fee down to ₱2,000 per manhole.
The total fee for all 13 manholes is ₱26,000, with ₱12,000 for Cluster 1 and ₱14,000 for Cluster 4.
OCT 22 Brgy Catmon, Malolos Bulacan
Contact name: Rose Garcia
contact number: 0975689336
Designation: Chief of staff
Validity of Permit - 
Permit fee - for verification
Remarks:/Report: waiting for kap. 
Brgy Catmon, Malolos Bulacan
Contact name: Rose Garcia
contact number: 0975689336
Designation: Chief of staff
Validity of Permit - 
Permit fee - for verification
Remarks:/Report: waiting for kap. 
20-Oct-26Brgy San Agustin, Malolos Bulacan
Contact name: Sec Joselyn Mendoza
contact number: 09615619354
Designation: Brgy Secretary
Validity of Permit - until the end of the year
Permit fee - 500
Remarks:/Report: As per the barangay personnel, the permit fee is 500 pesos. They only request that proper precautions be taken and that the holes not be dug all at once to avoid traffic congestion.
Brgy: 2/7
LGU
Traffic
DPWH
19-Oct-26 Brgy Liang, Malolos Bulacan
Contact name: Sec. June Dacullo
contact number: 7943589
Designation: Brgy Sec
Validity of Permit - 6 months
Permit fee - 300
Remarks:/Report: Permit Secured
Brgy - 1/
LGU - 0/1
TRAFFIC - 0/1
DPWH - 
Thank you
16-Oct-26 Brgy Liang, Malolos Bulacan
Contact name: Sec. June Dacullo
contact number: 7943589
Designation: Brgy Sec
Validity of Permit - 
Permit fee - 
Remarks:/Report: The Secretary advised me to return on Monday since Kap was not available to sign the permit. The work clearance fee is ₱300 only.
Brgy - 
LGU - 0/1
TRAFFIC - 0/1
DPWH - 
"</t>
  </si>
  <si>
    <t>Angono</t>
  </si>
  <si>
    <t>T-37262327I-1-GMM-00007</t>
  </si>
  <si>
    <t>IRUP0032</t>
  </si>
  <si>
    <t>Angono Exchange</t>
  </si>
  <si>
    <t>Oct 22 Brgy kalayaan
Brgy Sec : Loudes Monteloyola
-0935-183-6173
OR/AR : OR
Permit fee : 2,000
Working hrs : 10pm to 4am
Remarks : Done meeting with the brgy officials , they want to give them the timeline of works , issuance of permits will be on tomorrow for release and pick up . 
19-Oct-26 Brgy San Isidro
Brgy Sec : Jamela Bengania
-0962-8183-718
OR/AR : 
Permit fee : 
Working hrs : 
Remarks : as per talk to brgy Captain calberon he wants/demand  to attend  PLDT itself to discuss the unfinished issues before .regarding ftth,fttb,cabinet,rta. reschedule of meeting on Wednesday  Oct 21 @1pm . 
15-Oct-26 Brgy kalayaan
Brgy Sec : Loudes Monteloyola
-0935-183-6173
OR/AR : 
Permit fee : 
Working hrs : 
Remarks : as per brgy Sec . Our proposed loi discuss on Monday for Brgy session. 
14-Oct-26 (Brgy San Roque
Brgy Staff : Stephanie Cabusi
-0915-5172-1892
OR/AR : 
Permit fee : 
Working hrs : 
Remarks : as per brgy staff be back tomorrow due to brgy sec and brgy Captain is on emergency meeting .)
 Brgy Muzon 
Brgy admin : cherry Mendoza
-0929-1635-162
OR/AR : AR
Permit fee : 3,000.00 (3,060.00) including charge for cash out 
Working hrs : 10pm to 4am.
13-Oct-26 Dpwh 
MH :  for Binangonan 21MH, for Angono 68MH.
Remarks : sop asking for 50K tried to negotiate meet half way 25K . Engineer Isha insists amouting 30K for both municipality. Angono and Binangonan. 
- we have revision of plan if we can mark the MH along the national road already discussed this to design team to make the revision . 
12-Oct-26 Brgy Pag -Asa
Contact name : Sarah Cayetano
Designation : Admin
Contact number: 0975-1627-1927
Validity : 1 month
AR/OR : 0R
Permit Fee: Php : 4,000
Working hrs : 10pm to 4am
- 1
-Php 1,000 per MH"</t>
  </si>
  <si>
    <t>Binangonan</t>
  </si>
  <si>
    <t>T-37262327I-1-GMM-00006</t>
  </si>
  <si>
    <t>IRUP0033</t>
  </si>
  <si>
    <t>Binangonan RSU Exchange</t>
  </si>
  <si>
    <t>13-Oct-26 Dpwh 
MH :  for Binangonan 21MH, for Angono 68MH.
Remarks : sop asking for 50K tried to negotiate meet half way 25K . Engineer Isha insists amouting 30K for both municipality. Angono and Binangonan. 
- we have revision of plan if we can mark the MH along the national road already discussed this to design team to make the revision . 
12-Oct-26 Binangonan dpwh 
- as per eng. Isaiah schedule of survey tomorrow 1:30pm.  together with PS technical team. 
fyr mam @⁨Nena Feliciano⁩  requesting service tomorrow . po
8-Oct-26 Binangonan LGU.
- as per LGU need to secured first the DPWH . 
- secured the Requirements.
5-Oct-26 Brgy Bilibiran 
c1 
MH028, 026,030.
Brgy chairman : Leonardo Mateo
0961-6152-2382
BC - Validity for 1month
working hrs : 10pm to 4am
fee : 1,500 /AR</t>
  </si>
  <si>
    <t>Ilagan City</t>
  </si>
  <si>
    <t>Isabela</t>
  </si>
  <si>
    <t>Cagayan</t>
  </si>
  <si>
    <t>IRUP0034</t>
  </si>
  <si>
    <t>Ilagan Sub Exchange</t>
  </si>
  <si>
    <t>Lubao</t>
  </si>
  <si>
    <t>IRUP0035</t>
  </si>
  <si>
    <t>Lubao Sub-Exchange</t>
  </si>
  <si>
    <t>Oct 23 CLUSTER 1 OF LUBAO SUB EXCHANGE
CONTACT PERSON: RITA LAXAMANA
CONTACT NUMBER: 09560593792
DESIGNATION: ADMIN AIDE VI
DPWH- According to Ma’am Rita, we need to submit an LOI addressed to their District Engineer, Engr. Magelan V. Arcega. The LOI must specify the location of our project, and the signed plan must also be attached.
Oct 23 BRGY. SANTA CRUZ- 
Permit fee: 500 OR 
Validity: 3months
Remarks: No cashier today
 OCT 22 SAN AGUSTIN
CONTACT PERSON: Mario P. Garcia
CONTACT NUMBER:09266935767
DESIGNATION:Brgy. Captain
VALIDITY OF PERMIT:
AMOUNT:
OR/AR:
TIME OF WOR:
REMARKS: According to him, there is no fee for the permit. However, he advised me to return on Monday because his secretary, who will prepare the permit, is currently unavailable and will only be back at work on Monday.
BRGY.-0/5
LGU-0/1
DPWH-0/1</t>
  </si>
  <si>
    <t>Cainta</t>
  </si>
  <si>
    <t>IRUP0036</t>
  </si>
  <si>
    <t>Digitel Cainta MSU</t>
  </si>
  <si>
    <t>20-Oct-26 Vista Verde Hoa
Contact Name: Mike Villaya
Remarks: For Submission of LOI
Waiting for Sir Mike</t>
  </si>
  <si>
    <t>10/6/26: Cainta MSU will be continue as part of our Q1 in replacement of Vigan due to no copper cable confirmed by PLDT and Accenture.</t>
  </si>
  <si>
    <t>San Miguel</t>
  </si>
  <si>
    <t>T-37262327I-1-NLZ-00007</t>
  </si>
  <si>
    <t>IRUP0037</t>
  </si>
  <si>
    <t>San Miguel Sub-Exchange</t>
  </si>
  <si>
    <t xml:space="preserve"> 15-Oct-26 LGU of San Miguel Bulacan
Contact name: Ryan Ausan
contact number: 09152597828
Validity of Permit -
Permit fee -
Remarks:/Report: As per the Engineering Office of San Miguel, Bulacan, they will first verify if excavation permits for all manholes have been secured before. If permits have already been secured, there will be no need to apply for new ones. They will provide an update by tomorrow after completing the verification.
They also advised us to prioritize securing the DPWH permit since all our manholes are located along national roads.
Brgy - 11/11
LGU - 0/1
TRAFFIC - 0/1
DPWH - 
Thank you.
12-Oct-26  (Brgy Tigpalas San Miguel Bulacan
Contact name: Sec Rhea De Leon
contact number: 09473711343
Validity of Permit - until the end of the year
Permit fee - Free
Remarks:/Report: For Application of Brgy Clearance. BC secured.
Brgy - 4/11
LGU - 0/1
TRAFFIC - 0/1
DPWH - ) 
Brgy Poblacion San Miguel Bulacan
Contact name: 
contact number: 
Validity of Permit - 
Permit fee - 
Remarks:/Report: Upon confirmation with the barangay, the manhole along Cagayan Valley Road is not under their jurisdiction.
Brgy - 2/11
LGU - 0/1
TRAFFIC - 0/1
DPWH - 
-----
8-Oct-26 (Brgy Santa Rita Matanda, San Miguel Bulacan
Contact name: Cap. Frederick Yambot
contact number: 09666710193
Validity of Permit - until the end of the year
Permit fee - Free
Remarks:/Report: For application of Brgy Certificate. Brgy Clearance Secured. 
Brgy - 2/12
LGU - 0/1
TRAFFIC - 0/1
DPWH - 
Thank you
Joy Chenryl Icang
) 
cluster 1 of San Miguel Sub Exchange
Grantor: Brgy. San Vicente San Miguel Bulacan</t>
  </si>
  <si>
    <t>Taytay</t>
  </si>
  <si>
    <t>T-37262327I-1-GMM-00009</t>
  </si>
  <si>
    <t>IRUP0038</t>
  </si>
  <si>
    <t>Taytay CO</t>
  </si>
  <si>
    <t>Oct 23 Taytay Lgu.
- For Submission of BOM and GANCHARTT to ask for an Advance assessment for us to acquire Order of payment, While waiting for the PLDT to address Lgu Taytay's Concerned as Discussed During Meeting Yesterday with Lgu Engineering office and PLDT. However Lgu Taytay is Closed Today as Per Engr. Verona.
Note: .Permit application is on hold Unless PLDT will Provide immediate solution of Lgu Taytay's long time Concerned
15-Oct-26  Brgy. Dolores Follow up Application, Just waiting for Engr. Naval Of Brgy. Engineering and Planning office.
12-Oct-26 Brgy. San Juan -
•Brgy.Dolore-
MH No.: 053,054,362,064,067.,066
•Brgy.San Isidro- 500 per Manhole
MH046,047,065,SB004,MH050,051,052,
063.SB005
Brgy. 0/3
Lgu 0/1
Dpwh 0/1
SN: Cluster 1 of Taytay RSU
Grantor : 
•Brgy. San Juan- Brgy. Already closed.
MH No.: 001,002,003,004,005-A,005-B
All Manhole Overlayed.
Brgy. 0/1
Lgu 0/1
DPWH 0/1.
@Brgy. San Juan. Brgy. Engineering office. Office Head is not Available ( Sick/On leave) Engr. Guillermo Cruz. Advised to wait Engr. Erick to process Permit application.
8-Oct-26 Brgy. San Isidro Taytay- Waiting for the Head Officer of Brgy. Special Project office. Person In charge for Application of Brgy. Working Permit. Brgy. Chairwoman is not available ( Under suspension). First Manhole of Tanay PLDT CO is under Brgy. San Isidro.
MH No.: 
(For Cluster 2.1 )
MH298,008,007,006,051,002,001,042,043,045,044,041,040,005,050,052,049,048,
047.
(For Cluster 2.3)
MH046,047,065,SB004,MH050,051,052,
063.SB005</t>
  </si>
  <si>
    <t>10/6/26: Once we have Subcon, this site is Priority for ISP extraction.</t>
  </si>
  <si>
    <t>T-37262327I-1-GMM-00011</t>
  </si>
  <si>
    <t>IRUP0039</t>
  </si>
  <si>
    <t>Taytay RSU</t>
  </si>
  <si>
    <t>Oct 23 Taytay Lgu.
- For Submission of BOM and GANCHARTT to ask for an Advance assessment for us to acquire Order of payment, While waiting for the PLDT to address Lgu Taytay's Concerned as Discussed During Meeting Yesterday with Lgu Engineering office and PLDT. However Lgu Taytay is Closed Today as Per Engr. Verona.
Note: .Permit application is on hold Unless PLDT will Provide immediate solution of Lgu Taytay's long time Concerned12-Oct-26 Brgy. San Juan TayTay. Secured Order of Payment for 2 sites. Negotiated Permit Fee From 1,500 each Manhole overlayed/for Excavation. To close the Deal at 5,500 for 2 sites. MH. 002 and MH 003 Of Cluster 2.3 overlayed are negotiated not to be charged and carried as is to Sites of Tatay RSU since it has similar Area/ St.</t>
  </si>
  <si>
    <t xml:space="preserve">10/29/26: ISP only; OSP will continue based on the Permit  Secured; </t>
  </si>
  <si>
    <t>NY RFE</t>
  </si>
  <si>
    <t>SLZ</t>
  </si>
  <si>
    <t>San Pedro</t>
  </si>
  <si>
    <t>Laguna</t>
  </si>
  <si>
    <t>IRUP0040</t>
  </si>
  <si>
    <t>San Pedro Exchange</t>
  </si>
  <si>
    <t>IRUP0041</t>
  </si>
  <si>
    <t>Ugong Pasig CO &amp; Service Yard</t>
  </si>
  <si>
    <t>Antipolo City</t>
  </si>
  <si>
    <t>IRUP0042</t>
  </si>
  <si>
    <t>Antipolo Exchange</t>
  </si>
  <si>
    <t>IRUP0043</t>
  </si>
  <si>
    <t>Cubao Exchange</t>
  </si>
  <si>
    <t>Muntinlupa City</t>
  </si>
  <si>
    <t>Alabang-Las Pinas</t>
  </si>
  <si>
    <t>IRUP0044</t>
  </si>
  <si>
    <t>Muntinlupa Exchange</t>
  </si>
  <si>
    <t>Parañaque City</t>
  </si>
  <si>
    <t>Pasay-Paranaque</t>
  </si>
  <si>
    <t>IRUP0045</t>
  </si>
  <si>
    <t>North Paranaque Exchange</t>
  </si>
  <si>
    <t>IRUP0046</t>
  </si>
  <si>
    <t>Quiapo Exchange</t>
  </si>
  <si>
    <t>IRUP0047</t>
  </si>
  <si>
    <t>Sta. Mesa Exchange</t>
  </si>
  <si>
    <t>North Manila</t>
  </si>
  <si>
    <t>IRUP0048</t>
  </si>
  <si>
    <t>Tondo Exchange</t>
  </si>
  <si>
    <t>Obando</t>
  </si>
  <si>
    <t>IRUP0049</t>
  </si>
  <si>
    <t>No Copper available  based on PLDT due diligence.</t>
  </si>
  <si>
    <t>Victoria</t>
  </si>
  <si>
    <t>IRUP0050</t>
  </si>
  <si>
    <t>Victoria Sub-exchange</t>
  </si>
  <si>
    <t>No Copper available  based on PLDT due diligence. </t>
  </si>
  <si>
    <t>Aparri</t>
  </si>
  <si>
    <t>IRUP0051</t>
  </si>
  <si>
    <t>Aparri Central Office</t>
  </si>
  <si>
    <t>Echague</t>
  </si>
  <si>
    <t>IRUP0052</t>
  </si>
  <si>
    <t>Echague Sub-Exchange</t>
  </si>
  <si>
    <t>Olongapo City</t>
  </si>
  <si>
    <t>IRUP0053</t>
  </si>
  <si>
    <t>Olongapo Exchange</t>
  </si>
  <si>
    <t>GIS  Data  available  but  with gaps in manhole and route connectivity</t>
  </si>
  <si>
    <t>ABULUG</t>
  </si>
  <si>
    <t>IRUP0054</t>
  </si>
  <si>
    <t>Abulug</t>
  </si>
  <si>
    <t>ASINGAN</t>
  </si>
  <si>
    <t>IRUP0055</t>
  </si>
  <si>
    <t>Asingan</t>
  </si>
  <si>
    <t>OSP Only</t>
  </si>
  <si>
    <t>IRUP0056</t>
  </si>
  <si>
    <t>BALUNGAO</t>
  </si>
  <si>
    <t>IRUP0057</t>
  </si>
  <si>
    <t>Balungao</t>
  </si>
  <si>
    <t>BANTAY</t>
  </si>
  <si>
    <t>IRUP0058</t>
  </si>
  <si>
    <t>Bantay</t>
  </si>
  <si>
    <t>BASISTA</t>
  </si>
  <si>
    <t>IRUP0059</t>
  </si>
  <si>
    <t>Basista</t>
  </si>
  <si>
    <t>Bayambang</t>
  </si>
  <si>
    <t>IRUP0060</t>
  </si>
  <si>
    <t>BAYAMBANG LEC</t>
  </si>
  <si>
    <t>ISP Only</t>
  </si>
  <si>
    <t>BUSTOS</t>
  </si>
  <si>
    <t>IRUP0061</t>
  </si>
  <si>
    <t>Bustos</t>
  </si>
  <si>
    <t>CAUAYAN CITY</t>
  </si>
  <si>
    <t>IRUP0062</t>
  </si>
  <si>
    <t>Cauayan</t>
  </si>
  <si>
    <t>CLAVERIA</t>
  </si>
  <si>
    <t>IRUP0063</t>
  </si>
  <si>
    <t>Claveria</t>
  </si>
  <si>
    <t>CORDON</t>
  </si>
  <si>
    <t>IRUP0064</t>
  </si>
  <si>
    <t>Cordon</t>
  </si>
  <si>
    <t>GONZAGA</t>
  </si>
  <si>
    <t>IRUP0065</t>
  </si>
  <si>
    <t>Gonzaga</t>
  </si>
  <si>
    <t>MALASIQUI</t>
  </si>
  <si>
    <t>IRUP0066</t>
  </si>
  <si>
    <t>Malasiqui</t>
  </si>
  <si>
    <t>MARCOS</t>
  </si>
  <si>
    <t>Ilocos Norte</t>
  </si>
  <si>
    <t>IRUP0067</t>
  </si>
  <si>
    <t>Marcos</t>
  </si>
  <si>
    <t>MASANTOL</t>
  </si>
  <si>
    <t>IRUP0068</t>
  </si>
  <si>
    <t>Masantol</t>
  </si>
  <si>
    <t>NARVACAN</t>
  </si>
  <si>
    <t>IRUP0069</t>
  </si>
  <si>
    <t>Narvacan</t>
  </si>
  <si>
    <t>Concepcion</t>
  </si>
  <si>
    <t>IRUP0070</t>
  </si>
  <si>
    <t>Concepcion Sub-Exchange</t>
  </si>
  <si>
    <t>Mangaldan</t>
  </si>
  <si>
    <t>IRUP0071</t>
  </si>
  <si>
    <t>Manaoag</t>
  </si>
  <si>
    <t>IRUP0072</t>
  </si>
  <si>
    <t>Manaoag Sub-Exchange</t>
  </si>
  <si>
    <t>PIDDIG</t>
  </si>
  <si>
    <t>IRUP0073</t>
  </si>
  <si>
    <t>Piddig</t>
  </si>
  <si>
    <t>SAN MANUEL</t>
  </si>
  <si>
    <t>IRUP0074</t>
  </si>
  <si>
    <t>San Manuel 2</t>
  </si>
  <si>
    <t>IRUP0075</t>
  </si>
  <si>
    <t>Alaminos City</t>
  </si>
  <si>
    <t>IRUP0076</t>
  </si>
  <si>
    <t>San Vicente Alaminos Piltel Tower</t>
  </si>
  <si>
    <t>SANTA CRUZ</t>
  </si>
  <si>
    <t>IRUP0077</t>
  </si>
  <si>
    <t>Sta Cruz (ext of Candon)</t>
  </si>
  <si>
    <t>SANTA LUCIA</t>
  </si>
  <si>
    <t>IRUP0078</t>
  </si>
  <si>
    <t>Sta Lucia</t>
  </si>
  <si>
    <t>SANTO TOMAS</t>
  </si>
  <si>
    <t>IRUP0079</t>
  </si>
  <si>
    <t>Sto Tomas</t>
  </si>
  <si>
    <t>Talisay</t>
  </si>
  <si>
    <t>Batangas</t>
  </si>
  <si>
    <t>IRUP0080</t>
  </si>
  <si>
    <t>Talisay-Batangas Sub-Exchange</t>
  </si>
  <si>
    <t>Tayabas</t>
  </si>
  <si>
    <t>Quezon</t>
  </si>
  <si>
    <t>IRUP0081</t>
  </si>
  <si>
    <t>Tayabas Sub-Exchange</t>
  </si>
  <si>
    <t>Masbate City</t>
  </si>
  <si>
    <t>Masbate</t>
  </si>
  <si>
    <t>Bicol</t>
  </si>
  <si>
    <t>IRUP0082</t>
  </si>
  <si>
    <t>Masbate Sub Exchange</t>
  </si>
  <si>
    <t>Paete</t>
  </si>
  <si>
    <t>IRUP0083</t>
  </si>
  <si>
    <t>Paete EMD Van</t>
  </si>
  <si>
    <t>VIS</t>
  </si>
  <si>
    <t>Iloilo City</t>
  </si>
  <si>
    <t>Iloilo</t>
  </si>
  <si>
    <t>Panay-Palawan</t>
  </si>
  <si>
    <t>IRUP0084</t>
  </si>
  <si>
    <t>Iloilo Exchange</t>
  </si>
  <si>
    <t>Tanjay</t>
  </si>
  <si>
    <t>IRUP0085</t>
  </si>
  <si>
    <t>Tanjay Sub-Exchange</t>
  </si>
  <si>
    <t>Alimodian</t>
  </si>
  <si>
    <t>IRUP0086</t>
  </si>
  <si>
    <t>Alimodian Sub-Exchange</t>
  </si>
  <si>
    <t>Bais City</t>
  </si>
  <si>
    <t>Negros Or.</t>
  </si>
  <si>
    <t>Negros</t>
  </si>
  <si>
    <t>IRUP0087</t>
  </si>
  <si>
    <t>Bais Sub-Exchange</t>
  </si>
  <si>
    <t>Numancia</t>
  </si>
  <si>
    <t>Aklan</t>
  </si>
  <si>
    <t>?</t>
  </si>
  <si>
    <t>IRUP0088</t>
  </si>
  <si>
    <t>Numancia Sub-Exchange</t>
  </si>
  <si>
    <t>Tangub</t>
  </si>
  <si>
    <t>Misamis Occ.</t>
  </si>
  <si>
    <t>IRUP0089</t>
  </si>
  <si>
    <t>Tangub Rural Exchange</t>
  </si>
  <si>
    <t>Bago City</t>
  </si>
  <si>
    <t>Negros Occ.</t>
  </si>
  <si>
    <t>IRUP0090</t>
  </si>
  <si>
    <t>Bago Sub-Exchange</t>
  </si>
  <si>
    <t>La Castellana</t>
  </si>
  <si>
    <t>IRUP0091</t>
  </si>
  <si>
    <t>La Castellana Sub-Exchange</t>
  </si>
  <si>
    <t>La Carlota City</t>
  </si>
  <si>
    <t>IRUP0092</t>
  </si>
  <si>
    <t>La Carlota Sub-Exchange</t>
  </si>
  <si>
    <t>Sagay City</t>
  </si>
  <si>
    <t>IRUP0093</t>
  </si>
  <si>
    <t>Sagay Sub-Exchange</t>
  </si>
  <si>
    <t>Angeles City</t>
  </si>
  <si>
    <t>IRUP0094</t>
  </si>
  <si>
    <t>Digitel ANGELES</t>
  </si>
  <si>
    <t>Oct/21/26</t>
  </si>
  <si>
    <t>10/10/26: Digitel site - ISP &amp; OSP</t>
  </si>
  <si>
    <t>NAGA CITY</t>
  </si>
  <si>
    <t>Camarines Sur</t>
  </si>
  <si>
    <t>IRUP0095</t>
  </si>
  <si>
    <t>Digitel Naga MSU</t>
  </si>
  <si>
    <t>MSU-S</t>
  </si>
  <si>
    <t>SANTA MARIA</t>
  </si>
  <si>
    <t>IRUP0096</t>
  </si>
  <si>
    <t>Digitel Sta Maria Bulacan</t>
  </si>
  <si>
    <t>RDLU-S</t>
  </si>
  <si>
    <t>Tabaco City</t>
  </si>
  <si>
    <t>Albay</t>
  </si>
  <si>
    <t>IRUP0097</t>
  </si>
  <si>
    <t>Digitel Tabaco</t>
  </si>
  <si>
    <t>RLU-S</t>
  </si>
  <si>
    <t>SAN JOSE DEL MONTE CITY</t>
  </si>
  <si>
    <t>IRUP0098</t>
  </si>
  <si>
    <t>Digitel San Jose del Monte MSU</t>
  </si>
  <si>
    <t>Digitel San Jose Del Monte already abandoned now Wheeltek, No Copper (Confirmed by Roaming Guard)</t>
  </si>
  <si>
    <t>10/10/26: Digitel site - OSP only</t>
  </si>
  <si>
    <t>Legazpi City</t>
  </si>
  <si>
    <t>IRUP0099</t>
  </si>
  <si>
    <t>Digitel LEGAZPI</t>
  </si>
  <si>
    <t>MEYCAUAYAN CITY</t>
  </si>
  <si>
    <t>IRUP0100</t>
  </si>
  <si>
    <t>Digitel Meycauayan RLU</t>
  </si>
  <si>
    <t>Lemery</t>
  </si>
  <si>
    <t>IRUP0101</t>
  </si>
  <si>
    <t>Digitel Lemery</t>
  </si>
  <si>
    <t>IRUP0102</t>
  </si>
  <si>
    <t>Digitel Balibago</t>
  </si>
  <si>
    <t>RSU-M</t>
  </si>
  <si>
    <t>No Copper pairs found within the surveyed site</t>
  </si>
  <si>
    <t>10/10/26: Digitel site - ISP only</t>
  </si>
  <si>
    <t>Lipa City</t>
  </si>
  <si>
    <t>IRUP0103</t>
  </si>
  <si>
    <t>Digitel LIPA</t>
  </si>
  <si>
    <t>IRUP0104</t>
  </si>
  <si>
    <t>Digitel Cabanatuan</t>
  </si>
  <si>
    <t>RSU-S</t>
  </si>
  <si>
    <t>Iriga City</t>
  </si>
  <si>
    <t>IRUP0105</t>
  </si>
  <si>
    <t>Digitel Iriga</t>
  </si>
  <si>
    <t>San Fernando City</t>
  </si>
  <si>
    <t>IRUP0106</t>
  </si>
  <si>
    <t>Digitel SAN FERNANDO (Pampanga)</t>
  </si>
  <si>
    <t>Existing copper cables are unidentifiable due to the submerged ISP and poor water visibility caused by dark and heavily contaminated water.</t>
  </si>
  <si>
    <t>Kawit</t>
  </si>
  <si>
    <t>Cavite</t>
  </si>
  <si>
    <t>IRUP0107</t>
  </si>
  <si>
    <t>Kawit Exchange</t>
  </si>
  <si>
    <t>Silang</t>
  </si>
  <si>
    <t>IRUP0108</t>
  </si>
  <si>
    <t>Silang Sub-Exchange</t>
  </si>
  <si>
    <t>San Pablo City</t>
  </si>
  <si>
    <t>IRUP0109</t>
  </si>
  <si>
    <t>San Pablo Exchange</t>
  </si>
  <si>
    <t>Silay City</t>
  </si>
  <si>
    <t>IRUP0110</t>
  </si>
  <si>
    <t>Silay Sub-Exchange</t>
  </si>
  <si>
    <t>Sub-Exchange-M</t>
  </si>
  <si>
    <t>Santa Cruz</t>
  </si>
  <si>
    <t>IRUP0111</t>
  </si>
  <si>
    <t>Sta. Cruz Sub-Exchange</t>
  </si>
  <si>
    <t>S. MIN</t>
  </si>
  <si>
    <t>Davao City</t>
  </si>
  <si>
    <t>Davao del Sur</t>
  </si>
  <si>
    <t>IRUP0112</t>
  </si>
  <si>
    <t>Toril Sub-Exchange</t>
  </si>
  <si>
    <t>Mambusao</t>
  </si>
  <si>
    <t>Capiz</t>
  </si>
  <si>
    <t>IRUP0113</t>
  </si>
  <si>
    <t>Mambusao Sub-Exchange</t>
  </si>
  <si>
    <t>Isulan</t>
  </si>
  <si>
    <t>Sultan Kudarat</t>
  </si>
  <si>
    <t>IRUP0114</t>
  </si>
  <si>
    <t>Isulan Sub-Exchange</t>
  </si>
  <si>
    <t>N. MIN</t>
  </si>
  <si>
    <t>Bislig City</t>
  </si>
  <si>
    <t>Surigao del Sur</t>
  </si>
  <si>
    <t>IRUP0115</t>
  </si>
  <si>
    <t>Mangagoy Sub-Exchange</t>
  </si>
  <si>
    <t>Maguindanao</t>
  </si>
  <si>
    <t>IRUP0116</t>
  </si>
  <si>
    <t>Sultan Kudarat Rural Exchange</t>
  </si>
  <si>
    <t>Tacurong City</t>
  </si>
  <si>
    <t>IRUP0117</t>
  </si>
  <si>
    <t>Tacurong Rural Exchange</t>
  </si>
  <si>
    <t>Zamboanga Del Sur</t>
  </si>
  <si>
    <t>IRUP0118</t>
  </si>
  <si>
    <t>SOUTHCOM SSA</t>
  </si>
  <si>
    <t>Iligan City</t>
  </si>
  <si>
    <t>IRUP0119</t>
  </si>
  <si>
    <t>PLDTMARATEL  TAMBO</t>
  </si>
  <si>
    <t>Banate</t>
  </si>
  <si>
    <t>IRUP0120</t>
  </si>
  <si>
    <t>Banate Sub-Exchange</t>
  </si>
  <si>
    <t>Dumangas</t>
  </si>
  <si>
    <t>IRUP0121</t>
  </si>
  <si>
    <t>Dumangas Sub-Exchange</t>
  </si>
  <si>
    <t>Escalante City</t>
  </si>
  <si>
    <t>IRUP0122</t>
  </si>
  <si>
    <t>Escalante Sub-Exchange</t>
  </si>
  <si>
    <t>Cebu City</t>
  </si>
  <si>
    <t>Cebu</t>
  </si>
  <si>
    <t>South Cebu</t>
  </si>
  <si>
    <t>IRUP0123</t>
  </si>
  <si>
    <t>South Cebu Exchange</t>
  </si>
  <si>
    <t>IRUP0124</t>
  </si>
  <si>
    <t>Davao Metro Exchange</t>
  </si>
  <si>
    <t>IRUP0125</t>
  </si>
  <si>
    <t>Sasa Sub-Exchange</t>
  </si>
  <si>
    <t>Alfonso</t>
  </si>
  <si>
    <t>IRUP0126</t>
  </si>
  <si>
    <t>BOAC</t>
  </si>
  <si>
    <t>Marinduque</t>
  </si>
  <si>
    <t>IRUP0127</t>
  </si>
  <si>
    <t>Boac</t>
  </si>
  <si>
    <t>IRUP0128</t>
  </si>
  <si>
    <t>Boac BO</t>
  </si>
  <si>
    <t>Calamba City</t>
  </si>
  <si>
    <t>IRUP0129</t>
  </si>
  <si>
    <t>Canlubang EMD Van</t>
  </si>
  <si>
    <t>DAET</t>
  </si>
  <si>
    <t>Camarines Norte</t>
  </si>
  <si>
    <t>IRUP0130</t>
  </si>
  <si>
    <t>Digitel Daet</t>
  </si>
  <si>
    <t>General Trias</t>
  </si>
  <si>
    <t>IRUP0131</t>
  </si>
  <si>
    <t>Pila</t>
  </si>
  <si>
    <t>IRUP0133</t>
  </si>
  <si>
    <t>Pila Rural Exchange</t>
  </si>
  <si>
    <t>Taal</t>
  </si>
  <si>
    <t>IRUP0134</t>
  </si>
  <si>
    <t>Tanza</t>
  </si>
  <si>
    <t>IRUP0135</t>
  </si>
  <si>
    <t>CABATUAN</t>
  </si>
  <si>
    <t>IRUP0136</t>
  </si>
  <si>
    <t>Cabatuan</t>
  </si>
  <si>
    <t>Pontevedra</t>
  </si>
  <si>
    <t>IRUP0137</t>
  </si>
  <si>
    <t>Pontevedra CO</t>
  </si>
  <si>
    <t>Tagbilaran City</t>
  </si>
  <si>
    <t>Bohol</t>
  </si>
  <si>
    <t>Samar-Leyte-Bohol</t>
  </si>
  <si>
    <t>IRUP0138</t>
  </si>
  <si>
    <t>Tagbilaran Service Yard</t>
  </si>
  <si>
    <t>Butuan</t>
  </si>
  <si>
    <t>Agusan del Norte</t>
  </si>
  <si>
    <t>IRUP0139</t>
  </si>
  <si>
    <t>Arujville</t>
  </si>
  <si>
    <t>Dipolog City</t>
  </si>
  <si>
    <t>Zamboanga del Norte</t>
  </si>
  <si>
    <t>IRUP0140</t>
  </si>
  <si>
    <t>Dipolog BO</t>
  </si>
  <si>
    <t>Zamboanga City</t>
  </si>
  <si>
    <t>Zamboanga del Sur</t>
  </si>
  <si>
    <t>IRUP0141</t>
  </si>
  <si>
    <t>PILTEL ZAMBOANGA</t>
  </si>
  <si>
    <t>IRUP0142</t>
  </si>
  <si>
    <t>Polanco Relay Station</t>
  </si>
  <si>
    <t>Bayugan</t>
  </si>
  <si>
    <t>Agusan del Sur</t>
  </si>
  <si>
    <t>IRUP0143</t>
  </si>
  <si>
    <t>Cabadbaran</t>
  </si>
  <si>
    <t>IRUP0144</t>
  </si>
  <si>
    <t>Cabadbaran 1</t>
  </si>
  <si>
    <t>Butuan City</t>
  </si>
  <si>
    <t>IRUP0145</t>
  </si>
  <si>
    <t>Calo</t>
  </si>
  <si>
    <t>Manticao</t>
  </si>
  <si>
    <t>Misamis Or.</t>
  </si>
  <si>
    <t>IRUP0146</t>
  </si>
  <si>
    <t>MANTICAO, MISAMIS ORIENTAL</t>
  </si>
  <si>
    <t>Nasipit</t>
  </si>
  <si>
    <t>IRUP0147</t>
  </si>
  <si>
    <t>Oroquieta</t>
  </si>
  <si>
    <t>IRUP0148</t>
  </si>
  <si>
    <t>Oroquieta CO</t>
  </si>
  <si>
    <t>Panabo City</t>
  </si>
  <si>
    <t>Davao Del Norte</t>
  </si>
  <si>
    <t>IRUP0149</t>
  </si>
  <si>
    <t>PANABO CO PHILCOM</t>
  </si>
  <si>
    <t>Pantukan</t>
  </si>
  <si>
    <t>IRUP0150</t>
  </si>
  <si>
    <t>PANTUKAN, DAVAO DEL NORTE</t>
  </si>
  <si>
    <t>IRUP0151</t>
  </si>
  <si>
    <t>PLDTMARATEL BRY UBALDO LAYA ILIGAN CITY</t>
  </si>
  <si>
    <t>Surigao City</t>
  </si>
  <si>
    <t>Surigao del Norte</t>
  </si>
  <si>
    <t>IRUP0152</t>
  </si>
  <si>
    <t>Surigao 1</t>
  </si>
  <si>
    <t>Tagum City</t>
  </si>
  <si>
    <t>Davao del Norte</t>
  </si>
  <si>
    <t>IRUP0153</t>
  </si>
  <si>
    <t>Tagum 1</t>
  </si>
  <si>
    <t>IRUP0154</t>
  </si>
  <si>
    <t>AYALA SSA</t>
  </si>
  <si>
    <t>Alitagtag</t>
  </si>
  <si>
    <t>IRUP0155</t>
  </si>
  <si>
    <t>Alitagtag Sub-Exchange</t>
  </si>
  <si>
    <t>Dingle</t>
  </si>
  <si>
    <t>IRUP0156</t>
  </si>
  <si>
    <t>Dingle Sub-Exchange</t>
  </si>
  <si>
    <t>Sara</t>
  </si>
  <si>
    <t>IRUP0157</t>
  </si>
  <si>
    <t>Sara Rural Exchange</t>
  </si>
  <si>
    <t>IRUP0158</t>
  </si>
  <si>
    <t>Putik SSA</t>
  </si>
  <si>
    <t>Manapla</t>
  </si>
  <si>
    <t>IRUP0159</t>
  </si>
  <si>
    <t>Manapla Sub-Exchange</t>
  </si>
  <si>
    <t>IRUP0160</t>
  </si>
  <si>
    <t>STA. MARIA TUMAGA SSA</t>
  </si>
  <si>
    <t>IRUP0161</t>
  </si>
  <si>
    <t>CAGAYAN DE ORO CO / DFON</t>
  </si>
  <si>
    <t>IRUP0162</t>
  </si>
  <si>
    <t>PLDTMARATEL  TAGIBO</t>
  </si>
  <si>
    <t>Nasugbu</t>
  </si>
  <si>
    <t>IRUP0163</t>
  </si>
  <si>
    <t>Lanao Del Norte</t>
  </si>
  <si>
    <t>IRUP0164</t>
  </si>
  <si>
    <t>MARATEL Overton</t>
  </si>
  <si>
    <t>IRUP0165</t>
  </si>
  <si>
    <t>Camarin CO/Service Yard</t>
  </si>
  <si>
    <t>Floridablanca</t>
  </si>
  <si>
    <t>IRUP0166</t>
  </si>
  <si>
    <t>Floridablanca Sub-Exchange</t>
  </si>
  <si>
    <t>Balanga</t>
  </si>
  <si>
    <t>IRUP0167</t>
  </si>
  <si>
    <t>Balanga Exchange</t>
  </si>
  <si>
    <t>Laoag City</t>
  </si>
  <si>
    <t>IRUP0168</t>
  </si>
  <si>
    <t>Laoag Exchange</t>
  </si>
  <si>
    <t>IRUP0169</t>
  </si>
  <si>
    <t>Subictel CO</t>
  </si>
  <si>
    <t>Tuguegarao City</t>
  </si>
  <si>
    <t>IRUP0170</t>
  </si>
  <si>
    <t>Tuguegarao Exchange</t>
  </si>
  <si>
    <t>IRUP0171</t>
  </si>
  <si>
    <t>Luisita Industrial Park CO</t>
  </si>
  <si>
    <t>IRUP0172</t>
  </si>
  <si>
    <t>SFP Exchange</t>
  </si>
  <si>
    <t>IRUP0173</t>
  </si>
  <si>
    <t>Session Baguio BO</t>
  </si>
  <si>
    <t>Cauayan City</t>
  </si>
  <si>
    <t>IRUP0174</t>
  </si>
  <si>
    <t>Cauayan Sub-Exchange</t>
  </si>
  <si>
    <t>IRUP0175</t>
  </si>
  <si>
    <t>CLARKTEL CO / DFON</t>
  </si>
  <si>
    <t>Mariveles</t>
  </si>
  <si>
    <t>IRUP0176</t>
  </si>
  <si>
    <t>BEPZ Sub-Exchange</t>
  </si>
  <si>
    <t>Subic</t>
  </si>
  <si>
    <t>IRUP0177</t>
  </si>
  <si>
    <t>Subic Town Proper</t>
  </si>
  <si>
    <t>Guagua</t>
  </si>
  <si>
    <t>IRUP0178</t>
  </si>
  <si>
    <t>Guagua CO</t>
  </si>
  <si>
    <t>URDANETA CITY</t>
  </si>
  <si>
    <t>IRUP0179</t>
  </si>
  <si>
    <t>Urdaneta</t>
  </si>
  <si>
    <t>Tagaytay City</t>
  </si>
  <si>
    <t>IRUP0180</t>
  </si>
  <si>
    <t>Tagaytay Rural Exchange</t>
  </si>
  <si>
    <t>Indang</t>
  </si>
  <si>
    <t>IRUP0181</t>
  </si>
  <si>
    <t>Indang Sub-Exchange</t>
  </si>
  <si>
    <t>IRUP0182</t>
  </si>
  <si>
    <t>New Calamba Exchange</t>
  </si>
  <si>
    <t>Rosario</t>
  </si>
  <si>
    <t>IRUP0183</t>
  </si>
  <si>
    <t>Rosario Sub-Exchange</t>
  </si>
  <si>
    <t>Trece Martires City</t>
  </si>
  <si>
    <t>IRUP0184</t>
  </si>
  <si>
    <t>Trece Martires Sub-Exchange</t>
  </si>
  <si>
    <t>Tanauan</t>
  </si>
  <si>
    <t>IRUP0185</t>
  </si>
  <si>
    <t>Tanauan Sub-Exchange/CO</t>
  </si>
  <si>
    <t>Bacoor City</t>
  </si>
  <si>
    <t>IRUP0186</t>
  </si>
  <si>
    <t>Molino CO</t>
  </si>
  <si>
    <t>Puerto Princesa City</t>
  </si>
  <si>
    <t>Palawan</t>
  </si>
  <si>
    <t>IRUP0187</t>
  </si>
  <si>
    <t>MALIGAYA, PUERTO PRINCESA</t>
  </si>
  <si>
    <t>Lapu-Lapu City</t>
  </si>
  <si>
    <t>North Cebu</t>
  </si>
  <si>
    <t>IRUP0188</t>
  </si>
  <si>
    <t>Mactan Sub-Exchange</t>
  </si>
  <si>
    <t>Kabankalan City</t>
  </si>
  <si>
    <t>IRUP0189</t>
  </si>
  <si>
    <t>Kabankalan Sub-Exchange</t>
  </si>
  <si>
    <t>IRUP0190</t>
  </si>
  <si>
    <t>Mandurriao RSU</t>
  </si>
  <si>
    <t>Cadiz City</t>
  </si>
  <si>
    <t>IRUP0191</t>
  </si>
  <si>
    <t>Cadiz Sub-Exchange</t>
  </si>
  <si>
    <t>Estancia</t>
  </si>
  <si>
    <t>IRUP0192</t>
  </si>
  <si>
    <t>Estancia Sub-Exchange</t>
  </si>
  <si>
    <t>IRUP0193</t>
  </si>
  <si>
    <t>Davao Central Exchange</t>
  </si>
  <si>
    <t>Digos City</t>
  </si>
  <si>
    <t>IRUP0194</t>
  </si>
  <si>
    <t>Digos BO</t>
  </si>
  <si>
    <t>Cotabato City</t>
  </si>
  <si>
    <t>IRUP0195</t>
  </si>
  <si>
    <t>Cotabato Exchange</t>
  </si>
  <si>
    <t>General Santos City</t>
  </si>
  <si>
    <t>South Cotabato</t>
  </si>
  <si>
    <t>IRUP0196</t>
  </si>
  <si>
    <t>General Santos OPC</t>
  </si>
  <si>
    <t>Kidapawan City</t>
  </si>
  <si>
    <t>IRUP0197</t>
  </si>
  <si>
    <t>M3997  Kidapawan PLDT MKTC SC</t>
  </si>
  <si>
    <t>Ozamiz City</t>
  </si>
  <si>
    <t>IRUP0198</t>
  </si>
  <si>
    <t>Ozamis Exchange</t>
  </si>
  <si>
    <t>IRUP0199</t>
  </si>
  <si>
    <t>Zamboanga Exchange</t>
  </si>
  <si>
    <t>IRUP0200</t>
  </si>
  <si>
    <t>Maratel CO</t>
  </si>
  <si>
    <t>Cagayan de Oro City</t>
  </si>
  <si>
    <t>IRUP0201</t>
  </si>
  <si>
    <t>CARMEN PHILCOM</t>
  </si>
  <si>
    <t>IRUP0202</t>
  </si>
  <si>
    <t>PAGADIAN EMX DFON</t>
  </si>
  <si>
    <t>Tagoloan</t>
  </si>
  <si>
    <t>IRUP0203</t>
  </si>
  <si>
    <t>Tagoloan Sub-Exchange</t>
  </si>
  <si>
    <t>Marikina City</t>
  </si>
  <si>
    <t>IRUP0204</t>
  </si>
  <si>
    <t>North Marikina Central Office</t>
  </si>
  <si>
    <t>Las Piñas City</t>
  </si>
  <si>
    <t>IRUP0205</t>
  </si>
  <si>
    <t>Pamplona Exchange</t>
  </si>
  <si>
    <t>Taguig City</t>
  </si>
  <si>
    <t>IRUP0206</t>
  </si>
  <si>
    <t>Taguig CO</t>
  </si>
  <si>
    <t>IRUP0207</t>
  </si>
  <si>
    <t>Malate Exchange</t>
  </si>
  <si>
    <t>IRUP0208</t>
  </si>
  <si>
    <t>Las Pinas Exchange &amp; Service Yard</t>
  </si>
  <si>
    <t>Pasay City</t>
  </si>
  <si>
    <t>IRUP0209</t>
  </si>
  <si>
    <t>Tambo Exchange</t>
  </si>
  <si>
    <t>IRUP0210</t>
  </si>
  <si>
    <t>Sampaloc Toll Exchange (MITC)</t>
  </si>
  <si>
    <t>IRUP0211</t>
  </si>
  <si>
    <t>Lipa Sub-Exchange</t>
  </si>
  <si>
    <t>Lucena City</t>
  </si>
  <si>
    <t>IRUP0212</t>
  </si>
  <si>
    <t>Lucena Exchange</t>
  </si>
  <si>
    <t>Imus City</t>
  </si>
  <si>
    <t>IRUP0213</t>
  </si>
  <si>
    <t>Imus Sub-Exchange</t>
  </si>
  <si>
    <t>Los Baños City</t>
  </si>
  <si>
    <t>IRUP0214</t>
  </si>
  <si>
    <t>Los Banos Rural Exchange</t>
  </si>
  <si>
    <t>Batangas City</t>
  </si>
  <si>
    <t>IRUP0215</t>
  </si>
  <si>
    <t>Batangas Exchange</t>
  </si>
  <si>
    <t>IRUP0216</t>
  </si>
  <si>
    <t>Bacoor Sub-Exchange</t>
  </si>
  <si>
    <t>IRUP0217</t>
  </si>
  <si>
    <t>Canlubang Sub-Exchange</t>
  </si>
  <si>
    <t>IRUP0218</t>
  </si>
  <si>
    <t>CEPZ Sub-Exchange</t>
  </si>
  <si>
    <t>Dasmariñas City</t>
  </si>
  <si>
    <t>IRUP0219</t>
  </si>
  <si>
    <t>Dasmarinas Rural Exchange</t>
  </si>
  <si>
    <t>Carmona</t>
  </si>
  <si>
    <t>IRUP0220</t>
  </si>
  <si>
    <t>Carmona Sub-Exchange</t>
  </si>
  <si>
    <t>IRUP0221</t>
  </si>
  <si>
    <t>Dasmarinas FCIE</t>
  </si>
  <si>
    <t>Santa Rosa City</t>
  </si>
  <si>
    <t>IRUP0222</t>
  </si>
  <si>
    <t>Ayala Laguna Technopark</t>
  </si>
  <si>
    <t>Naic</t>
  </si>
  <si>
    <t>IRUP0223</t>
  </si>
  <si>
    <t>Naic Sub-Exchange</t>
  </si>
  <si>
    <t>Cabuyao City</t>
  </si>
  <si>
    <t>IRUP0224</t>
  </si>
  <si>
    <t>LISPP Outstation Facility / RCTS</t>
  </si>
  <si>
    <t>Binan City</t>
  </si>
  <si>
    <t>IRUP0225</t>
  </si>
  <si>
    <t>LIIP CO</t>
  </si>
  <si>
    <t>Bacolod City</t>
  </si>
  <si>
    <t>IRUP0226</t>
  </si>
  <si>
    <t>Bacolod Exchange</t>
  </si>
  <si>
    <t>IRUP0227</t>
  </si>
  <si>
    <t>Guangco Sub-Exchange</t>
  </si>
  <si>
    <t>Negros Occidental</t>
  </si>
  <si>
    <t>IRUP0228</t>
  </si>
  <si>
    <t>BATA SUB-EXCHANGE</t>
  </si>
  <si>
    <t>IRUP0229</t>
  </si>
  <si>
    <t>Talisay-Cebu Sub-Exchange</t>
  </si>
  <si>
    <t>IRUP0230</t>
  </si>
  <si>
    <t>Binondo Exchange</t>
  </si>
  <si>
    <t>Mandaluyong City</t>
  </si>
  <si>
    <t>Mandaluyong</t>
  </si>
  <si>
    <t>IRUP0231</t>
  </si>
  <si>
    <t>Dansalan Compound</t>
  </si>
  <si>
    <t>IRUP0232</t>
  </si>
  <si>
    <t>Alabang Exchange</t>
  </si>
  <si>
    <t>San Juan City</t>
  </si>
  <si>
    <t>IRUP0233</t>
  </si>
  <si>
    <t>Greenhills Exchange</t>
  </si>
  <si>
    <t>IRUP0234</t>
  </si>
  <si>
    <t>Paranaque Exchange</t>
  </si>
  <si>
    <t>IRUP0235</t>
  </si>
  <si>
    <t>Diliman Central Office</t>
  </si>
  <si>
    <t>IRUP0236</t>
  </si>
  <si>
    <t>Garnet Exchange</t>
  </si>
  <si>
    <t>Makati City</t>
  </si>
  <si>
    <t>Makati</t>
  </si>
  <si>
    <t>IRUP0237</t>
  </si>
  <si>
    <t>Jupiter CO</t>
  </si>
  <si>
    <t>IRUP0238</t>
  </si>
  <si>
    <t>Cebu Exchange (Cebu Jones)</t>
  </si>
  <si>
    <t>Mandaue City</t>
  </si>
  <si>
    <t>IRUP0239</t>
  </si>
  <si>
    <t>Mandaue Exchange</t>
  </si>
  <si>
    <t>Roxas City</t>
  </si>
  <si>
    <t>IRUP0240</t>
  </si>
  <si>
    <t>Roxas Sub-Exchange</t>
  </si>
  <si>
    <t>Bayawan City</t>
  </si>
  <si>
    <t>IRUP0241</t>
  </si>
  <si>
    <t>Bayawan RCTS</t>
  </si>
  <si>
    <t>IRUP0242</t>
  </si>
  <si>
    <t>Makati General Office</t>
  </si>
  <si>
    <t>IRUP0243</t>
  </si>
  <si>
    <t>Pasay Exchange/Service Yard</t>
  </si>
  <si>
    <t>IRUP0244</t>
  </si>
  <si>
    <t>South Marikina Exchange</t>
  </si>
  <si>
    <t>IRUP0245</t>
  </si>
  <si>
    <t>Mabolo Service Yard</t>
  </si>
  <si>
    <t>Ramon U. Cojuangco Building</t>
  </si>
  <si>
    <t>Cavite City</t>
  </si>
  <si>
    <t>IRUP0247</t>
  </si>
  <si>
    <t>Cavite Sub-Exchange</t>
  </si>
  <si>
    <t>San Jose</t>
  </si>
  <si>
    <t>IRUP0248</t>
  </si>
  <si>
    <t>San Jose Sub-Exchange</t>
  </si>
  <si>
    <t>365 PARANAQUE LEC</t>
  </si>
  <si>
    <t>LEC-L</t>
  </si>
  <si>
    <t>Baguio LEC</t>
  </si>
  <si>
    <t>LEC-S</t>
  </si>
  <si>
    <t>Calauan</t>
  </si>
  <si>
    <t>Calauan RSU</t>
  </si>
  <si>
    <t>Calinan RSU</t>
  </si>
  <si>
    <t>CALMELRAY (CIP2_RSU) VAN</t>
  </si>
  <si>
    <t>BALAGTAS</t>
  </si>
  <si>
    <t>Digitel Balagtas MSU</t>
  </si>
  <si>
    <t>Bauang</t>
  </si>
  <si>
    <t>Digitel Bauang</t>
  </si>
  <si>
    <t>Digitel Bulacan MSU</t>
  </si>
  <si>
    <t>Calumpit</t>
  </si>
  <si>
    <t>Digitel Calumpit RSU</t>
  </si>
  <si>
    <t>Ligao</t>
  </si>
  <si>
    <t>Digitel Ligao</t>
  </si>
  <si>
    <t>DIGITEL MALOLOS MSU</t>
  </si>
  <si>
    <t>Paombong</t>
  </si>
  <si>
    <t>Digitel Paombong</t>
  </si>
  <si>
    <t>Digitel Sta Cruz RLU</t>
  </si>
  <si>
    <t>Guiguinto</t>
  </si>
  <si>
    <t>Guiguinto Sub-exchange</t>
  </si>
  <si>
    <t>Kennon RSU</t>
  </si>
  <si>
    <t>Malolos MSU</t>
  </si>
  <si>
    <t>Mansilingan RSU</t>
  </si>
  <si>
    <t>Mintal RSU / PLDT MAA</t>
  </si>
  <si>
    <t>Misamis Oriental</t>
  </si>
  <si>
    <t>PHILCOM GINGOOG</t>
  </si>
  <si>
    <t>PLDT PHILCOM CORRALES RSU</t>
  </si>
  <si>
    <t>PLDT PHILCOM NAZARETH</t>
  </si>
  <si>
    <t>Tangub RSU</t>
  </si>
  <si>
    <t>Taytay RSU 2</t>
  </si>
  <si>
    <t>ATIMONAN</t>
  </si>
  <si>
    <t>Atimonan LS</t>
  </si>
  <si>
    <t>Datu Odin Sinsuat</t>
  </si>
  <si>
    <t>Awang Dinaig RSU</t>
  </si>
  <si>
    <t>Cabanatuan LEC</t>
  </si>
  <si>
    <t>Dagupan LEC</t>
  </si>
  <si>
    <t>LEC-M</t>
  </si>
  <si>
    <t>Arayat</t>
  </si>
  <si>
    <t>Digitel Arayat</t>
  </si>
  <si>
    <t>Bacoor</t>
  </si>
  <si>
    <t>Digitel Bacoor MSU</t>
  </si>
  <si>
    <t>MSU-M</t>
  </si>
  <si>
    <t>Binmaley</t>
  </si>
  <si>
    <t>Digitel Binmaley RSU / Relay Station</t>
  </si>
  <si>
    <t>Hagonoy</t>
  </si>
  <si>
    <t>Digitel Hagonoy RSU</t>
  </si>
  <si>
    <t>Mexico</t>
  </si>
  <si>
    <t>Digitel MEXICO</t>
  </si>
  <si>
    <t>Digitel Paombong RSU</t>
  </si>
  <si>
    <t>Pulilan</t>
  </si>
  <si>
    <t>Digitel Pulilan RSU</t>
  </si>
  <si>
    <t>Digitel SAN FERNANDO LA UNION</t>
  </si>
  <si>
    <t>TALAVERA</t>
  </si>
  <si>
    <t>Digitel Talavera MSU</t>
  </si>
  <si>
    <t>Gapan RDLU</t>
  </si>
  <si>
    <t>Malaybalay City</t>
  </si>
  <si>
    <t>Bukidnon</t>
  </si>
  <si>
    <t>Malaybalay LEC</t>
  </si>
  <si>
    <t>PALAYAN RSU VAN</t>
  </si>
  <si>
    <t>Parang</t>
  </si>
  <si>
    <t>PARANG RSU</t>
  </si>
  <si>
    <t>TALAVERA RLU CO</t>
  </si>
  <si>
    <t>Agoo</t>
  </si>
  <si>
    <t>Digitel AGOO</t>
  </si>
  <si>
    <t>ALCALA</t>
  </si>
  <si>
    <t>Digitel Alcala RLU</t>
  </si>
  <si>
    <t>ANGAT</t>
  </si>
  <si>
    <t>Digitel Angat RLU</t>
  </si>
  <si>
    <t>Digitel ASINGAN</t>
  </si>
  <si>
    <t>Balayan</t>
  </si>
  <si>
    <t>Digitel BALAYAN</t>
  </si>
  <si>
    <t>Digitel BATANGAS</t>
  </si>
  <si>
    <t>BOCAUE</t>
  </si>
  <si>
    <t>Digitel Bocaue RLU</t>
  </si>
  <si>
    <t>Digitel CALAMBA</t>
  </si>
  <si>
    <t>Digitel Dagupan</t>
  </si>
  <si>
    <t>GUIMBA</t>
  </si>
  <si>
    <t>Digitel Guimba RLU</t>
  </si>
  <si>
    <t>LINGAYEN</t>
  </si>
  <si>
    <t>Digitel Lingayen MSU</t>
  </si>
  <si>
    <t>Digitel Los Baños</t>
  </si>
  <si>
    <t>Digitel Manaoag</t>
  </si>
  <si>
    <t>POZZORUBIO</t>
  </si>
  <si>
    <t>Digitel Pozzorubio RLU</t>
  </si>
  <si>
    <t>ROSALES</t>
  </si>
  <si>
    <t>Digitel Rosales RLU</t>
  </si>
  <si>
    <t>San Jose City</t>
  </si>
  <si>
    <t>Digitel SAN JOSE N.E. RSU VAN</t>
  </si>
  <si>
    <t>Digitel SAN PABLO</t>
  </si>
  <si>
    <t>Sison</t>
  </si>
  <si>
    <t>Digitel SISON</t>
  </si>
  <si>
    <t>Digitel Sta Maria RLU</t>
  </si>
  <si>
    <t>TAYUG</t>
  </si>
  <si>
    <t>Digitel Tayug RLU</t>
  </si>
  <si>
    <t>UMINGAN</t>
  </si>
  <si>
    <t>Digitel Umingan RLU</t>
  </si>
  <si>
    <t>Ibaan</t>
  </si>
  <si>
    <t>Ibaan MSU</t>
  </si>
  <si>
    <t>Liliw</t>
  </si>
  <si>
    <t>Liliw RSU</t>
  </si>
  <si>
    <t>San Fabian</t>
  </si>
  <si>
    <t>SAN FABIAN RSU</t>
  </si>
  <si>
    <t>Cainta Exchange/Service Yard</t>
  </si>
  <si>
    <t>Tanay RSU</t>
  </si>
  <si>
    <t>MILESTONE</t>
  </si>
  <si>
    <t>DESIGN UPDATE FOR</t>
  </si>
  <si>
    <t>PERMIT UPDATE</t>
  </si>
  <si>
    <t>EXTRACTION UPDATE FOR</t>
  </si>
  <si>
    <t>RFE CHANGE SCHED</t>
  </si>
  <si>
    <t>Cumulative</t>
  </si>
  <si>
    <t>DESIGN MILESTONE</t>
  </si>
  <si>
    <t>PERMITTING MILESTONE</t>
  </si>
  <si>
    <t>EXTRACTION MILESTONE</t>
  </si>
  <si>
    <t>QUARTER</t>
  </si>
  <si>
    <t>SITES</t>
  </si>
  <si>
    <t>ACTUAL TONS</t>
  </si>
  <si>
    <t>TARGET TONS</t>
  </si>
  <si>
    <t>OG SURVEY</t>
  </si>
  <si>
    <t>SURVEY DONE</t>
  </si>
  <si>
    <t>COMPLETED</t>
  </si>
  <si>
    <t>SUBMIITED</t>
  </si>
  <si>
    <t>APPROVED</t>
  </si>
  <si>
    <t>DESIGN GAP</t>
  </si>
  <si>
    <t>TARGET</t>
  </si>
  <si>
    <t>READY FOR PERMITTING</t>
  </si>
  <si>
    <t>ON GOING</t>
  </si>
  <si>
    <t>PERMIT GAP</t>
  </si>
  <si>
    <t>STARTED</t>
  </si>
  <si>
    <t>DONE</t>
  </si>
  <si>
    <t>ISP</t>
  </si>
  <si>
    <t>OSP</t>
  </si>
  <si>
    <t>TOTAL TONS</t>
  </si>
  <si>
    <t>GAP</t>
  </si>
  <si>
    <t>Site Name</t>
  </si>
  <si>
    <t>MUNICIPALITY</t>
  </si>
  <si>
    <t>PS</t>
  </si>
  <si>
    <t>APM</t>
  </si>
  <si>
    <t>Duration (WD)</t>
  </si>
  <si>
    <t>Start Date</t>
  </si>
  <si>
    <t>End Date</t>
  </si>
  <si>
    <t>AMBULANCE TEAM</t>
  </si>
  <si>
    <t>REMARKS</t>
  </si>
  <si>
    <t>Actual Start Date</t>
  </si>
  <si>
    <t>Actual End Date</t>
  </si>
  <si>
    <t>Ageing</t>
  </si>
  <si>
    <t>Delay Reason</t>
  </si>
  <si>
    <t>Detailed Remarks</t>
  </si>
  <si>
    <t>AMB 1</t>
  </si>
  <si>
    <t>10/29/26: Partially Completed on Nov 14 due to MMDA memo. Continuation on 2027</t>
  </si>
  <si>
    <t>TOTAL SITES</t>
  </si>
  <si>
    <t>SURVEY STARTED</t>
  </si>
  <si>
    <t>DONE SURVEY</t>
  </si>
  <si>
    <t>DESIGN COMPLETED</t>
  </si>
  <si>
    <t>DESIGN SUBMITTED</t>
  </si>
  <si>
    <t xml:space="preserve">DESIGN APPROVED  </t>
  </si>
  <si>
    <t>STARTED PERMITTING</t>
  </si>
  <si>
    <t>EXTRACTION STARTED</t>
  </si>
  <si>
    <t xml:space="preserve">ISP EXTRACTED </t>
  </si>
  <si>
    <t xml:space="preserve">OSP EXTRACTED </t>
  </si>
  <si>
    <t xml:space="preserve"> EXTRACTION DONE</t>
  </si>
  <si>
    <t>AMB 2</t>
  </si>
  <si>
    <t>10/29/26: DD: 10/29, Extraction Both ISP and OSP</t>
  </si>
  <si>
    <t>NUMBER OF SITES PER REGION</t>
  </si>
  <si>
    <t>APPROVED DESIGN PER REGION</t>
  </si>
  <si>
    <t>PERMIT SECURED PER REGION</t>
  </si>
  <si>
    <t>EXTRACTION DONE PER REGION</t>
  </si>
  <si>
    <t>AMB 3</t>
  </si>
  <si>
    <t>10/29/26:  DD:10/30, Extraction both ISP and OSP</t>
  </si>
  <si>
    <t>AMB 4</t>
  </si>
  <si>
    <t>10/29/26: DD: 11/5, Extraction Both ISP and OSP</t>
  </si>
  <si>
    <t>(blank)</t>
  </si>
  <si>
    <t>TOTAL</t>
  </si>
  <si>
    <t>DESIGN TIMELINE</t>
  </si>
  <si>
    <t>PERMIT TIMELINE</t>
  </si>
  <si>
    <t>EXTRACTION START TIMELINE</t>
  </si>
  <si>
    <t>AMB 5</t>
  </si>
  <si>
    <t>10/29/26: Partially Completed on Nov 7 due to MMDA memo. Continuation on 2027</t>
  </si>
  <si>
    <t>SUBMITTED DESIGN</t>
  </si>
  <si>
    <t>APPROVED DESIGN</t>
  </si>
  <si>
    <t>ON GOING PERMITTING</t>
  </si>
  <si>
    <t>READY FOR EXTRACTION</t>
  </si>
  <si>
    <t>STARTED EXTRACTION</t>
  </si>
  <si>
    <t>DONE EXTRACTION</t>
  </si>
  <si>
    <t>AMB 6</t>
  </si>
  <si>
    <t>10/29/26: DD: 11/9, extraction Both ISP and OSP</t>
  </si>
  <si>
    <t>DATE BRACKET</t>
  </si>
  <si>
    <t>WEEK</t>
  </si>
  <si>
    <t>10/29/26: No work on ASEAN Summit (Nov 16-18, 2026)</t>
  </si>
  <si>
    <t>43-2026</t>
  </si>
  <si>
    <t>42-2026</t>
  </si>
  <si>
    <t>44-2026</t>
  </si>
  <si>
    <t>AMB 7</t>
  </si>
  <si>
    <t>45-2026</t>
  </si>
  <si>
    <t>46-2026</t>
  </si>
  <si>
    <t>48-2026</t>
  </si>
  <si>
    <t>47-2026</t>
  </si>
  <si>
    <t>PERMIT PROGRESS</t>
  </si>
  <si>
    <t>EXTRACTION END TIMELINE</t>
  </si>
  <si>
    <t>REGION</t>
  </si>
  <si>
    <t>COMP</t>
  </si>
  <si>
    <t>SUBMITTED</t>
  </si>
  <si>
    <t>OG SITES FOR BRGY APPLICATION</t>
  </si>
  <si>
    <t>OG SITES FOR TRAFFIC APPLICATION</t>
  </si>
  <si>
    <t>OG SITES FOR DPWH APPLICATION</t>
  </si>
  <si>
    <t>OG SITES FOR LGU APPLICATION</t>
  </si>
  <si>
    <t>TRAFFIC SUBMITTED</t>
  </si>
  <si>
    <t>DPWH SUBMITTED</t>
  </si>
  <si>
    <t>LGU SUBMITTED</t>
  </si>
  <si>
    <t>49-2026</t>
  </si>
  <si>
    <t>BRGY SECURED</t>
  </si>
  <si>
    <t>TRAFFIC SECURED</t>
  </si>
  <si>
    <t>LGU SECURED</t>
  </si>
  <si>
    <t>50-2026</t>
  </si>
  <si>
    <t>51-2026</t>
  </si>
  <si>
    <t>SITENAME</t>
  </si>
  <si>
    <t>CLUSTER</t>
  </si>
  <si>
    <t>SPAN</t>
  </si>
  <si>
    <t>PAIRS</t>
  </si>
  <si>
    <t>METERS</t>
  </si>
  <si>
    <t>ESTIMATED WEIGHT</t>
  </si>
  <si>
    <t>ISSUES</t>
  </si>
  <si>
    <t>ISSUES MH</t>
  </si>
  <si>
    <t>OUTCOME</t>
  </si>
  <si>
    <t>ACTION PLAN</t>
  </si>
  <si>
    <t>REPORT DATE</t>
  </si>
  <si>
    <t>PS REPORTED</t>
  </si>
  <si>
    <t>PHOTO</t>
  </si>
  <si>
    <t>cluster 10</t>
  </si>
  <si>
    <t>MH03-MH04</t>
  </si>
  <si>
    <t>all fiber closure</t>
  </si>
  <si>
    <t>MH04</t>
  </si>
  <si>
    <t>cannot extract copper cables from MH03-MH04 and MH04-MH05</t>
  </si>
  <si>
    <t>CLUSTER 6</t>
  </si>
  <si>
    <t>N/A</t>
  </si>
  <si>
    <t>BROKEN MANHOLE COVER</t>
  </si>
  <si>
    <t>MH025</t>
  </si>
  <si>
    <t>The manhole cover broke after opening</t>
  </si>
  <si>
    <t>PS MARK RENNIEL</t>
  </si>
  <si>
    <t>CLUSTER 7</t>
  </si>
  <si>
    <t>MH040-MH039</t>
  </si>
  <si>
    <t>MH039 IS MISSING,AND CAN'T LOCATE TO GOOGLE</t>
  </si>
  <si>
    <t>MH039</t>
  </si>
  <si>
    <t>CANNOT EXTRACT THE COPPER CABLE FROM MH040- MH039</t>
  </si>
  <si>
    <t>MH039-MH038</t>
  </si>
  <si>
    <t>MH039 IS MISSING, MH038 IS STUCK</t>
  </si>
  <si>
    <t>MH039, MH038</t>
  </si>
  <si>
    <t>MH045-MH044</t>
  </si>
  <si>
    <t>The copper cable is hard to pull</t>
  </si>
  <si>
    <t>MH045, MH044</t>
  </si>
  <si>
    <t>CANNOT EXTRACT THE COPPER CABLE DUE TO THE CABLES ARE HARD TO PULL</t>
  </si>
  <si>
    <t>MH010-MH017</t>
  </si>
  <si>
    <t>STUCK MANHOLE COVER</t>
  </si>
  <si>
    <t>MH010, MH017</t>
  </si>
  <si>
    <t>The copper cable cannot be extracted because the manhole cover is hard to open</t>
  </si>
  <si>
    <t>MH025-MH038</t>
  </si>
  <si>
    <t>MH038</t>
  </si>
  <si>
    <t>IRUP SITES – FISHBONE</t>
  </si>
  <si>
    <t>RFE STATUS</t>
  </si>
  <si>
    <t>WEIGHT (WT)</t>
  </si>
  <si>
    <t>Q1 (RFE ONLY)</t>
  </si>
  <si>
    <t>NO DATA FOR WT</t>
  </si>
  <si>
    <t>PART OF Q1</t>
  </si>
  <si>
    <t>EXPECTED TONS</t>
  </si>
  <si>
    <t>WT &gt; 10 TONS</t>
  </si>
  <si>
    <t>WT &lt; 10 TONS</t>
  </si>
  <si>
    <t>FOR VALIDATION</t>
  </si>
  <si>
    <t>TOTAL SITE</t>
  </si>
  <si>
    <t>NOT YET RFE</t>
  </si>
  <si>
    <t xml:space="preserve">  </t>
  </si>
  <si>
    <t xml:space="preserve"> </t>
  </si>
  <si>
    <t>IDENTIFICATION</t>
  </si>
  <si>
    <t>RESPONSIBILITY</t>
  </si>
  <si>
    <t>CABLE INVENTORY</t>
  </si>
  <si>
    <t>Region</t>
  </si>
  <si>
    <t>Bundle Code</t>
  </si>
  <si>
    <t>Cluster ID</t>
  </si>
  <si>
    <t>Extraction Day
[DD/MM/YYYY]</t>
  </si>
  <si>
    <t>Truck Assign</t>
  </si>
  <si>
    <t>PLDT ZONE
Responsible</t>
  </si>
  <si>
    <t>PLDT NFO
Responsible</t>
  </si>
  <si>
    <t>FiberHome
Responsible</t>
  </si>
  <si>
    <t>Manhole Span</t>
  </si>
  <si>
    <t>Cable Pairs</t>
  </si>
  <si>
    <t>Bundle Weight (kg)</t>
  </si>
  <si>
    <t>Final Dry Weight</t>
  </si>
  <si>
    <t xml:space="preserve"> No. of Cut cables</t>
  </si>
  <si>
    <t>Length (m)</t>
  </si>
  <si>
    <t>Comments / Field Notes</t>
  </si>
  <si>
    <t>Subcon</t>
  </si>
  <si>
    <t>Document No.</t>
  </si>
  <si>
    <t>WH</t>
  </si>
  <si>
    <t>PACO PILOT</t>
  </si>
  <si>
    <t>PCO-ISP-400-11.2-01-LOOSE CABLE</t>
  </si>
  <si>
    <t>Julito Dela Cruz</t>
  </si>
  <si>
    <t>Warren Eusebio</t>
  </si>
  <si>
    <t>Marlon Anor</t>
  </si>
  <si>
    <t>Loose Cable</t>
  </si>
  <si>
    <t>Electrumlines</t>
  </si>
  <si>
    <t>PCO-ISP-08-18-26-01</t>
  </si>
  <si>
    <t>Paranaque WH</t>
  </si>
  <si>
    <t>PCO-ISP-2400-64.9-01</t>
  </si>
  <si>
    <t>Bundle No. 1</t>
  </si>
  <si>
    <t>PCO-ISP-2400-65.9-02</t>
  </si>
  <si>
    <t>PCO-ISP-2400-65.3-03</t>
  </si>
  <si>
    <t>PCO-ISP-2400-56-04</t>
  </si>
  <si>
    <t>PCO-ISP-2400-71.6-05</t>
  </si>
  <si>
    <t>PCO-ISP-2400-82.4-06</t>
  </si>
  <si>
    <t>PCO-ISP-2400-66.6-07</t>
  </si>
  <si>
    <t>PCO-ISP-2400-67.1-08</t>
  </si>
  <si>
    <t>PCO-ISP-2100-57-01</t>
  </si>
  <si>
    <t>PCO-ISP-2100-56.6-02</t>
  </si>
  <si>
    <t>PCO-ISP-2100-58-03</t>
  </si>
  <si>
    <t>PCO-ISP-2100-57.3-04</t>
  </si>
  <si>
    <t>PCO-ISP-2100-57.7-05</t>
  </si>
  <si>
    <t>PCO-ISP-2100-59.8-06</t>
  </si>
  <si>
    <t>PCO-ISP-1800-50.1-01</t>
  </si>
  <si>
    <t>PCO-ISP-1800-50.8-02</t>
  </si>
  <si>
    <t>PCO-ISP-1800-63.2-03</t>
  </si>
  <si>
    <t>PCO-ISP-1500-30-01</t>
  </si>
  <si>
    <t>PCO-ISP-2400-25.1-01-LOOSE CABLE</t>
  </si>
  <si>
    <t>PCO-ISP-2100-18.9-01-LOOSE CABLE</t>
  </si>
  <si>
    <t>PCO-ISP-1800-12.6-01-LOOSE CABLE</t>
  </si>
  <si>
    <t>PCO-ISP-200-12.8-G-01</t>
  </si>
  <si>
    <t>Grabriel Fulgencio III</t>
  </si>
  <si>
    <t>Frederick Mabunga</t>
  </si>
  <si>
    <t>PCO-ISP-8-19-26-01</t>
  </si>
  <si>
    <t>PCO-ISP-200-6.5-G-02</t>
  </si>
  <si>
    <t>PCO-ISP-200-10.7-G-03</t>
  </si>
  <si>
    <t>PCO-ISP-200-12.8-G-04</t>
  </si>
  <si>
    <t>PCO-ISP-200-12.8-G-05</t>
  </si>
  <si>
    <t>PCO-ISP-200-8.5-G-06</t>
  </si>
  <si>
    <t>PCO-ISP-200-13.1-G-07</t>
  </si>
  <si>
    <t>PCO-ISP-200-13.3-G-08</t>
  </si>
  <si>
    <t>PCO-ISP-200-6.4-G-09</t>
  </si>
  <si>
    <t>PCO-ISP-200-12.7-G-10</t>
  </si>
  <si>
    <t>PCO-ISP-200-8.5-G-11</t>
  </si>
  <si>
    <t>PCO-ISP-200-8.6-G-12</t>
  </si>
  <si>
    <t>PCO-ISP-200-12.7-G-13</t>
  </si>
  <si>
    <t>PCO-ISP-200-12.5-G-14</t>
  </si>
  <si>
    <t>PCO-ISP-200-13-G-15</t>
  </si>
  <si>
    <t>PCO-ISP-200-6.4-G-16</t>
  </si>
  <si>
    <t>PCO-ISP-200-12.6-G-17</t>
  </si>
  <si>
    <t>PCO-ISP-200-12.2-G-18</t>
  </si>
  <si>
    <t>PCO-ISP-200-12.6-G-19</t>
  </si>
  <si>
    <t>PCO-ISP-200-12.8-G-20</t>
  </si>
  <si>
    <t>PCO-ISP-200-7.4-01-LOOSE CABLE G</t>
  </si>
  <si>
    <t>PCO-ISP-200-4.5-02-LOOSE CABLE G</t>
  </si>
  <si>
    <t>PCO-ISP-200-4.4-03-LOOSE CABLE G</t>
  </si>
  <si>
    <t>PCO-ISP-200-5.9-04-LOOSE CABLE G</t>
  </si>
  <si>
    <t>PCO-ISP-200-4.7-05-LOOSE CABLE G</t>
  </si>
  <si>
    <t>PCO-ISP-200-10.5-G-26</t>
  </si>
  <si>
    <t>PCO-ISP-200-3.2-G-27</t>
  </si>
  <si>
    <t>PCO-ISP-200-2.9-G</t>
  </si>
  <si>
    <t>PCO-ISP-200-5.4-W-01</t>
  </si>
  <si>
    <t>PCO-ISP-200-8.9-W-02</t>
  </si>
  <si>
    <t>PCO-ISP-200-9.1-W-03</t>
  </si>
  <si>
    <t>PCO-ISP-200-7.4-W-04</t>
  </si>
  <si>
    <t>PCO-ISP-200-9-W-05</t>
  </si>
  <si>
    <t>PCO-ISP-200-8.4-W-06</t>
  </si>
  <si>
    <t>PCO-ISP-200-8.6-W-07</t>
  </si>
  <si>
    <t>PCO-ISP-200-7.3-W-08</t>
  </si>
  <si>
    <t>PCO-ISP-200-9.1-W-09</t>
  </si>
  <si>
    <t>PCO-ISP-200-7.1-W-10</t>
  </si>
  <si>
    <t>PCO-ISP-200-5.8-W-11</t>
  </si>
  <si>
    <t>PCO-ISP-200-8-W-12</t>
  </si>
  <si>
    <t>PCO-ISP-200-7-W-13</t>
  </si>
  <si>
    <t>PCO-ISP-200-7.5-W-14</t>
  </si>
  <si>
    <t>PCO-ISP-200-5.7-W-15</t>
  </si>
  <si>
    <t>PCO-ISP-200-5.9-W-16</t>
  </si>
  <si>
    <t>PCO-ISP-200-7.1-W-17</t>
  </si>
  <si>
    <t>PCO-ISP-200-7.3-W-18</t>
  </si>
  <si>
    <t>PCO-ISP-200-8.9-W-19</t>
  </si>
  <si>
    <t>PCO-ISP-200-7.4-W-20</t>
  </si>
  <si>
    <t>PCO-ISP-200-7.5-W-21</t>
  </si>
  <si>
    <t>PCO-ISP-200-9.2-W-22</t>
  </si>
  <si>
    <t>PCO-ISP-8-19-26-02</t>
  </si>
  <si>
    <t>PCO-ISP-200-6.7-W-23</t>
  </si>
  <si>
    <t>PCO-ISP-200-9.1-W-24</t>
  </si>
  <si>
    <t>PCO-ISP-200-8.6-W-25</t>
  </si>
  <si>
    <t>PCO-ISP-200-7.8-W-26</t>
  </si>
  <si>
    <t>PCO-ISP-200-8-W-27</t>
  </si>
  <si>
    <t>PCO-ISP-200-9.2-W-28</t>
  </si>
  <si>
    <t>PCO-ISP-200-8.9-W-29</t>
  </si>
  <si>
    <t>PCO-ISP-200-8.8-W-30</t>
  </si>
  <si>
    <t>PCO-ISP-200-6.9-W-31</t>
  </si>
  <si>
    <t>PCO-ISP-200-5.9-W-32</t>
  </si>
  <si>
    <t>PCO-ISP-200-6.5-W-33</t>
  </si>
  <si>
    <t>PCO-ISP-200-3.3-29-LOOSE CABLE G</t>
  </si>
  <si>
    <t>PCO-C2-MH5TOMH6-1200-01</t>
  </si>
  <si>
    <t>CLUSTER 2</t>
  </si>
  <si>
    <t>Jude Salcedo</t>
  </si>
  <si>
    <t>MH5TOMH6</t>
  </si>
  <si>
    <t>Day 1 PCO OSP</t>
  </si>
  <si>
    <t>PCO-CL2-08-20-26-01</t>
  </si>
  <si>
    <t>PCO-C2-MH5TOMH6-1200-02</t>
  </si>
  <si>
    <t>PCO-C2-MH5TOMH6-1200-03</t>
  </si>
  <si>
    <t>PCO-C2-MH5TOMH6-1200-04</t>
  </si>
  <si>
    <t>PCO-C2-MH5TOMH6-1200-05</t>
  </si>
  <si>
    <t>PCO-C2-MH5TOMH6-1200-07</t>
  </si>
  <si>
    <t>PCO-C2-MH5TOMH6-1200-08</t>
  </si>
  <si>
    <t>PCO-C2-MH5TOMH6-1200-09</t>
  </si>
  <si>
    <t>PCO-C2-MH5TOMH6-1200-10</t>
  </si>
  <si>
    <t>PCO-C2-MH5TOMH6-1200-11</t>
  </si>
  <si>
    <t>PCO-C2-MH5TOMH6-1200-12</t>
  </si>
  <si>
    <t>PCO-C2-MH5TOMH6-1200-13</t>
  </si>
  <si>
    <t>PCO-C2-MH5TOMH6-1200-14</t>
  </si>
  <si>
    <t>PCO-C2-MH5TOMH6-400-01</t>
  </si>
  <si>
    <t>PCO-CL2-08-20-26-03</t>
  </si>
  <si>
    <t>PCO-C2-MH5TOMH6-400-02</t>
  </si>
  <si>
    <t>PCO-C2-MH5TOMH6-400-03</t>
  </si>
  <si>
    <t>PCO-C2-MH5TOMH6-600-01</t>
  </si>
  <si>
    <t>PCO-CL2-08-20-26-02</t>
  </si>
  <si>
    <t>PCO-C2-OSP-2100-01</t>
  </si>
  <si>
    <t>MH-1 TO ISP</t>
  </si>
  <si>
    <t>Day 2 PCO OSP</t>
  </si>
  <si>
    <t>PCO-C2-OSP-2100-02</t>
  </si>
  <si>
    <t>PCO-C2OSP-1800-01</t>
  </si>
  <si>
    <t>PCO-C2OSP-1800-02</t>
  </si>
  <si>
    <t>PCO-C2OSP-2400-01</t>
  </si>
  <si>
    <t>PCO-C2OSP-2400-02</t>
  </si>
  <si>
    <t>PCO-C2OSP-400-01</t>
  </si>
  <si>
    <t>PCO-C2OSP-400-02</t>
  </si>
  <si>
    <t>PCO-CL2-OSP-1800-01</t>
  </si>
  <si>
    <t>Oliver Evangelista</t>
  </si>
  <si>
    <t>ISP TO MH1</t>
  </si>
  <si>
    <t>DAY 3 PCO OSP</t>
  </si>
  <si>
    <t>PCO-CL2-OSP-1800-02</t>
  </si>
  <si>
    <t>PCO-CL2-OSP-1800-03</t>
  </si>
  <si>
    <t>PCO-CL2-OSP-1800-04</t>
  </si>
  <si>
    <t>PCO-CL2-OSP-1800-05</t>
  </si>
  <si>
    <t>PCO-CL2-OSP-2400-01</t>
  </si>
  <si>
    <t>PCO-CL2-OSP-2400-02</t>
  </si>
  <si>
    <t>PCO-CL2-OSP-2400-03</t>
  </si>
  <si>
    <t>PCO-CL2-OSP-2400-04</t>
  </si>
  <si>
    <t>PCO-CL2-OSP-2400-05</t>
  </si>
  <si>
    <t>PCO-CL2-OSP-2400-06</t>
  </si>
  <si>
    <t>PCO-CL2-OSP-2400-07</t>
  </si>
  <si>
    <t>PCO-CL2-OSP-2400-08</t>
  </si>
  <si>
    <t>PCO-CL2-OSP-2400-09</t>
  </si>
  <si>
    <t>PCO-CL2-OSP-2400-10</t>
  </si>
  <si>
    <t>PCO-CL2-OSP-2400-11</t>
  </si>
  <si>
    <t>PCO-CL2-OSP-2400-12</t>
  </si>
  <si>
    <t>PCO-CL2-OSP-2400-13</t>
  </si>
  <si>
    <t>PCO-CL2-OSP-2400-14</t>
  </si>
  <si>
    <t>PCO-CL2-OSP-2400-15</t>
  </si>
  <si>
    <t>PCO-CL2-OSP-2400-16</t>
  </si>
  <si>
    <t>PCO-CL2-OSP-2400-17</t>
  </si>
  <si>
    <t>PCO-CL2-OSP-2400-18</t>
  </si>
  <si>
    <t>PCO-CL2-OSP-2100-01</t>
  </si>
  <si>
    <t>PCO-CL2-OSP-2100-02</t>
  </si>
  <si>
    <t>PCO-CL2-OSP-2100-03</t>
  </si>
  <si>
    <t>PCO-CL2-OSP-2100-04</t>
  </si>
  <si>
    <t>PCO-CL2-OSP-2100-05</t>
  </si>
  <si>
    <t>PCO-CL2-OSP-2100-06</t>
  </si>
  <si>
    <t>PCO-CL2-OSP-2100-07</t>
  </si>
  <si>
    <t>PCO-CL2-OSP-2100-08</t>
  </si>
  <si>
    <t>PCO-CL2-OSP-1500-01</t>
  </si>
  <si>
    <t>PCO-CL2-OSP-1500-02</t>
  </si>
  <si>
    <t>PCO-CL2-OSP-LC-2100-01</t>
  </si>
  <si>
    <t>PCO-CL2-OSP-LC-1500-01</t>
  </si>
  <si>
    <t>PCO-CL2-OSP-LC-2400-01</t>
  </si>
  <si>
    <t>PCO-CL2-OSP-LC-1800-01</t>
  </si>
  <si>
    <t>PCO-CL2-OSP-LC-400-01</t>
  </si>
  <si>
    <t>PCO-MH2-MH4-400-01</t>
  </si>
  <si>
    <t>MH2 TO MH4</t>
  </si>
  <si>
    <t>PCO-MH2-MH4-400-02</t>
  </si>
  <si>
    <t>PCO-MH2-MH4-400-03</t>
  </si>
  <si>
    <t>PCO-MH2-MH4-400-04</t>
  </si>
  <si>
    <t>PCO-OSP-MH01-MHO2-01</t>
  </si>
  <si>
    <t>CLUSTER 10</t>
  </si>
  <si>
    <t>MH1TOMH2</t>
  </si>
  <si>
    <t>From the US cable</t>
  </si>
  <si>
    <t>PCO-OSP-MH01-MHO2-02</t>
  </si>
  <si>
    <t>PCO-OSP-MH01-MHO2-03</t>
  </si>
  <si>
    <t>PCO-OSP-MH01-MHO3-04</t>
  </si>
  <si>
    <t>MH1TOMH3</t>
  </si>
  <si>
    <t>PCO-OSP-MH01-MHO4-05</t>
  </si>
  <si>
    <t>MH1TOMH4</t>
  </si>
  <si>
    <t>PCO-OSP-MH01-MHO2-06</t>
  </si>
  <si>
    <t>PCO-OSP-MH01-MHO2-07</t>
  </si>
  <si>
    <t>PCO-OSP-MH01-MHO2-08</t>
  </si>
  <si>
    <t>PCO-OSP-MH01-MHO2-09</t>
  </si>
  <si>
    <t>PCO-OSP-MH01-MHO2-10</t>
  </si>
  <si>
    <t>PCO-OSP-LC-MH01-MHO2-10</t>
  </si>
  <si>
    <t>PCO-OSP-LC-MH01-MHO2-11</t>
  </si>
  <si>
    <t>PCO-OSP-LC-MH01-MHO2-12</t>
  </si>
  <si>
    <t>PCO-OSP-LC-MH12-01</t>
  </si>
  <si>
    <t>MH12</t>
  </si>
  <si>
    <t>PCO-CL2-OSP-300-01</t>
  </si>
  <si>
    <t>Juanito Betso</t>
  </si>
  <si>
    <t>Ron Remsey Belino</t>
  </si>
  <si>
    <t>MH7-R</t>
  </si>
  <si>
    <t>PCO-CL2-OSP-300-02</t>
  </si>
  <si>
    <t>PCO-CL2-OSP-400-01</t>
  </si>
  <si>
    <t>PCO-CL2-OSP-400-02</t>
  </si>
  <si>
    <t>PCO-CL2-OSP-100-01</t>
  </si>
  <si>
    <t>PCO-CL2-OSP-100-02</t>
  </si>
  <si>
    <t>PCO-CL2-OSP-LC-100-01</t>
  </si>
  <si>
    <t>PCO-CL2-OSP-LC-300-01</t>
  </si>
  <si>
    <t>PCO-CL2-OSP-900-01</t>
  </si>
  <si>
    <t>MH7-MH6</t>
  </si>
  <si>
    <t>PCO-CL2-OSP-900-02</t>
  </si>
  <si>
    <t>PCO-CL2-OSP-900-03</t>
  </si>
  <si>
    <t>PCO-CL2-OSP-900-04</t>
  </si>
  <si>
    <t>PCO-CL2-OSP-900-05</t>
  </si>
  <si>
    <t>PCO-CL2-OSP-900-06</t>
  </si>
  <si>
    <t>PCO-CL2-OSP-900-07</t>
  </si>
  <si>
    <t>PCO-CL2-OSP-900-08</t>
  </si>
  <si>
    <t>PCO-CL2-OSP-900-09</t>
  </si>
  <si>
    <t>PCO-CL2-OSP-900-10</t>
  </si>
  <si>
    <t>PCO-CL2-OSP-900-11</t>
  </si>
  <si>
    <t>PCO-CL2-OSP-900-12</t>
  </si>
  <si>
    <t>PCO-CL2-OSP-900-13</t>
  </si>
  <si>
    <t>PCO-CL2-OSP-900-14</t>
  </si>
  <si>
    <t>PCO-CL2-OSP-900-15</t>
  </si>
  <si>
    <t>PCO-CL2-OSP-LC-900-01</t>
  </si>
  <si>
    <t>PACO Exchange</t>
  </si>
  <si>
    <t>PCO-OSP-900-MH44-MH45-01</t>
  </si>
  <si>
    <t>MH44-MH45</t>
  </si>
  <si>
    <t>DAY 1 PACO EXCHANGE</t>
  </si>
  <si>
    <t>Dimarco</t>
  </si>
  <si>
    <t>PCO-16102026-OSP</t>
  </si>
  <si>
    <t>Malolos WH</t>
  </si>
  <si>
    <t>PCO-OSP-900-MH44-MH45-02</t>
  </si>
  <si>
    <t>PCO-OSP-900-MH44-MH45-03</t>
  </si>
  <si>
    <t>PCO-OSP-900-MH44-MH45-04</t>
  </si>
  <si>
    <t>PCO-OSP-900-MH44-MH45-05</t>
  </si>
  <si>
    <t>PCO-OSP-900-MH44-MH45-06</t>
  </si>
  <si>
    <t>PCO-OSP-900-MH44-MH45-07</t>
  </si>
  <si>
    <t>PCO-OSP-900-MH44-MH45-08</t>
  </si>
  <si>
    <t>PCO-OSP-900-MH44-MH45-09</t>
  </si>
  <si>
    <t>PCO-OSP-900-MH44-MH45-10</t>
  </si>
  <si>
    <t>PCO-OSP-900-MH44-MH45-11</t>
  </si>
  <si>
    <t>PCO-OSP-900-MH44-MH45-12</t>
  </si>
  <si>
    <t>PCO-OSP-900-MH44-MH45-LC-13</t>
  </si>
  <si>
    <t>PCO-OSP-300-MH243-MH244-01</t>
  </si>
  <si>
    <t>John Ver Santos</t>
  </si>
  <si>
    <t>MH243-MH244</t>
  </si>
  <si>
    <t>DAY 2 PACO EXCHANGE</t>
  </si>
  <si>
    <t>PCO-17102026-OSP</t>
  </si>
  <si>
    <t>PCO-OSP-300-MH243-MH244-02</t>
  </si>
  <si>
    <t>PCO-OSP-300-MH243-MH244-03</t>
  </si>
  <si>
    <t>PCO-OSP-300-MH243-MH244-04</t>
  </si>
  <si>
    <t>PCO-OSP-300-MH243-MH244-05</t>
  </si>
  <si>
    <t>PCO-OSP-300-MH243-MH244-06</t>
  </si>
  <si>
    <t>PCO-OSP-300-MH243-MH244-07</t>
  </si>
  <si>
    <t>PCO-OSP-300-MH243-MH244-08</t>
  </si>
  <si>
    <t>PCO-OSP-300-MH243-MH244-09</t>
  </si>
  <si>
    <t>PCO-OSP-300-MH243-MH244-10-LC</t>
  </si>
  <si>
    <t>PCO-OSP-600-MH243-MH244-01</t>
  </si>
  <si>
    <t>PCO-OSP-600-MH243-MH244-02</t>
  </si>
  <si>
    <t>PCO-OSP-600-MH243-MH244-03</t>
  </si>
  <si>
    <t>PCO-OSP-600-MH243-MH244-04</t>
  </si>
  <si>
    <t>PCO-OSP-600-MH243-MH244-05</t>
  </si>
  <si>
    <t>PCO-OSP-600-MH243-MH244-06</t>
  </si>
  <si>
    <t>PCO-OSP-600-MH243-MH244-07</t>
  </si>
  <si>
    <t>PCO-OSP-600-MH243-MH244-08</t>
  </si>
  <si>
    <t>PCO-OSP-600-MH243-MH244-09</t>
  </si>
  <si>
    <t>PCO-OSP-600-MH243-MH244-10</t>
  </si>
  <si>
    <t>PCO-OSP-600-MH243-MH244-11</t>
  </si>
  <si>
    <t>PCO-OSP-600-MH243-MH244-12-LC</t>
  </si>
  <si>
    <t>PCO-OSP-1800-MH243-MH244-01</t>
  </si>
  <si>
    <t>PCO-OSP-1800-MH243-MH244-02</t>
  </si>
  <si>
    <t>PCO-OSP-1800-MH243-MH244-03</t>
  </si>
  <si>
    <t>PCO-OSP-1800-MH243-MH244-04</t>
  </si>
  <si>
    <t>PCO-OSP-1800-MH243-MH244-05</t>
  </si>
  <si>
    <t>PCO-OSP-1800-MH243-MH244-06</t>
  </si>
  <si>
    <t>PCO-OSP-1800-MH243-MH244-07</t>
  </si>
  <si>
    <t>PCO-OSP-1800-MH243-MH244-08</t>
  </si>
  <si>
    <t>PCO-OSP-1800-MH243-MH244-09</t>
  </si>
  <si>
    <t>PCO-OSP-1800-MH243-MH244-10</t>
  </si>
  <si>
    <t>PCO-OSP-1800-MH243-MH244-11</t>
  </si>
  <si>
    <t>PCO-OSP-1800-MH243-MH244-12</t>
  </si>
  <si>
    <t>PCO-OSP-1800-MH243-MH244-13</t>
  </si>
  <si>
    <t>PCO-OSP-1800-MH243-MH244-14</t>
  </si>
  <si>
    <t>PCO-OSP-1800-MH243-MH244-15</t>
  </si>
  <si>
    <t>PCO-OSP-1800-MH243-MH244-16</t>
  </si>
  <si>
    <t>PCO-OSP-1800-MH243-MH244-17</t>
  </si>
  <si>
    <t>PCO-OSP-1800-MH243-MH244-18</t>
  </si>
  <si>
    <t>PCO-OSP-1800-MH243-MH244-19</t>
  </si>
  <si>
    <t>PCO-OSP-1800-MH243-MH244-20</t>
  </si>
  <si>
    <t>PCO-OSP-1800-MH243-MH244-21</t>
  </si>
  <si>
    <t>PCO-OSP-1800-MH243-MH244-22</t>
  </si>
  <si>
    <t>PCO-OSP-1800-MH243-MH244-23</t>
  </si>
  <si>
    <t>PCO-OSP-1800-MH243-MH244-24</t>
  </si>
  <si>
    <t>PCO-OSP-1800-MH243-MH244-25</t>
  </si>
  <si>
    <t>PCO-OSP-1800-MH243-MH244-26</t>
  </si>
  <si>
    <t>PCO-OSP-1800-MH243-MH244-27</t>
  </si>
  <si>
    <t>PCO-OSP-1800-MH243-MH244-28</t>
  </si>
  <si>
    <t>PCO-OSP-1800-MH243-MH244-29</t>
  </si>
  <si>
    <t>PCO-OSP-1800-MH243-MH244-30-LC</t>
  </si>
  <si>
    <t>PCO-OSP-400-MH43-MH44-01</t>
  </si>
  <si>
    <t>Jose Alberto Nicozas</t>
  </si>
  <si>
    <t>MH43-MH44</t>
  </si>
  <si>
    <t>DAY 3 PACO EXCHANGE</t>
  </si>
  <si>
    <t>PCO-19102026-OSP</t>
  </si>
  <si>
    <t>PCO-OSP-400-MH43-MH44-02</t>
  </si>
  <si>
    <t>PCO-OSP-400-MH43-MH44-03</t>
  </si>
  <si>
    <t>PCO-OSP-400-MH43-MH44-04</t>
  </si>
  <si>
    <t>PCO-OSP-400-MH43-MH44-05</t>
  </si>
  <si>
    <t>PCO-OSP-400-MH43-MH44-06</t>
  </si>
  <si>
    <t>PCO-OSP-400-MH43-MH44-LC-07</t>
  </si>
  <si>
    <t>PCO-OSP-300-MH43-MH44-08</t>
  </si>
  <si>
    <t>PCO-OSP-300-MH43-MH44-09</t>
  </si>
  <si>
    <t>PCO-OSP-300-MH43-MH44-10</t>
  </si>
  <si>
    <t>PCO-OSP-300-MH43-MH44-11</t>
  </si>
  <si>
    <t>PCO-OSP-300-MH43-MH44-12</t>
  </si>
  <si>
    <t>PCO-OSP-300-MH43-MH44-13</t>
  </si>
  <si>
    <t>PCO-OSP-300-MH43-MH44LC-14</t>
  </si>
  <si>
    <t>PCO-OSP-300-MH43-MH44-15</t>
  </si>
  <si>
    <t>MH41-MH42</t>
  </si>
  <si>
    <t>PCO-OSP-300-MH43-MH44-16</t>
  </si>
  <si>
    <t>PCO-OSP-300-MH43-MH44-17</t>
  </si>
  <si>
    <t>PCO-OSP-300-MH43-MH44-18</t>
  </si>
  <si>
    <t>PCO-OSP-300-MH43-MH44-19</t>
  </si>
  <si>
    <t>PCO-OSP-300-MH43-MH44-20</t>
  </si>
  <si>
    <t>PCO-OSP-300-MH43-MH44-21</t>
  </si>
  <si>
    <t>PCO-OSP-300-MH43-MH44-LC-22</t>
  </si>
  <si>
    <t>PCO-OSP-1200-MH40-MH41-01</t>
  </si>
  <si>
    <t>MH40-MH41</t>
  </si>
  <si>
    <t>PCO-OSP-1200-MH40-MH41-02</t>
  </si>
  <si>
    <t>PCO-OSP-1200-MH40-MH41-03</t>
  </si>
  <si>
    <t>PCO-OSP-1200-MH40-MH41-04</t>
  </si>
  <si>
    <t>PCO-OSP-1200-MH40-MH41-05</t>
  </si>
  <si>
    <t>PCO-OSP-1200-MH40-MH41-06</t>
  </si>
  <si>
    <t>PCO-OSP-1200-MH40-MH41-07</t>
  </si>
  <si>
    <t>PCO-OSP-1200-MH40-MH41-08</t>
  </si>
  <si>
    <t>PCO-OSP-1200-MH40-MH41-09</t>
  </si>
  <si>
    <t>PCO-OSP-1200-MH40-MH41-10</t>
  </si>
  <si>
    <t>PCO-OSP-1200-MH40-MH41-11</t>
  </si>
  <si>
    <t>PCO-OSP-1200-MH40-MH41-12</t>
  </si>
  <si>
    <t>PCO-OSP-1200-MH40-MH41-13</t>
  </si>
  <si>
    <t>PCO-OSP-1200-MH40-MH41-14</t>
  </si>
  <si>
    <t>PCO-OSP-1200-MH40-MH41-15</t>
  </si>
  <si>
    <t>PCO-OSP-1200-MH40-MH41-16</t>
  </si>
  <si>
    <t>PCO-OSP-1200-MH40-MH41-17</t>
  </si>
  <si>
    <t>PCO-OSP-1200-MH40-MH41-18</t>
  </si>
  <si>
    <t>PCO-OSP-1200-MH40-MH41-19</t>
  </si>
  <si>
    <t>PCO-OSP-1200-MH40-MH41-20-LC</t>
  </si>
  <si>
    <t>PCO-OSP-1200-MH40-MH41-21</t>
  </si>
  <si>
    <t>PCO-OSP-1200-MH40-MH41-22</t>
  </si>
  <si>
    <t>PCO-OSP-1200-MH40-MH41-23</t>
  </si>
  <si>
    <t>PCO-OSP-1200-MH40-MH41-24</t>
  </si>
  <si>
    <t>PCO-OSP-1200-MH40-MH41-25-LC</t>
  </si>
  <si>
    <t>PCO-OSP-1200-MH40-MH41-LC-26</t>
  </si>
  <si>
    <t>PCO-OSP-1500-01</t>
  </si>
  <si>
    <t>JUDE JESSTEEN SALCEDO</t>
  </si>
  <si>
    <t>NICOLAS, JOVE ALBERTO</t>
  </si>
  <si>
    <t>MH23-MH25</t>
  </si>
  <si>
    <t>DAY 4 PACO EXCHANGE</t>
  </si>
  <si>
    <t>PCO-10202026-OSP</t>
  </si>
  <si>
    <t>PCO-OSP-1500-02</t>
  </si>
  <si>
    <t>PCO-OSP-1500-03</t>
  </si>
  <si>
    <t>PCO-OSP-1500-04</t>
  </si>
  <si>
    <t>PCO-OSP-1500-05</t>
  </si>
  <si>
    <t>PCO-OSP-1500-06</t>
  </si>
  <si>
    <t>PCO-OSP-1500-07</t>
  </si>
  <si>
    <t>PCO-OSP-1500-08</t>
  </si>
  <si>
    <t>PCO-OSP-1500-09</t>
  </si>
  <si>
    <t>PCO-OSP-1500-10</t>
  </si>
  <si>
    <t>PCO-OSP-1500-11</t>
  </si>
  <si>
    <t>PCO-OSP-1500-12</t>
  </si>
  <si>
    <t>PCO-OSP-1500-13</t>
  </si>
  <si>
    <t>PCO-OSP-1500-14</t>
  </si>
  <si>
    <t>PCO-OSP-1500-15</t>
  </si>
  <si>
    <t>PCO-OSP-1500-16</t>
  </si>
  <si>
    <t>PCO-OSP-1500-17</t>
  </si>
  <si>
    <t>PCO-OSP-1500-18</t>
  </si>
  <si>
    <t>PCO-OSP-1500-LC-19</t>
  </si>
  <si>
    <t>PCO-OSP-1800-01</t>
  </si>
  <si>
    <t>PCO-OSP-1800-02</t>
  </si>
  <si>
    <t>PCO-OSP-1800-03</t>
  </si>
  <si>
    <t>PCO-OSP-1800-04</t>
  </si>
  <si>
    <t>PCO-OSP-1800-05</t>
  </si>
  <si>
    <t>PCO-OSP-180006</t>
  </si>
  <si>
    <t>PCO-OSP-1800-07</t>
  </si>
  <si>
    <t>PCO-OSP-1800-08</t>
  </si>
  <si>
    <t>PCO-OSP-1800-09</t>
  </si>
  <si>
    <t>PCO-OSP-1800-10</t>
  </si>
  <si>
    <t>PCO-OSP-1800-11</t>
  </si>
  <si>
    <t>PCO-OSP-1800-12</t>
  </si>
  <si>
    <t>PCO-OSP-1800-13</t>
  </si>
  <si>
    <t>PCO-OSP-1800-14</t>
  </si>
  <si>
    <t>PCO-OSP-1800-15</t>
  </si>
  <si>
    <t>PCO-OSP-1800-16</t>
  </si>
  <si>
    <t>PCO-OSP-1800-17</t>
  </si>
  <si>
    <t>PCO-OSP-1800-18</t>
  </si>
  <si>
    <t>PCO-OSP-LC-1800-19</t>
  </si>
  <si>
    <t>PCO-OSP-400-01</t>
  </si>
  <si>
    <t>PCO-OSP-400-LC-02</t>
  </si>
  <si>
    <t>PCO-OSP-300-LC-01</t>
  </si>
  <si>
    <t>PCO-OSP-MH23-MH25-01</t>
  </si>
  <si>
    <t>VLADIMIR FRANCISCO</t>
  </si>
  <si>
    <t>MARK RENNIEL LOPEZ</t>
  </si>
  <si>
    <t>MH23-25</t>
  </si>
  <si>
    <t>DAY 5 PACO EXCHANGE</t>
  </si>
  <si>
    <t>PCO-OSP-MH23-MH25-02</t>
  </si>
  <si>
    <t>PCO-OSP-MH23-MH25-03</t>
  </si>
  <si>
    <t>PCO-OSP-MH23-MH25-04</t>
  </si>
  <si>
    <t>PCO-OSP-MH23-MH25-05</t>
  </si>
  <si>
    <t>PCO-OSP-MH23-MH25-06</t>
  </si>
  <si>
    <t>PCO-OSP-MH23-MH25-07</t>
  </si>
  <si>
    <t>PCO-OSP-MH23-MH25-08</t>
  </si>
  <si>
    <t>PCO-OSP-MH23-MH25-09</t>
  </si>
  <si>
    <t>PCO-OSP-MH23-MH25-10</t>
  </si>
  <si>
    <t>PCO-OSP-MH23-MH25-11</t>
  </si>
  <si>
    <t>PCO-OSP-MH23-MH25-12</t>
  </si>
  <si>
    <t>PCO-OSP-MH23-MH25-13</t>
  </si>
  <si>
    <t>PCO-OSP-MH23-MH25-14</t>
  </si>
  <si>
    <t>PCO-OSP-MH23-MH25-15</t>
  </si>
  <si>
    <t>PCO-OSP-MH23-MH25-16</t>
  </si>
  <si>
    <t>PCO-OSP-MH23-MH25-17</t>
  </si>
  <si>
    <t>PCO-OSP-MH23-MH25-18</t>
  </si>
  <si>
    <t>PCO-OSP-MH23-MH25-19-LC</t>
  </si>
  <si>
    <t>PCO-OSP-MH112-MH113-01</t>
  </si>
  <si>
    <t>CLUSTER 3</t>
  </si>
  <si>
    <t>MH112-MH113</t>
  </si>
  <si>
    <t>PCO-OSP-MH112-MH113-02</t>
  </si>
  <si>
    <t>PCO-OSP-MH112-MH113-03</t>
  </si>
  <si>
    <t>PCO-OSP-MH112-MH113-04</t>
  </si>
  <si>
    <t>PCO-OSP-MH112-MH113-05</t>
  </si>
  <si>
    <t>PCO-OSP-MH112-MH113-06</t>
  </si>
  <si>
    <t>PCO-OSP-MH112-MH113-07</t>
  </si>
  <si>
    <t>PCO-OSP-MH112-MH113-08</t>
  </si>
  <si>
    <t>PCO-OSP-MH112-MH113-09</t>
  </si>
  <si>
    <t>PCO-OSP-MH112-MH113-10</t>
  </si>
  <si>
    <t>PCO-OSP-MH112-MH113-11</t>
  </si>
  <si>
    <t>PCO-OSP-MH112-MH113-12-LC</t>
  </si>
  <si>
    <t>PCO-OSP-900-01</t>
  </si>
  <si>
    <t>CLUSTER 5</t>
  </si>
  <si>
    <t>PAUL ANGELO T. MACAPAGAL</t>
  </si>
  <si>
    <t>MH113-MH114</t>
  </si>
  <si>
    <t>DAY 6 PACO EXCHANGE</t>
  </si>
  <si>
    <t>PC022102026-OSP</t>
  </si>
  <si>
    <t>PCO-OSP-900-02</t>
  </si>
  <si>
    <t>PCO-OSP-900-03</t>
  </si>
  <si>
    <t>PCO-OSP-900-04</t>
  </si>
  <si>
    <t>PCO-OSP-900-05</t>
  </si>
  <si>
    <t>PCO-OSP-900-06</t>
  </si>
  <si>
    <t>PCO-OSP-900-07</t>
  </si>
  <si>
    <t>PCO-OSP-900-08</t>
  </si>
  <si>
    <t>PCO-OSP-900-09</t>
  </si>
  <si>
    <t>PCO-OSP-900-10</t>
  </si>
  <si>
    <t>PCO-OSP-900-LC-11</t>
  </si>
  <si>
    <t>PCO-OSP-2400-01</t>
  </si>
  <si>
    <t>PCO-OSP-2400-02</t>
  </si>
  <si>
    <t>PCO-OSP-2400-03</t>
  </si>
  <si>
    <t>PCO-OSP-2400-04</t>
  </si>
  <si>
    <t>PCO-OSP-2400-05</t>
  </si>
  <si>
    <t>PCO-OSP-2400-06</t>
  </si>
  <si>
    <t>PCO-OSP-2400-07</t>
  </si>
  <si>
    <t>PCO-OSP-2400-08</t>
  </si>
  <si>
    <t>PCO-OSP-2400-09</t>
  </si>
  <si>
    <t>PCO-OSP-2400-10</t>
  </si>
  <si>
    <t>PCO-OSP-2400-11</t>
  </si>
  <si>
    <t>PCO-OSP-2400-12</t>
  </si>
  <si>
    <t>PCO-OSP-2400-13</t>
  </si>
  <si>
    <t>PCO-OSP-2400-14</t>
  </si>
  <si>
    <t>PCO-OSP-2400-15</t>
  </si>
  <si>
    <t>PCO-OSP-2400-16</t>
  </si>
  <si>
    <t>PCO-OSP-2400-17</t>
  </si>
  <si>
    <t>PCO-OSP-2400-LC-18</t>
  </si>
  <si>
    <t>PCO-OSP-900-12</t>
  </si>
  <si>
    <t>MH95-MH96-MH98</t>
  </si>
  <si>
    <t>PCO-OSP-900-13</t>
  </si>
  <si>
    <t>PCO-OSP-900-14</t>
  </si>
  <si>
    <t>PCO-OSP-900-15</t>
  </si>
  <si>
    <t>PCO-OSP-900-16</t>
  </si>
  <si>
    <t>PCO-OSP-900-17</t>
  </si>
  <si>
    <t>PCO-OSP-900-LC-18</t>
  </si>
  <si>
    <t>PCO-OSP-900-19</t>
  </si>
  <si>
    <t>PCO-OSP-900-20</t>
  </si>
  <si>
    <t>PCO-OSP-900-21</t>
  </si>
  <si>
    <t>PCO-OSP-900-22</t>
  </si>
  <si>
    <t>PCO-OSP-900-23</t>
  </si>
  <si>
    <t>PCO-OSP-900-24</t>
  </si>
  <si>
    <t>PCO-OSP-900LC-25</t>
  </si>
  <si>
    <t>PCO-OSP-600-01</t>
  </si>
  <si>
    <t>PCO-OSP-600-02</t>
  </si>
  <si>
    <t>PCO-OSP-900-LC-03</t>
  </si>
  <si>
    <t>JUDE JESTEEN SALLEDO</t>
  </si>
  <si>
    <t>NICOLAS JOSE ALBERTO</t>
  </si>
  <si>
    <t>MH92-MH94</t>
  </si>
  <si>
    <t>DAY 7 PACO EXCHANGE</t>
  </si>
  <si>
    <t>PCO22102026-OSP</t>
  </si>
  <si>
    <t>PCO-OSP-1500-19</t>
  </si>
  <si>
    <t>PCO-OSP-1500-20</t>
  </si>
  <si>
    <t>PCO-OSP-1500-21</t>
  </si>
  <si>
    <t>PCO-OSP-1500-22-LC</t>
  </si>
  <si>
    <t>PCO-OSP-1800-06</t>
  </si>
  <si>
    <t>PCO-OSP-1800-19</t>
  </si>
  <si>
    <t>PCO-OSP-1800-20</t>
  </si>
  <si>
    <t>PCO-OSP-1800-21-LC</t>
  </si>
  <si>
    <t>PCO-OSP-2400-18</t>
  </si>
  <si>
    <t>PCO-OSP-2400-19</t>
  </si>
  <si>
    <t>PCO-OSP-2400-20</t>
  </si>
  <si>
    <t>PCO-OSP-2400-21</t>
  </si>
  <si>
    <t>PCO-OSP-2400-22</t>
  </si>
  <si>
    <t>PCO-OSP-2400-23</t>
  </si>
  <si>
    <t>PCO-OSP-2400-24</t>
  </si>
  <si>
    <t>PCO-OSP-2400-25</t>
  </si>
  <si>
    <t>PCO-OSP-2400-26</t>
  </si>
  <si>
    <t>PCO-OSP-2400-27</t>
  </si>
  <si>
    <t>PCO-OSP-2400-28</t>
  </si>
  <si>
    <t>PCO-OSP-2400-29</t>
  </si>
  <si>
    <t>PCO-OSP-2400-30</t>
  </si>
  <si>
    <t>PCO-OSP-2400-31</t>
  </si>
  <si>
    <t>PCO-OSP-2400-32</t>
  </si>
  <si>
    <t>PCO-OSP-2400-33</t>
  </si>
  <si>
    <t>PCO-OSP-2400-34</t>
  </si>
  <si>
    <t>PCO-OSP-2400-35</t>
  </si>
  <si>
    <t>PCO-OSP-2400-36</t>
  </si>
  <si>
    <t>PCO-OSP-2400-37</t>
  </si>
  <si>
    <t>PCO-OSP-2400-38</t>
  </si>
  <si>
    <t>PCO-OSP-2400-39</t>
  </si>
  <si>
    <t>PCO-OSP-2400-40</t>
  </si>
  <si>
    <t>PCO-OSP-2400-41</t>
  </si>
  <si>
    <t>PCO-OSP-2400-42</t>
  </si>
  <si>
    <t>PCO-OSP-2400-43</t>
  </si>
  <si>
    <t>PCO-OSP-2400-44</t>
  </si>
  <si>
    <t>PCO-OSP-2400-45</t>
  </si>
  <si>
    <t>PCO-OSP-2400-46</t>
  </si>
  <si>
    <t>PCO-OSP-2400-47</t>
  </si>
  <si>
    <t>PCO-OSP-2400-48</t>
  </si>
  <si>
    <t>PCO-OSP-2400-49</t>
  </si>
  <si>
    <t>PCO-OSP-2400-50</t>
  </si>
  <si>
    <t>PCO-OSP-2400-51</t>
  </si>
  <si>
    <t>PCO-OSP-2400-52</t>
  </si>
  <si>
    <t>PCO-OSP-2400-53</t>
  </si>
  <si>
    <t>PCO-OSP-2400-54</t>
  </si>
  <si>
    <t>PCO-OSP-2400-55</t>
  </si>
  <si>
    <t>PCO-OSP-2400-56</t>
  </si>
  <si>
    <t>PCO-OSP-2400-57</t>
  </si>
  <si>
    <t>PCO-OSP-2400-58</t>
  </si>
  <si>
    <t>PCO-OSP-2400-59</t>
  </si>
  <si>
    <t>PCO-OSP-2400-60</t>
  </si>
  <si>
    <t>PCO-OSP-2400-61</t>
  </si>
  <si>
    <t>PCO-OSP-2400-62</t>
  </si>
  <si>
    <t>PCO-OSP-2400-63</t>
  </si>
  <si>
    <t>PCO-OSP-2400-64</t>
  </si>
  <si>
    <t>PCO-OSP-2400-65-LC</t>
  </si>
  <si>
    <t>PCO-OSP-2400-66-LC</t>
  </si>
  <si>
    <t>PCO-OSP-2400-67-LC</t>
  </si>
  <si>
    <t>Marlon E. Estorninos</t>
  </si>
  <si>
    <t>Roehl Abadiano</t>
  </si>
  <si>
    <t>MH01-MH92</t>
  </si>
  <si>
    <t>DAY 8 PACO EXCHANGE</t>
  </si>
  <si>
    <t>PC024102026-OSP</t>
  </si>
  <si>
    <t>PCO-OSP-1800-21</t>
  </si>
  <si>
    <t>PCO-OSP-1800-22</t>
  </si>
  <si>
    <t>PCO-OSP-1800-23</t>
  </si>
  <si>
    <t>PCO-OSP-1800-24</t>
  </si>
  <si>
    <t>PCO-OSP-1800-25</t>
  </si>
  <si>
    <t>PCO-OSP-1800-26</t>
  </si>
  <si>
    <t>PCO-OSP-1800-27</t>
  </si>
  <si>
    <t>PCO-OSP-1800-28</t>
  </si>
  <si>
    <t>PCO-OSP-1800-29</t>
  </si>
  <si>
    <t>PCO-OSP-1800-30</t>
  </si>
  <si>
    <t>MH01-MH56</t>
  </si>
  <si>
    <t>PCO-OSP-1800-LC-31</t>
  </si>
  <si>
    <t>PCO-OSP-1500-32</t>
  </si>
  <si>
    <t>PCO-OSP-1500-33</t>
  </si>
  <si>
    <t>PCO-OSP-1500-34</t>
  </si>
  <si>
    <t>PCO-OSP-1500-35</t>
  </si>
  <si>
    <t>PCO-OSP-1500-36</t>
  </si>
  <si>
    <t>PCO-OSP-1500-37</t>
  </si>
  <si>
    <t>PCO-OSP-1500-38</t>
  </si>
  <si>
    <t>PCO-OSP-1500-39</t>
  </si>
  <si>
    <t>PCO-OSP-1500-40</t>
  </si>
  <si>
    <t>PCO-OSP-1500-41</t>
  </si>
  <si>
    <t>PCO-OSP-1500-42</t>
  </si>
  <si>
    <t>PCO-OSP-1500-43</t>
  </si>
  <si>
    <t>PCO-OSP-1500-44</t>
  </si>
  <si>
    <t>PCO-OSP-1500-45</t>
  </si>
  <si>
    <t>PCO-OSP-1500-46</t>
  </si>
  <si>
    <t>PCO-OSP-1500-47</t>
  </si>
  <si>
    <t>PCO-OSP-1500-48</t>
  </si>
  <si>
    <t>PCO-OSP-1500-LC-49</t>
  </si>
  <si>
    <t>PCO-OSP-1500-50</t>
  </si>
  <si>
    <t>PCO-OSP-1500-51</t>
  </si>
  <si>
    <t>PCO-OSP-1500-52</t>
  </si>
  <si>
    <t>PCO-OSP-1500-53</t>
  </si>
  <si>
    <t>PCO-OSP-1500-54</t>
  </si>
  <si>
    <t>PCO-OSP-1500-55</t>
  </si>
  <si>
    <t>PCO-OSP-1500-LC-56</t>
  </si>
  <si>
    <t>PCO-OSP-1500-LC-57</t>
  </si>
  <si>
    <t>PCO-OSP-2400-LC-62</t>
  </si>
  <si>
    <t>PCO-OSP-2400-LC-63</t>
  </si>
  <si>
    <t>PCO-OSP-2100-64</t>
  </si>
  <si>
    <t>PCO-OSP-2100-65</t>
  </si>
  <si>
    <t>PCO-OSP-2100-66</t>
  </si>
  <si>
    <t>PCO-OSP-2100-LC-67</t>
  </si>
  <si>
    <t>PCO-OSP-2100-LC-68</t>
  </si>
  <si>
    <t>PCO-OSP-600-69</t>
  </si>
  <si>
    <t>PCO-OSP-600-70</t>
  </si>
  <si>
    <t>PCO-OSP-600-71</t>
  </si>
  <si>
    <t>PCO-OSP-600-LC-72</t>
  </si>
  <si>
    <t>PCO-OSP-600-LC-73</t>
  </si>
  <si>
    <t>PCO-OSP-900-74</t>
  </si>
  <si>
    <t>PCO-OSP-900-LC-75</t>
  </si>
  <si>
    <t>PCO-OSP-400-LC-75</t>
  </si>
  <si>
    <t>ROEHL ABADIANO</t>
  </si>
  <si>
    <t>DAY 9 PACO EXCHANGE</t>
  </si>
  <si>
    <t>PCO-OSP-2400-65</t>
  </si>
  <si>
    <t>PCO-OSP-2400-66</t>
  </si>
  <si>
    <t>PCO-OSP-2400-67</t>
  </si>
  <si>
    <t>PCO-OSP-2400-68</t>
  </si>
  <si>
    <t>PCO-OSP-2400-69</t>
  </si>
  <si>
    <t>PCO-OSP-2400-70</t>
  </si>
  <si>
    <t>PCO-OSP-2400-71</t>
  </si>
  <si>
    <t>PCO-OSP-2400-72</t>
  </si>
  <si>
    <t>PCO-OSP-2400-73</t>
  </si>
  <si>
    <t>PCO-OSP-2400-74</t>
  </si>
  <si>
    <t>PCO-OSP-2400-75</t>
  </si>
  <si>
    <t>PCO-OSP-2400-76</t>
  </si>
  <si>
    <t>PCO-OSP-2400-77</t>
  </si>
  <si>
    <t>PCO-OSP-2400-78</t>
  </si>
  <si>
    <t>PCO-OSP-2400-79</t>
  </si>
  <si>
    <t>PCO-OSP-2400-80</t>
  </si>
  <si>
    <t>PCO-OSP-2400-81</t>
  </si>
  <si>
    <t>PCO-OSP-2400-82</t>
  </si>
  <si>
    <t>PCO-OSP-2400-83</t>
  </si>
  <si>
    <t>PCO-OSP-2400-84</t>
  </si>
  <si>
    <t>PCO-OSP-2400-85</t>
  </si>
  <si>
    <t>PCO-OSP-2400-LC-86</t>
  </si>
  <si>
    <t>PCO-OSP-2400-LC-87</t>
  </si>
  <si>
    <t>PCO-OSP-2400-LC-88</t>
  </si>
  <si>
    <t>PCO-OSP-2400-LC-89</t>
  </si>
  <si>
    <t>PCO-OSP-2400-LC-90</t>
  </si>
  <si>
    <t>PCO-OSP-2400-LC-91</t>
  </si>
  <si>
    <t>PCO-OSP-2100-LC-92</t>
  </si>
  <si>
    <t>PCO-OSP-2100-LC-93</t>
  </si>
  <si>
    <t>PCO-OSP-1800-LC-94</t>
  </si>
  <si>
    <t>PCO-OSP-900-LC-95</t>
  </si>
  <si>
    <t>PCO-MH001-MH004-01</t>
  </si>
  <si>
    <t>Nicolas Jose Alberto</t>
  </si>
  <si>
    <t>MH01-MH04</t>
  </si>
  <si>
    <t>DAY 10 PACO EXCHANGE</t>
  </si>
  <si>
    <t>PCO-27102026-MH001-MH004</t>
  </si>
  <si>
    <t>PCO-MH001-MH004-02</t>
  </si>
  <si>
    <t>PCO-MH001-MH004-03</t>
  </si>
  <si>
    <t>PCO-MH001-MH004-04</t>
  </si>
  <si>
    <t>PCO-MH001-MH004-05</t>
  </si>
  <si>
    <t>PCO-MH001-MH004-06</t>
  </si>
  <si>
    <t>PCO-MH001-MH004-07</t>
  </si>
  <si>
    <t>PCO-MH001-MH004-08</t>
  </si>
  <si>
    <t>PCO-MH001-MH004-09</t>
  </si>
  <si>
    <t>PCO-MH001-MH004-10</t>
  </si>
  <si>
    <t>PCO-MH001-MH004-11</t>
  </si>
  <si>
    <t>PCO-MH001-MH004-12</t>
  </si>
  <si>
    <t>PCO-MH001-MH004-13</t>
  </si>
  <si>
    <t>PCO-MH001-MH004-14</t>
  </si>
  <si>
    <t>PCO-MH001-MH004-15</t>
  </si>
  <si>
    <t>PCO-MH001-MH004-16</t>
  </si>
  <si>
    <t>PCO-MH001-MH004-17</t>
  </si>
  <si>
    <t>PCO-MH001-MH004-18</t>
  </si>
  <si>
    <t>PCO-MH001-MH004-19</t>
  </si>
  <si>
    <t>PCO-MH001-MH004-20</t>
  </si>
  <si>
    <t>PCO-MH001-MH004-21</t>
  </si>
  <si>
    <t>PCO-MH001-MH004-22</t>
  </si>
  <si>
    <t>PCO-MH001-MH004-23</t>
  </si>
  <si>
    <t>PCO-MH001-MH004-24</t>
  </si>
  <si>
    <t>PCO-MH001-MH004-25</t>
  </si>
  <si>
    <t>PCO-MH001-MH004-26</t>
  </si>
  <si>
    <t>PCO-MH001-MH004-27</t>
  </si>
  <si>
    <t>PCO-MH001-MH004-28</t>
  </si>
  <si>
    <t>PCO-MH001-MH004-29</t>
  </si>
  <si>
    <t>PCO-MH001-MH004-30</t>
  </si>
  <si>
    <t>PCO-MH001-MH004-31-LC</t>
  </si>
  <si>
    <t>PCO-MH001-MH004-32-LC</t>
  </si>
  <si>
    <t>PCO-MH001-MH004-12-LC</t>
  </si>
  <si>
    <t>PCO-MH001-MH004-10-LC</t>
  </si>
  <si>
    <t>VALENZUELA Exchange</t>
  </si>
  <si>
    <t>VAL-ISP-01</t>
  </si>
  <si>
    <t>MACK MAVITIME GARCIA</t>
  </si>
  <si>
    <t>VON LOUIE SAMSON</t>
  </si>
  <si>
    <t>FREDERICK MABUNGA</t>
  </si>
  <si>
    <t>15/1</t>
  </si>
  <si>
    <t>Day 1 Valenzuela Exchange</t>
  </si>
  <si>
    <t>VAL-28102026-ISP-MH01</t>
  </si>
  <si>
    <t>VAL-ISP-02</t>
  </si>
  <si>
    <t>VAL-ISP-03</t>
  </si>
  <si>
    <t>VAL-ISP-04</t>
  </si>
  <si>
    <t>VAL-ISP-05</t>
  </si>
  <si>
    <t>VAL-ISP-06</t>
  </si>
  <si>
    <t>VAL-ISP-07</t>
  </si>
  <si>
    <t>VAL-ISP-08</t>
  </si>
  <si>
    <t>VAL-ISP-09</t>
  </si>
  <si>
    <t>VAL-ISP-10</t>
  </si>
  <si>
    <t>VAL-ISP-11</t>
  </si>
  <si>
    <t>VAL-ISP-12</t>
  </si>
  <si>
    <t>VAL-ISP-13</t>
  </si>
  <si>
    <t>VAL-ISP-14</t>
  </si>
  <si>
    <t>VAL-ISP-15</t>
  </si>
  <si>
    <t>VAL-ISP-16</t>
  </si>
  <si>
    <t>VAL-ISP-17</t>
  </si>
  <si>
    <t>VAL-ISP-18 LC</t>
  </si>
  <si>
    <t>27/1</t>
  </si>
  <si>
    <t>VAL-ISP-08 LC</t>
  </si>
  <si>
    <t>VAL-ISP-15 LC</t>
  </si>
  <si>
    <t>VAL-ISP-18</t>
  </si>
  <si>
    <t>VAL-ISP-19</t>
  </si>
  <si>
    <t>VAL-ISP-20</t>
  </si>
  <si>
    <t>VAL-ISP-21</t>
  </si>
  <si>
    <t>VAL-ISP-22</t>
  </si>
  <si>
    <t>VAL-ISP-23</t>
  </si>
  <si>
    <t>VAL-ISP-24</t>
  </si>
  <si>
    <t>VAL-ISP-25</t>
  </si>
  <si>
    <t>VAL-ISP-26</t>
  </si>
  <si>
    <t>VAL-ISP-27</t>
  </si>
  <si>
    <t>VAL-ISP-28</t>
  </si>
  <si>
    <t>VAL-ISP-29</t>
  </si>
  <si>
    <t>VAL-ISP-30 LC</t>
  </si>
  <si>
    <t>VAL-ISP-31 LC</t>
  </si>
  <si>
    <t>VAL-ISP-32 LC</t>
  </si>
  <si>
    <t>VAL-ISP-33</t>
  </si>
  <si>
    <t>VAL-ISP-34</t>
  </si>
  <si>
    <t>VAL-ISP-35</t>
  </si>
  <si>
    <t>VAL-ISP-36</t>
  </si>
  <si>
    <t>VAL-ISP-37</t>
  </si>
  <si>
    <t>VAL-ISP-38</t>
  </si>
  <si>
    <t>VAL-ISP-39</t>
  </si>
  <si>
    <t>VAL-ISP-40</t>
  </si>
  <si>
    <t>VAL-ISP-41 LC</t>
  </si>
  <si>
    <t>PCO-OSP-MH103-MH112-01</t>
  </si>
  <si>
    <t>JUDE JENTEEN A. SALCEDO</t>
  </si>
  <si>
    <t>DELA CRUZ, CRISTINE</t>
  </si>
  <si>
    <t>REMSEY BELINO</t>
  </si>
  <si>
    <t>MH103-MH112</t>
  </si>
  <si>
    <t>Day 11 Paco Exchange</t>
  </si>
  <si>
    <t>PCO28102026-OSP-MH103-112</t>
  </si>
  <si>
    <t>PCO-OSP-MH103-MH112-02</t>
  </si>
  <si>
    <t>PCO-OSP-MH103-MH112-03</t>
  </si>
  <si>
    <t>PCO-OSP-MH103-MH112-04</t>
  </si>
  <si>
    <t>PCO-OSP-MH103-MH112-05</t>
  </si>
  <si>
    <t>PCO-OSP-MH103-MH112-06</t>
  </si>
  <si>
    <t>PCO-OSP-MH103-MH112-07</t>
  </si>
  <si>
    <t>PCO-OSP-MH103-MH112-08</t>
  </si>
  <si>
    <t>PCO-OSP-MH103-MH112-09</t>
  </si>
  <si>
    <t>PCO-OSP-MH103-MH112-LC-10</t>
  </si>
  <si>
    <t>PCO-OSP-MH103-MH112-LC-07</t>
  </si>
  <si>
    <t>TNY-ISP-MH1-01</t>
  </si>
  <si>
    <t>ARMIEL SUN B. ALBAO</t>
  </si>
  <si>
    <t xml:space="preserve"> JAYSON D.V. ORIAS</t>
  </si>
  <si>
    <t>CARL ALAIN CATBAGAN</t>
  </si>
  <si>
    <t>ISP-MH01</t>
  </si>
  <si>
    <t>Day 1 Tanay Co</t>
  </si>
  <si>
    <t>TNY-28102026-ISP</t>
  </si>
  <si>
    <t>TNY-ISP-MH1-02</t>
  </si>
  <si>
    <t>TNY-ISP-MH1-03</t>
  </si>
  <si>
    <t>TNY-ISP-MH1-04</t>
  </si>
  <si>
    <t>TNY-ISP-MH1-05</t>
  </si>
  <si>
    <t>TNY-ISP-MH1-06</t>
  </si>
  <si>
    <t>TNY-ISP-MH1-07</t>
  </si>
  <si>
    <t>TNY-ISP-MH1-08-LC</t>
  </si>
  <si>
    <t>TNY-ISP-MH1-09</t>
  </si>
  <si>
    <t>TNY-ISP-MH1-10</t>
  </si>
  <si>
    <t>TNY-ISP-MH1-11</t>
  </si>
  <si>
    <t>TNY-ISP-MH1-12</t>
  </si>
  <si>
    <t>TNY-ISP-MH1-13</t>
  </si>
  <si>
    <t>TNY-ISP-MH1-14-LC</t>
  </si>
  <si>
    <t>TNY-ISP-MH1-15</t>
  </si>
  <si>
    <t>TNY-ISP-MH1-16</t>
  </si>
  <si>
    <t>TNY-ISP-MH1-17</t>
  </si>
  <si>
    <t>TNY-ISP-MH1-18</t>
  </si>
  <si>
    <t>TNY-ISP-MH1-19-LC</t>
  </si>
  <si>
    <t>TNY-ISP-MH1-20</t>
  </si>
  <si>
    <t>TNY-ISP-MH1-21</t>
  </si>
  <si>
    <t>TNY-ISP-MH1-22</t>
  </si>
  <si>
    <t>TNY-ISP-MH1-23</t>
  </si>
  <si>
    <t>TNY-ISP-MH1-24-LC</t>
  </si>
  <si>
    <t>TNY-OSP-MH1-MH2-01</t>
  </si>
  <si>
    <t>CLUSTER 1</t>
  </si>
  <si>
    <t>MH01-MH02</t>
  </si>
  <si>
    <t>TNY-28102026-MH1-MH2-01</t>
  </si>
  <si>
    <t>TNY-OSP-MH1-MH2-02</t>
  </si>
  <si>
    <t>TNY-OSP-MH1-MH2-03</t>
  </si>
  <si>
    <t>TNY-OSP-MH1-MH2-04</t>
  </si>
  <si>
    <t>TNY-OSP-MH1-MH2-05</t>
  </si>
  <si>
    <t>TNY-OSP-MH1-MH2-06</t>
  </si>
  <si>
    <t>TNY-OSP-MH1-MH2-07</t>
  </si>
  <si>
    <t>TNY-OSP-MH1-MH2-08</t>
  </si>
  <si>
    <t>TNY-OSP-MH1-MH2-09</t>
  </si>
  <si>
    <t>TNY-OSP-MH1-MH2-10-LC</t>
  </si>
  <si>
    <t>TNY-OSP-MH1-MH2</t>
  </si>
  <si>
    <t>TNY-OSP-MH1-MH3</t>
  </si>
  <si>
    <t>TNY-OSP-MH1-MH4</t>
  </si>
  <si>
    <t>TNY-OSP-MH1-MH5</t>
  </si>
  <si>
    <t>TNY-OSP-MH1-MH6</t>
  </si>
  <si>
    <t>TNY-OSP-MH1-MH7</t>
  </si>
  <si>
    <t>TNY-OSP-MH1-MH8</t>
  </si>
  <si>
    <t>TNY-OSP-MH1-MH9</t>
  </si>
  <si>
    <t>TNY-OSP-MH1-MH10</t>
  </si>
  <si>
    <t>TNY-OSP-MH1-MH11</t>
  </si>
  <si>
    <t>TNY-OSP-MH1-MH12</t>
  </si>
  <si>
    <t>TNY-OSP-MH1-MH13</t>
  </si>
  <si>
    <t>TNY-OSP-MH1-MH14-LC</t>
  </si>
  <si>
    <t>TNY-OSP-MH1-MH15-LC</t>
  </si>
  <si>
    <t>TNY-28102026-MH1-MH2-02</t>
  </si>
  <si>
    <t>TNY-OSP-MH1-MH12-LC</t>
  </si>
  <si>
    <t>TNY-OSP-MH1-MH11-LC</t>
  </si>
  <si>
    <t>Column Labels</t>
  </si>
  <si>
    <t>NO DATA</t>
  </si>
  <si>
    <t>&lt;10 TONNES</t>
  </si>
  <si>
    <t>&gt;=10 TONNES</t>
  </si>
  <si>
    <t>Total SITE</t>
  </si>
  <si>
    <t>Total TONNES</t>
  </si>
  <si>
    <t>SITE</t>
  </si>
  <si>
    <t>TONNES</t>
  </si>
  <si>
    <t>Q3</t>
  </si>
  <si>
    <t>Q4</t>
  </si>
  <si>
    <t>Q5</t>
  </si>
  <si>
    <t>Q6</t>
  </si>
  <si>
    <t>Q7</t>
  </si>
  <si>
    <t>Q8</t>
  </si>
  <si>
    <t>NORTH LUZON</t>
  </si>
  <si>
    <t>SOUTH LUZON</t>
  </si>
  <si>
    <t>VISAYAS</t>
  </si>
  <si>
    <t>N. MINDANAO</t>
  </si>
  <si>
    <t>S. MINDANAO</t>
  </si>
  <si>
    <t>d</t>
  </si>
  <si>
    <t>RFE Date</t>
  </si>
  <si>
    <t>Actual copper cable relocation completed</t>
  </si>
  <si>
    <t>Exchange / Node</t>
  </si>
  <si>
    <t>City</t>
  </si>
  <si>
    <t>Province</t>
  </si>
  <si>
    <t>Geo Cluster</t>
  </si>
  <si>
    <t>Expected Wt(Tons)</t>
  </si>
  <si>
    <t>Cluster quantity</t>
  </si>
  <si>
    <r>
      <rPr>
        <b/>
        <sz val="14"/>
        <color rgb="FFFFFFFF"/>
        <rFont val="Arial"/>
        <charset val="134"/>
      </rPr>
      <t>Length</t>
    </r>
    <r>
      <rPr>
        <b/>
        <sz val="14"/>
        <color rgb="FFFFFFFF"/>
        <rFont val="宋体"/>
        <charset val="134"/>
      </rPr>
      <t>（</t>
    </r>
    <r>
      <rPr>
        <b/>
        <sz val="14"/>
        <color rgb="FFFFFFFF"/>
        <rFont val="Arial"/>
        <charset val="134"/>
      </rPr>
      <t>KM</t>
    </r>
    <r>
      <rPr>
        <b/>
        <sz val="14"/>
        <color rgb="FFFFFFFF"/>
        <rFont val="宋体"/>
        <charset val="134"/>
      </rPr>
      <t>）</t>
    </r>
  </si>
  <si>
    <t>Deliver Plan</t>
  </si>
  <si>
    <t>Suvery&amp;Design start plan</t>
  </si>
  <si>
    <t>Suvery&amp;design days</t>
  </si>
  <si>
    <t>Suvery&amp;Design Done target</t>
  </si>
  <si>
    <t>Permit start Plan</t>
  </si>
  <si>
    <t>Permit days</t>
  </si>
  <si>
    <t>Permit Done Target</t>
  </si>
  <si>
    <t>Extruction start Plan</t>
  </si>
  <si>
    <t>Team quantity</t>
  </si>
  <si>
    <t>Team repeat</t>
  </si>
  <si>
    <t>Extruction days</t>
  </si>
  <si>
    <t>extruction Done Target</t>
  </si>
  <si>
    <t>SAQ 人力资源分配</t>
  </si>
  <si>
    <t>North Luzon</t>
  </si>
  <si>
    <t>70站点</t>
  </si>
  <si>
    <t>3487吨</t>
  </si>
  <si>
    <t>South Luzon</t>
  </si>
  <si>
    <t>Lanao del Norte</t>
  </si>
  <si>
    <t>69站点</t>
  </si>
  <si>
    <t>3796吨</t>
  </si>
  <si>
    <t>49站点</t>
  </si>
  <si>
    <t>4371吨</t>
  </si>
  <si>
    <t>Cotabato</t>
  </si>
  <si>
    <t>41站点</t>
  </si>
  <si>
    <t>11284吨</t>
  </si>
  <si>
    <t>4站点</t>
  </si>
  <si>
    <t>5696吨</t>
  </si>
  <si>
    <t>Ron Remsey L. Belino</t>
  </si>
  <si>
    <t>jessa</t>
  </si>
  <si>
    <t>Mark Renniel Lopez</t>
  </si>
  <si>
    <t>Luis Varona JR</t>
  </si>
  <si>
    <t>rowlan</t>
  </si>
  <si>
    <t>Randy Solidum</t>
  </si>
  <si>
    <t>dan</t>
  </si>
  <si>
    <t>Rainier Lorenz de la cruz</t>
  </si>
  <si>
    <t>limwell</t>
  </si>
  <si>
    <t>Carl Alain S. Catbagan</t>
  </si>
  <si>
    <t>Michael Parungao</t>
  </si>
  <si>
    <t>Richard Dumalos</t>
  </si>
  <si>
    <t>Rafael Braga</t>
  </si>
  <si>
    <t>Mark Stephen Sun</t>
  </si>
  <si>
    <t>Joey Sarmiento</t>
  </si>
  <si>
    <t>Adrian Candelaria</t>
  </si>
  <si>
    <t>Judy Palma</t>
  </si>
  <si>
    <t>Leny Competente</t>
  </si>
  <si>
    <t>Jerome Untalan</t>
  </si>
  <si>
    <t>Loyd Barba</t>
  </si>
  <si>
    <t>Lincoln Rivera</t>
  </si>
  <si>
    <t>Frederick Marzan</t>
  </si>
  <si>
    <t>Melvincent Dulin</t>
  </si>
  <si>
    <t>Dean Arandid</t>
  </si>
  <si>
    <t>Daniel Dime</t>
  </si>
  <si>
    <t>Jeff Gamido</t>
  </si>
  <si>
    <t>Ronnel Garcia</t>
  </si>
  <si>
    <t>Marvin Dumot</t>
  </si>
  <si>
    <t>Darren Puyat</t>
  </si>
  <si>
    <t>Raymark Idos</t>
  </si>
  <si>
    <t>Marc Jhon Agbaya</t>
  </si>
  <si>
    <t>Ryan Dominic Roxas</t>
  </si>
  <si>
    <t>Winston Jacinto</t>
  </si>
  <si>
    <t>Mathew Pagad</t>
  </si>
  <si>
    <t>Jerome Magistrado</t>
  </si>
  <si>
    <t>Jed Alcoba</t>
  </si>
  <si>
    <t>Alicante Tolentino</t>
  </si>
  <si>
    <t>Charlie Azures</t>
  </si>
  <si>
    <t>Dante Satur Jr</t>
  </si>
  <si>
    <t>Marson Paddayuwan</t>
  </si>
  <si>
    <t>Andrew Mediado</t>
  </si>
  <si>
    <t>OCTOBER</t>
  </si>
  <si>
    <t>NOVEMBER</t>
  </si>
  <si>
    <t>DECEMBER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</si>
</sst>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
    <numFmt numFmtId="179" formatCode="[$-409]dd/mmm/yy;@"/>
    <numFmt numFmtId="180" formatCode="[$-3409]dd/mmm/yy;@"/>
    <numFmt numFmtId="181" formatCode="dd\-mmm\-yy"/>
    <numFmt numFmtId="182" formatCode="yyyy/m/d;@"/>
    <numFmt numFmtId="183" formatCode="0_ "/>
    <numFmt numFmtId="184" formatCode="0.00_ "/>
    <numFmt numFmtId="185" formatCode="0.0"/>
    <numFmt numFmtId="186" formatCode="mm/dd/yyyy"/>
    <numFmt numFmtId="187" formatCode="m/d"/>
    <numFmt numFmtId="188" formatCode="dd/mmm/yy"/>
    <numFmt numFmtId="189" formatCode="dd/mmm"/>
    <numFmt numFmtId="190" formatCode="0_);[Red]\(0\)"/>
    <numFmt numFmtId="191" formatCode="dd\-mmm"/>
    <numFmt numFmtId="192" formatCode="0.00_);[Red]\(0.00\)"/>
    <numFmt numFmtId="193" formatCode="[$-809]dd\ mmmm\ yyyy;@"/>
    <numFmt numFmtId="194" formatCode="mmm\-yyyy"/>
  </numFmts>
  <fonts count="114">
    <font>
      <sz val="11"/>
      <color theme="1"/>
      <name val="Calibri"/>
      <charset val="134"/>
      <scheme val="minor"/>
    </font>
    <font>
      <b/>
      <sz val="26"/>
      <color rgb="FF002060"/>
      <name val="Cambria"/>
      <charset val="134"/>
    </font>
    <font>
      <b/>
      <sz val="28"/>
      <color rgb="FF002060"/>
      <name val="Cambria"/>
      <charset val="134"/>
    </font>
    <font>
      <sz val="11"/>
      <color theme="1"/>
      <name val="Cambria"/>
      <charset val="134"/>
    </font>
    <font>
      <i/>
      <sz val="9"/>
      <color rgb="FF002060"/>
      <name val="Cambria"/>
      <charset val="134"/>
    </font>
    <font>
      <b/>
      <sz val="9"/>
      <color rgb="FF002060"/>
      <name val="Cambria"/>
      <charset val="134"/>
    </font>
    <font>
      <b/>
      <sz val="14"/>
      <color theme="8" tint="-0.5"/>
      <name val="Cambria"/>
      <charset val="134"/>
    </font>
    <font>
      <sz val="11"/>
      <color theme="8" tint="-0.5"/>
      <name val="Cambria"/>
      <charset val="134"/>
    </font>
    <font>
      <b/>
      <sz val="18"/>
      <color rgb="FF002060"/>
      <name val="Cambria"/>
      <charset val="134"/>
    </font>
    <font>
      <sz val="9"/>
      <color theme="0" tint="-0.5"/>
      <name val="Cambria"/>
      <charset val="134"/>
    </font>
    <font>
      <b/>
      <sz val="11"/>
      <color theme="0"/>
      <name val="Cambria"/>
      <charset val="134"/>
    </font>
    <font>
      <sz val="11"/>
      <color theme="0"/>
      <name val="Cambria"/>
      <charset val="134"/>
    </font>
    <font>
      <b/>
      <sz val="10"/>
      <color theme="0" tint="-0.05"/>
      <name val="Cambria"/>
      <charset val="134"/>
    </font>
    <font>
      <sz val="10"/>
      <color theme="0"/>
      <name val="Cambria"/>
      <charset val="134"/>
    </font>
    <font>
      <sz val="11"/>
      <color theme="1"/>
      <name val="Arial"/>
      <charset val="134"/>
    </font>
    <font>
      <sz val="10"/>
      <color theme="1"/>
      <name val="Arial"/>
      <charset val="134"/>
    </font>
    <font>
      <sz val="11"/>
      <color rgb="FF000000"/>
      <name val="Arial"/>
      <charset val="134"/>
    </font>
    <font>
      <sz val="12"/>
      <color theme="1"/>
      <name val="Arial"/>
      <charset val="134"/>
    </font>
    <font>
      <b/>
      <sz val="14"/>
      <name val="Arial"/>
      <charset val="134"/>
    </font>
    <font>
      <b/>
      <sz val="11"/>
      <color theme="1"/>
      <name val="Arial"/>
      <charset val="134"/>
    </font>
    <font>
      <sz val="12"/>
      <color rgb="FF000000"/>
      <name val="宋体"/>
      <charset val="134"/>
    </font>
    <font>
      <sz val="11"/>
      <color rgb="FF000000"/>
      <name val="宋体"/>
      <charset val="134"/>
    </font>
    <font>
      <sz val="12"/>
      <color theme="1"/>
      <name val="Calibri"/>
      <charset val="134"/>
      <scheme val="minor"/>
    </font>
    <font>
      <b/>
      <sz val="11"/>
      <color rgb="FF000000"/>
      <name val="Arial"/>
      <charset val="134"/>
    </font>
    <font>
      <b/>
      <sz val="11"/>
      <color rgb="FFFF0000"/>
      <name val="Arial"/>
      <charset val="134"/>
    </font>
    <font>
      <b/>
      <sz val="14"/>
      <color rgb="FFFFFFFF"/>
      <name val="Arial"/>
      <charset val="134"/>
    </font>
    <font>
      <b/>
      <sz val="14"/>
      <color rgb="FFFF0000"/>
      <name val="Arial"/>
      <charset val="134"/>
    </font>
    <font>
      <b/>
      <sz val="14"/>
      <color rgb="FFFF0000"/>
      <name val="宋体"/>
      <charset val="134"/>
    </font>
    <font>
      <b/>
      <sz val="14"/>
      <color rgb="FFFFFFFF"/>
      <name val="宋体"/>
      <charset val="134"/>
    </font>
    <font>
      <b/>
      <sz val="12"/>
      <color rgb="FFFFFFFF"/>
      <name val="宋体"/>
      <charset val="134"/>
    </font>
    <font>
      <b/>
      <sz val="12"/>
      <color rgb="FFFFFFFF"/>
      <name val="Calibri"/>
      <charset val="134"/>
      <scheme val="minor"/>
    </font>
    <font>
      <sz val="12"/>
      <name val="Calibri"/>
      <charset val="134"/>
      <scheme val="minor"/>
    </font>
    <font>
      <sz val="11"/>
      <color rgb="FF000000"/>
      <name val="Aptos Narrow"/>
      <charset val="134"/>
    </font>
    <font>
      <sz val="11"/>
      <color rgb="FF000000"/>
      <name val="Calibri"/>
      <charset val="134"/>
      <scheme val="minor"/>
    </font>
    <font>
      <sz val="10"/>
      <name val="Calibri"/>
      <charset val="134"/>
      <scheme val="minor"/>
    </font>
    <font>
      <sz val="10"/>
      <color rgb="FF000000"/>
      <name val="Calibri"/>
      <charset val="134"/>
      <scheme val="minor"/>
    </font>
    <font>
      <b/>
      <sz val="8"/>
      <color rgb="FFFFFFFF"/>
      <name val="Arial"/>
      <charset val="134"/>
    </font>
    <font>
      <sz val="10"/>
      <color theme="1"/>
      <name val="Calibri"/>
      <charset val="134"/>
      <scheme val="minor"/>
    </font>
    <font>
      <b/>
      <sz val="9"/>
      <color rgb="FF1A1A1A"/>
      <name val="Arial"/>
      <charset val="134"/>
    </font>
    <font>
      <sz val="11"/>
      <color rgb="FF000000"/>
      <name val="Calibri"/>
      <charset val="134"/>
    </font>
    <font>
      <sz val="10"/>
      <color rgb="FF000000"/>
      <name val="等线"/>
      <charset val="134"/>
    </font>
    <font>
      <sz val="10"/>
      <color rgb="FF000000"/>
      <name val="Arial"/>
      <charset val="134"/>
    </font>
    <font>
      <sz val="10"/>
      <color rgb="FF000000"/>
      <name val="Calibri"/>
      <charset val="134"/>
    </font>
    <font>
      <sz val="10"/>
      <color rgb="FF000000"/>
      <name val="Quattrocento Sans"/>
      <charset val="134"/>
    </font>
    <font>
      <sz val="10"/>
      <color theme="1"/>
      <name val="Quattrocento Sans"/>
      <charset val="134"/>
    </font>
    <font>
      <sz val="10"/>
      <color theme="1"/>
      <name val="Calibri"/>
      <charset val="134"/>
    </font>
    <font>
      <sz val="10"/>
      <color rgb="FF000000"/>
      <name val="Segoe UI"/>
      <charset val="134"/>
    </font>
    <font>
      <sz val="10"/>
      <color rgb="FF333333"/>
      <name val="Segoe UI"/>
      <charset val="134"/>
    </font>
    <font>
      <sz val="10"/>
      <color rgb="FF333333"/>
      <name val="Arial"/>
      <charset val="134"/>
    </font>
    <font>
      <b/>
      <sz val="16"/>
      <color rgb="FF1F3864"/>
      <name val="Arial"/>
      <charset val="134"/>
    </font>
    <font>
      <b/>
      <sz val="11"/>
      <color rgb="FFFFFFFF"/>
      <name val="Arial"/>
      <charset val="134"/>
    </font>
    <font>
      <b/>
      <sz val="10"/>
      <color rgb="FF7B241C"/>
      <name val="Arial"/>
      <charset val="134"/>
    </font>
    <font>
      <b/>
      <sz val="12"/>
      <color rgb="FFFFFFFF"/>
      <name val="Arial"/>
      <charset val="134"/>
    </font>
    <font>
      <i/>
      <sz val="8"/>
      <color rgb="FF6B7280"/>
      <name val="Arial"/>
      <charset val="134"/>
    </font>
    <font>
      <i/>
      <sz val="9"/>
      <color rgb="FF374151"/>
      <name val="Arial"/>
      <charset val="134"/>
    </font>
    <font>
      <b/>
      <sz val="10"/>
      <color rgb="FF1E5A22"/>
      <name val="Arial"/>
      <charset val="134"/>
    </font>
    <font>
      <b/>
      <sz val="10"/>
      <color rgb="FF1F3864"/>
      <name val="Arial"/>
      <charset val="134"/>
    </font>
    <font>
      <b/>
      <sz val="10"/>
      <color rgb="FF43296B"/>
      <name val="Arial"/>
      <charset val="134"/>
    </font>
    <font>
      <b/>
      <sz val="10"/>
      <color rgb="FF7A4503"/>
      <name val="Arial"/>
      <charset val="134"/>
    </font>
    <font>
      <b/>
      <sz val="10"/>
      <color rgb="FF374151"/>
      <name val="Arial"/>
      <charset val="134"/>
    </font>
    <font>
      <b/>
      <sz val="16"/>
      <color rgb="FFFFFFFF"/>
      <name val="Arial"/>
      <charset val="134"/>
    </font>
    <font>
      <b/>
      <sz val="11"/>
      <color theme="1"/>
      <name val="Calibri"/>
      <charset val="134"/>
      <scheme val="minor"/>
    </font>
    <font>
      <b/>
      <sz val="14"/>
      <color theme="1"/>
      <name val="Cambria"/>
      <charset val="134"/>
    </font>
    <font>
      <sz val="10"/>
      <color theme="1"/>
      <name val="Cambria"/>
      <charset val="134"/>
    </font>
    <font>
      <b/>
      <sz val="27"/>
      <color rgb="FF002060"/>
      <name val="Cambria"/>
      <charset val="134"/>
    </font>
    <font>
      <b/>
      <sz val="24"/>
      <color rgb="FF002060"/>
      <name val="Cambria"/>
      <charset val="134"/>
    </font>
    <font>
      <sz val="11"/>
      <color theme="2" tint="-0.5"/>
      <name val="Cambria"/>
      <charset val="134"/>
    </font>
    <font>
      <b/>
      <sz val="10"/>
      <color rgb="FFFFFFFF"/>
      <name val="Cambria"/>
      <charset val="134"/>
    </font>
    <font>
      <b/>
      <sz val="14"/>
      <color rgb="FF002060"/>
      <name val="Cambria"/>
      <charset val="134"/>
    </font>
    <font>
      <b/>
      <sz val="14"/>
      <color theme="9" tint="-0.25"/>
      <name val="Cambria"/>
      <charset val="134"/>
    </font>
    <font>
      <b/>
      <sz val="14"/>
      <color rgb="FFFF0000"/>
      <name val="Cambria"/>
      <charset val="134"/>
    </font>
    <font>
      <b/>
      <sz val="10"/>
      <color rgb="FF1F3864"/>
      <name val="Cambria"/>
      <charset val="134"/>
    </font>
    <font>
      <b/>
      <sz val="11"/>
      <color rgb="FF002060"/>
      <name val="Cambria"/>
      <charset val="134"/>
    </font>
    <font>
      <sz val="10"/>
      <color rgb="FF000000"/>
      <name val="Cambria"/>
      <charset val="134"/>
    </font>
    <font>
      <sz val="10"/>
      <name val="Cambria"/>
      <charset val="134"/>
    </font>
    <font>
      <b/>
      <sz val="9"/>
      <color theme="0"/>
      <name val="Calibri"/>
      <charset val="134"/>
      <scheme val="minor"/>
    </font>
    <font>
      <sz val="10"/>
      <color theme="0"/>
      <name val="Calibri"/>
      <charset val="134"/>
      <scheme val="minor"/>
    </font>
    <font>
      <b/>
      <sz val="10"/>
      <color theme="0"/>
      <name val="Calibri"/>
      <charset val="134"/>
      <scheme val="minor"/>
    </font>
    <font>
      <b/>
      <sz val="10"/>
      <color rgb="FF002060"/>
      <name val="Calibri"/>
      <charset val="134"/>
      <scheme val="minor"/>
    </font>
    <font>
      <b/>
      <sz val="20"/>
      <color rgb="FF002060"/>
      <name val="Cambria"/>
      <charset val="134"/>
    </font>
    <font>
      <b/>
      <sz val="9"/>
      <color theme="0"/>
      <name val="Cambria"/>
      <charset val="134"/>
    </font>
    <font>
      <b/>
      <sz val="14"/>
      <color theme="0"/>
      <name val="Cambria"/>
      <charset val="134"/>
    </font>
    <font>
      <b/>
      <sz val="12"/>
      <color theme="0"/>
      <name val="Cambria"/>
      <charset val="134"/>
    </font>
    <font>
      <b/>
      <sz val="11"/>
      <color theme="8" tint="-0.5"/>
      <name val="Cambria"/>
      <charset val="134"/>
    </font>
    <font>
      <sz val="12"/>
      <color theme="1"/>
      <name val="Cambria"/>
      <charset val="134"/>
    </font>
    <font>
      <b/>
      <sz val="10"/>
      <color theme="0"/>
      <name val="Cambria"/>
      <charset val="134"/>
    </font>
    <font>
      <b/>
      <sz val="7.5"/>
      <color theme="0"/>
      <name val="Cambria"/>
      <charset val="134"/>
    </font>
    <font>
      <b/>
      <sz val="11"/>
      <color theme="1"/>
      <name val="Calibri"/>
      <charset val="134"/>
    </font>
    <font>
      <sz val="11"/>
      <name val="Calibri"/>
      <charset val="134"/>
    </font>
    <font>
      <sz val="11"/>
      <color theme="1"/>
      <name val="Calibri"/>
      <charset val="134"/>
    </font>
    <font>
      <b/>
      <sz val="11"/>
      <color theme="9" tint="0.399822992645039"/>
      <name val="Calibri"/>
      <charset val="134"/>
    </font>
    <font>
      <b/>
      <sz val="11"/>
      <name val="Calibri"/>
      <charset val="134"/>
    </font>
    <font>
      <b/>
      <sz val="11"/>
      <color theme="0"/>
      <name val="Calibri"/>
      <charset val="134"/>
    </font>
    <font>
      <sz val="11"/>
      <color theme="0"/>
      <name val="Calibri"/>
      <charset val="134"/>
    </font>
    <font>
      <sz val="11"/>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90">
    <fill>
      <patternFill patternType="none"/>
    </fill>
    <fill>
      <patternFill patternType="gray125"/>
    </fill>
    <fill>
      <patternFill patternType="solid">
        <fgColor theme="9" tint="-0.25"/>
        <bgColor indexed="64"/>
      </patternFill>
    </fill>
    <fill>
      <patternFill patternType="solid">
        <fgColor theme="8" tint="-0.25"/>
        <bgColor indexed="64"/>
      </patternFill>
    </fill>
    <fill>
      <patternFill patternType="solid">
        <fgColor theme="7" tint="-0.25"/>
        <bgColor indexed="64"/>
      </patternFill>
    </fill>
    <fill>
      <patternFill patternType="solid">
        <fgColor theme="5" tint="-0.25"/>
        <bgColor indexed="64"/>
      </patternFill>
    </fill>
    <fill>
      <patternFill patternType="solid">
        <fgColor theme="3" tint="-0.25"/>
        <bgColor indexed="64"/>
      </patternFill>
    </fill>
    <fill>
      <patternFill patternType="solid">
        <fgColor rgb="FF7030A0"/>
        <bgColor indexed="64"/>
      </patternFill>
    </fill>
    <fill>
      <patternFill patternType="solid">
        <fgColor rgb="FFFEFF00"/>
        <bgColor indexed="64"/>
      </patternFill>
    </fill>
    <fill>
      <patternFill patternType="solid">
        <fgColor theme="4"/>
        <bgColor indexed="64"/>
      </patternFill>
    </fill>
    <fill>
      <patternFill patternType="solid">
        <fgColor rgb="FFFFFFFF"/>
        <bgColor indexed="64"/>
      </patternFill>
    </fill>
    <fill>
      <patternFill patternType="solid">
        <fgColor theme="9" tint="0.799829096346934"/>
        <bgColor indexed="64"/>
      </patternFill>
    </fill>
    <fill>
      <patternFill patternType="solid">
        <fgColor rgb="FFFF0000"/>
        <bgColor rgb="FFFF0000"/>
      </patternFill>
    </fill>
    <fill>
      <patternFill patternType="solid">
        <fgColor rgb="FF460073"/>
        <bgColor rgb="FF460073"/>
      </patternFill>
    </fill>
    <fill>
      <patternFill patternType="solid">
        <fgColor rgb="FF0070C0"/>
        <bgColor rgb="FF0070C0"/>
      </patternFill>
    </fill>
    <fill>
      <patternFill patternType="solid">
        <fgColor rgb="FF595959"/>
        <bgColor rgb="FF595959"/>
      </patternFill>
    </fill>
    <fill>
      <patternFill patternType="solid">
        <fgColor rgb="FFF3EEFF"/>
        <bgColor rgb="FFF3EEFF"/>
      </patternFill>
    </fill>
    <fill>
      <patternFill patternType="solid">
        <fgColor rgb="FFE6F2FF"/>
        <bgColor rgb="FFE6F2FF"/>
      </patternFill>
    </fill>
    <fill>
      <patternFill patternType="solid">
        <fgColor rgb="FFF2F2F2"/>
        <bgColor rgb="FFF2F2F2"/>
      </patternFill>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F2F5F8"/>
        <bgColor rgb="FFF2F5F8"/>
      </patternFill>
    </fill>
    <fill>
      <patternFill patternType="solid">
        <fgColor rgb="FFF2F5F9"/>
        <bgColor rgb="FFF2F5F9"/>
      </patternFill>
    </fill>
    <fill>
      <patternFill patternType="solid">
        <fgColor rgb="FFF7F9FC"/>
        <bgColor rgb="FFF7F9FC"/>
      </patternFill>
    </fill>
    <fill>
      <patternFill patternType="solid">
        <fgColor rgb="FFF4F7FA"/>
        <bgColor rgb="FFF4F7FA"/>
      </patternFill>
    </fill>
    <fill>
      <patternFill patternType="solid">
        <fgColor rgb="FF1F3864"/>
        <bgColor indexed="64"/>
      </patternFill>
    </fill>
    <fill>
      <patternFill patternType="solid">
        <fgColor rgb="FFF9D9D5"/>
        <bgColor indexed="64"/>
      </patternFill>
    </fill>
    <fill>
      <patternFill patternType="solid">
        <fgColor rgb="FFC0392B"/>
        <bgColor indexed="64"/>
      </patternFill>
    </fill>
    <fill>
      <patternFill patternType="solid">
        <fgColor rgb="FFDDF0DE"/>
        <bgColor indexed="64"/>
      </patternFill>
    </fill>
    <fill>
      <patternFill patternType="solid">
        <fgColor rgb="FF2E7D32"/>
        <bgColor indexed="64"/>
      </patternFill>
    </fill>
    <fill>
      <patternFill patternType="solid">
        <fgColor rgb="FFDAE3F3"/>
        <bgColor indexed="64"/>
      </patternFill>
    </fill>
    <fill>
      <patternFill patternType="solid">
        <fgColor rgb="FF2F5597"/>
        <bgColor indexed="64"/>
      </patternFill>
    </fill>
    <fill>
      <patternFill patternType="solid">
        <fgColor rgb="FFE8E0F2"/>
        <bgColor indexed="64"/>
      </patternFill>
    </fill>
    <fill>
      <patternFill patternType="solid">
        <fgColor rgb="FF6B4C9A"/>
        <bgColor indexed="64"/>
      </patternFill>
    </fill>
    <fill>
      <patternFill patternType="solid">
        <fgColor rgb="FFFDEBCF"/>
        <bgColor indexed="64"/>
      </patternFill>
    </fill>
    <fill>
      <patternFill patternType="solid">
        <fgColor rgb="FFD97706"/>
        <bgColor indexed="64"/>
      </patternFill>
    </fill>
    <fill>
      <patternFill patternType="solid">
        <fgColor rgb="FFE5E7EB"/>
        <bgColor indexed="64"/>
      </patternFill>
    </fill>
    <fill>
      <patternFill patternType="solid">
        <fgColor rgb="FF6B7280"/>
        <bgColor indexed="64"/>
      </patternFill>
    </fill>
    <fill>
      <patternFill patternType="solid">
        <fgColor theme="4" tint="0.8"/>
        <bgColor indexed="64"/>
      </patternFill>
    </fill>
    <fill>
      <patternFill patternType="solid">
        <fgColor theme="5" tint="0.8"/>
        <bgColor indexed="64"/>
      </patternFill>
    </fill>
    <fill>
      <patternFill patternType="solid">
        <fgColor theme="7" tint="0.8"/>
        <bgColor indexed="64"/>
      </patternFill>
    </fill>
    <fill>
      <patternFill patternType="solid">
        <fgColor rgb="FF44546A"/>
        <bgColor indexed="64"/>
      </patternFill>
    </fill>
    <fill>
      <patternFill patternType="solid">
        <fgColor theme="3"/>
        <bgColor indexed="64"/>
      </patternFill>
    </fill>
    <fill>
      <patternFill patternType="solid">
        <fgColor theme="9" tint="-0.249977111117893"/>
        <bgColor indexed="64"/>
      </patternFill>
    </fill>
    <fill>
      <patternFill patternType="solid">
        <fgColor theme="6" tint="-0.25"/>
        <bgColor indexed="64"/>
      </patternFill>
    </fill>
    <fill>
      <patternFill patternType="solid">
        <fgColor rgb="FFFFFF00"/>
        <bgColor indexed="64"/>
      </patternFill>
    </fill>
    <fill>
      <patternFill patternType="solid">
        <fgColor rgb="FF002060"/>
        <bgColor indexed="64"/>
      </patternFill>
    </fill>
    <fill>
      <patternFill patternType="solid">
        <fgColor theme="8" tint="-0.5"/>
        <bgColor indexed="64"/>
      </patternFill>
    </fill>
    <fill>
      <patternFill patternType="solid">
        <fgColor theme="9"/>
        <bgColor indexed="64"/>
      </patternFill>
    </fill>
    <fill>
      <patternFill patternType="solid">
        <fgColor theme="9" tint="0.6"/>
        <bgColor indexed="64"/>
      </patternFill>
    </fill>
    <fill>
      <patternFill patternType="solid">
        <fgColor theme="9" tint="0.8"/>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9" tint="0.399822992645039"/>
        <bgColor indexed="64"/>
      </patternFill>
    </fill>
    <fill>
      <patternFill patternType="solid">
        <fgColor theme="5" tint="0.799829096346934"/>
        <bgColor indexed="64"/>
      </patternFill>
    </fill>
    <fill>
      <patternFill patternType="solid">
        <fgColor theme="8" tint="0.799829096346934"/>
        <bgColor indexed="64"/>
      </patternFill>
    </fill>
    <fill>
      <patternFill patternType="solid">
        <fgColor theme="7" tint="0.799829096346934"/>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5" tint="0.3999450666829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s>
  <borders count="63">
    <border>
      <left/>
      <right/>
      <top/>
      <bottom/>
      <diagonal/>
    </border>
    <border>
      <left style="thick">
        <color theme="0"/>
      </left>
      <right style="thick">
        <color theme="0"/>
      </right>
      <top style="thick">
        <color theme="0"/>
      </top>
      <bottom/>
      <diagonal/>
    </border>
    <border>
      <left style="thick">
        <color theme="0"/>
      </left>
      <right style="thick">
        <color theme="0"/>
      </right>
      <top/>
      <bottom/>
      <diagonal/>
    </border>
    <border>
      <left style="thick">
        <color theme="0"/>
      </left>
      <right style="thick">
        <color theme="0"/>
      </right>
      <top/>
      <bottom style="thick">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theme="4"/>
      </left>
      <right style="thin">
        <color theme="4" tint="0.599993896298105"/>
      </right>
      <top style="thin">
        <color theme="4"/>
      </top>
      <bottom style="thin">
        <color theme="4"/>
      </bottom>
      <diagonal/>
    </border>
    <border>
      <left style="thin">
        <color theme="4" tint="0.599993896298105"/>
      </left>
      <right style="thin">
        <color theme="4" tint="0.599993896298105"/>
      </right>
      <top style="thin">
        <color theme="4"/>
      </top>
      <bottom style="thin">
        <color theme="4"/>
      </bottom>
      <diagonal/>
    </border>
    <border>
      <left style="thin">
        <color theme="4" tint="0.599993896298105"/>
      </left>
      <right style="thin">
        <color theme="4"/>
      </right>
      <top style="thin">
        <color theme="4"/>
      </top>
      <bottom style="thin">
        <color theme="4"/>
      </bottom>
      <diagonal/>
    </border>
    <border>
      <left style="thin">
        <color theme="4"/>
      </left>
      <right style="thin">
        <color theme="4" tint="0.599993896298105"/>
      </right>
      <top/>
      <bottom style="thin">
        <color theme="4" tint="0.599993896298105"/>
      </bottom>
      <diagonal/>
    </border>
    <border>
      <left style="thin">
        <color theme="4" tint="0.599993896298105"/>
      </left>
      <right style="thin">
        <color theme="4" tint="0.599993896298105"/>
      </right>
      <top/>
      <bottom style="thin">
        <color theme="4" tint="0.599993896298105"/>
      </bottom>
      <diagonal/>
    </border>
    <border>
      <left style="thin">
        <color theme="4" tint="0.599993896298105"/>
      </left>
      <right style="thin">
        <color theme="4" tint="0.599993896298105"/>
      </right>
      <top style="thin">
        <color theme="4" tint="0.599993896298105"/>
      </top>
      <bottom style="thin">
        <color theme="4" tint="0.599993896298105"/>
      </bottom>
      <diagonal/>
    </border>
    <border>
      <left style="thin">
        <color theme="4" tint="0.599993896298105"/>
      </left>
      <right style="thin">
        <color theme="4"/>
      </right>
      <top/>
      <bottom style="thin">
        <color theme="4" tint="0.599993896298105"/>
      </bottom>
      <diagonal/>
    </border>
    <border>
      <left style="thin">
        <color theme="4"/>
      </left>
      <right style="thin">
        <color theme="4" tint="0.599993896298105"/>
      </right>
      <top style="thin">
        <color theme="4" tint="0.599993896298105"/>
      </top>
      <bottom style="thin">
        <color theme="4" tint="0.599993896298105"/>
      </bottom>
      <diagonal/>
    </border>
    <border>
      <left style="thin">
        <color theme="4" tint="0.599993896298105"/>
      </left>
      <right style="thin">
        <color theme="4"/>
      </right>
      <top style="thin">
        <color theme="4" tint="0.599993896298105"/>
      </top>
      <bottom style="thin">
        <color theme="4" tint="0.599993896298105"/>
      </bottom>
      <diagonal/>
    </border>
    <border>
      <left style="thin">
        <color theme="4"/>
      </left>
      <right style="thin">
        <color theme="4" tint="0.599993896298105"/>
      </right>
      <top style="thin">
        <color theme="4" tint="0.599993896298105"/>
      </top>
      <bottom style="thin">
        <color theme="4"/>
      </bottom>
      <diagonal/>
    </border>
    <border>
      <left style="thin">
        <color theme="4" tint="0.599993896298105"/>
      </left>
      <right style="thin">
        <color theme="4" tint="0.599993896298105"/>
      </right>
      <top style="thin">
        <color theme="4" tint="0.599993896298105"/>
      </top>
      <bottom style="thin">
        <color theme="4"/>
      </bottom>
      <diagonal/>
    </border>
    <border>
      <left style="thin">
        <color theme="4" tint="0.599993896298105"/>
      </left>
      <right style="thin">
        <color theme="4" tint="0.599993896298105"/>
      </right>
      <top/>
      <bottom style="thin">
        <color auto="1"/>
      </bottom>
      <diagonal/>
    </border>
    <border>
      <left style="thin">
        <color theme="4" tint="0.599993896298105"/>
      </left>
      <right style="thin">
        <color theme="4"/>
      </right>
      <top style="thin">
        <color theme="4" tint="0.599993896298105"/>
      </top>
      <bottom style="thin">
        <color theme="4"/>
      </bottom>
      <diagonal/>
    </border>
    <border>
      <left style="thin">
        <color indexed="0"/>
      </left>
      <right style="thin">
        <color indexed="0"/>
      </right>
      <top style="thin">
        <color indexed="0"/>
      </top>
      <bottom style="thin">
        <color indexed="0"/>
      </bottom>
      <diagonal/>
    </border>
    <border>
      <left style="thin">
        <color rgb="FFD9D9D9"/>
      </left>
      <right/>
      <top/>
      <bottom/>
      <diagonal/>
    </border>
    <border>
      <left/>
      <right style="thin">
        <color rgb="FFD9D9D9"/>
      </right>
      <top/>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top/>
      <bottom style="thin">
        <color rgb="FFD9D9D9"/>
      </bottom>
      <diagonal/>
    </border>
    <border>
      <left style="thin">
        <color rgb="FF1F3864"/>
      </left>
      <right style="thin">
        <color rgb="FF1F3864"/>
      </right>
      <top style="thin">
        <color rgb="FF1F3864"/>
      </top>
      <bottom style="thin">
        <color rgb="FF1F3864"/>
      </bottom>
      <diagonal/>
    </border>
    <border>
      <left style="thin">
        <color rgb="FFC0392B"/>
      </left>
      <right style="thin">
        <color rgb="FFC0392B"/>
      </right>
      <top style="thin">
        <color rgb="FFC0392B"/>
      </top>
      <bottom style="thin">
        <color rgb="FFC0392B"/>
      </bottom>
      <diagonal/>
    </border>
    <border>
      <left style="thin">
        <color rgb="FF2E7D32"/>
      </left>
      <right style="thin">
        <color rgb="FF2E7D32"/>
      </right>
      <top style="thin">
        <color rgb="FF2E7D32"/>
      </top>
      <bottom style="thin">
        <color rgb="FF2E7D32"/>
      </bottom>
      <diagonal/>
    </border>
    <border>
      <left style="thin">
        <color rgb="FF2F5597"/>
      </left>
      <right style="thin">
        <color rgb="FF2F5597"/>
      </right>
      <top style="thin">
        <color rgb="FF2F5597"/>
      </top>
      <bottom style="thin">
        <color rgb="FF2F5597"/>
      </bottom>
      <diagonal/>
    </border>
    <border>
      <left style="thin">
        <color rgb="FF6B4C9A"/>
      </left>
      <right style="thin">
        <color rgb="FF6B4C9A"/>
      </right>
      <top style="thin">
        <color rgb="FF6B4C9A"/>
      </top>
      <bottom style="thin">
        <color rgb="FF6B4C9A"/>
      </bottom>
      <diagonal/>
    </border>
    <border>
      <left style="thin">
        <color rgb="FFD97706"/>
      </left>
      <right style="thin">
        <color rgb="FFD97706"/>
      </right>
      <top style="thin">
        <color rgb="FFD97706"/>
      </top>
      <bottom style="thin">
        <color rgb="FFD97706"/>
      </bottom>
      <diagonal/>
    </border>
    <border>
      <left style="thin">
        <color rgb="FF6B7280"/>
      </left>
      <right style="thin">
        <color rgb="FF6B7280"/>
      </right>
      <top style="thin">
        <color rgb="FF6B7280"/>
      </top>
      <bottom style="thin">
        <color rgb="FF6B7280"/>
      </bottom>
      <diagonal/>
    </border>
    <border>
      <left style="medium">
        <color theme="0"/>
      </left>
      <right style="medium">
        <color theme="0"/>
      </right>
      <top style="medium">
        <color theme="0"/>
      </top>
      <bottom style="medium">
        <color theme="0"/>
      </bottom>
      <diagonal/>
    </border>
    <border>
      <left style="thick">
        <color theme="0"/>
      </left>
      <right/>
      <top style="thick">
        <color theme="0"/>
      </top>
      <bottom/>
      <diagonal/>
    </border>
    <border>
      <left/>
      <right style="thick">
        <color theme="0"/>
      </right>
      <top style="thick">
        <color theme="0"/>
      </top>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style="thick">
        <color theme="0"/>
      </right>
      <top/>
      <bottom style="thick">
        <color theme="0"/>
      </bottom>
      <diagonal/>
    </border>
    <border>
      <left style="thick">
        <color theme="0"/>
      </left>
      <right style="thick">
        <color theme="0"/>
      </right>
      <top style="thick">
        <color theme="0"/>
      </top>
      <bottom style="thick">
        <color theme="0"/>
      </bottom>
      <diagonal/>
    </border>
    <border>
      <left/>
      <right/>
      <top style="thick">
        <color theme="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5"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0" fillId="64" borderId="55" applyNumberFormat="0" applyFont="0" applyAlignment="0" applyProtection="0">
      <alignment vertical="center"/>
    </xf>
    <xf numFmtId="0" fontId="97"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100" fillId="0" borderId="56" applyNumberFormat="0" applyFill="0" applyAlignment="0" applyProtection="0">
      <alignment vertical="center"/>
    </xf>
    <xf numFmtId="0" fontId="101" fillId="0" borderId="56" applyNumberFormat="0" applyFill="0" applyAlignment="0" applyProtection="0">
      <alignment vertical="center"/>
    </xf>
    <xf numFmtId="0" fontId="102" fillId="0" borderId="57" applyNumberFormat="0" applyFill="0" applyAlignment="0" applyProtection="0">
      <alignment vertical="center"/>
    </xf>
    <xf numFmtId="0" fontId="102" fillId="0" borderId="0" applyNumberFormat="0" applyFill="0" applyBorder="0" applyAlignment="0" applyProtection="0">
      <alignment vertical="center"/>
    </xf>
    <xf numFmtId="0" fontId="103" fillId="65" borderId="58" applyNumberFormat="0" applyAlignment="0" applyProtection="0">
      <alignment vertical="center"/>
    </xf>
    <xf numFmtId="0" fontId="104" fillId="66" borderId="59" applyNumberFormat="0" applyAlignment="0" applyProtection="0">
      <alignment vertical="center"/>
    </xf>
    <xf numFmtId="0" fontId="105" fillId="66" borderId="58" applyNumberFormat="0" applyAlignment="0" applyProtection="0">
      <alignment vertical="center"/>
    </xf>
    <xf numFmtId="0" fontId="106" fillId="67" borderId="60" applyNumberFormat="0" applyAlignment="0" applyProtection="0">
      <alignment vertical="center"/>
    </xf>
    <xf numFmtId="0" fontId="107" fillId="0" borderId="61" applyNumberFormat="0" applyFill="0" applyAlignment="0" applyProtection="0">
      <alignment vertical="center"/>
    </xf>
    <xf numFmtId="0" fontId="108" fillId="0" borderId="62" applyNumberFormat="0" applyFill="0" applyAlignment="0" applyProtection="0">
      <alignment vertical="center"/>
    </xf>
    <xf numFmtId="0" fontId="109" fillId="68" borderId="0" applyNumberFormat="0" applyBorder="0" applyAlignment="0" applyProtection="0">
      <alignment vertical="center"/>
    </xf>
    <xf numFmtId="0" fontId="110" fillId="69" borderId="0" applyNumberFormat="0" applyBorder="0" applyAlignment="0" applyProtection="0">
      <alignment vertical="center"/>
    </xf>
    <xf numFmtId="0" fontId="111" fillId="70" borderId="0" applyNumberFormat="0" applyBorder="0" applyAlignment="0" applyProtection="0">
      <alignment vertical="center"/>
    </xf>
    <xf numFmtId="0" fontId="112" fillId="9" borderId="0" applyNumberFormat="0" applyBorder="0" applyAlignment="0" applyProtection="0">
      <alignment vertical="center"/>
    </xf>
    <xf numFmtId="0" fontId="113" fillId="71" borderId="0" applyNumberFormat="0" applyBorder="0" applyAlignment="0" applyProtection="0">
      <alignment vertical="center"/>
    </xf>
    <xf numFmtId="0" fontId="113" fillId="55" borderId="0" applyNumberFormat="0" applyBorder="0" applyAlignment="0" applyProtection="0">
      <alignment vertical="center"/>
    </xf>
    <xf numFmtId="0" fontId="112" fillId="72" borderId="0" applyNumberFormat="0" applyBorder="0" applyAlignment="0" applyProtection="0">
      <alignment vertical="center"/>
    </xf>
    <xf numFmtId="0" fontId="112" fillId="73" borderId="0" applyNumberFormat="0" applyBorder="0" applyAlignment="0" applyProtection="0">
      <alignment vertical="center"/>
    </xf>
    <xf numFmtId="0" fontId="113" fillId="74" borderId="0" applyNumberFormat="0" applyBorder="0" applyAlignment="0" applyProtection="0">
      <alignment vertical="center"/>
    </xf>
    <xf numFmtId="0" fontId="113" fillId="75" borderId="0" applyNumberFormat="0" applyBorder="0" applyAlignment="0" applyProtection="0">
      <alignment vertical="center"/>
    </xf>
    <xf numFmtId="0" fontId="112" fillId="76" borderId="0" applyNumberFormat="0" applyBorder="0" applyAlignment="0" applyProtection="0">
      <alignment vertical="center"/>
    </xf>
    <xf numFmtId="0" fontId="112" fillId="77" borderId="0" applyNumberFormat="0" applyBorder="0" applyAlignment="0" applyProtection="0">
      <alignment vertical="center"/>
    </xf>
    <xf numFmtId="0" fontId="113" fillId="78" borderId="0" applyNumberFormat="0" applyBorder="0" applyAlignment="0" applyProtection="0">
      <alignment vertical="center"/>
    </xf>
    <xf numFmtId="0" fontId="113" fillId="79" borderId="0" applyNumberFormat="0" applyBorder="0" applyAlignment="0" applyProtection="0">
      <alignment vertical="center"/>
    </xf>
    <xf numFmtId="0" fontId="112" fillId="80" borderId="0" applyNumberFormat="0" applyBorder="0" applyAlignment="0" applyProtection="0">
      <alignment vertical="center"/>
    </xf>
    <xf numFmtId="0" fontId="112" fillId="81" borderId="0" applyNumberFormat="0" applyBorder="0" applyAlignment="0" applyProtection="0">
      <alignment vertical="center"/>
    </xf>
    <xf numFmtId="0" fontId="113" fillId="82" borderId="0" applyNumberFormat="0" applyBorder="0" applyAlignment="0" applyProtection="0">
      <alignment vertical="center"/>
    </xf>
    <xf numFmtId="0" fontId="113" fillId="54" borderId="0" applyNumberFormat="0" applyBorder="0" applyAlignment="0" applyProtection="0">
      <alignment vertical="center"/>
    </xf>
    <xf numFmtId="0" fontId="112" fillId="83" borderId="0" applyNumberFormat="0" applyBorder="0" applyAlignment="0" applyProtection="0">
      <alignment vertical="center"/>
    </xf>
    <xf numFmtId="0" fontId="112" fillId="84" borderId="0" applyNumberFormat="0" applyBorder="0" applyAlignment="0" applyProtection="0">
      <alignment vertical="center"/>
    </xf>
    <xf numFmtId="0" fontId="113" fillId="85" borderId="0" applyNumberFormat="0" applyBorder="0" applyAlignment="0" applyProtection="0">
      <alignment vertical="center"/>
    </xf>
    <xf numFmtId="0" fontId="113" fillId="86" borderId="0" applyNumberFormat="0" applyBorder="0" applyAlignment="0" applyProtection="0">
      <alignment vertical="center"/>
    </xf>
    <xf numFmtId="0" fontId="112" fillId="87" borderId="0" applyNumberFormat="0" applyBorder="0" applyAlignment="0" applyProtection="0">
      <alignment vertical="center"/>
    </xf>
    <xf numFmtId="0" fontId="112" fillId="50" borderId="0" applyNumberFormat="0" applyBorder="0" applyAlignment="0" applyProtection="0">
      <alignment vertical="center"/>
    </xf>
    <xf numFmtId="0" fontId="113" fillId="88" borderId="0" applyNumberFormat="0" applyBorder="0" applyAlignment="0" applyProtection="0">
      <alignment vertical="center"/>
    </xf>
    <xf numFmtId="0" fontId="113" fillId="53" borderId="0" applyNumberFormat="0" applyBorder="0" applyAlignment="0" applyProtection="0">
      <alignment vertical="center"/>
    </xf>
    <xf numFmtId="0" fontId="112" fillId="89" borderId="0" applyNumberFormat="0" applyBorder="0" applyAlignment="0" applyProtection="0">
      <alignment vertical="center"/>
    </xf>
    <xf numFmtId="0" fontId="61" fillId="0" borderId="0" applyNumberFormat="0" applyFill="0" applyBorder="0" applyAlignment="0" applyProtection="0"/>
    <xf numFmtId="178" fontId="0" fillId="0" borderId="0"/>
    <xf numFmtId="0" fontId="0" fillId="0" borderId="0"/>
    <xf numFmtId="179" fontId="0" fillId="0" borderId="0"/>
    <xf numFmtId="180" fontId="0" fillId="0" borderId="0"/>
    <xf numFmtId="0" fontId="0" fillId="0" borderId="0">
      <alignment vertical="center"/>
    </xf>
  </cellStyleXfs>
  <cellXfs count="634">
    <xf numFmtId="0" fontId="0" fillId="0" borderId="0" xfId="0">
      <alignment vertical="center"/>
    </xf>
    <xf numFmtId="0" fontId="1" fillId="0" borderId="0" xfId="0" applyFont="1" applyAlignment="1">
      <alignment horizontal="left"/>
    </xf>
    <xf numFmtId="0" fontId="2" fillId="0" borderId="0" xfId="0" applyFont="1" applyAlignment="1">
      <alignment horizontal="left"/>
    </xf>
    <xf numFmtId="0" fontId="3" fillId="0" borderId="0" xfId="0" applyFont="1">
      <alignment vertical="center"/>
    </xf>
    <xf numFmtId="0" fontId="4" fillId="0" borderId="0" xfId="0" applyFont="1" applyAlignment="1">
      <alignment horizontal="center" vertical="top"/>
    </xf>
    <xf numFmtId="0" fontId="5" fillId="0" borderId="0" xfId="0" applyFont="1" applyAlignment="1">
      <alignment horizontal="center" vertical="center"/>
    </xf>
    <xf numFmtId="0" fontId="6" fillId="0" borderId="0" xfId="0" applyFont="1" applyAlignment="1">
      <alignment horizontal="center" vertical="center"/>
    </xf>
    <xf numFmtId="38" fontId="6" fillId="0" borderId="0" xfId="0" applyNumberFormat="1" applyFont="1" applyAlignment="1">
      <alignment horizontal="center" vertical="center"/>
    </xf>
    <xf numFmtId="0" fontId="7" fillId="0" borderId="0" xfId="0" applyFont="1" applyAlignment="1">
      <alignment horizontal="center" vertical="center"/>
    </xf>
    <xf numFmtId="38" fontId="7" fillId="0" borderId="0" xfId="0" applyNumberFormat="1" applyFont="1" applyAlignment="1">
      <alignment horizontal="center" vertical="center"/>
    </xf>
    <xf numFmtId="0" fontId="8" fillId="0" borderId="0" xfId="0" applyFont="1" applyAlignment="1">
      <alignment horizontal="left"/>
    </xf>
    <xf numFmtId="0" fontId="5" fillId="0" borderId="0" xfId="0" applyFont="1" applyAlignment="1"/>
    <xf numFmtId="0" fontId="9" fillId="0" borderId="0" xfId="0" applyFont="1" applyAlignment="1">
      <alignment horizontal="center"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1"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3" borderId="3" xfId="0" applyFont="1" applyFill="1" applyBorder="1" applyAlignment="1">
      <alignment horizontal="center" vertical="center"/>
    </xf>
    <xf numFmtId="0" fontId="12" fillId="4" borderId="3" xfId="0" applyFont="1" applyFill="1" applyBorder="1" applyAlignment="1">
      <alignment horizontal="center" vertical="center"/>
    </xf>
    <xf numFmtId="0" fontId="12" fillId="5" borderId="3" xfId="0" applyFont="1" applyFill="1" applyBorder="1" applyAlignment="1">
      <alignment horizontal="center" vertical="center"/>
    </xf>
    <xf numFmtId="0" fontId="13" fillId="6" borderId="3" xfId="0" applyFont="1" applyFill="1" applyBorder="1" applyAlignment="1">
      <alignment horizontal="center" vertical="center"/>
    </xf>
    <xf numFmtId="0" fontId="13" fillId="7" borderId="3" xfId="0" applyFont="1" applyFill="1" applyBorder="1" applyAlignment="1">
      <alignment horizontal="center" vertical="center"/>
    </xf>
    <xf numFmtId="0" fontId="14" fillId="0" borderId="4" xfId="0" applyFont="1" applyBorder="1" applyAlignment="1">
      <alignment/>
      <extLst>
        <ext xmlns:etc="http://www.wps.cn/officeDocument/2017/etCustomData" uri="{F19249F5-4A6E-446B-B59F-E2C9F2DAA1D5}">
          <etc:displayText val="2"/>
        </ext>
      </extLst>
    </xf>
    <xf numFmtId="0" fontId="15" fillId="0" borderId="4" xfId="0" applyFont="1" applyBorder="1" applyAlignment="1">
      <alignment/>
      <extLst>
        <ext xmlns:etc="http://www.wps.cn/officeDocument/2017/etCustomData" uri="{F19249F5-4A6E-446B-B59F-E2C9F2DAA1D5}">
          <etc:displayText val="2"/>
        </ext>
      </extLst>
    </xf>
    <xf numFmtId="0" fontId="16" fillId="0" borderId="4" xfId="0" applyFont="1" applyBorder="1" applyAlignment="1">
      <alignment/>
      <extLst>
        <ext xmlns:etc="http://www.wps.cn/officeDocument/2017/etCustomData" uri="{F19249F5-4A6E-446B-B59F-E2C9F2DAA1D5}">
          <etc:displayText val="2"/>
        </ext>
      </extLst>
    </xf>
    <xf numFmtId="0" fontId="14" fillId="0" borderId="5" xfId="0" applyFont="1" applyBorder="1" applyAlignment="1">
      <alignment/>
      <extLst>
        <ext xmlns:etc="http://www.wps.cn/officeDocument/2017/etCustomData" uri="{F19249F5-4A6E-446B-B59F-E2C9F2DAA1D5}">
          <etc:displayText val="2"/>
        </ext>
      </extLst>
    </xf>
    <xf numFmtId="0" fontId="16" fillId="8" borderId="4" xfId="0" applyFont="1" applyFill="1" applyBorder="1" applyAlignment="1">
      <alignment/>
      <extLst>
        <ext xmlns:etc="http://www.wps.cn/officeDocument/2017/etCustomData" uri="{F19249F5-4A6E-446B-B59F-E2C9F2DAA1D5}">
          <etc:displayText val="2"/>
        </ext>
      </extLst>
    </xf>
    <xf numFmtId="0" fontId="16" fillId="8" borderId="5" xfId="0" applyFont="1" applyFill="1" applyBorder="1" applyAlignment="1">
      <alignment/>
      <extLst>
        <ext xmlns:etc="http://www.wps.cn/officeDocument/2017/etCustomData" uri="{F19249F5-4A6E-446B-B59F-E2C9F2DAA1D5}">
          <etc:displayText val="2"/>
        </ext>
      </extLst>
    </xf>
    <xf numFmtId="0" fontId="0" fillId="8" borderId="4" xfId="0" applyFill="1" applyBorder="1" applyAlignment="1">
      <alignment vertical="center"/>
      <extLst>
        <ext xmlns:etc="http://www.wps.cn/officeDocument/2017/etCustomData" uri="{F19249F5-4A6E-446B-B59F-E2C9F2DAA1D5}">
          <etc:displayText val="2"/>
        </ext>
      </extLst>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pplyAlignment="1">
      <alignment vertical="center" wrapText="1"/>
    </xf>
    <xf numFmtId="0" fontId="21" fillId="0" borderId="0" xfId="0" applyFont="1">
      <alignment vertical="center"/>
    </xf>
    <xf numFmtId="0" fontId="21" fillId="0" borderId="0" xfId="0" applyFont="1" applyAlignment="1">
      <alignment horizontal="center" vertical="center"/>
    </xf>
    <xf numFmtId="4" fontId="21" fillId="0" borderId="0" xfId="0" applyNumberFormat="1" applyFont="1" applyAlignment="1">
      <alignment horizontal="center" vertical="center"/>
    </xf>
    <xf numFmtId="0" fontId="22" fillId="0" borderId="0" xfId="0" applyFont="1">
      <alignment vertical="center"/>
    </xf>
    <xf numFmtId="0" fontId="16" fillId="0" borderId="0" xfId="0" applyFont="1" applyAlignment="1">
      <alignment horizontal="center" vertical="center"/>
    </xf>
    <xf numFmtId="0" fontId="23" fillId="0" borderId="0" xfId="0" applyFont="1" applyAlignment="1">
      <alignment horizontal="center" vertical="center"/>
    </xf>
    <xf numFmtId="4" fontId="16" fillId="0" borderId="0" xfId="0" applyNumberFormat="1" applyFont="1" applyAlignment="1">
      <alignment horizontal="center" vertical="center"/>
    </xf>
    <xf numFmtId="0" fontId="16" fillId="0" borderId="0" xfId="0" applyFont="1">
      <alignment vertical="center"/>
    </xf>
    <xf numFmtId="0" fontId="18" fillId="0" borderId="0" xfId="0" applyFont="1" applyAlignment="1">
      <alignment horizontal="center" vertical="center"/>
    </xf>
    <xf numFmtId="0" fontId="18" fillId="0" borderId="6" xfId="0" applyFont="1" applyBorder="1" applyAlignment="1">
      <alignment horizontal="center" vertical="center"/>
    </xf>
    <xf numFmtId="4" fontId="18" fillId="0" borderId="0" xfId="0" applyNumberFormat="1" applyFont="1" applyAlignment="1">
      <alignment horizontal="center" vertical="center"/>
    </xf>
    <xf numFmtId="0" fontId="23" fillId="0" borderId="6" xfId="0" applyFont="1" applyBorder="1" applyAlignment="1">
      <alignment horizontal="center" vertical="center"/>
    </xf>
    <xf numFmtId="0" fontId="24" fillId="0" borderId="6" xfId="0" applyFont="1" applyBorder="1" applyAlignment="1">
      <alignment horizontal="center" vertical="center"/>
    </xf>
    <xf numFmtId="4" fontId="23" fillId="0" borderId="0" xfId="0" applyNumberFormat="1" applyFont="1" applyAlignment="1">
      <alignment horizontal="center" vertical="center"/>
    </xf>
    <xf numFmtId="0" fontId="23" fillId="0" borderId="0" xfId="0" applyFont="1">
      <alignment vertical="center"/>
    </xf>
    <xf numFmtId="0" fontId="25" fillId="9" borderId="7" xfId="0" applyFont="1" applyFill="1" applyBorder="1" applyAlignment="1">
      <alignment horizontal="center" vertical="center" wrapText="1"/>
    </xf>
    <xf numFmtId="0" fontId="25" fillId="9" borderId="8" xfId="0" applyFont="1" applyFill="1" applyBorder="1" applyAlignment="1">
      <alignment horizontal="center" vertical="center" wrapText="1"/>
    </xf>
    <xf numFmtId="0" fontId="26" fillId="9" borderId="8" xfId="0" applyFont="1" applyFill="1" applyBorder="1" applyAlignment="1">
      <alignment horizontal="center" vertical="center" wrapText="1"/>
    </xf>
    <xf numFmtId="0" fontId="27" fillId="9" borderId="8" xfId="0" applyFont="1" applyFill="1" applyBorder="1" applyAlignment="1">
      <alignment horizontal="center" vertical="center" wrapText="1"/>
    </xf>
    <xf numFmtId="4" fontId="28" fillId="9" borderId="8" xfId="0" applyNumberFormat="1" applyFont="1" applyFill="1" applyBorder="1" applyAlignment="1">
      <alignment horizontal="center" vertical="center" wrapText="1"/>
    </xf>
    <xf numFmtId="0" fontId="29" fillId="9" borderId="8" xfId="0" applyFont="1" applyFill="1" applyBorder="1" applyAlignment="1">
      <alignment horizontal="center" vertical="center" wrapText="1"/>
    </xf>
    <xf numFmtId="0" fontId="30" fillId="9" borderId="8" xfId="0" applyFont="1" applyFill="1" applyBorder="1">
      <alignment vertical="center"/>
    </xf>
    <xf numFmtId="0" fontId="30" fillId="9" borderId="9" xfId="0" applyFont="1" applyFill="1" applyBorder="1">
      <alignment vertical="center"/>
    </xf>
    <xf numFmtId="0" fontId="31" fillId="0" borderId="0" xfId="0" applyFont="1" applyAlignment="1">
      <alignment vertical="center" wrapText="1"/>
    </xf>
    <xf numFmtId="0" fontId="32" fillId="10" borderId="10" xfId="0" applyFont="1" applyFill="1" applyBorder="1" applyAlignment="1">
      <alignment horizontal="center"/>
    </xf>
    <xf numFmtId="181" fontId="32" fillId="10" borderId="11" xfId="0" applyNumberFormat="1" applyFont="1" applyFill="1" applyBorder="1" applyAlignment="1">
      <alignment horizontal="center"/>
    </xf>
    <xf numFmtId="181" fontId="21" fillId="10" borderId="11" xfId="0" applyNumberFormat="1" applyFont="1" applyFill="1" applyBorder="1" applyAlignment="1">
      <alignment horizontal="center"/>
    </xf>
    <xf numFmtId="0" fontId="32" fillId="11" borderId="11" xfId="0" applyFont="1" applyFill="1" applyBorder="1" applyAlignment="1">
      <alignment horizontal="center"/>
    </xf>
    <xf numFmtId="0" fontId="32" fillId="10" borderId="11" xfId="0" applyFont="1" applyFill="1" applyBorder="1" applyAlignment="1">
      <alignment horizontal="center"/>
    </xf>
    <xf numFmtId="58" fontId="32" fillId="10" borderId="11" xfId="0" applyNumberFormat="1" applyFont="1" applyFill="1" applyBorder="1" applyAlignment="1">
      <alignment horizontal="center"/>
    </xf>
    <xf numFmtId="182" fontId="32" fillId="10" borderId="11" xfId="0" applyNumberFormat="1" applyFont="1" applyFill="1" applyBorder="1" applyAlignment="1">
      <alignment horizontal="center"/>
    </xf>
    <xf numFmtId="183" fontId="32" fillId="10" borderId="12" xfId="0" applyNumberFormat="1" applyFont="1" applyFill="1" applyBorder="1" applyAlignment="1">
      <alignment horizontal="center"/>
    </xf>
    <xf numFmtId="4" fontId="21" fillId="10" borderId="11" xfId="0" applyNumberFormat="1" applyFont="1" applyFill="1" applyBorder="1" applyAlignment="1">
      <alignment horizontal="center" vertical="center"/>
    </xf>
    <xf numFmtId="0" fontId="21" fillId="10" borderId="11" xfId="0" applyFont="1" applyFill="1" applyBorder="1">
      <alignment vertical="center"/>
    </xf>
    <xf numFmtId="0" fontId="33" fillId="10" borderId="11" xfId="0" applyFont="1" applyFill="1" applyBorder="1">
      <alignment vertical="center"/>
    </xf>
    <xf numFmtId="0" fontId="33" fillId="10" borderId="13" xfId="0" applyFont="1" applyFill="1" applyBorder="1">
      <alignment vertical="center"/>
    </xf>
    <xf numFmtId="0" fontId="32" fillId="10" borderId="14" xfId="0" applyFont="1" applyFill="1" applyBorder="1" applyAlignment="1">
      <alignment horizontal="center"/>
    </xf>
    <xf numFmtId="181" fontId="32" fillId="10" borderId="12" xfId="0" applyNumberFormat="1" applyFont="1" applyFill="1" applyBorder="1" applyAlignment="1">
      <alignment horizontal="center"/>
    </xf>
    <xf numFmtId="181" fontId="21" fillId="10" borderId="12" xfId="0" applyNumberFormat="1" applyFont="1" applyFill="1" applyBorder="1" applyAlignment="1">
      <alignment horizontal="center"/>
    </xf>
    <xf numFmtId="0" fontId="32" fillId="11" borderId="12" xfId="0" applyFont="1" applyFill="1" applyBorder="1" applyAlignment="1">
      <alignment horizontal="center"/>
    </xf>
    <xf numFmtId="0" fontId="32" fillId="10" borderId="12" xfId="0" applyFont="1" applyFill="1" applyBorder="1" applyAlignment="1">
      <alignment horizontal="center"/>
    </xf>
    <xf numFmtId="58" fontId="32" fillId="10" borderId="12" xfId="0" applyNumberFormat="1" applyFont="1" applyFill="1" applyBorder="1" applyAlignment="1">
      <alignment horizontal="center"/>
    </xf>
    <xf numFmtId="4" fontId="21" fillId="10" borderId="12" xfId="0" applyNumberFormat="1" applyFont="1" applyFill="1" applyBorder="1" applyAlignment="1">
      <alignment horizontal="center" vertical="center"/>
    </xf>
    <xf numFmtId="0" fontId="21" fillId="10" borderId="12" xfId="0" applyFont="1" applyFill="1" applyBorder="1">
      <alignment vertical="center"/>
    </xf>
    <xf numFmtId="0" fontId="21" fillId="10" borderId="12" xfId="0" applyFont="1" applyFill="1" applyBorder="1" applyAlignment="1">
      <alignment horizontal="center" vertical="center"/>
    </xf>
    <xf numFmtId="0" fontId="21" fillId="10" borderId="15" xfId="0" applyFont="1" applyFill="1" applyBorder="1">
      <alignment vertical="center"/>
    </xf>
    <xf numFmtId="0" fontId="34" fillId="0" borderId="0" xfId="0" applyFont="1">
      <alignment vertical="center"/>
    </xf>
    <xf numFmtId="0" fontId="33" fillId="10" borderId="12" xfId="0" applyFont="1" applyFill="1" applyBorder="1">
      <alignment vertical="center"/>
    </xf>
    <xf numFmtId="0" fontId="33" fillId="10" borderId="15" xfId="0" applyFont="1" applyFill="1" applyBorder="1">
      <alignment vertical="center"/>
    </xf>
    <xf numFmtId="182" fontId="32" fillId="0" borderId="11" xfId="0" applyNumberFormat="1" applyFont="1" applyBorder="1" applyAlignment="1">
      <alignment horizontal="center"/>
    </xf>
    <xf numFmtId="0" fontId="32" fillId="0" borderId="11" xfId="0" applyFont="1" applyBorder="1" applyAlignment="1">
      <alignment horizontal="center"/>
    </xf>
    <xf numFmtId="182" fontId="32" fillId="10" borderId="12" xfId="0" applyNumberFormat="1" applyFont="1" applyFill="1" applyBorder="1" applyAlignment="1">
      <alignment horizontal="center"/>
    </xf>
    <xf numFmtId="4" fontId="32" fillId="10" borderId="12" xfId="0" applyNumberFormat="1" applyFont="1" applyFill="1" applyBorder="1" applyAlignment="1">
      <alignment horizontal="center"/>
    </xf>
    <xf numFmtId="184" fontId="32" fillId="10" borderId="12" xfId="0" applyNumberFormat="1" applyFont="1" applyFill="1" applyBorder="1" applyAlignment="1">
      <alignment horizontal="center"/>
    </xf>
    <xf numFmtId="0" fontId="32" fillId="10" borderId="16" xfId="0" applyFont="1" applyFill="1" applyBorder="1" applyAlignment="1">
      <alignment horizontal="center"/>
    </xf>
    <xf numFmtId="181" fontId="32" fillId="10" borderId="17" xfId="0" applyNumberFormat="1" applyFont="1" applyFill="1" applyBorder="1" applyAlignment="1">
      <alignment horizontal="center"/>
    </xf>
    <xf numFmtId="181" fontId="21" fillId="10" borderId="18" xfId="0" applyNumberFormat="1" applyFont="1" applyFill="1" applyBorder="1" applyAlignment="1">
      <alignment horizontal="center"/>
    </xf>
    <xf numFmtId="0" fontId="32" fillId="10" borderId="17" xfId="0" applyFont="1" applyFill="1" applyBorder="1" applyAlignment="1">
      <alignment horizontal="center"/>
    </xf>
    <xf numFmtId="182" fontId="32" fillId="10" borderId="17" xfId="0" applyNumberFormat="1" applyFont="1" applyFill="1" applyBorder="1" applyAlignment="1">
      <alignment horizontal="center"/>
    </xf>
    <xf numFmtId="4" fontId="21" fillId="10" borderId="17" xfId="0" applyNumberFormat="1" applyFont="1" applyFill="1" applyBorder="1" applyAlignment="1">
      <alignment horizontal="center" vertical="center"/>
    </xf>
    <xf numFmtId="0" fontId="21" fillId="10" borderId="17" xfId="0" applyFont="1" applyFill="1" applyBorder="1">
      <alignment vertical="center"/>
    </xf>
    <xf numFmtId="0" fontId="21" fillId="10" borderId="17" xfId="0" applyFont="1" applyFill="1" applyBorder="1" applyAlignment="1">
      <alignment horizontal="center" vertical="center"/>
    </xf>
    <xf numFmtId="0" fontId="21" fillId="10" borderId="19" xfId="0" applyFont="1" applyFill="1" applyBorder="1">
      <alignment vertical="center"/>
    </xf>
    <xf numFmtId="176" fontId="0" fillId="0" borderId="0" xfId="1">
      <alignment vertical="center"/>
    </xf>
    <xf numFmtId="0" fontId="0" fillId="0" borderId="20" xfId="0"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left" vertical="center"/>
    </xf>
    <xf numFmtId="0" fontId="0" fillId="0" borderId="20" xfId="0" applyBorder="1" applyAlignment="1">
      <alignment horizontal="left" vertical="center" indent="1"/>
    </xf>
    <xf numFmtId="0" fontId="0" fillId="0" borderId="20" xfId="0" applyBorder="1" applyAlignment="1">
      <alignment horizontal="left" vertical="center" indent="2"/>
    </xf>
    <xf numFmtId="0" fontId="35" fillId="0" borderId="0" xfId="0" applyFont="1" applyFill="1" applyAlignment="1"/>
    <xf numFmtId="0" fontId="36" fillId="12" borderId="0" xfId="0" applyFont="1" applyFill="1" applyAlignment="1">
      <alignment horizontal="center"/>
    </xf>
    <xf numFmtId="0" fontId="36" fillId="13" borderId="0" xfId="0" applyFont="1" applyFill="1" applyAlignment="1">
      <alignment horizontal="center"/>
    </xf>
    <xf numFmtId="0" fontId="36" fillId="14" borderId="0" xfId="0" applyFont="1" applyFill="1" applyAlignment="1">
      <alignment horizontal="center"/>
    </xf>
    <xf numFmtId="185" fontId="36" fillId="15" borderId="0" xfId="0" applyNumberFormat="1" applyFont="1" applyFill="1" applyAlignment="1">
      <alignment horizontal="center"/>
    </xf>
    <xf numFmtId="0" fontId="36" fillId="15" borderId="0" xfId="0" applyFont="1" applyFill="1" applyAlignment="1">
      <alignment horizontal="center"/>
    </xf>
    <xf numFmtId="0" fontId="37" fillId="0" borderId="0" xfId="0" applyFont="1" applyFill="1" applyAlignment="1">
      <alignment horizontal="center"/>
    </xf>
    <xf numFmtId="0" fontId="36" fillId="13" borderId="21" xfId="0" applyFont="1" applyFill="1" applyBorder="1" applyAlignment="1">
      <alignment horizontal="center"/>
    </xf>
    <xf numFmtId="0" fontId="34" fillId="0" borderId="22" xfId="0" applyFont="1" applyFill="1" applyBorder="1" applyAlignment="1"/>
    <xf numFmtId="0" fontId="36" fillId="13" borderId="23" xfId="0" applyFont="1" applyFill="1" applyBorder="1" applyAlignment="1">
      <alignment horizontal="center"/>
    </xf>
    <xf numFmtId="0" fontId="34" fillId="0" borderId="24" xfId="0" applyFont="1" applyFill="1" applyBorder="1" applyAlignment="1"/>
    <xf numFmtId="0" fontId="34" fillId="0" borderId="25" xfId="0" applyFont="1" applyFill="1" applyBorder="1" applyAlignment="1"/>
    <xf numFmtId="0" fontId="36" fillId="14" borderId="23" xfId="0" applyFont="1" applyFill="1" applyBorder="1" applyAlignment="1">
      <alignment horizontal="center"/>
    </xf>
    <xf numFmtId="185" fontId="36" fillId="15" borderId="23" xfId="0" applyNumberFormat="1" applyFont="1" applyFill="1" applyBorder="1" applyAlignment="1">
      <alignment horizontal="center"/>
    </xf>
    <xf numFmtId="0" fontId="36" fillId="15" borderId="26" xfId="0" applyFont="1" applyFill="1" applyBorder="1" applyAlignment="1">
      <alignment horizontal="center"/>
    </xf>
    <xf numFmtId="0" fontId="38" fillId="16" borderId="0" xfId="0" applyFont="1" applyFill="1" applyAlignment="1">
      <alignment horizontal="center" wrapText="1"/>
    </xf>
    <xf numFmtId="0" fontId="38" fillId="16" borderId="26" xfId="0" applyFont="1" applyFill="1" applyBorder="1" applyAlignment="1">
      <alignment horizontal="center" wrapText="1"/>
    </xf>
    <xf numFmtId="0" fontId="38" fillId="17" borderId="26" xfId="0" applyFont="1" applyFill="1" applyBorder="1" applyAlignment="1">
      <alignment horizontal="center" wrapText="1"/>
    </xf>
    <xf numFmtId="185" fontId="38" fillId="18" borderId="26" xfId="0" applyNumberFormat="1" applyFont="1" applyFill="1" applyBorder="1" applyAlignment="1">
      <alignment horizontal="center" wrapText="1"/>
    </xf>
    <xf numFmtId="0" fontId="38" fillId="18" borderId="26" xfId="0" applyFont="1" applyFill="1" applyBorder="1" applyAlignment="1">
      <alignment horizontal="center" wrapText="1"/>
    </xf>
    <xf numFmtId="0" fontId="37" fillId="19" borderId="0" xfId="0" applyFont="1" applyFill="1" applyAlignment="1">
      <alignment horizontal="center" wrapText="1"/>
    </xf>
    <xf numFmtId="0" fontId="37" fillId="0" borderId="0" xfId="0" applyFont="1" applyFill="1" applyAlignment="1">
      <alignment horizontal="center" wrapText="1"/>
    </xf>
    <xf numFmtId="0" fontId="37" fillId="0" borderId="0" xfId="0" applyFont="1" applyFill="1" applyAlignment="1">
      <alignment wrapText="1"/>
    </xf>
    <xf numFmtId="0" fontId="39" fillId="0" borderId="4" xfId="0" applyFont="1" applyFill="1" applyBorder="1" applyAlignment="1">
      <alignment horizontal="center"/>
    </xf>
    <xf numFmtId="186" fontId="37" fillId="0" borderId="0" xfId="0" applyNumberFormat="1" applyFont="1" applyFill="1" applyAlignment="1">
      <alignment horizontal="center"/>
    </xf>
    <xf numFmtId="0" fontId="40" fillId="0" borderId="0" xfId="0" applyFont="1" applyFill="1" applyAlignment="1">
      <alignment horizontal="center"/>
    </xf>
    <xf numFmtId="185" fontId="37" fillId="0" borderId="0" xfId="0" applyNumberFormat="1" applyFont="1" applyFill="1" applyAlignment="1">
      <alignment horizontal="center"/>
    </xf>
    <xf numFmtId="0" fontId="40" fillId="20" borderId="0" xfId="0" applyFont="1" applyFill="1" applyAlignment="1">
      <alignment horizontal="center"/>
    </xf>
    <xf numFmtId="0" fontId="37" fillId="20" borderId="0" xfId="0" applyFont="1" applyFill="1" applyAlignment="1">
      <alignment horizontal="center"/>
    </xf>
    <xf numFmtId="0" fontId="39" fillId="0" borderId="0" xfId="0" applyFont="1" applyFill="1" applyAlignment="1">
      <alignment horizontal="center"/>
    </xf>
    <xf numFmtId="2" fontId="37" fillId="0" borderId="0" xfId="0" applyNumberFormat="1" applyFont="1" applyFill="1" applyAlignment="1">
      <alignment horizontal="center"/>
    </xf>
    <xf numFmtId="0" fontId="37" fillId="21" borderId="0" xfId="0" applyFont="1" applyFill="1" applyAlignment="1">
      <alignment horizontal="center"/>
    </xf>
    <xf numFmtId="2" fontId="37" fillId="0" borderId="5" xfId="0" applyNumberFormat="1" applyFont="1" applyFill="1" applyBorder="1" applyAlignment="1">
      <alignment horizontal="center" vertical="center"/>
    </xf>
    <xf numFmtId="0" fontId="37" fillId="0" borderId="0" xfId="0" applyFont="1" applyFill="1" applyAlignment="1"/>
    <xf numFmtId="0" fontId="34" fillId="0" borderId="27" xfId="0" applyFont="1" applyFill="1" applyBorder="1" applyAlignment="1"/>
    <xf numFmtId="0" fontId="34" fillId="0" borderId="28" xfId="0" applyFont="1" applyFill="1" applyBorder="1" applyAlignment="1"/>
    <xf numFmtId="58" fontId="37" fillId="0" borderId="0" xfId="0" applyNumberFormat="1" applyFont="1" applyFill="1" applyAlignment="1">
      <alignment horizontal="center"/>
    </xf>
    <xf numFmtId="0" fontId="15" fillId="0" borderId="0" xfId="0" applyFont="1" applyFill="1" applyAlignment="1">
      <alignment horizontal="center"/>
    </xf>
    <xf numFmtId="0" fontId="41" fillId="0" borderId="4" xfId="0" applyFont="1" applyFill="1" applyBorder="1" applyAlignment="1">
      <alignment horizontal="center"/>
    </xf>
    <xf numFmtId="0" fontId="41" fillId="0" borderId="0" xfId="0" applyFont="1" applyFill="1" applyAlignment="1">
      <alignment horizontal="center"/>
    </xf>
    <xf numFmtId="0" fontId="42" fillId="0" borderId="4" xfId="0" applyFont="1" applyFill="1" applyBorder="1" applyAlignment="1">
      <alignment horizontal="center"/>
    </xf>
    <xf numFmtId="0" fontId="41" fillId="22" borderId="0" xfId="0" applyFont="1" applyFill="1" applyAlignment="1">
      <alignment horizontal="center"/>
    </xf>
    <xf numFmtId="0" fontId="43" fillId="0" borderId="26" xfId="0" applyFont="1" applyFill="1" applyBorder="1" applyAlignment="1">
      <alignment horizontal="center"/>
    </xf>
    <xf numFmtId="58" fontId="35" fillId="0" borderId="0" xfId="0" applyNumberFormat="1" applyFont="1" applyFill="1" applyAlignment="1">
      <alignment horizontal="center"/>
    </xf>
    <xf numFmtId="0" fontId="43" fillId="0" borderId="26" xfId="0" applyFont="1" applyFill="1" applyBorder="1" applyAlignment="1"/>
    <xf numFmtId="0" fontId="35" fillId="0" borderId="0" xfId="0" applyFont="1" applyFill="1" applyAlignment="1">
      <alignment horizontal="center"/>
    </xf>
    <xf numFmtId="4" fontId="43" fillId="0" borderId="26" xfId="0" applyNumberFormat="1" applyFont="1" applyFill="1" applyBorder="1" applyAlignment="1">
      <alignment horizontal="right"/>
    </xf>
    <xf numFmtId="0" fontId="44" fillId="0" borderId="26" xfId="0" applyFont="1" applyFill="1" applyBorder="1" applyAlignment="1">
      <alignment horizontal="center"/>
    </xf>
    <xf numFmtId="0" fontId="43" fillId="0" borderId="29" xfId="0" applyFont="1" applyFill="1" applyBorder="1" applyAlignment="1">
      <alignment horizontal="center"/>
    </xf>
    <xf numFmtId="4" fontId="43" fillId="0" borderId="29" xfId="0" applyNumberFormat="1" applyFont="1" applyFill="1" applyBorder="1" applyAlignment="1">
      <alignment horizontal="right"/>
    </xf>
    <xf numFmtId="0" fontId="44" fillId="0" borderId="29" xfId="0" applyFont="1" applyFill="1" applyBorder="1" applyAlignment="1">
      <alignment horizontal="center"/>
    </xf>
    <xf numFmtId="4" fontId="43" fillId="0" borderId="30" xfId="0" applyNumberFormat="1" applyFont="1" applyFill="1" applyBorder="1" applyAlignment="1">
      <alignment horizontal="right"/>
    </xf>
    <xf numFmtId="0" fontId="43" fillId="0" borderId="31" xfId="0" applyFont="1" applyFill="1" applyBorder="1" applyAlignment="1">
      <alignment horizontal="center"/>
    </xf>
    <xf numFmtId="4" fontId="43" fillId="0" borderId="0" xfId="0" applyNumberFormat="1" applyFont="1" applyFill="1" applyAlignment="1">
      <alignment horizontal="right"/>
    </xf>
    <xf numFmtId="0" fontId="43" fillId="0" borderId="23" xfId="0" applyFont="1" applyFill="1" applyBorder="1" applyAlignment="1">
      <alignment horizontal="center"/>
    </xf>
    <xf numFmtId="0" fontId="45" fillId="0" borderId="26" xfId="0" applyFont="1" applyFill="1" applyBorder="1" applyAlignment="1">
      <alignment horizontal="center"/>
    </xf>
    <xf numFmtId="0" fontId="45" fillId="0" borderId="26" xfId="0" applyFont="1" applyFill="1" applyBorder="1" applyAlignment="1">
      <alignment horizontal="left" vertical="center"/>
    </xf>
    <xf numFmtId="3" fontId="45" fillId="0" borderId="26" xfId="0" applyNumberFormat="1" applyFont="1" applyFill="1" applyBorder="1" applyAlignment="1">
      <alignment horizontal="center"/>
    </xf>
    <xf numFmtId="4" fontId="45" fillId="0" borderId="26" xfId="0" applyNumberFormat="1" applyFont="1" applyFill="1" applyBorder="1" applyAlignment="1">
      <alignment horizontal="right"/>
    </xf>
    <xf numFmtId="0" fontId="15" fillId="0" borderId="26" xfId="0" applyFont="1" applyFill="1" applyBorder="1" applyAlignment="1">
      <alignment horizontal="center"/>
    </xf>
    <xf numFmtId="0" fontId="15" fillId="0" borderId="0" xfId="0" applyFont="1" applyFill="1" applyAlignment="1"/>
    <xf numFmtId="4" fontId="15" fillId="0" borderId="26" xfId="0" applyNumberFormat="1" applyFont="1" applyFill="1" applyBorder="1" applyAlignment="1">
      <alignment horizontal="right"/>
    </xf>
    <xf numFmtId="0" fontId="15" fillId="18" borderId="26" xfId="0" applyFont="1" applyFill="1" applyBorder="1" applyAlignment="1">
      <alignment horizontal="center"/>
    </xf>
    <xf numFmtId="4" fontId="15" fillId="18" borderId="26" xfId="0" applyNumberFormat="1" applyFont="1" applyFill="1" applyBorder="1" applyAlignment="1">
      <alignment horizontal="right"/>
    </xf>
    <xf numFmtId="0" fontId="41" fillId="0" borderId="26" xfId="0" applyFont="1" applyFill="1" applyBorder="1" applyAlignment="1">
      <alignment horizontal="center"/>
    </xf>
    <xf numFmtId="0" fontId="46" fillId="0" borderId="26" xfId="0" applyFont="1" applyFill="1" applyBorder="1" applyAlignment="1"/>
    <xf numFmtId="0" fontId="46" fillId="0" borderId="26" xfId="0" applyFont="1" applyFill="1" applyBorder="1" applyAlignment="1">
      <alignment horizontal="center"/>
    </xf>
    <xf numFmtId="0" fontId="46" fillId="0" borderId="26" xfId="0" applyFont="1" applyFill="1" applyBorder="1" applyAlignment="1">
      <alignment horizontal="right"/>
    </xf>
    <xf numFmtId="0" fontId="39" fillId="0" borderId="26" xfId="0" applyFont="1" applyFill="1" applyBorder="1" applyAlignment="1">
      <alignment horizontal="center"/>
    </xf>
    <xf numFmtId="0" fontId="39" fillId="0" borderId="26" xfId="0" applyFont="1" applyFill="1" applyBorder="1" applyAlignment="1"/>
    <xf numFmtId="0" fontId="39" fillId="0" borderId="26" xfId="0" applyFont="1" applyFill="1" applyBorder="1" applyAlignment="1">
      <alignment horizontal="right"/>
    </xf>
    <xf numFmtId="0" fontId="39" fillId="23" borderId="26" xfId="0" applyFont="1" applyFill="1" applyBorder="1" applyAlignment="1">
      <alignment horizontal="center"/>
    </xf>
    <xf numFmtId="0" fontId="39" fillId="23" borderId="26" xfId="0" applyFont="1" applyFill="1" applyBorder="1" applyAlignment="1">
      <alignment horizontal="right"/>
    </xf>
    <xf numFmtId="0" fontId="15" fillId="24" borderId="26" xfId="0" applyFont="1" applyFill="1" applyBorder="1" applyAlignment="1">
      <alignment horizontal="center"/>
    </xf>
    <xf numFmtId="0" fontId="15" fillId="0" borderId="26" xfId="0" applyFont="1" applyFill="1" applyBorder="1" applyAlignment="1">
      <alignment horizontal="left" vertical="center"/>
    </xf>
    <xf numFmtId="3" fontId="15" fillId="24" borderId="26" xfId="0" applyNumberFormat="1" applyFont="1" applyFill="1" applyBorder="1" applyAlignment="1">
      <alignment horizontal="center"/>
    </xf>
    <xf numFmtId="4" fontId="15" fillId="24" borderId="26" xfId="0" applyNumberFormat="1" applyFont="1" applyFill="1" applyBorder="1" applyAlignment="1">
      <alignment horizontal="right"/>
    </xf>
    <xf numFmtId="3" fontId="15" fillId="0" borderId="26" xfId="0" applyNumberFormat="1" applyFont="1" applyFill="1" applyBorder="1" applyAlignment="1">
      <alignment horizontal="center"/>
    </xf>
    <xf numFmtId="0" fontId="47" fillId="0" borderId="26" xfId="0" applyFont="1" applyFill="1" applyBorder="1" applyAlignment="1">
      <alignment horizontal="center"/>
    </xf>
    <xf numFmtId="0" fontId="47" fillId="0" borderId="26" xfId="0" applyFont="1" applyFill="1" applyBorder="1" applyAlignment="1"/>
    <xf numFmtId="3" fontId="47" fillId="0" borderId="26" xfId="0" applyNumberFormat="1" applyFont="1" applyFill="1" applyBorder="1" applyAlignment="1">
      <alignment horizontal="right"/>
    </xf>
    <xf numFmtId="0" fontId="48" fillId="0" borderId="26" xfId="0" applyFont="1" applyFill="1" applyBorder="1" applyAlignment="1">
      <alignment horizontal="right"/>
    </xf>
    <xf numFmtId="0" fontId="48" fillId="0" borderId="26" xfId="0" applyFont="1" applyFill="1" applyBorder="1" applyAlignment="1">
      <alignment horizontal="center"/>
    </xf>
    <xf numFmtId="0" fontId="47" fillId="0" borderId="0" xfId="0" applyFont="1" applyFill="1" applyAlignment="1">
      <alignment horizontal="center"/>
    </xf>
    <xf numFmtId="0" fontId="47" fillId="24" borderId="26" xfId="0" applyFont="1" applyFill="1" applyBorder="1" applyAlignment="1">
      <alignment horizontal="center"/>
    </xf>
    <xf numFmtId="3" fontId="47" fillId="24" borderId="26" xfId="0" applyNumberFormat="1" applyFont="1" applyFill="1" applyBorder="1" applyAlignment="1">
      <alignment horizontal="right"/>
    </xf>
    <xf numFmtId="0" fontId="48" fillId="24" borderId="26" xfId="0" applyFont="1" applyFill="1" applyBorder="1" applyAlignment="1">
      <alignment horizontal="right"/>
    </xf>
    <xf numFmtId="0" fontId="47" fillId="0" borderId="26" xfId="0" applyFont="1" applyFill="1" applyBorder="1" applyAlignment="1">
      <alignment horizontal="right"/>
    </xf>
    <xf numFmtId="0" fontId="47" fillId="24" borderId="26" xfId="0" applyFont="1" applyFill="1" applyBorder="1" applyAlignment="1">
      <alignment horizontal="right"/>
    </xf>
    <xf numFmtId="0" fontId="48" fillId="24" borderId="26" xfId="0" applyFont="1" applyFill="1" applyBorder="1" applyAlignment="1">
      <alignment horizontal="center"/>
    </xf>
    <xf numFmtId="0" fontId="41" fillId="0" borderId="26" xfId="0" applyFont="1" applyFill="1" applyBorder="1" applyAlignment="1">
      <alignment horizontal="right"/>
    </xf>
    <xf numFmtId="0" fontId="46" fillId="25" borderId="26" xfId="0" applyFont="1" applyFill="1" applyBorder="1" applyAlignment="1">
      <alignment horizontal="center"/>
    </xf>
    <xf numFmtId="0" fontId="46" fillId="25" borderId="26" xfId="0" applyFont="1" applyFill="1" applyBorder="1" applyAlignment="1">
      <alignment horizontal="right"/>
    </xf>
    <xf numFmtId="187" fontId="46" fillId="0" borderId="26" xfId="0" applyNumberFormat="1" applyFont="1" applyFill="1" applyBorder="1" applyAlignment="1">
      <alignment horizontal="center"/>
    </xf>
    <xf numFmtId="187" fontId="46" fillId="25" borderId="26" xfId="0" applyNumberFormat="1" applyFont="1" applyFill="1" applyBorder="1" applyAlignment="1">
      <alignment horizontal="center"/>
    </xf>
    <xf numFmtId="0" fontId="41" fillId="25" borderId="26" xfId="0" applyFont="1" applyFill="1" applyBorder="1" applyAlignment="1">
      <alignment horizontal="right"/>
    </xf>
    <xf numFmtId="0" fontId="39" fillId="0" borderId="26" xfId="0" applyFont="1" applyFill="1" applyBorder="1" applyAlignment="1">
      <alignment horizontal="left"/>
    </xf>
    <xf numFmtId="0" fontId="42" fillId="0" borderId="26" xfId="0" applyFont="1" applyFill="1" applyBorder="1" applyAlignment="1"/>
    <xf numFmtId="0" fontId="39" fillId="23" borderId="26" xfId="0" applyFont="1" applyFill="1" applyBorder="1" applyAlignment="1">
      <alignment horizontal="left"/>
    </xf>
    <xf numFmtId="0" fontId="42" fillId="26" borderId="26" xfId="0" applyFont="1" applyFill="1" applyBorder="1" applyAlignment="1">
      <alignment horizontal="left"/>
    </xf>
    <xf numFmtId="0" fontId="42" fillId="0" borderId="0" xfId="0" applyFont="1" applyFill="1" applyAlignment="1"/>
    <xf numFmtId="3" fontId="42" fillId="26" borderId="26" xfId="0" applyNumberFormat="1" applyFont="1" applyFill="1" applyBorder="1" applyAlignment="1">
      <alignment horizontal="center"/>
    </xf>
    <xf numFmtId="0" fontId="42" fillId="26" borderId="26" xfId="0" applyFont="1" applyFill="1" applyBorder="1" applyAlignment="1">
      <alignment horizontal="right"/>
    </xf>
    <xf numFmtId="0" fontId="42" fillId="26" borderId="26" xfId="0" applyFont="1" applyFill="1" applyBorder="1" applyAlignment="1">
      <alignment horizontal="center"/>
    </xf>
    <xf numFmtId="0" fontId="42" fillId="0" borderId="26" xfId="0" applyFont="1" applyFill="1" applyBorder="1" applyAlignment="1">
      <alignment horizontal="left"/>
    </xf>
    <xf numFmtId="3" fontId="42" fillId="0" borderId="26" xfId="0" applyNumberFormat="1" applyFont="1" applyFill="1" applyBorder="1" applyAlignment="1">
      <alignment horizontal="center"/>
    </xf>
    <xf numFmtId="0" fontId="42" fillId="0" borderId="26" xfId="0" applyFont="1" applyFill="1" applyBorder="1" applyAlignment="1">
      <alignment horizontal="right"/>
    </xf>
    <xf numFmtId="0" fontId="42" fillId="0" borderId="26" xfId="0" applyFont="1" applyFill="1" applyBorder="1" applyAlignment="1">
      <alignment horizontal="center"/>
    </xf>
    <xf numFmtId="0" fontId="49" fillId="0" borderId="0" xfId="0" applyNumberFormat="1" applyFont="1" applyFill="1" applyBorder="1" applyAlignment="1">
      <alignment horizontal="left" vertical="center" wrapText="1"/>
    </xf>
    <xf numFmtId="0" fontId="50" fillId="27" borderId="32" xfId="0" applyNumberFormat="1" applyFont="1" applyFill="1" applyBorder="1" applyAlignment="1">
      <alignment horizontal="center" vertical="center" wrapText="1"/>
    </xf>
    <xf numFmtId="0" fontId="51" fillId="28" borderId="33" xfId="0" applyNumberFormat="1" applyFont="1" applyFill="1" applyBorder="1" applyAlignment="1">
      <alignment horizontal="left" vertical="center" wrapText="1" indent="1"/>
    </xf>
    <xf numFmtId="3" fontId="52" fillId="29" borderId="33" xfId="0" applyNumberFormat="1" applyFont="1" applyFill="1" applyBorder="1" applyAlignment="1">
      <alignment horizontal="center" vertical="center" wrapText="1"/>
    </xf>
    <xf numFmtId="0" fontId="53" fillId="0" borderId="0" xfId="0" applyNumberFormat="1" applyFont="1" applyFill="1" applyBorder="1" applyAlignment="1">
      <alignment horizontal="left" vertical="center" wrapText="1" indent="1"/>
    </xf>
    <xf numFmtId="4" fontId="54" fillId="0" borderId="0" xfId="0" applyNumberFormat="1" applyFont="1" applyFill="1" applyBorder="1" applyAlignment="1">
      <alignment horizontal="center" vertical="center" wrapText="1"/>
    </xf>
    <xf numFmtId="0" fontId="55" fillId="30" borderId="34" xfId="0" applyNumberFormat="1" applyFont="1" applyFill="1" applyBorder="1" applyAlignment="1">
      <alignment horizontal="left" vertical="center" wrapText="1" indent="1"/>
    </xf>
    <xf numFmtId="3" fontId="52" fillId="31" borderId="34" xfId="0" applyNumberFormat="1" applyFont="1" applyFill="1" applyBorder="1" applyAlignment="1">
      <alignment horizontal="center" vertical="center" wrapText="1"/>
    </xf>
    <xf numFmtId="0" fontId="56" fillId="32" borderId="35" xfId="0" applyNumberFormat="1" applyFont="1" applyFill="1" applyBorder="1" applyAlignment="1">
      <alignment horizontal="left" vertical="center" wrapText="1" indent="1"/>
    </xf>
    <xf numFmtId="3" fontId="52" fillId="33" borderId="35" xfId="0" applyNumberFormat="1" applyFont="1" applyFill="1" applyBorder="1" applyAlignment="1">
      <alignment horizontal="center" vertical="center" wrapText="1"/>
    </xf>
    <xf numFmtId="0" fontId="57" fillId="34" borderId="36" xfId="0" applyNumberFormat="1" applyFont="1" applyFill="1" applyBorder="1" applyAlignment="1">
      <alignment horizontal="left" vertical="center" wrapText="1" indent="1"/>
    </xf>
    <xf numFmtId="3" fontId="52" fillId="35" borderId="36" xfId="0" applyNumberFormat="1" applyFont="1" applyFill="1" applyBorder="1" applyAlignment="1">
      <alignment horizontal="center" vertical="center" wrapText="1"/>
    </xf>
    <xf numFmtId="0" fontId="58" fillId="36" borderId="37" xfId="0" applyNumberFormat="1" applyFont="1" applyFill="1" applyBorder="1" applyAlignment="1">
      <alignment horizontal="left" vertical="center" wrapText="1" indent="1"/>
    </xf>
    <xf numFmtId="3" fontId="52" fillId="37" borderId="37" xfId="0" applyNumberFormat="1" applyFont="1" applyFill="1" applyBorder="1" applyAlignment="1">
      <alignment horizontal="center" vertical="center" wrapText="1"/>
    </xf>
    <xf numFmtId="0" fontId="59" fillId="38" borderId="38" xfId="0" applyNumberFormat="1" applyFont="1" applyFill="1" applyBorder="1" applyAlignment="1">
      <alignment horizontal="left" vertical="center" wrapText="1" indent="1"/>
    </xf>
    <xf numFmtId="3" fontId="52" fillId="39" borderId="38" xfId="0" applyNumberFormat="1" applyFont="1" applyFill="1" applyBorder="1" applyAlignment="1">
      <alignment horizontal="center" vertical="center" wrapText="1"/>
    </xf>
    <xf numFmtId="3" fontId="60" fillId="33" borderId="35" xfId="0" applyNumberFormat="1" applyFont="1" applyFill="1" applyBorder="1" applyAlignment="1">
      <alignment horizontal="center" vertical="center" wrapText="1"/>
    </xf>
    <xf numFmtId="0" fontId="0" fillId="0" borderId="0" xfId="0" applyAlignment="1">
      <alignment horizontal="center" vertical="center" wrapText="1"/>
    </xf>
    <xf numFmtId="188" fontId="0" fillId="0" borderId="0" xfId="0" applyNumberFormat="1" applyAlignment="1">
      <alignment horizontal="center" vertical="center" wrapText="1"/>
    </xf>
    <xf numFmtId="0" fontId="0" fillId="0" borderId="0" xfId="0" applyAlignment="1">
      <alignment vertical="center" wrapText="1"/>
    </xf>
    <xf numFmtId="0" fontId="61" fillId="0" borderId="6" xfId="0" applyFont="1" applyBorder="1" applyAlignment="1">
      <alignment horizontal="center" vertical="center" wrapText="1"/>
    </xf>
    <xf numFmtId="188" fontId="61" fillId="0" borderId="6" xfId="0" applyNumberFormat="1" applyFont="1" applyBorder="1" applyAlignment="1">
      <alignment horizontal="center" vertical="center" wrapText="1"/>
    </xf>
    <xf numFmtId="0" fontId="0" fillId="0" borderId="6" xfId="0" applyBorder="1" applyAlignment="1">
      <alignment horizontal="center" vertical="center" wrapText="1"/>
    </xf>
    <xf numFmtId="188" fontId="0" fillId="0" borderId="6" xfId="0" applyNumberFormat="1" applyBorder="1" applyAlignment="1">
      <alignment horizontal="center" vertical="center" wrapText="1"/>
    </xf>
    <xf numFmtId="0" fontId="62" fillId="0" borderId="0" xfId="0" applyFont="1">
      <alignment vertical="center"/>
    </xf>
    <xf numFmtId="0" fontId="10" fillId="0" borderId="0" xfId="0" applyFont="1">
      <alignment vertical="center"/>
    </xf>
    <xf numFmtId="0" fontId="12" fillId="0" borderId="0" xfId="0" applyFont="1" applyAlignment="1">
      <alignment horizontal="center" vertical="center"/>
    </xf>
    <xf numFmtId="0" fontId="13" fillId="0" borderId="0" xfId="0" applyFont="1" applyAlignment="1">
      <alignment horizontal="center" vertical="center"/>
    </xf>
    <xf numFmtId="0" fontId="63" fillId="0" borderId="0" xfId="0" applyFont="1">
      <alignment vertical="center"/>
    </xf>
    <xf numFmtId="189" fontId="3" fillId="0" borderId="0" xfId="0" applyNumberFormat="1" applyFont="1">
      <alignment vertical="center"/>
    </xf>
    <xf numFmtId="190" fontId="3" fillId="0" borderId="0" xfId="0" applyNumberFormat="1" applyFont="1">
      <alignment vertical="center"/>
    </xf>
    <xf numFmtId="191" fontId="3" fillId="0" borderId="0" xfId="0" applyNumberFormat="1" applyFont="1">
      <alignment vertical="center"/>
    </xf>
    <xf numFmtId="0" fontId="3" fillId="0" borderId="0" xfId="0" applyFont="1" applyAlignment="1">
      <alignment horizontal="center" vertical="center"/>
    </xf>
    <xf numFmtId="192" fontId="3" fillId="0" borderId="0" xfId="0" applyNumberFormat="1" applyFont="1">
      <alignment vertical="center"/>
    </xf>
    <xf numFmtId="0" fontId="64" fillId="0" borderId="0" xfId="0" applyFont="1" applyAlignment="1">
      <alignment horizontal="center" vertical="center"/>
    </xf>
    <xf numFmtId="0" fontId="3" fillId="0" borderId="0" xfId="0" applyFont="1" applyAlignment="1">
      <alignment vertical="center"/>
    </xf>
    <xf numFmtId="0" fontId="65" fillId="0" borderId="0" xfId="0" applyFont="1" applyAlignment="1">
      <alignment horizontal="center"/>
    </xf>
    <xf numFmtId="0" fontId="65" fillId="0" borderId="0" xfId="0" applyFont="1" applyAlignment="1">
      <alignment horizontal="center" vertical="center"/>
    </xf>
    <xf numFmtId="0" fontId="65" fillId="0" borderId="0" xfId="0" applyFont="1" applyAlignment="1">
      <alignment vertical="center"/>
    </xf>
    <xf numFmtId="0" fontId="65" fillId="0" borderId="0" xfId="0" applyFont="1" applyAlignment="1">
      <alignment horizontal="left" vertical="center"/>
    </xf>
    <xf numFmtId="0" fontId="66" fillId="0" borderId="0" xfId="0" applyFont="1">
      <alignment vertical="center"/>
    </xf>
    <xf numFmtId="0" fontId="37" fillId="0" borderId="39" xfId="0" applyFont="1" applyBorder="1" applyAlignment="1">
      <alignment horizontal="center" vertical="center"/>
    </xf>
    <xf numFmtId="0" fontId="5" fillId="40" borderId="1" xfId="0" applyFont="1" applyFill="1" applyBorder="1" applyAlignment="1">
      <alignment horizontal="center" vertical="center"/>
    </xf>
    <xf numFmtId="0" fontId="5" fillId="41" borderId="1" xfId="0" applyFont="1" applyFill="1" applyBorder="1" applyAlignment="1">
      <alignment horizontal="center" vertical="center"/>
    </xf>
    <xf numFmtId="0" fontId="5" fillId="40" borderId="40" xfId="0" applyFont="1" applyFill="1" applyBorder="1" applyAlignment="1">
      <alignment horizontal="center" vertical="center"/>
    </xf>
    <xf numFmtId="0" fontId="5" fillId="42" borderId="40" xfId="0" applyFont="1" applyFill="1" applyBorder="1" applyAlignment="1">
      <alignment horizontal="center" vertical="center"/>
    </xf>
    <xf numFmtId="0" fontId="5" fillId="42" borderId="41" xfId="0" applyFont="1" applyFill="1" applyBorder="1" applyAlignment="1">
      <alignment vertical="center"/>
    </xf>
    <xf numFmtId="0" fontId="5" fillId="40" borderId="41" xfId="0" applyFont="1" applyFill="1" applyBorder="1" applyAlignment="1">
      <alignment horizontal="center" vertical="center"/>
    </xf>
    <xf numFmtId="0" fontId="67" fillId="43" borderId="39" xfId="0" applyFont="1" applyFill="1" applyBorder="1" applyAlignment="1">
      <alignment horizontal="center" vertical="center" wrapText="1" readingOrder="1"/>
    </xf>
    <xf numFmtId="0" fontId="10" fillId="44" borderId="39" xfId="0" applyFont="1" applyFill="1" applyBorder="1" applyAlignment="1">
      <alignment horizontal="center" vertical="center"/>
    </xf>
    <xf numFmtId="189" fontId="10" fillId="45" borderId="39" xfId="0" applyNumberFormat="1" applyFont="1" applyFill="1" applyBorder="1" applyAlignment="1">
      <alignment horizontal="center" vertical="center"/>
    </xf>
    <xf numFmtId="190" fontId="10" fillId="46" borderId="39" xfId="0" applyNumberFormat="1" applyFont="1" applyFill="1" applyBorder="1" applyAlignment="1">
      <alignment horizontal="center" vertical="center"/>
    </xf>
    <xf numFmtId="191" fontId="10" fillId="46" borderId="39" xfId="0" applyNumberFormat="1" applyFont="1" applyFill="1" applyBorder="1" applyAlignment="1">
      <alignment horizontal="center" vertical="center"/>
    </xf>
    <xf numFmtId="192" fontId="5" fillId="0" borderId="0" xfId="0" applyNumberFormat="1" applyFont="1" applyAlignment="1">
      <alignment horizontal="center" vertical="center"/>
    </xf>
    <xf numFmtId="40" fontId="6" fillId="0" borderId="0" xfId="0" applyNumberFormat="1" applyFont="1" applyAlignment="1">
      <alignment horizontal="center" vertical="center"/>
    </xf>
    <xf numFmtId="0" fontId="68" fillId="40" borderId="2" xfId="0" applyFont="1" applyFill="1" applyBorder="1" applyAlignment="1">
      <alignment horizontal="center" vertical="center"/>
    </xf>
    <xf numFmtId="0" fontId="69" fillId="41" borderId="2" xfId="0" applyFont="1" applyFill="1" applyBorder="1" applyAlignment="1">
      <alignment horizontal="center" vertical="center"/>
    </xf>
    <xf numFmtId="0" fontId="70" fillId="40" borderId="2" xfId="0" applyFont="1" applyFill="1" applyBorder="1" applyAlignment="1">
      <alignment horizontal="center" vertical="center"/>
    </xf>
    <xf numFmtId="0" fontId="68" fillId="40" borderId="42" xfId="0" applyFont="1" applyFill="1" applyBorder="1" applyAlignment="1">
      <alignment horizontal="center" vertical="center"/>
    </xf>
    <xf numFmtId="0" fontId="68" fillId="42" borderId="42" xfId="0" applyFont="1" applyFill="1" applyBorder="1" applyAlignment="1">
      <alignment horizontal="center" vertical="center"/>
    </xf>
    <xf numFmtId="0" fontId="68" fillId="42" borderId="43" xfId="0" applyFont="1" applyFill="1" applyBorder="1" applyAlignment="1">
      <alignment horizontal="center" vertical="center"/>
    </xf>
    <xf numFmtId="0" fontId="68" fillId="40" borderId="43" xfId="0" applyFont="1" applyFill="1" applyBorder="1" applyAlignment="1">
      <alignment horizontal="center" vertical="center"/>
    </xf>
    <xf numFmtId="0" fontId="68" fillId="41" borderId="2" xfId="0" applyFont="1" applyFill="1" applyBorder="1" applyAlignment="1">
      <alignment horizontal="center" vertical="center"/>
    </xf>
    <xf numFmtId="192" fontId="68" fillId="40" borderId="2" xfId="0" applyNumberFormat="1" applyFont="1" applyFill="1" applyBorder="1" applyAlignment="1">
      <alignment horizontal="center" vertical="center"/>
    </xf>
    <xf numFmtId="0" fontId="71" fillId="40" borderId="39" xfId="0" applyFont="1" applyFill="1" applyBorder="1" applyAlignment="1">
      <alignment horizontal="left" vertical="center" wrapText="1" readingOrder="1"/>
    </xf>
    <xf numFmtId="0" fontId="71" fillId="40" borderId="39" xfId="0" applyFont="1" applyFill="1" applyBorder="1" applyAlignment="1">
      <alignment horizontal="center" vertical="center" wrapText="1" readingOrder="1"/>
    </xf>
    <xf numFmtId="0" fontId="72" fillId="40" borderId="39" xfId="0" applyFont="1" applyFill="1" applyBorder="1" applyAlignment="1">
      <alignment horizontal="center" vertical="center"/>
    </xf>
    <xf numFmtId="183" fontId="73" fillId="40" borderId="39" xfId="0" applyNumberFormat="1" applyFont="1" applyFill="1" applyBorder="1" applyAlignment="1">
      <alignment horizontal="center" vertical="center" wrapText="1" readingOrder="1"/>
    </xf>
    <xf numFmtId="16" fontId="73" fillId="40" borderId="39" xfId="0" applyNumberFormat="1" applyFont="1" applyFill="1" applyBorder="1" applyAlignment="1">
      <alignment horizontal="center" vertical="center" wrapText="1" readingOrder="1"/>
    </xf>
    <xf numFmtId="16" fontId="73" fillId="47" borderId="39" xfId="0" applyNumberFormat="1" applyFont="1" applyFill="1" applyBorder="1" applyAlignment="1">
      <alignment horizontal="center" vertical="center" wrapText="1" readingOrder="1"/>
    </xf>
    <xf numFmtId="16" fontId="74" fillId="40" borderId="39" xfId="0" applyNumberFormat="1" applyFont="1" applyFill="1" applyBorder="1" applyAlignment="1">
      <alignment horizontal="center" vertical="center" wrapText="1" readingOrder="1"/>
    </xf>
    <xf numFmtId="189" fontId="3" fillId="40" borderId="39" xfId="0" applyNumberFormat="1" applyFont="1" applyFill="1" applyBorder="1" applyAlignment="1">
      <alignment horizontal="center" vertical="center"/>
    </xf>
    <xf numFmtId="190" fontId="3" fillId="40" borderId="39" xfId="0" applyNumberFormat="1" applyFont="1" applyFill="1" applyBorder="1" applyAlignment="1">
      <alignment horizontal="center" vertical="center"/>
    </xf>
    <xf numFmtId="191" fontId="3" fillId="40" borderId="39" xfId="0" applyNumberFormat="1" applyFont="1" applyFill="1" applyBorder="1" applyAlignment="1">
      <alignment horizontal="center" vertical="center"/>
    </xf>
    <xf numFmtId="0" fontId="75" fillId="48" borderId="39" xfId="0" applyFont="1" applyFill="1" applyBorder="1" applyAlignment="1">
      <alignment horizontal="center" vertical="center" wrapText="1"/>
    </xf>
    <xf numFmtId="0" fontId="76" fillId="48" borderId="39" xfId="0" applyFont="1" applyFill="1" applyBorder="1" applyAlignment="1">
      <alignment horizontal="center" vertical="center"/>
    </xf>
    <xf numFmtId="0" fontId="77" fillId="49" borderId="39" xfId="0" applyFont="1" applyFill="1" applyBorder="1" applyAlignment="1">
      <alignment horizontal="center" vertical="center" wrapText="1"/>
    </xf>
    <xf numFmtId="192" fontId="77" fillId="48" borderId="39" xfId="0" applyNumberFormat="1" applyFont="1" applyFill="1" applyBorder="1" applyAlignment="1">
      <alignment horizontal="center" vertical="center"/>
    </xf>
    <xf numFmtId="40" fontId="7" fillId="0" borderId="0" xfId="0" applyNumberFormat="1" applyFont="1" applyAlignment="1">
      <alignment horizontal="center" vertical="center"/>
    </xf>
    <xf numFmtId="0" fontId="68" fillId="40" borderId="3" xfId="0" applyFont="1" applyFill="1" applyBorder="1" applyAlignment="1">
      <alignment horizontal="center" vertical="center"/>
    </xf>
    <xf numFmtId="0" fontId="69" fillId="41" borderId="3" xfId="0" applyFont="1" applyFill="1" applyBorder="1" applyAlignment="1">
      <alignment horizontal="center" vertical="center"/>
    </xf>
    <xf numFmtId="0" fontId="70" fillId="40" borderId="3" xfId="0" applyFont="1" applyFill="1" applyBorder="1" applyAlignment="1">
      <alignment horizontal="center" vertical="center"/>
    </xf>
    <xf numFmtId="0" fontId="68" fillId="40" borderId="44" xfId="0" applyFont="1" applyFill="1" applyBorder="1" applyAlignment="1">
      <alignment horizontal="center" vertical="center"/>
    </xf>
    <xf numFmtId="0" fontId="68" fillId="42" borderId="44" xfId="0" applyFont="1" applyFill="1" applyBorder="1" applyAlignment="1">
      <alignment horizontal="center" vertical="center"/>
    </xf>
    <xf numFmtId="0" fontId="68" fillId="42" borderId="45" xfId="0" applyFont="1" applyFill="1" applyBorder="1" applyAlignment="1">
      <alignment horizontal="center" vertical="center"/>
    </xf>
    <xf numFmtId="0" fontId="68" fillId="40" borderId="45" xfId="0" applyFont="1" applyFill="1" applyBorder="1" applyAlignment="1">
      <alignment horizontal="center" vertical="center"/>
    </xf>
    <xf numFmtId="0" fontId="68" fillId="41" borderId="3" xfId="0" applyFont="1" applyFill="1" applyBorder="1" applyAlignment="1">
      <alignment horizontal="center" vertical="center"/>
    </xf>
    <xf numFmtId="192" fontId="68" fillId="40" borderId="3" xfId="0" applyNumberFormat="1" applyFont="1" applyFill="1" applyBorder="1" applyAlignment="1">
      <alignment horizontal="center" vertical="center"/>
    </xf>
    <xf numFmtId="0" fontId="78" fillId="40" borderId="39" xfId="0" applyFont="1" applyFill="1" applyBorder="1" applyAlignment="1">
      <alignment horizontal="center" vertical="center"/>
    </xf>
    <xf numFmtId="184" fontId="78" fillId="40" borderId="39" xfId="0" applyNumberFormat="1" applyFont="1" applyFill="1" applyBorder="1" applyAlignment="1">
      <alignment horizontal="center" vertical="center"/>
    </xf>
    <xf numFmtId="192" fontId="78" fillId="40" borderId="39" xfId="0" applyNumberFormat="1" applyFont="1" applyFill="1" applyBorder="1" applyAlignment="1">
      <alignment horizontal="center" vertical="center"/>
    </xf>
    <xf numFmtId="0" fontId="79" fillId="0" borderId="0" xfId="0" applyFont="1" applyAlignment="1">
      <alignment vertical="center"/>
    </xf>
    <xf numFmtId="0" fontId="37" fillId="40" borderId="39" xfId="0" applyFont="1" applyFill="1" applyBorder="1" applyAlignment="1">
      <alignment horizontal="center" vertical="center"/>
    </xf>
    <xf numFmtId="0" fontId="80" fillId="50" borderId="1" xfId="0" applyFont="1" applyFill="1" applyBorder="1" applyAlignment="1">
      <alignment horizontal="center" vertical="center"/>
    </xf>
    <xf numFmtId="0" fontId="80" fillId="3" borderId="1" xfId="0" applyFont="1" applyFill="1" applyBorder="1" applyAlignment="1">
      <alignment horizontal="center" vertical="center"/>
    </xf>
    <xf numFmtId="0" fontId="80" fillId="4" borderId="1" xfId="0" applyFont="1" applyFill="1" applyBorder="1" applyAlignment="1">
      <alignment horizontal="center" vertical="center"/>
    </xf>
    <xf numFmtId="0" fontId="80" fillId="5" borderId="1" xfId="0" applyFont="1" applyFill="1" applyBorder="1" applyAlignment="1">
      <alignment horizontal="center" vertical="center"/>
    </xf>
    <xf numFmtId="0" fontId="80" fillId="48" borderId="1" xfId="0" applyFont="1" applyFill="1" applyBorder="1" applyAlignment="1">
      <alignment horizontal="center" vertical="center"/>
    </xf>
    <xf numFmtId="0" fontId="80" fillId="7" borderId="1" xfId="0" applyFont="1" applyFill="1" applyBorder="1" applyAlignment="1">
      <alignment horizontal="center" vertical="center"/>
    </xf>
    <xf numFmtId="0" fontId="77" fillId="48" borderId="39" xfId="0" applyFont="1" applyFill="1" applyBorder="1" applyAlignment="1">
      <alignment horizontal="center" vertical="center"/>
    </xf>
    <xf numFmtId="184" fontId="77" fillId="48" borderId="39" xfId="0" applyNumberFormat="1" applyFont="1" applyFill="1" applyBorder="1" applyAlignment="1">
      <alignment horizontal="center" vertical="center"/>
    </xf>
    <xf numFmtId="0" fontId="81" fillId="50" borderId="2" xfId="0" applyFont="1" applyFill="1" applyBorder="1" applyAlignment="1">
      <alignment horizontal="center" vertical="center"/>
    </xf>
    <xf numFmtId="0" fontId="81" fillId="3" borderId="2" xfId="0" applyFont="1" applyFill="1" applyBorder="1" applyAlignment="1">
      <alignment horizontal="center" vertical="center"/>
    </xf>
    <xf numFmtId="0" fontId="81" fillId="4" borderId="2" xfId="0" applyFont="1" applyFill="1" applyBorder="1" applyAlignment="1">
      <alignment horizontal="center" vertical="center"/>
    </xf>
    <xf numFmtId="0" fontId="81" fillId="5" borderId="2" xfId="0" applyFont="1" applyFill="1" applyBorder="1" applyAlignment="1">
      <alignment horizontal="center" vertical="center"/>
    </xf>
    <xf numFmtId="0" fontId="81" fillId="48" borderId="2" xfId="0" applyFont="1" applyFill="1" applyBorder="1" applyAlignment="1">
      <alignment horizontal="center" vertical="center"/>
    </xf>
    <xf numFmtId="0" fontId="81" fillId="7" borderId="2" xfId="0" applyFont="1" applyFill="1" applyBorder="1" applyAlignment="1">
      <alignment horizontal="center" vertical="center"/>
    </xf>
    <xf numFmtId="0" fontId="0" fillId="0" borderId="0" xfId="0" applyAlignment="1">
      <alignment horizontal="center" vertical="center"/>
    </xf>
    <xf numFmtId="0" fontId="81" fillId="50" borderId="3" xfId="0" applyFont="1" applyFill="1" applyBorder="1" applyAlignment="1">
      <alignment horizontal="center" vertical="center"/>
    </xf>
    <xf numFmtId="0" fontId="81" fillId="3" borderId="3" xfId="0" applyFont="1" applyFill="1" applyBorder="1" applyAlignment="1">
      <alignment horizontal="center" vertical="center"/>
    </xf>
    <xf numFmtId="0" fontId="81" fillId="4" borderId="3" xfId="0" applyFont="1" applyFill="1" applyBorder="1" applyAlignment="1">
      <alignment horizontal="center" vertical="center"/>
    </xf>
    <xf numFmtId="0" fontId="81" fillId="5" borderId="3" xfId="0" applyFont="1" applyFill="1" applyBorder="1" applyAlignment="1">
      <alignment horizontal="center" vertical="center"/>
    </xf>
    <xf numFmtId="0" fontId="81" fillId="48" borderId="3" xfId="0" applyFont="1" applyFill="1" applyBorder="1" applyAlignment="1">
      <alignment horizontal="center" vertical="center"/>
    </xf>
    <xf numFmtId="0" fontId="81" fillId="7" borderId="3" xfId="0" applyFont="1" applyFill="1" applyBorder="1" applyAlignment="1">
      <alignment horizontal="center" vertical="center"/>
    </xf>
    <xf numFmtId="0" fontId="8" fillId="0" borderId="0" xfId="0" applyFont="1" applyAlignment="1">
      <alignment horizontal="left" vertical="center"/>
    </xf>
    <xf numFmtId="192" fontId="10" fillId="0" borderId="0" xfId="0" applyNumberFormat="1" applyFont="1">
      <alignment vertical="center"/>
    </xf>
    <xf numFmtId="0" fontId="5" fillId="0" borderId="0" xfId="0" applyFont="1" applyAlignment="1">
      <alignment horizontal="center" wrapText="1"/>
    </xf>
    <xf numFmtId="0" fontId="9" fillId="0" borderId="0" xfId="0" applyFont="1" applyAlignment="1">
      <alignment horizontal="center" wrapText="1"/>
    </xf>
    <xf numFmtId="0" fontId="81" fillId="48" borderId="42" xfId="0" applyFont="1" applyFill="1" applyBorder="1" applyAlignment="1">
      <alignment horizontal="center" vertical="center" wrapText="1"/>
    </xf>
    <xf numFmtId="0" fontId="81" fillId="48" borderId="43" xfId="0" applyFont="1" applyFill="1" applyBorder="1" applyAlignment="1">
      <alignment horizontal="center" vertical="center"/>
    </xf>
    <xf numFmtId="0" fontId="82" fillId="48" borderId="42" xfId="0" applyFont="1" applyFill="1" applyBorder="1" applyAlignment="1">
      <alignment horizontal="center" vertical="center" wrapText="1"/>
    </xf>
    <xf numFmtId="0" fontId="82" fillId="48" borderId="43" xfId="0" applyFont="1" applyFill="1" applyBorder="1" applyAlignment="1">
      <alignment horizontal="center" vertical="center"/>
    </xf>
    <xf numFmtId="0" fontId="82" fillId="48" borderId="2" xfId="0" applyFont="1" applyFill="1" applyBorder="1" applyAlignment="1">
      <alignment horizontal="center" vertical="center"/>
    </xf>
    <xf numFmtId="192" fontId="12" fillId="0" borderId="0" xfId="0" applyNumberFormat="1" applyFont="1" applyAlignment="1">
      <alignment horizontal="center" vertical="center"/>
    </xf>
    <xf numFmtId="0" fontId="81" fillId="48" borderId="44" xfId="0" applyFont="1" applyFill="1" applyBorder="1" applyAlignment="1">
      <alignment horizontal="center" vertical="center"/>
    </xf>
    <xf numFmtId="0" fontId="81" fillId="48" borderId="45" xfId="0" applyFont="1" applyFill="1" applyBorder="1" applyAlignment="1">
      <alignment horizontal="center" vertical="center"/>
    </xf>
    <xf numFmtId="0" fontId="82" fillId="48" borderId="44" xfId="0" applyFont="1" applyFill="1" applyBorder="1" applyAlignment="1">
      <alignment horizontal="center" vertical="center"/>
    </xf>
    <xf numFmtId="0" fontId="82" fillId="48" borderId="45" xfId="0" applyFont="1" applyFill="1" applyBorder="1" applyAlignment="1">
      <alignment horizontal="center" vertical="center"/>
    </xf>
    <xf numFmtId="0" fontId="82" fillId="48" borderId="3" xfId="0" applyFont="1" applyFill="1" applyBorder="1" applyAlignment="1">
      <alignment horizontal="center" vertical="center"/>
    </xf>
    <xf numFmtId="0" fontId="10" fillId="0" borderId="0" xfId="0" applyFont="1" applyAlignment="1">
      <alignment horizontal="center" vertical="center"/>
    </xf>
    <xf numFmtId="0" fontId="83" fillId="51" borderId="42" xfId="0" applyFont="1" applyFill="1" applyBorder="1" applyAlignment="1">
      <alignment horizontal="center" vertical="center" wrapText="1"/>
    </xf>
    <xf numFmtId="0" fontId="83" fillId="51" borderId="43" xfId="0" applyFont="1" applyFill="1" applyBorder="1" applyAlignment="1">
      <alignment horizontal="center" vertical="center"/>
    </xf>
    <xf numFmtId="0" fontId="83" fillId="51" borderId="1" xfId="0" applyFont="1" applyFill="1" applyBorder="1" applyAlignment="1">
      <alignment horizontal="center" vertical="center"/>
    </xf>
    <xf numFmtId="0" fontId="72" fillId="40" borderId="42" xfId="0" applyFont="1" applyFill="1" applyBorder="1" applyAlignment="1">
      <alignment horizontal="center" vertical="center" wrapText="1"/>
    </xf>
    <xf numFmtId="0" fontId="72" fillId="40" borderId="43" xfId="0" applyFont="1" applyFill="1" applyBorder="1" applyAlignment="1">
      <alignment horizontal="center" vertical="center"/>
    </xf>
    <xf numFmtId="0" fontId="72" fillId="40" borderId="1" xfId="0" applyFont="1" applyFill="1" applyBorder="1" applyAlignment="1">
      <alignment horizontal="center" vertical="center"/>
    </xf>
    <xf numFmtId="0" fontId="72" fillId="41" borderId="1" xfId="0" applyFont="1" applyFill="1" applyBorder="1" applyAlignment="1">
      <alignment horizontal="center" vertical="center"/>
    </xf>
    <xf numFmtId="0" fontId="11" fillId="0" borderId="0" xfId="0" applyFont="1" applyAlignment="1">
      <alignment horizontal="center" vertical="center"/>
    </xf>
    <xf numFmtId="0" fontId="83" fillId="51" borderId="44" xfId="0" applyFont="1" applyFill="1" applyBorder="1" applyAlignment="1">
      <alignment horizontal="center" vertical="center"/>
    </xf>
    <xf numFmtId="0" fontId="83" fillId="51" borderId="45" xfId="0" applyFont="1" applyFill="1" applyBorder="1" applyAlignment="1">
      <alignment horizontal="center" vertical="center"/>
    </xf>
    <xf numFmtId="0" fontId="83" fillId="51" borderId="3" xfId="0" applyFont="1" applyFill="1" applyBorder="1" applyAlignment="1">
      <alignment horizontal="center" vertical="center"/>
    </xf>
    <xf numFmtId="0" fontId="72" fillId="40" borderId="44" xfId="0" applyFont="1" applyFill="1" applyBorder="1" applyAlignment="1">
      <alignment horizontal="center" vertical="center"/>
    </xf>
    <xf numFmtId="0" fontId="72" fillId="40" borderId="45" xfId="0" applyFont="1" applyFill="1" applyBorder="1" applyAlignment="1">
      <alignment horizontal="center" vertical="center"/>
    </xf>
    <xf numFmtId="0" fontId="72" fillId="40" borderId="3" xfId="0" applyFont="1" applyFill="1" applyBorder="1" applyAlignment="1">
      <alignment horizontal="center" vertical="center"/>
    </xf>
    <xf numFmtId="0" fontId="72" fillId="41" borderId="3" xfId="0" applyFont="1" applyFill="1" applyBorder="1" applyAlignment="1">
      <alignment horizontal="center" vertical="center"/>
    </xf>
    <xf numFmtId="192" fontId="13" fillId="0" borderId="0" xfId="0" applyNumberFormat="1" applyFont="1" applyAlignment="1">
      <alignment horizontal="center" vertical="center"/>
    </xf>
    <xf numFmtId="0" fontId="83" fillId="40" borderId="42" xfId="0" applyFont="1" applyFill="1" applyBorder="1" applyAlignment="1">
      <alignment horizontal="center" vertical="center" wrapText="1"/>
    </xf>
    <xf numFmtId="0" fontId="83" fillId="40" borderId="43" xfId="0" applyFont="1" applyFill="1" applyBorder="1" applyAlignment="1">
      <alignment horizontal="center" vertical="center"/>
    </xf>
    <xf numFmtId="0" fontId="83" fillId="40" borderId="1" xfId="0" applyFont="1" applyFill="1" applyBorder="1" applyAlignment="1">
      <alignment horizontal="center" vertical="center"/>
    </xf>
    <xf numFmtId="0" fontId="83" fillId="41" borderId="1" xfId="0" applyFont="1" applyFill="1" applyBorder="1" applyAlignment="1">
      <alignment horizontal="center" vertical="center"/>
    </xf>
    <xf numFmtId="0" fontId="83" fillId="40" borderId="44" xfId="0" applyFont="1" applyFill="1" applyBorder="1" applyAlignment="1">
      <alignment horizontal="center" vertical="center"/>
    </xf>
    <xf numFmtId="0" fontId="83" fillId="40" borderId="45" xfId="0" applyFont="1" applyFill="1" applyBorder="1" applyAlignment="1">
      <alignment horizontal="center" vertical="center"/>
    </xf>
    <xf numFmtId="0" fontId="83" fillId="40" borderId="3" xfId="0" applyFont="1" applyFill="1" applyBorder="1" applyAlignment="1">
      <alignment horizontal="center" vertical="center"/>
    </xf>
    <xf numFmtId="0" fontId="83" fillId="41" borderId="3" xfId="0" applyFont="1" applyFill="1" applyBorder="1" applyAlignment="1">
      <alignment horizontal="center" vertical="center"/>
    </xf>
    <xf numFmtId="0" fontId="72" fillId="51" borderId="42" xfId="0" applyFont="1" applyFill="1" applyBorder="1" applyAlignment="1">
      <alignment horizontal="center" vertical="center" wrapText="1"/>
    </xf>
    <xf numFmtId="0" fontId="72" fillId="51" borderId="43" xfId="0" applyFont="1" applyFill="1" applyBorder="1" applyAlignment="1">
      <alignment horizontal="center" vertical="center"/>
    </xf>
    <xf numFmtId="0" fontId="72" fillId="51" borderId="1" xfId="0" applyFont="1" applyFill="1" applyBorder="1" applyAlignment="1">
      <alignment horizontal="center" vertical="center"/>
    </xf>
    <xf numFmtId="0" fontId="72" fillId="51" borderId="44" xfId="0" applyFont="1" applyFill="1" applyBorder="1" applyAlignment="1">
      <alignment horizontal="center" vertical="center"/>
    </xf>
    <xf numFmtId="0" fontId="72" fillId="51" borderId="45" xfId="0" applyFont="1" applyFill="1" applyBorder="1" applyAlignment="1">
      <alignment horizontal="center" vertical="center"/>
    </xf>
    <xf numFmtId="0" fontId="72" fillId="51" borderId="3" xfId="0" applyFont="1" applyFill="1" applyBorder="1" applyAlignment="1">
      <alignment horizontal="center" vertical="center"/>
    </xf>
    <xf numFmtId="0" fontId="84" fillId="0" borderId="0" xfId="0" applyFont="1" applyAlignment="1">
      <alignment horizontal="center" vertical="center"/>
    </xf>
    <xf numFmtId="0" fontId="3" fillId="0" borderId="0" xfId="0" applyFont="1" applyBorder="1">
      <alignment vertical="center"/>
    </xf>
    <xf numFmtId="0" fontId="83" fillId="52" borderId="42" xfId="0" applyFont="1" applyFill="1" applyBorder="1" applyAlignment="1">
      <alignment horizontal="center" vertical="center" wrapText="1"/>
    </xf>
    <xf numFmtId="0" fontId="83" fillId="52" borderId="43" xfId="0" applyFont="1" applyFill="1" applyBorder="1" applyAlignment="1">
      <alignment horizontal="center" vertical="center"/>
    </xf>
    <xf numFmtId="0" fontId="83" fillId="52" borderId="1" xfId="0" applyFont="1" applyFill="1" applyBorder="1" applyAlignment="1">
      <alignment horizontal="center" vertical="center"/>
    </xf>
    <xf numFmtId="0" fontId="83" fillId="52" borderId="44" xfId="0" applyFont="1" applyFill="1" applyBorder="1" applyAlignment="1">
      <alignment horizontal="center" vertical="center"/>
    </xf>
    <xf numFmtId="0" fontId="83" fillId="52" borderId="45" xfId="0" applyFont="1" applyFill="1" applyBorder="1" applyAlignment="1">
      <alignment horizontal="center" vertical="center"/>
    </xf>
    <xf numFmtId="0" fontId="83" fillId="52" borderId="3" xfId="0" applyFont="1" applyFill="1" applyBorder="1" applyAlignment="1">
      <alignment horizontal="center" vertical="center"/>
    </xf>
    <xf numFmtId="0" fontId="3" fillId="0" borderId="0" xfId="0" applyFont="1" applyFill="1">
      <alignment vertical="center"/>
    </xf>
    <xf numFmtId="0" fontId="63" fillId="0" borderId="0" xfId="0" applyFont="1" applyFill="1">
      <alignment vertical="center"/>
    </xf>
    <xf numFmtId="0" fontId="10" fillId="48" borderId="2" xfId="0" applyFont="1" applyFill="1" applyBorder="1" applyAlignment="1">
      <alignment horizontal="center" vertical="center"/>
    </xf>
    <xf numFmtId="0" fontId="85" fillId="48" borderId="2" xfId="0" applyFont="1" applyFill="1" applyBorder="1" applyAlignment="1">
      <alignment horizontal="center" vertical="center"/>
    </xf>
    <xf numFmtId="0" fontId="80" fillId="48" borderId="46" xfId="0" applyFont="1" applyFill="1" applyBorder="1" applyAlignment="1">
      <alignment horizontal="center" vertical="center" wrapText="1"/>
    </xf>
    <xf numFmtId="0" fontId="86" fillId="48" borderId="46" xfId="0" applyFont="1" applyFill="1" applyBorder="1" applyAlignment="1">
      <alignment horizontal="center" vertical="center" wrapText="1"/>
    </xf>
    <xf numFmtId="0" fontId="10" fillId="48" borderId="3" xfId="0" applyFont="1" applyFill="1" applyBorder="1" applyAlignment="1">
      <alignment horizontal="center" vertical="center"/>
    </xf>
    <xf numFmtId="0" fontId="85" fillId="48" borderId="3" xfId="0" applyFont="1" applyFill="1" applyBorder="1" applyAlignment="1">
      <alignment horizontal="center" vertical="center"/>
    </xf>
    <xf numFmtId="0" fontId="72" fillId="42" borderId="1" xfId="0" applyFont="1" applyFill="1" applyBorder="1" applyAlignment="1">
      <alignment horizontal="center" vertical="center"/>
    </xf>
    <xf numFmtId="0" fontId="68" fillId="40" borderId="40" xfId="0" applyFont="1" applyFill="1" applyBorder="1" applyAlignment="1">
      <alignment horizontal="center" vertical="center" wrapText="1"/>
    </xf>
    <xf numFmtId="0" fontId="68" fillId="40" borderId="41" xfId="0" applyFont="1" applyFill="1" applyBorder="1" applyAlignment="1">
      <alignment horizontal="center" vertical="center" wrapText="1"/>
    </xf>
    <xf numFmtId="0" fontId="68" fillId="40" borderId="1" xfId="0" applyFont="1" applyFill="1" applyBorder="1" applyAlignment="1">
      <alignment horizontal="center" vertical="center"/>
    </xf>
    <xf numFmtId="0" fontId="68" fillId="40" borderId="40" xfId="0" applyFont="1" applyFill="1" applyBorder="1" applyAlignment="1">
      <alignment horizontal="center" vertical="center"/>
    </xf>
    <xf numFmtId="0" fontId="68" fillId="40" borderId="41" xfId="0" applyFont="1" applyFill="1" applyBorder="1" applyAlignment="1">
      <alignment horizontal="center" vertical="center"/>
    </xf>
    <xf numFmtId="0" fontId="72" fillId="42" borderId="3" xfId="0" applyFont="1" applyFill="1" applyBorder="1" applyAlignment="1">
      <alignment horizontal="center" vertical="center"/>
    </xf>
    <xf numFmtId="0" fontId="68" fillId="40" borderId="42" xfId="0" applyFont="1" applyFill="1" applyBorder="1" applyAlignment="1">
      <alignment horizontal="center" vertical="center" wrapText="1"/>
    </xf>
    <xf numFmtId="0" fontId="68" fillId="40" borderId="43" xfId="0" applyFont="1" applyFill="1" applyBorder="1" applyAlignment="1">
      <alignment horizontal="center" vertical="center" wrapText="1"/>
    </xf>
    <xf numFmtId="0" fontId="68" fillId="40" borderId="44" xfId="0" applyFont="1" applyFill="1" applyBorder="1" applyAlignment="1">
      <alignment horizontal="center" vertical="center" wrapText="1"/>
    </xf>
    <xf numFmtId="0" fontId="68" fillId="40" borderId="45" xfId="0" applyFont="1" applyFill="1" applyBorder="1" applyAlignment="1">
      <alignment horizontal="center" vertical="center" wrapText="1"/>
    </xf>
    <xf numFmtId="0" fontId="5" fillId="40" borderId="46" xfId="0" applyFont="1" applyFill="1" applyBorder="1" applyAlignment="1">
      <alignment horizontal="center" vertical="center" wrapText="1"/>
    </xf>
    <xf numFmtId="49" fontId="72" fillId="40" borderId="1" xfId="0" applyNumberFormat="1" applyFont="1" applyFill="1" applyBorder="1" applyAlignment="1">
      <alignment horizontal="center" vertical="center"/>
    </xf>
    <xf numFmtId="0" fontId="63" fillId="0" borderId="0" xfId="0" applyFont="1" applyAlignment="1">
      <alignment horizontal="center" vertical="center"/>
    </xf>
    <xf numFmtId="192" fontId="63" fillId="0" borderId="0" xfId="0" applyNumberFormat="1" applyFont="1">
      <alignment vertical="center"/>
    </xf>
    <xf numFmtId="183" fontId="0" fillId="0" borderId="0" xfId="0" applyNumberFormat="1">
      <alignment vertical="center"/>
    </xf>
    <xf numFmtId="0" fontId="3" fillId="0" borderId="40" xfId="0" applyFont="1" applyBorder="1">
      <alignment vertical="center"/>
    </xf>
    <xf numFmtId="0" fontId="3" fillId="0" borderId="47" xfId="0" applyFont="1" applyBorder="1">
      <alignment vertical="center"/>
    </xf>
    <xf numFmtId="0" fontId="3" fillId="0" borderId="41" xfId="0" applyFont="1" applyBorder="1">
      <alignment vertical="center"/>
    </xf>
    <xf numFmtId="183" fontId="3" fillId="0" borderId="0" xfId="0" applyNumberFormat="1" applyFont="1">
      <alignment vertical="center"/>
    </xf>
    <xf numFmtId="0" fontId="0" fillId="48" borderId="0" xfId="0" applyFill="1">
      <alignment vertical="center"/>
    </xf>
    <xf numFmtId="0" fontId="0" fillId="48" borderId="0" xfId="0" applyFill="1" applyBorder="1">
      <alignment vertical="center"/>
    </xf>
    <xf numFmtId="189" fontId="0" fillId="0" borderId="0" xfId="0" applyNumberFormat="1">
      <alignment vertical="center"/>
    </xf>
    <xf numFmtId="190" fontId="0" fillId="0" borderId="0" xfId="0" applyNumberFormat="1">
      <alignment vertical="center"/>
    </xf>
    <xf numFmtId="191" fontId="0" fillId="0" borderId="0" xfId="0" applyNumberFormat="1">
      <alignment vertical="center"/>
    </xf>
    <xf numFmtId="192" fontId="0" fillId="0" borderId="0" xfId="0" applyNumberFormat="1">
      <alignment vertical="center"/>
    </xf>
    <xf numFmtId="0" fontId="63" fillId="0" borderId="39" xfId="0" applyFont="1" applyBorder="1">
      <alignment vertical="center"/>
    </xf>
    <xf numFmtId="0" fontId="3" fillId="0" borderId="39" xfId="0" applyFont="1" applyBorder="1">
      <alignment vertical="center"/>
    </xf>
    <xf numFmtId="0" fontId="3" fillId="0" borderId="39" xfId="0" applyFont="1" applyFill="1" applyBorder="1">
      <alignment vertical="center"/>
    </xf>
    <xf numFmtId="0" fontId="0" fillId="0" borderId="39" xfId="0" applyBorder="1">
      <alignment vertical="center"/>
    </xf>
    <xf numFmtId="0" fontId="87" fillId="0" borderId="0" xfId="0" applyFont="1" applyProtection="1">
      <alignment vertical="center"/>
      <protection locked="0"/>
    </xf>
    <xf numFmtId="0" fontId="88" fillId="0" borderId="0" xfId="0" applyFont="1" applyAlignment="1" applyProtection="1">
      <alignment horizontal="center" vertical="center" wrapText="1"/>
      <protection locked="0"/>
    </xf>
    <xf numFmtId="0" fontId="88" fillId="0" borderId="0" xfId="0" applyFont="1" applyAlignment="1" applyProtection="1">
      <alignment horizontal="center" vertical="center"/>
      <protection locked="0"/>
    </xf>
    <xf numFmtId="188" fontId="89" fillId="0" borderId="0" xfId="0" applyNumberFormat="1" applyFont="1" applyAlignment="1" applyProtection="1">
      <alignment horizontal="center" vertical="center"/>
      <protection locked="0"/>
    </xf>
    <xf numFmtId="0" fontId="89" fillId="0" borderId="0" xfId="0" applyFont="1" applyAlignment="1" applyProtection="1">
      <alignment horizontal="center" vertical="center"/>
      <protection locked="0"/>
    </xf>
    <xf numFmtId="0" fontId="89" fillId="0" borderId="0" xfId="0" applyFont="1" applyProtection="1">
      <alignment vertical="center"/>
      <protection locked="0"/>
    </xf>
    <xf numFmtId="193" fontId="89" fillId="0" borderId="0" xfId="0" applyNumberFormat="1" applyFont="1" applyAlignment="1" applyProtection="1">
      <alignment horizontal="center" vertical="center"/>
      <protection locked="0"/>
    </xf>
    <xf numFmtId="10" fontId="89" fillId="0" borderId="0" xfId="0" applyNumberFormat="1" applyFont="1" applyAlignment="1" applyProtection="1">
      <alignment horizontal="center" vertical="center"/>
      <protection locked="0"/>
    </xf>
    <xf numFmtId="188" fontId="89" fillId="0" borderId="0" xfId="0" applyNumberFormat="1" applyFont="1" applyProtection="1">
      <alignment vertical="center"/>
      <protection locked="0"/>
    </xf>
    <xf numFmtId="190" fontId="89" fillId="0" borderId="0" xfId="0" applyNumberFormat="1" applyFont="1" applyAlignment="1" applyProtection="1">
      <alignment horizontal="center" vertical="center"/>
      <protection locked="0"/>
    </xf>
    <xf numFmtId="190" fontId="89" fillId="0" borderId="0" xfId="0" applyNumberFormat="1" applyFont="1" applyAlignment="1" applyProtection="1">
      <alignment horizontal="left" vertical="center"/>
      <protection locked="0"/>
    </xf>
    <xf numFmtId="1" fontId="89" fillId="0" borderId="0" xfId="0" applyNumberFormat="1" applyFont="1" applyProtection="1">
      <alignment vertical="center"/>
      <protection locked="0"/>
    </xf>
    <xf numFmtId="183" fontId="89" fillId="0" borderId="0" xfId="0" applyNumberFormat="1" applyFont="1" applyProtection="1">
      <alignment vertical="center"/>
      <protection locked="0"/>
    </xf>
    <xf numFmtId="190" fontId="89" fillId="0" borderId="0" xfId="0" applyNumberFormat="1" applyFont="1" applyProtection="1">
      <alignment vertical="center"/>
      <protection locked="0"/>
    </xf>
    <xf numFmtId="0" fontId="89" fillId="0" borderId="0" xfId="0" applyFont="1" applyAlignment="1" applyProtection="1">
      <alignment horizontal="left" vertical="center"/>
      <protection locked="0"/>
    </xf>
    <xf numFmtId="194" fontId="89" fillId="0" borderId="0" xfId="0" applyNumberFormat="1" applyFont="1" applyAlignment="1" applyProtection="1">
      <alignment horizontal="center" vertical="center"/>
      <protection locked="0"/>
    </xf>
    <xf numFmtId="192" fontId="89" fillId="0" borderId="0" xfId="0" applyNumberFormat="1" applyFont="1" applyAlignment="1" applyProtection="1">
      <alignment horizontal="center" vertical="center"/>
      <protection locked="0"/>
    </xf>
    <xf numFmtId="0" fontId="87" fillId="11" borderId="6" xfId="0" applyFont="1" applyFill="1" applyBorder="1" applyAlignment="1">
      <alignment horizontal="center" vertical="center"/>
    </xf>
    <xf numFmtId="184" fontId="87" fillId="11" borderId="6" xfId="0" applyNumberFormat="1" applyFont="1" applyFill="1" applyBorder="1" applyAlignment="1">
      <alignment horizontal="center" vertical="center"/>
    </xf>
    <xf numFmtId="0" fontId="87" fillId="53" borderId="48" xfId="0" applyFont="1" applyFill="1" applyBorder="1">
      <alignment vertical="center"/>
    </xf>
    <xf numFmtId="10" fontId="87" fillId="53" borderId="6" xfId="0" applyNumberFormat="1" applyFont="1" applyFill="1" applyBorder="1" applyAlignment="1">
      <alignment horizontal="center" vertical="center"/>
    </xf>
    <xf numFmtId="188" fontId="87" fillId="54" borderId="48" xfId="0" applyNumberFormat="1" applyFont="1" applyFill="1" applyBorder="1" applyAlignment="1">
      <alignment horizontal="centerContinuous" vertical="center"/>
    </xf>
    <xf numFmtId="188" fontId="87" fillId="54" borderId="48" xfId="0" applyNumberFormat="1" applyFont="1" applyFill="1" applyBorder="1" applyAlignment="1">
      <alignment horizontal="center" vertical="center"/>
    </xf>
    <xf numFmtId="190" fontId="87" fillId="54" borderId="48" xfId="0" applyNumberFormat="1" applyFont="1" applyFill="1" applyBorder="1" applyAlignment="1">
      <alignment horizontal="centerContinuous" vertical="center"/>
    </xf>
    <xf numFmtId="188" fontId="87" fillId="55" borderId="48" xfId="0" applyNumberFormat="1" applyFont="1" applyFill="1" applyBorder="1" applyAlignment="1">
      <alignment horizontal="centerContinuous" vertical="center"/>
    </xf>
    <xf numFmtId="190" fontId="87" fillId="55" borderId="48" xfId="0" applyNumberFormat="1" applyFont="1" applyFill="1" applyBorder="1" applyAlignment="1">
      <alignment horizontal="centerContinuous" vertical="center"/>
    </xf>
    <xf numFmtId="188" fontId="87" fillId="55" borderId="48" xfId="0" applyNumberFormat="1" applyFont="1" applyFill="1" applyBorder="1" applyAlignment="1">
      <alignment horizontal="left" vertical="center"/>
    </xf>
    <xf numFmtId="188" fontId="87" fillId="55" borderId="49" xfId="0" applyNumberFormat="1" applyFont="1" applyFill="1" applyBorder="1" applyAlignment="1">
      <alignment horizontal="centerContinuous" vertical="center"/>
    </xf>
    <xf numFmtId="188" fontId="90" fillId="56" borderId="48" xfId="0" applyNumberFormat="1" applyFont="1" applyFill="1" applyBorder="1" applyAlignment="1">
      <alignment horizontal="center" vertical="center"/>
    </xf>
    <xf numFmtId="0" fontId="91" fillId="56" borderId="48" xfId="0" applyFont="1" applyFill="1" applyBorder="1" applyAlignment="1">
      <alignment horizontal="center" vertical="center"/>
    </xf>
    <xf numFmtId="183" fontId="91" fillId="56" borderId="48" xfId="0" applyNumberFormat="1" applyFont="1" applyFill="1" applyBorder="1" applyAlignment="1">
      <alignment horizontal="center" vertical="center"/>
    </xf>
    <xf numFmtId="0" fontId="91" fillId="56" borderId="48" xfId="0" applyFont="1" applyFill="1" applyBorder="1">
      <alignment vertical="center"/>
    </xf>
    <xf numFmtId="0" fontId="91" fillId="56" borderId="48" xfId="0" applyFont="1" applyFill="1" applyBorder="1" applyAlignment="1">
      <alignment horizontal="left" vertical="center"/>
    </xf>
    <xf numFmtId="0" fontId="90" fillId="56" borderId="48" xfId="0" applyFont="1" applyFill="1" applyBorder="1">
      <alignment vertical="center"/>
    </xf>
    <xf numFmtId="194" fontId="90" fillId="56" borderId="48" xfId="0" applyNumberFormat="1" applyFont="1" applyFill="1" applyBorder="1">
      <alignment vertical="center"/>
    </xf>
    <xf numFmtId="190" fontId="90" fillId="56" borderId="48" xfId="0" applyNumberFormat="1" applyFont="1" applyFill="1" applyBorder="1">
      <alignment vertical="center"/>
    </xf>
    <xf numFmtId="192" fontId="90" fillId="56" borderId="48" xfId="0" applyNumberFormat="1" applyFont="1" applyFill="1" applyBorder="1">
      <alignment vertical="center"/>
    </xf>
    <xf numFmtId="188" fontId="91" fillId="11" borderId="50" xfId="0" applyNumberFormat="1" applyFont="1" applyFill="1" applyBorder="1" applyAlignment="1">
      <alignment horizontal="center" vertical="center" wrapText="1"/>
    </xf>
    <xf numFmtId="0" fontId="91" fillId="11" borderId="50" xfId="0" applyFont="1" applyFill="1" applyBorder="1" applyAlignment="1">
      <alignment horizontal="center" vertical="center" wrapText="1"/>
    </xf>
    <xf numFmtId="193" fontId="91" fillId="11" borderId="50" xfId="0" applyNumberFormat="1" applyFont="1" applyFill="1" applyBorder="1" applyAlignment="1">
      <alignment horizontal="center" vertical="center" wrapText="1"/>
    </xf>
    <xf numFmtId="10" fontId="91" fillId="11" borderId="50" xfId="0" applyNumberFormat="1" applyFont="1" applyFill="1" applyBorder="1" applyAlignment="1">
      <alignment horizontal="center" vertical="center" wrapText="1"/>
    </xf>
    <xf numFmtId="0" fontId="87" fillId="11" borderId="50" xfId="0" applyFont="1" applyFill="1" applyBorder="1" applyAlignment="1">
      <alignment horizontal="center" vertical="center" wrapText="1"/>
    </xf>
    <xf numFmtId="188" fontId="87" fillId="11" borderId="50" xfId="0" applyNumberFormat="1" applyFont="1" applyFill="1" applyBorder="1" applyAlignment="1">
      <alignment horizontal="center" vertical="center" wrapText="1"/>
    </xf>
    <xf numFmtId="0" fontId="87" fillId="11" borderId="6" xfId="0" applyFont="1" applyFill="1" applyBorder="1" applyAlignment="1">
      <alignment horizontal="center" vertical="center" wrapText="1"/>
    </xf>
    <xf numFmtId="190" fontId="91" fillId="11" borderId="50" xfId="0" applyNumberFormat="1" applyFont="1" applyFill="1" applyBorder="1" applyAlignment="1">
      <alignment horizontal="center" vertical="center" wrapText="1"/>
    </xf>
    <xf numFmtId="190" fontId="87" fillId="11" borderId="50" xfId="0" applyNumberFormat="1" applyFont="1" applyFill="1" applyBorder="1" applyAlignment="1">
      <alignment horizontal="center" vertical="center" wrapText="1"/>
    </xf>
    <xf numFmtId="0" fontId="87" fillId="57" borderId="50" xfId="0" applyFont="1" applyFill="1" applyBorder="1" applyAlignment="1">
      <alignment horizontal="center" vertical="center" wrapText="1"/>
    </xf>
    <xf numFmtId="188" fontId="87" fillId="57" borderId="50" xfId="0" applyNumberFormat="1" applyFont="1" applyFill="1" applyBorder="1" applyAlignment="1">
      <alignment horizontal="center" vertical="center" wrapText="1"/>
    </xf>
    <xf numFmtId="188" fontId="87" fillId="58" borderId="50" xfId="0" applyNumberFormat="1" applyFont="1" applyFill="1" applyBorder="1" applyAlignment="1">
      <alignment horizontal="center" vertical="center" wrapText="1"/>
    </xf>
    <xf numFmtId="190" fontId="87" fillId="59" borderId="50" xfId="0" applyNumberFormat="1" applyFont="1" applyFill="1" applyBorder="1" applyAlignment="1">
      <alignment horizontal="center" vertical="center" wrapText="1"/>
    </xf>
    <xf numFmtId="188" fontId="87" fillId="59" borderId="50" xfId="0" applyNumberFormat="1" applyFont="1" applyFill="1" applyBorder="1" applyAlignment="1">
      <alignment horizontal="center" vertical="center" wrapText="1"/>
    </xf>
    <xf numFmtId="190" fontId="87" fillId="59" borderId="50" xfId="0" applyNumberFormat="1" applyFont="1" applyFill="1" applyBorder="1" applyAlignment="1">
      <alignment horizontal="left" vertical="center" wrapText="1"/>
    </xf>
    <xf numFmtId="188" fontId="91" fillId="50" borderId="50" xfId="0" applyNumberFormat="1" applyFont="1" applyFill="1" applyBorder="1" applyAlignment="1">
      <alignment horizontal="center" vertical="center" wrapText="1"/>
    </xf>
    <xf numFmtId="1" fontId="87" fillId="11" borderId="51" xfId="0" applyNumberFormat="1" applyFont="1" applyFill="1" applyBorder="1" applyAlignment="1">
      <alignment horizontal="center" vertical="center" wrapText="1"/>
    </xf>
    <xf numFmtId="183" fontId="87" fillId="11" borderId="50" xfId="0" applyNumberFormat="1" applyFont="1" applyFill="1" applyBorder="1" applyAlignment="1">
      <alignment horizontal="center" vertical="center" wrapText="1"/>
    </xf>
    <xf numFmtId="0" fontId="87" fillId="11" borderId="51" xfId="0" applyFont="1" applyFill="1" applyBorder="1" applyAlignment="1">
      <alignment horizontal="center" vertical="center" wrapText="1"/>
    </xf>
    <xf numFmtId="194" fontId="91" fillId="11" borderId="50" xfId="0" applyNumberFormat="1" applyFont="1" applyFill="1" applyBorder="1" applyAlignment="1">
      <alignment horizontal="center" vertical="center" wrapText="1"/>
    </xf>
    <xf numFmtId="192" fontId="91" fillId="11" borderId="50" xfId="0" applyNumberFormat="1" applyFont="1" applyFill="1" applyBorder="1" applyAlignment="1">
      <alignment horizontal="center" vertical="center" wrapText="1"/>
    </xf>
    <xf numFmtId="188" fontId="92" fillId="0" borderId="6" xfId="0" applyNumberFormat="1" applyFont="1" applyBorder="1" applyAlignment="1">
      <alignment horizontal="center" vertical="center"/>
    </xf>
    <xf numFmtId="0" fontId="92" fillId="0" borderId="6" xfId="0" applyFont="1" applyBorder="1" applyAlignment="1">
      <alignment horizontal="center" vertical="center"/>
    </xf>
    <xf numFmtId="193" fontId="92" fillId="0" borderId="6" xfId="0" applyNumberFormat="1" applyFont="1" applyBorder="1" applyAlignment="1">
      <alignment horizontal="center" vertical="center"/>
    </xf>
    <xf numFmtId="10" fontId="92" fillId="0" borderId="6" xfId="0" applyNumberFormat="1" applyFont="1" applyBorder="1" applyAlignment="1">
      <alignment horizontal="center" vertical="center"/>
    </xf>
    <xf numFmtId="188" fontId="92" fillId="0" borderId="52" xfId="0" applyNumberFormat="1" applyFont="1" applyBorder="1" applyAlignment="1">
      <alignment horizontal="center" vertical="center"/>
    </xf>
    <xf numFmtId="0" fontId="92" fillId="0" borderId="52" xfId="0" applyFont="1" applyBorder="1" applyAlignment="1">
      <alignment horizontal="center" vertical="center"/>
    </xf>
    <xf numFmtId="190" fontId="92" fillId="0" borderId="6" xfId="0" applyNumberFormat="1" applyFont="1" applyBorder="1" applyAlignment="1">
      <alignment horizontal="center" vertical="center"/>
    </xf>
    <xf numFmtId="0" fontId="93" fillId="0" borderId="6" xfId="0" applyFont="1" applyBorder="1" applyAlignment="1">
      <alignment horizontal="center" vertical="center"/>
    </xf>
    <xf numFmtId="188" fontId="93" fillId="0" borderId="6" xfId="0" applyNumberFormat="1" applyFont="1" applyBorder="1" applyAlignment="1">
      <alignment horizontal="center" vertical="center"/>
    </xf>
    <xf numFmtId="190" fontId="93" fillId="0" borderId="6" xfId="0" applyNumberFormat="1" applyFont="1" applyBorder="1" applyAlignment="1">
      <alignment horizontal="center" vertical="center"/>
    </xf>
    <xf numFmtId="190" fontId="92" fillId="0" borderId="6" xfId="0" applyNumberFormat="1" applyFont="1" applyBorder="1" applyAlignment="1">
      <alignment horizontal="left" vertical="center"/>
    </xf>
    <xf numFmtId="1" fontId="92" fillId="0" borderId="52" xfId="0" applyNumberFormat="1" applyFont="1" applyBorder="1" applyAlignment="1">
      <alignment horizontal="center" vertical="center"/>
    </xf>
    <xf numFmtId="183" fontId="92" fillId="0" borderId="52" xfId="0" applyNumberFormat="1" applyFont="1" applyBorder="1" applyAlignment="1">
      <alignment horizontal="center" vertical="center"/>
    </xf>
    <xf numFmtId="190" fontId="92" fillId="0" borderId="52" xfId="0" applyNumberFormat="1" applyFont="1" applyBorder="1" applyAlignment="1">
      <alignment horizontal="center" vertical="center"/>
    </xf>
    <xf numFmtId="194" fontId="92" fillId="0" borderId="6" xfId="0" applyNumberFormat="1" applyFont="1" applyBorder="1" applyAlignment="1">
      <alignment horizontal="center" vertical="center"/>
    </xf>
    <xf numFmtId="192" fontId="92" fillId="0" borderId="6" xfId="0" applyNumberFormat="1" applyFont="1" applyBorder="1" applyAlignment="1">
      <alignment horizontal="center" vertical="center"/>
    </xf>
    <xf numFmtId="188" fontId="89" fillId="0" borderId="6" xfId="0" applyNumberFormat="1" applyFont="1" applyBorder="1" applyAlignment="1">
      <alignment horizontal="center" vertical="center"/>
    </xf>
    <xf numFmtId="0" fontId="89" fillId="0" borderId="6" xfId="0" applyNumberFormat="1" applyFont="1" applyBorder="1" applyAlignment="1">
      <alignment horizontal="center" vertical="center"/>
    </xf>
    <xf numFmtId="0" fontId="89" fillId="0" borderId="6" xfId="0" applyFont="1" applyBorder="1" applyAlignment="1">
      <alignment horizontal="center" vertical="center"/>
    </xf>
    <xf numFmtId="0" fontId="89" fillId="60" borderId="6" xfId="0" applyFont="1" applyFill="1" applyBorder="1" applyAlignment="1">
      <alignment horizontal="center" vertical="center"/>
    </xf>
    <xf numFmtId="0" fontId="88" fillId="0" borderId="6" xfId="0" applyFont="1" applyBorder="1" applyAlignment="1">
      <alignment horizontal="left" vertical="center"/>
    </xf>
    <xf numFmtId="193" fontId="89" fillId="0" borderId="6" xfId="0" applyNumberFormat="1" applyFont="1" applyBorder="1" applyAlignment="1">
      <alignment horizontal="center" vertical="center" wrapText="1"/>
    </xf>
    <xf numFmtId="9" fontId="89" fillId="0" borderId="6" xfId="0" applyNumberFormat="1" applyFont="1" applyBorder="1" applyAlignment="1">
      <alignment horizontal="center" vertical="center"/>
    </xf>
    <xf numFmtId="178" fontId="89" fillId="0" borderId="6" xfId="0" applyNumberFormat="1" applyFont="1" applyBorder="1" applyAlignment="1">
      <alignment horizontal="center" vertical="center"/>
    </xf>
    <xf numFmtId="0" fontId="39" fillId="0" borderId="6" xfId="0" applyFont="1" applyBorder="1">
      <alignment vertical="center"/>
    </xf>
    <xf numFmtId="188" fontId="88" fillId="0" borderId="6" xfId="53" applyNumberFormat="1" applyFont="1" applyBorder="1" applyAlignment="1">
      <alignment horizontal="center" vertical="center"/>
    </xf>
    <xf numFmtId="188" fontId="88" fillId="0" borderId="52" xfId="53" applyNumberFormat="1" applyFont="1" applyBorder="1" applyAlignment="1">
      <alignment horizontal="center" vertical="center"/>
    </xf>
    <xf numFmtId="178" fontId="88" fillId="0" borderId="52" xfId="53" applyNumberFormat="1" applyFont="1" applyBorder="1" applyAlignment="1">
      <alignment horizontal="center" vertical="center"/>
    </xf>
    <xf numFmtId="0" fontId="88" fillId="0" borderId="6" xfId="0" applyFont="1" applyBorder="1">
      <alignment vertical="center"/>
    </xf>
    <xf numFmtId="0" fontId="88" fillId="0" borderId="6" xfId="0" applyFont="1" applyBorder="1" applyAlignment="1">
      <alignment horizontal="center" vertical="center"/>
    </xf>
    <xf numFmtId="190" fontId="89" fillId="0" borderId="6" xfId="0" applyNumberFormat="1" applyFont="1" applyBorder="1" applyAlignment="1">
      <alignment horizontal="center" vertical="center"/>
    </xf>
    <xf numFmtId="190" fontId="88" fillId="0" borderId="6" xfId="0" applyNumberFormat="1" applyFont="1" applyBorder="1" applyAlignment="1">
      <alignment horizontal="center" vertical="center"/>
    </xf>
    <xf numFmtId="0" fontId="88" fillId="0" borderId="6" xfId="0" applyNumberFormat="1" applyFont="1" applyBorder="1" applyAlignment="1">
      <alignment horizontal="center" vertical="center"/>
    </xf>
    <xf numFmtId="0" fontId="39" fillId="0" borderId="6" xfId="0" applyNumberFormat="1" applyFont="1" applyBorder="1" applyAlignment="1">
      <alignment horizontal="center" vertical="center"/>
    </xf>
    <xf numFmtId="188" fontId="88" fillId="0" borderId="6" xfId="0" applyNumberFormat="1" applyFont="1" applyBorder="1" applyAlignment="1">
      <alignment horizontal="center" vertical="center"/>
    </xf>
    <xf numFmtId="16" fontId="88" fillId="0" borderId="6" xfId="0" applyNumberFormat="1" applyFont="1" applyBorder="1" applyAlignment="1">
      <alignment horizontal="center" vertical="center"/>
    </xf>
    <xf numFmtId="190" fontId="88" fillId="0" borderId="6" xfId="0" applyNumberFormat="1" applyFont="1" applyBorder="1" applyAlignment="1">
      <alignment horizontal="left" vertical="center"/>
    </xf>
    <xf numFmtId="1" fontId="88" fillId="0" borderId="52" xfId="0" applyNumberFormat="1" applyFont="1" applyBorder="1" applyAlignment="1">
      <alignment horizontal="center" vertical="center"/>
    </xf>
    <xf numFmtId="183" fontId="88" fillId="0" borderId="52" xfId="53" applyNumberFormat="1" applyFont="1" applyBorder="1" applyAlignment="1">
      <alignment horizontal="center" vertical="center"/>
    </xf>
    <xf numFmtId="190" fontId="88" fillId="0" borderId="52" xfId="53" applyNumberFormat="1" applyFont="1" applyBorder="1" applyAlignment="1">
      <alignment horizontal="center" vertical="center"/>
    </xf>
    <xf numFmtId="190" fontId="88" fillId="0" borderId="52" xfId="53" applyNumberFormat="1" applyFont="1" applyBorder="1" applyAlignment="1">
      <alignment horizontal="left" vertical="center"/>
    </xf>
    <xf numFmtId="191" fontId="89" fillId="0" borderId="6" xfId="0" applyNumberFormat="1" applyFont="1" applyBorder="1" applyAlignment="1">
      <alignment horizontal="left" vertical="center"/>
    </xf>
    <xf numFmtId="9" fontId="89" fillId="0" borderId="6" xfId="0" applyNumberFormat="1" applyFont="1" applyBorder="1" applyAlignment="1">
      <alignment horizontal="center" vertical="center" wrapText="1"/>
    </xf>
    <xf numFmtId="194" fontId="89" fillId="0" borderId="6" xfId="0" applyNumberFormat="1" applyFont="1" applyBorder="1" applyAlignment="1">
      <alignment horizontal="center" vertical="center"/>
    </xf>
    <xf numFmtId="192" fontId="89" fillId="0" borderId="6" xfId="0" applyNumberFormat="1" applyFont="1" applyBorder="1" applyAlignment="1">
      <alignment horizontal="center" vertical="center"/>
    </xf>
    <xf numFmtId="0" fontId="88" fillId="61" borderId="6" xfId="0" applyFont="1" applyFill="1" applyBorder="1" applyAlignment="1">
      <alignment horizontal="center" vertical="center"/>
    </xf>
    <xf numFmtId="0" fontId="88" fillId="40" borderId="6" xfId="0" applyFont="1" applyFill="1" applyBorder="1" applyAlignment="1">
      <alignment horizontal="left" vertical="center"/>
    </xf>
    <xf numFmtId="0" fontId="89" fillId="62" borderId="6" xfId="0" applyFont="1" applyFill="1" applyBorder="1" applyAlignment="1">
      <alignment horizontal="center" vertical="center"/>
    </xf>
    <xf numFmtId="0" fontId="88" fillId="0" borderId="6" xfId="0" applyFont="1" applyFill="1" applyBorder="1" applyAlignment="1">
      <alignment horizontal="left" vertical="center"/>
    </xf>
    <xf numFmtId="188" fontId="89" fillId="63" borderId="6" xfId="0" applyNumberFormat="1" applyFont="1" applyFill="1" applyBorder="1" applyAlignment="1">
      <alignment horizontal="center" vertical="center"/>
    </xf>
    <xf numFmtId="0" fontId="89" fillId="63" borderId="6" xfId="0" applyNumberFormat="1" applyFont="1" applyFill="1" applyBorder="1" applyAlignment="1">
      <alignment horizontal="center" vertical="center"/>
    </xf>
    <xf numFmtId="0" fontId="89" fillId="63" borderId="6" xfId="0" applyFont="1" applyFill="1" applyBorder="1" applyAlignment="1">
      <alignment horizontal="center" vertical="center"/>
    </xf>
    <xf numFmtId="0" fontId="88" fillId="63" borderId="6" xfId="0" applyFont="1" applyFill="1" applyBorder="1" applyAlignment="1">
      <alignment horizontal="left" vertical="center"/>
    </xf>
    <xf numFmtId="9" fontId="89" fillId="63" borderId="6" xfId="0" applyNumberFormat="1" applyFont="1" applyFill="1" applyBorder="1" applyAlignment="1">
      <alignment horizontal="center" vertical="center"/>
    </xf>
    <xf numFmtId="178" fontId="89" fillId="63" borderId="6" xfId="0" applyNumberFormat="1" applyFont="1" applyFill="1" applyBorder="1" applyAlignment="1">
      <alignment horizontal="center" vertical="center"/>
    </xf>
    <xf numFmtId="188" fontId="88" fillId="63" borderId="6" xfId="53" applyNumberFormat="1" applyFont="1" applyFill="1" applyBorder="1" applyAlignment="1">
      <alignment horizontal="center" vertical="center"/>
    </xf>
    <xf numFmtId="188" fontId="88" fillId="63" borderId="52" xfId="53" applyNumberFormat="1" applyFont="1" applyFill="1" applyBorder="1" applyAlignment="1">
      <alignment horizontal="center" vertical="center"/>
    </xf>
    <xf numFmtId="178" fontId="88" fillId="63" borderId="52" xfId="53" applyNumberFormat="1" applyFont="1" applyFill="1" applyBorder="1" applyAlignment="1">
      <alignment horizontal="center" vertical="center"/>
    </xf>
    <xf numFmtId="0" fontId="88" fillId="63" borderId="6" xfId="0" applyFont="1" applyFill="1" applyBorder="1" applyAlignment="1">
      <alignment vertical="center" wrapText="1"/>
    </xf>
    <xf numFmtId="0" fontId="88" fillId="63" borderId="6" xfId="0" applyFont="1" applyFill="1" applyBorder="1" applyAlignment="1">
      <alignment horizontal="center" vertical="center"/>
    </xf>
    <xf numFmtId="190" fontId="89" fillId="63" borderId="6" xfId="0" applyNumberFormat="1" applyFont="1" applyFill="1" applyBorder="1" applyAlignment="1">
      <alignment horizontal="center" vertical="center"/>
    </xf>
    <xf numFmtId="0" fontId="88" fillId="63" borderId="6" xfId="0" applyNumberFormat="1" applyFont="1" applyFill="1" applyBorder="1" applyAlignment="1">
      <alignment horizontal="center" vertical="center"/>
    </xf>
    <xf numFmtId="190" fontId="88" fillId="63" borderId="52" xfId="53" applyNumberFormat="1" applyFont="1" applyFill="1" applyBorder="1" applyAlignment="1">
      <alignment horizontal="center" vertical="center"/>
    </xf>
    <xf numFmtId="190" fontId="88" fillId="63" borderId="52" xfId="53" applyNumberFormat="1" applyFont="1" applyFill="1" applyBorder="1" applyAlignment="1">
      <alignment horizontal="left" vertical="center"/>
    </xf>
    <xf numFmtId="194" fontId="89" fillId="63" borderId="6" xfId="0" applyNumberFormat="1" applyFont="1" applyFill="1" applyBorder="1" applyAlignment="1">
      <alignment horizontal="center" vertical="center"/>
    </xf>
    <xf numFmtId="0" fontId="89" fillId="0" borderId="0" xfId="0" applyNumberFormat="1" applyFont="1" applyAlignment="1">
      <alignment horizontal="center" vertical="center"/>
    </xf>
    <xf numFmtId="0" fontId="89" fillId="0" borderId="0" xfId="0" applyFont="1" applyAlignment="1">
      <alignment horizontal="center" vertical="center"/>
    </xf>
    <xf numFmtId="0" fontId="89" fillId="60" borderId="0" xfId="0" applyFont="1" applyFill="1" applyAlignment="1">
      <alignment horizontal="center" vertical="center"/>
    </xf>
    <xf numFmtId="0" fontId="88" fillId="0" borderId="0" xfId="0" applyFont="1">
      <alignment vertical="center"/>
    </xf>
    <xf numFmtId="0" fontId="89" fillId="0" borderId="50" xfId="0" applyFont="1" applyBorder="1" applyAlignment="1">
      <alignment horizontal="center" vertical="center"/>
    </xf>
    <xf numFmtId="0" fontId="89" fillId="0" borderId="50" xfId="0" applyNumberFormat="1" applyFont="1" applyBorder="1" applyAlignment="1">
      <alignment horizontal="center" vertical="center"/>
    </xf>
    <xf numFmtId="0" fontId="88" fillId="0" borderId="6" xfId="0" applyFont="1" applyFill="1" applyBorder="1">
      <alignment vertical="center"/>
    </xf>
    <xf numFmtId="0" fontId="89" fillId="61" borderId="6" xfId="0" applyFont="1" applyFill="1" applyBorder="1" applyAlignment="1">
      <alignment horizontal="center" vertical="center"/>
    </xf>
    <xf numFmtId="0" fontId="88" fillId="40" borderId="6" xfId="0" applyFont="1" applyFill="1" applyBorder="1">
      <alignment vertical="center"/>
    </xf>
    <xf numFmtId="0" fontId="88" fillId="0" borderId="6" xfId="0" applyNumberFormat="1" applyFont="1" applyBorder="1">
      <alignment vertical="center"/>
    </xf>
    <xf numFmtId="0" fontId="89" fillId="50" borderId="6" xfId="0" applyFont="1" applyFill="1" applyBorder="1" applyAlignment="1">
      <alignment horizontal="center" vertical="center"/>
    </xf>
    <xf numFmtId="0" fontId="88" fillId="61" borderId="6" xfId="0" applyFont="1" applyFill="1" applyBorder="1" applyAlignment="1">
      <alignment horizontal="left" vertical="center"/>
    </xf>
    <xf numFmtId="188" fontId="88" fillId="0" borderId="52" xfId="0" applyNumberFormat="1" applyFont="1" applyBorder="1" applyAlignment="1">
      <alignment horizontal="center" vertical="center"/>
    </xf>
    <xf numFmtId="178" fontId="88" fillId="0" borderId="52" xfId="0" applyNumberFormat="1" applyFont="1" applyBorder="1" applyAlignment="1">
      <alignment horizontal="center" vertical="center"/>
    </xf>
    <xf numFmtId="178" fontId="89" fillId="0" borderId="52" xfId="0" applyNumberFormat="1" applyFont="1" applyBorder="1" applyAlignment="1">
      <alignment horizontal="center" vertical="center"/>
    </xf>
    <xf numFmtId="58" fontId="89" fillId="0" borderId="6" xfId="0" applyNumberFormat="1" applyFont="1" applyBorder="1" applyAlignment="1">
      <alignment horizontal="center" vertical="center"/>
    </xf>
    <xf numFmtId="0" fontId="0" fillId="0" borderId="6" xfId="0" applyBorder="1" applyAlignment="1">
      <alignment horizontal="center" vertical="center"/>
    </xf>
    <xf numFmtId="0" fontId="94" fillId="0" borderId="6" xfId="0" applyFont="1" applyFill="1" applyBorder="1">
      <alignment vertical="center"/>
    </xf>
    <xf numFmtId="178" fontId="88" fillId="0" borderId="6" xfId="0" applyNumberFormat="1" applyFont="1" applyBorder="1" applyAlignment="1">
      <alignment horizontal="center" vertical="center"/>
    </xf>
    <xf numFmtId="58" fontId="88" fillId="0" borderId="6" xfId="0" applyNumberFormat="1" applyFont="1" applyBorder="1" applyAlignment="1">
      <alignment horizontal="center" vertical="center"/>
    </xf>
    <xf numFmtId="0" fontId="89" fillId="0" borderId="6" xfId="0" applyFont="1" applyBorder="1">
      <alignment vertical="center"/>
    </xf>
    <xf numFmtId="0" fontId="89" fillId="0" borderId="6" xfId="0" applyNumberFormat="1" applyFont="1" applyBorder="1">
      <alignment vertical="center"/>
    </xf>
    <xf numFmtId="191" fontId="89" fillId="0" borderId="6" xfId="0" applyNumberFormat="1" applyFont="1" applyBorder="1" applyAlignment="1">
      <alignment horizontal="center" vertical="center"/>
    </xf>
    <xf numFmtId="0" fontId="94" fillId="0" borderId="6" xfId="0" applyFont="1" applyBorder="1" applyAlignment="1">
      <alignment horizontal="left"/>
    </xf>
    <xf numFmtId="178" fontId="89" fillId="0" borderId="6" xfId="0" applyNumberFormat="1" applyFont="1" applyBorder="1" applyAlignment="1" applyProtection="1">
      <alignment horizontal="center" vertical="center"/>
      <protection locked="0"/>
    </xf>
    <xf numFmtId="0" fontId="88" fillId="0" borderId="6" xfId="0" applyFont="1" applyBorder="1" applyAlignment="1">
      <alignment horizontal="left"/>
    </xf>
    <xf numFmtId="188" fontId="89" fillId="0" borderId="6" xfId="0" applyNumberFormat="1" applyFont="1" applyBorder="1">
      <alignment vertical="center"/>
    </xf>
    <xf numFmtId="181" fontId="88" fillId="0" borderId="6" xfId="0" applyNumberFormat="1" applyFont="1" applyBorder="1" applyAlignment="1">
      <alignment horizontal="center" vertical="center"/>
    </xf>
    <xf numFmtId="181" fontId="89" fillId="0" borderId="6" xfId="0" applyNumberFormat="1" applyFont="1" applyBorder="1" applyAlignment="1">
      <alignment horizontal="center" vertical="center"/>
    </xf>
    <xf numFmtId="194" fontId="89" fillId="0" borderId="6" xfId="0" applyNumberFormat="1" applyFont="1" applyFill="1" applyBorder="1" applyAlignment="1" applyProtection="1">
      <alignment horizontal="center" vertical="center"/>
    </xf>
    <xf numFmtId="0" fontId="88" fillId="40" borderId="6" xfId="0" applyFont="1" applyFill="1" applyBorder="1" applyAlignment="1">
      <alignment horizontal="left"/>
    </xf>
    <xf numFmtId="190" fontId="89" fillId="0" borderId="6" xfId="0" applyNumberFormat="1" applyFont="1" applyBorder="1" applyAlignment="1">
      <alignment horizontal="left" vertical="center"/>
    </xf>
    <xf numFmtId="0" fontId="89" fillId="0" borderId="6" xfId="0" applyFont="1" applyBorder="1" applyAlignment="1" applyProtection="1">
      <alignment horizontal="center" vertical="center"/>
      <protection locked="0"/>
    </xf>
    <xf numFmtId="0" fontId="89" fillId="0" borderId="6" xfId="0" applyNumberFormat="1" applyFont="1" applyBorder="1" applyAlignment="1" applyProtection="1">
      <alignment horizontal="center" vertical="center"/>
      <protection locked="0"/>
    </xf>
    <xf numFmtId="0" fontId="89" fillId="0" borderId="6" xfId="0" applyFont="1" applyBorder="1" applyProtection="1">
      <alignment vertical="center"/>
      <protection locked="0"/>
    </xf>
    <xf numFmtId="0" fontId="89" fillId="0" borderId="6" xfId="0" applyNumberFormat="1" applyFont="1" applyBorder="1" applyProtection="1">
      <alignment vertical="center"/>
      <protection locked="0"/>
    </xf>
    <xf numFmtId="188" fontId="89" fillId="0" borderId="6" xfId="0" applyNumberFormat="1" applyFont="1" applyBorder="1" applyAlignment="1" applyProtection="1">
      <alignment horizontal="center" vertical="center"/>
      <protection locked="0"/>
    </xf>
    <xf numFmtId="188" fontId="89" fillId="0" borderId="6" xfId="0" applyNumberFormat="1" applyFont="1" applyBorder="1" applyProtection="1">
      <alignment vertical="center"/>
      <protection locked="0"/>
    </xf>
    <xf numFmtId="188" fontId="88" fillId="0" borderId="6" xfId="0" applyNumberFormat="1" applyFont="1" applyBorder="1" applyAlignment="1" applyProtection="1">
      <alignment horizontal="center" vertical="center"/>
      <protection locked="0"/>
    </xf>
    <xf numFmtId="178" fontId="88" fillId="0" borderId="6" xfId="0" applyNumberFormat="1" applyFont="1" applyBorder="1" applyAlignment="1" applyProtection="1">
      <alignment horizontal="center" vertical="center"/>
      <protection locked="0"/>
    </xf>
    <xf numFmtId="0" fontId="88" fillId="0" borderId="6" xfId="0" applyFont="1" applyBorder="1" applyProtection="1">
      <alignment vertical="center"/>
      <protection locked="0"/>
    </xf>
    <xf numFmtId="58" fontId="88" fillId="0" borderId="6" xfId="0" applyNumberFormat="1" applyFont="1" applyBorder="1" applyAlignment="1" applyProtection="1">
      <alignment horizontal="center" vertical="center"/>
      <protection locked="0"/>
    </xf>
    <xf numFmtId="58" fontId="89" fillId="0" borderId="6" xfId="0" applyNumberFormat="1" applyFont="1" applyBorder="1" applyAlignment="1" applyProtection="1">
      <alignment horizontal="center" vertical="center"/>
      <protection locked="0"/>
    </xf>
    <xf numFmtId="190" fontId="89" fillId="0" borderId="6" xfId="0" applyNumberFormat="1" applyFont="1" applyBorder="1" applyAlignment="1" applyProtection="1">
      <alignment horizontal="center" vertical="center"/>
      <protection locked="0"/>
    </xf>
    <xf numFmtId="190" fontId="89" fillId="0" borderId="6" xfId="0" applyNumberFormat="1" applyFont="1" applyBorder="1" applyAlignment="1" applyProtection="1">
      <alignment horizontal="left" vertical="center"/>
      <protection locked="0"/>
    </xf>
    <xf numFmtId="188" fontId="89" fillId="0" borderId="53" xfId="0" applyNumberFormat="1" applyFont="1" applyBorder="1" applyAlignment="1">
      <alignment horizontal="center" vertical="center"/>
    </xf>
    <xf numFmtId="0" fontId="89" fillId="0" borderId="53" xfId="0" applyNumberFormat="1" applyFont="1" applyBorder="1" applyAlignment="1">
      <alignment horizontal="center" vertical="center"/>
    </xf>
    <xf numFmtId="0" fontId="89" fillId="0" borderId="53" xfId="0" applyNumberFormat="1" applyFont="1" applyBorder="1" applyAlignment="1" applyProtection="1">
      <alignment horizontal="center" vertical="center"/>
      <protection locked="0"/>
    </xf>
    <xf numFmtId="0" fontId="89" fillId="0" borderId="53" xfId="0" applyFont="1" applyBorder="1" applyAlignment="1" applyProtection="1">
      <alignment horizontal="center" vertical="center"/>
      <protection locked="0"/>
    </xf>
    <xf numFmtId="0" fontId="89" fillId="0" borderId="53" xfId="0" applyFont="1" applyBorder="1" applyAlignment="1">
      <alignment horizontal="center" vertical="center"/>
    </xf>
    <xf numFmtId="0" fontId="94" fillId="0" borderId="53" xfId="0" applyFont="1" applyBorder="1" applyAlignment="1">
      <alignment horizontal="left"/>
    </xf>
    <xf numFmtId="0" fontId="89" fillId="0" borderId="53" xfId="0" applyFont="1" applyBorder="1" applyProtection="1">
      <alignment vertical="center"/>
      <protection locked="0"/>
    </xf>
    <xf numFmtId="0" fontId="89" fillId="0" borderId="53" xfId="0" applyNumberFormat="1" applyFont="1" applyBorder="1" applyProtection="1">
      <alignment vertical="center"/>
      <protection locked="0"/>
    </xf>
    <xf numFmtId="9" fontId="89" fillId="0" borderId="53" xfId="0" applyNumberFormat="1" applyFont="1" applyBorder="1" applyAlignment="1">
      <alignment horizontal="center" vertical="center"/>
    </xf>
    <xf numFmtId="188" fontId="89" fillId="0" borderId="53" xfId="0" applyNumberFormat="1" applyFont="1" applyBorder="1" applyAlignment="1" applyProtection="1">
      <alignment horizontal="center" vertical="center"/>
      <protection locked="0"/>
    </xf>
    <xf numFmtId="188" fontId="89" fillId="0" borderId="53" xfId="0" applyNumberFormat="1" applyFont="1" applyBorder="1" applyProtection="1">
      <alignment vertical="center"/>
      <protection locked="0"/>
    </xf>
    <xf numFmtId="188" fontId="88" fillId="0" borderId="53" xfId="0" applyNumberFormat="1" applyFont="1" applyBorder="1" applyAlignment="1" applyProtection="1">
      <alignment horizontal="center" vertical="center"/>
      <protection locked="0"/>
    </xf>
    <xf numFmtId="178" fontId="88" fillId="0" borderId="53" xfId="0" applyNumberFormat="1" applyFont="1" applyBorder="1" applyAlignment="1" applyProtection="1">
      <alignment horizontal="center" vertical="center"/>
      <protection locked="0"/>
    </xf>
    <xf numFmtId="0" fontId="88" fillId="0" borderId="53" xfId="0" applyFont="1" applyBorder="1" applyProtection="1">
      <alignment vertical="center"/>
      <protection locked="0"/>
    </xf>
    <xf numFmtId="0" fontId="88" fillId="0" borderId="53" xfId="0" applyFont="1" applyBorder="1" applyAlignment="1">
      <alignment horizontal="center" vertical="center"/>
    </xf>
    <xf numFmtId="190" fontId="89" fillId="0" borderId="53" xfId="0" applyNumberFormat="1" applyFont="1" applyBorder="1" applyAlignment="1">
      <alignment horizontal="center" vertical="center"/>
    </xf>
    <xf numFmtId="0" fontId="88" fillId="0" borderId="53" xfId="0" applyNumberFormat="1" applyFont="1" applyBorder="1" applyAlignment="1">
      <alignment horizontal="center" vertical="center"/>
    </xf>
    <xf numFmtId="188" fontId="88" fillId="0" borderId="53" xfId="0" applyNumberFormat="1" applyFont="1" applyBorder="1" applyAlignment="1">
      <alignment horizontal="center" vertical="center"/>
    </xf>
    <xf numFmtId="190" fontId="88" fillId="0" borderId="53" xfId="0" applyNumberFormat="1" applyFont="1" applyBorder="1" applyAlignment="1">
      <alignment horizontal="center" vertical="center"/>
    </xf>
    <xf numFmtId="58" fontId="88" fillId="0" borderId="53" xfId="0" applyNumberFormat="1" applyFont="1" applyBorder="1" applyAlignment="1" applyProtection="1">
      <alignment horizontal="center" vertical="center"/>
      <protection locked="0"/>
    </xf>
    <xf numFmtId="58" fontId="89" fillId="0" borderId="53" xfId="0" applyNumberFormat="1" applyFont="1" applyBorder="1" applyAlignment="1" applyProtection="1">
      <alignment horizontal="center" vertical="center"/>
      <protection locked="0"/>
    </xf>
    <xf numFmtId="190" fontId="89" fillId="0" borderId="53" xfId="0" applyNumberFormat="1" applyFont="1" applyBorder="1" applyAlignment="1" applyProtection="1">
      <alignment horizontal="center" vertical="center"/>
      <protection locked="0"/>
    </xf>
    <xf numFmtId="190" fontId="89" fillId="0" borderId="53" xfId="0" applyNumberFormat="1" applyFont="1" applyBorder="1" applyAlignment="1" applyProtection="1">
      <alignment horizontal="left" vertical="center"/>
      <protection locked="0"/>
    </xf>
    <xf numFmtId="190" fontId="88" fillId="0" borderId="54" xfId="53" applyNumberFormat="1" applyFont="1" applyBorder="1" applyAlignment="1">
      <alignment horizontal="center" vertical="center"/>
    </xf>
    <xf numFmtId="190" fontId="88" fillId="0" borderId="54" xfId="53" applyNumberFormat="1" applyFont="1" applyBorder="1" applyAlignment="1">
      <alignment horizontal="left" vertical="center"/>
    </xf>
    <xf numFmtId="194" fontId="89" fillId="0" borderId="53" xfId="0" applyNumberFormat="1" applyFont="1" applyBorder="1" applyAlignment="1">
      <alignment horizontal="center" vertical="center"/>
    </xf>
    <xf numFmtId="192" fontId="89" fillId="0" borderId="53" xfId="0" applyNumberFormat="1" applyFont="1" applyBorder="1" applyAlignment="1">
      <alignment horizontal="center" vertical="center"/>
    </xf>
    <xf numFmtId="178" fontId="89" fillId="0" borderId="53" xfId="0" applyNumberFormat="1" applyFont="1" applyBorder="1" applyAlignment="1" applyProtection="1">
      <alignment horizontal="center" vertical="center"/>
      <protection locked="0"/>
    </xf>
    <xf numFmtId="0" fontId="89" fillId="0" borderId="6" xfId="0" applyFont="1" applyFill="1" applyBorder="1" applyAlignment="1" applyProtection="1">
      <alignment horizontal="center" vertical="center" wrapText="1"/>
      <protection locked="0"/>
    </xf>
    <xf numFmtId="9" fontId="89" fillId="0" borderId="6" xfId="0" applyNumberFormat="1" applyFont="1" applyBorder="1" applyAlignment="1" applyProtection="1">
      <alignment horizontal="center" vertical="center"/>
      <protection locked="0"/>
    </xf>
    <xf numFmtId="188" fontId="88" fillId="0" borderId="6" xfId="0" applyNumberFormat="1" applyFont="1" applyFill="1" applyBorder="1" applyAlignment="1" applyProtection="1">
      <alignment horizontal="center" vertical="center"/>
      <protection locked="0"/>
    </xf>
    <xf numFmtId="178" fontId="88" fillId="0" borderId="6" xfId="0" applyNumberFormat="1" applyFont="1" applyFill="1" applyBorder="1" applyAlignment="1" applyProtection="1">
      <alignment horizontal="center" vertical="center"/>
      <protection locked="0"/>
    </xf>
    <xf numFmtId="0" fontId="88" fillId="0" borderId="6" xfId="0" applyFont="1" applyFill="1" applyBorder="1" applyAlignment="1" applyProtection="1">
      <alignment vertical="center" wrapText="1"/>
      <protection locked="0"/>
    </xf>
    <xf numFmtId="0" fontId="88" fillId="0" borderId="6" xfId="0" applyNumberFormat="1" applyFont="1" applyFill="1" applyBorder="1" applyAlignment="1" applyProtection="1">
      <alignment horizontal="center" vertical="center"/>
      <protection locked="0"/>
    </xf>
    <xf numFmtId="58" fontId="88" fillId="0" borderId="6" xfId="0" applyNumberFormat="1" applyFont="1" applyFill="1" applyBorder="1" applyAlignment="1" applyProtection="1">
      <alignment horizontal="center" vertical="center" wrapText="1"/>
      <protection locked="0"/>
    </xf>
    <xf numFmtId="190" fontId="89" fillId="0" borderId="6" xfId="0" applyNumberFormat="1" applyFont="1" applyBorder="1" applyProtection="1">
      <alignment vertical="center"/>
      <protection locked="0"/>
    </xf>
    <xf numFmtId="191" fontId="89" fillId="0" borderId="6" xfId="0" applyNumberFormat="1" applyFont="1" applyFill="1" applyBorder="1" applyAlignment="1" applyProtection="1">
      <alignment horizontal="left" vertical="center"/>
      <protection locked="0"/>
    </xf>
    <xf numFmtId="9" fontId="89" fillId="0" borderId="6" xfId="0" applyNumberFormat="1" applyFont="1" applyFill="1" applyBorder="1" applyAlignment="1" applyProtection="1">
      <alignment horizontal="center" vertical="center"/>
      <protection locked="0"/>
    </xf>
    <xf numFmtId="194" fontId="89" fillId="0" borderId="6" xfId="0" applyNumberFormat="1" applyFont="1" applyBorder="1" applyAlignment="1" applyProtection="1">
      <alignment horizontal="center" vertical="center"/>
      <protection locked="0"/>
    </xf>
    <xf numFmtId="192" fontId="89" fillId="0" borderId="6" xfId="0" applyNumberFormat="1" applyFont="1" applyBorder="1" applyAlignment="1" applyProtection="1">
      <alignment horizontal="center" vertical="center"/>
      <protection locked="0"/>
    </xf>
    <xf numFmtId="178" fontId="89" fillId="0" borderId="6" xfId="0" applyNumberFormat="1" applyFont="1" applyFill="1" applyBorder="1" applyAlignment="1" applyProtection="1">
      <alignment horizontal="center" vertical="center"/>
      <protection locked="0"/>
    </xf>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lLevel_1" xfId="49"/>
    <cellStyle name="Normal 2" xfId="50"/>
    <cellStyle name="Normal 3" xfId="51"/>
    <cellStyle name="Normal 4" xfId="52"/>
    <cellStyle name="Normal 7 2 4" xfId="53"/>
    <cellStyle name="常规 2" xfId="54"/>
  </cellStyles>
  <dxfs count="25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0"/>
        </left>
        <right style="medium">
          <color indexed="0"/>
        </right>
        <top style="medium">
          <color indexed="0"/>
        </top>
        <bottom style="medium">
          <color indexed="0"/>
        </bottom>
      </border>
    </dxf>
    <dxf/>
    <dxf>
      <fill>
        <patternFill patternType="solid">
          <bgColor theme="4" tint="0.8"/>
        </patternFill>
      </fill>
    </dxf>
    <dxf>
      <fill>
        <patternFill patternType="solid">
          <bgColor theme="4" tint="0.8"/>
        </patternFill>
      </fill>
    </dxf>
    <dxf>
      <fill>
        <patternFill patternType="solid">
          <bgColor theme="4" tint="0.8"/>
        </patternFill>
      </fill>
    </dxf>
    <dxf>
      <fill>
        <patternFill patternType="solid">
          <bgColor theme="4" tint="0.8"/>
        </patternFill>
      </fill>
    </dxf>
    <dxf>
      <fill>
        <patternFill patternType="solid">
          <bgColor theme="4" tint="0.8"/>
        </patternFill>
      </fill>
    </dxf>
    <dxf>
      <fill>
        <patternFill patternType="solid">
          <bgColor theme="4" tint="0.8"/>
        </patternFill>
      </fill>
    </dxf>
    <dxf>
      <fill>
        <patternFill patternType="solid">
          <bgColor theme="4" tint="0.8"/>
        </patternFill>
      </fill>
    </dxf>
    <dxf>
      <fill>
        <patternFill patternType="solid">
          <bgColor theme="4" tint="0.8"/>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ont>
        <color theme="0"/>
      </font>
    </dxf>
    <dxf>
      <font>
        <color theme="0"/>
      </font>
    </dxf>
    <dxf>
      <font>
        <sz val="1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font>
        <sz val="9"/>
      </font>
    </dxf>
    <dxf>
      <font>
        <sz val="9"/>
      </font>
    </dxf>
    <dxf>
      <font>
        <sz val="9"/>
      </font>
    </dxf>
    <dxf>
      <font>
        <sz val="9"/>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1"/>
      </font>
    </dxf>
    <dxf>
      <font>
        <b val="1"/>
      </font>
    </dxf>
    <dxf>
      <font>
        <b val="1"/>
      </font>
    </dxf>
    <dxf>
      <font>
        <b val="1"/>
      </font>
    </dxf>
    <dxf>
      <font>
        <b val="1"/>
      </font>
    </dxf>
    <dxf>
      <font>
        <b val="1"/>
      </font>
    </dxf>
    <dxf>
      <font>
        <b val="1"/>
      </font>
    </dxf>
    <dxf>
      <font>
        <b val="1"/>
      </font>
    </dxf>
    <dxf>
      <font>
        <b val="1"/>
      </font>
    </dxf>
    <dxf>
      <font>
        <b val="1"/>
      </font>
    </dxf>
    <dxf>
      <font>
        <b val="1"/>
      </font>
    </dxf>
    <dxf>
      <font>
        <b val="1"/>
      </font>
    </dxf>
    <dxf>
      <fill>
        <patternFill patternType="solid">
          <bgColor theme="4" tint="0.8"/>
        </patternFill>
      </fill>
    </dxf>
    <dxf>
      <fill>
        <patternFill patternType="solid">
          <bgColor theme="4" tint="0.8"/>
        </patternFill>
      </fill>
    </dxf>
    <dxf>
      <fill>
        <patternFill patternType="solid">
          <bgColor theme="4" tint="0.8"/>
        </patternFill>
      </fill>
    </dxf>
    <dxf>
      <fill>
        <patternFill patternType="solid">
          <bgColor theme="4" tint="0.8"/>
        </patternFill>
      </fill>
    </dxf>
    <dxf>
      <font>
        <color rgb="FF002060"/>
      </font>
    </dxf>
    <dxf>
      <font>
        <color rgb="FF002060"/>
      </font>
    </dxf>
    <dxf>
      <font>
        <color rgb="FF002060"/>
      </font>
    </dxf>
    <dxf>
      <font>
        <color rgb="FF002060"/>
      </font>
    </dxf>
    <dxf>
      <font>
        <b val="1"/>
      </font>
    </dxf>
    <dxf>
      <font>
        <b val="1"/>
      </font>
    </dxf>
    <dxf>
      <font>
        <b val="1"/>
      </font>
    </dxf>
    <dxf>
      <font>
        <b val="1"/>
      </font>
    </dxf>
    <dxf>
      <fill>
        <patternFill patternType="solid">
          <bgColor theme="4" tint="0.8"/>
        </patternFill>
      </fill>
    </dxf>
    <dxf>
      <fill>
        <patternFill patternType="solid">
          <bgColor theme="4" tint="0.8"/>
        </patternFill>
      </fill>
    </dxf>
    <dxf>
      <font>
        <color rgb="FF002060"/>
      </font>
    </dxf>
    <dxf>
      <font>
        <color rgb="FF002060"/>
      </font>
    </dxf>
    <dxf>
      <font>
        <b val="1"/>
      </font>
    </dxf>
    <dxf>
      <font>
        <b val="1"/>
      </font>
    </dxf>
    <dxf>
      <font>
        <color rgb="FF002060"/>
      </font>
    </dxf>
    <dxf>
      <font>
        <color rgb="FF002060"/>
      </font>
    </dxf>
    <dxf>
      <font>
        <color rgb="FF002060"/>
      </font>
    </dxf>
    <dxf>
      <font>
        <color rgb="FF002060"/>
      </font>
    </dxf>
    <dxf>
      <font>
        <color rgb="FF002060"/>
      </font>
    </dxf>
    <dxf>
      <font>
        <color rgb="FF002060"/>
      </font>
    </dxf>
    <dxf>
      <border>
        <left style="thin">
          <color indexed="0"/>
        </left>
        <right style="thin">
          <color indexed="0"/>
        </right>
        <top style="thin">
          <color indexed="0"/>
        </top>
        <bottom style="thin">
          <color indexed="0"/>
        </bottom>
      </border>
    </dxf>
    <dxf/>
    <dxf>
      <border>
        <left style="thin">
          <color indexed="0"/>
        </left>
        <right style="thin">
          <color indexed="0"/>
        </right>
        <top style="thin">
          <color indexed="0"/>
        </top>
        <bottom style="thin">
          <color indexed="0"/>
        </bottom>
      </border>
    </dxf>
    <dxf/>
    <dxf>
      <border>
        <left style="thin">
          <color indexed="0"/>
        </left>
        <right style="thin">
          <color indexed="0"/>
        </right>
        <top style="thin">
          <color indexed="0"/>
        </top>
        <bottom style="thin">
          <color indexed="0"/>
        </bottom>
      </border>
    </dxf>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font>
        <color theme="0"/>
      </font>
    </dxf>
    <dxf>
      <font>
        <color theme="0"/>
      </font>
    </dxf>
    <dxf>
      <fill>
        <patternFill patternType="solid">
          <bgColor rgb="FF002060"/>
        </patternFill>
      </fill>
    </dxf>
    <dxf>
      <alignment horizontal="center"/>
    </dxf>
    <dxf>
      <font>
        <color rgb="FF002060"/>
      </font>
    </dxf>
    <dxf>
      <font>
        <color rgb="FF002060"/>
      </font>
    </dxf>
    <dxf>
      <alignment horizontal="center"/>
    </dxf>
    <dxf>
      <border>
        <left style="medium">
          <color indexed="0"/>
        </left>
        <right style="medium">
          <color indexed="0"/>
        </right>
        <top style="medium">
          <color indexed="0"/>
        </top>
        <bottom style="medium">
          <color indexed="0"/>
        </bottom>
      </border>
    </dxf>
    <dxf/>
    <dxf>
      <border>
        <left style="medium">
          <color indexed="0"/>
        </left>
        <right style="medium">
          <color indexed="0"/>
        </right>
        <top style="medium">
          <color indexed="0"/>
        </top>
        <bottom style="medium">
          <color indexed="0"/>
        </bottom>
      </border>
    </dxf>
    <dxf/>
    <dxf>
      <fill>
        <patternFill patternType="solid">
          <bgColor theme="8" tint="-0.5"/>
        </patternFill>
      </fill>
    </dxf>
    <dxf>
      <fill>
        <patternFill patternType="solid">
          <bgColor theme="8" tint="-0.5"/>
        </patternFill>
      </fill>
    </dxf>
    <dxf>
      <font>
        <color theme="0"/>
      </font>
    </dxf>
    <dxf>
      <font>
        <color theme="0"/>
      </font>
    </dxf>
    <dxf>
      <font>
        <b val="1"/>
      </font>
    </dxf>
    <dxf>
      <font>
        <b val="1"/>
      </font>
    </dxf>
    <dxf>
      <alignment wrapText="1"/>
    </dxf>
    <dxf>
      <alignment wrapText="1"/>
    </dxf>
    <dxf>
      <border>
        <left style="medium">
          <color indexed="0"/>
        </left>
        <right style="medium">
          <color indexed="0"/>
        </right>
        <top style="medium">
          <color indexed="0"/>
        </top>
        <bottom style="medium">
          <color indexed="0"/>
        </bottom>
      </border>
    </dxf>
    <dxf/>
    <dxf>
      <fill>
        <patternFill patternType="solid">
          <bgColor theme="4" tint="0.8"/>
        </patternFill>
      </fill>
    </dxf>
    <dxf>
      <fill>
        <patternFill patternType="solid">
          <bgColor theme="4" tint="0.8"/>
        </patternFill>
      </fill>
    </dxf>
    <dxf>
      <font>
        <color rgb="FF002060"/>
      </font>
    </dxf>
    <dxf>
      <font>
        <color rgb="FF002060"/>
      </font>
    </dxf>
    <dxf>
      <fill>
        <patternFill patternType="solid">
          <bgColor theme="4" tint="0.8"/>
        </patternFill>
      </fill>
    </dxf>
    <dxf>
      <fill>
        <patternFill patternType="solid">
          <bgColor theme="4" tint="0.8"/>
        </patternFill>
      </fill>
    </dxf>
    <dxf>
      <numFmt numFmtId="192" formatCode="0.00_);[Red]\(0.00\)"/>
    </dxf>
    <dxf>
      <numFmt numFmtId="192" formatCode="0.00_);[Red]\(0.00\)"/>
    </dxf>
    <dxf>
      <fill>
        <patternFill patternType="solid">
          <bgColor rgb="FF002060"/>
        </patternFill>
      </fill>
    </dxf>
    <dxf>
      <font>
        <color theme="0"/>
      </font>
    </dxf>
    <dxf>
      <font>
        <b val="1"/>
      </font>
    </dxf>
    <dxf>
      <numFmt numFmtId="195" formatCode="0.000_ "/>
    </dxf>
    <dxf>
      <numFmt numFmtId="184" formatCode="0.00_ "/>
    </dxf>
    <dxf>
      <border>
        <left style="thin">
          <color indexed="0"/>
        </left>
        <right style="thin">
          <color indexed="0"/>
        </right>
        <top style="thin">
          <color indexed="0"/>
        </top>
        <bottom style="thin">
          <color indexed="0"/>
        </bottom>
      </border>
    </dxf>
    <dxf/>
    <dxf>
      <alignment horizontal="center"/>
    </dxf>
    <dxf/>
    <dxf/>
    <dxf>
      <numFmt numFmtId="0" formatCode="General"/>
    </dxf>
    <dxf>
      <numFmt numFmtId="0" formatCode="General"/>
    </dxf>
    <dxf>
      <font>
        <name val="Calibri"/>
        <scheme val="none"/>
        <charset val="134"/>
        <b val="0"/>
        <i val="0"/>
        <strike val="0"/>
        <u val="none"/>
        <sz val="11"/>
        <color theme="1"/>
      </font>
      <fill>
        <patternFill patternType="none"/>
      </fill>
      <alignment horizontal="center" vertical="center" wrapText="1"/>
      <border>
        <left style="thin">
          <color auto="1"/>
        </left>
        <right style="thin">
          <color auto="1"/>
        </right>
        <top style="thin">
          <color auto="1"/>
        </top>
        <bottom style="thin">
          <color auto="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dxf>
    <dxf>
      <font>
        <color auto="1"/>
      </font>
    </dxf>
    <dxf>
      <numFmt numFmtId="0" formatCode="General"/>
    </dxf>
    <dxf>
      <numFmt numFmtId="193" formatCode="[$-809]dd\ mmmm\ yyyy;@"/>
    </dxf>
    <dxf>
      <numFmt numFmtId="9" formatCode="0%"/>
    </dxf>
    <dxf>
      <font>
        <name val="Calibri"/>
        <scheme val="none"/>
        <charset val="134"/>
        <b val="0"/>
        <i val="0"/>
        <strike val="0"/>
        <u val="none"/>
        <sz val="11"/>
        <color rgb="FF000000"/>
      </font>
      <numFmt numFmtId="0" formatCode="General"/>
      <fill>
        <patternFill patternType="none"/>
      </fill>
      <alignment vertical="center" wrapText="1"/>
      <border>
        <left style="thin">
          <color auto="1"/>
        </left>
        <right style="thin">
          <color auto="1"/>
        </right>
        <top style="thin">
          <color auto="1"/>
        </top>
        <bottom style="thin">
          <color auto="1"/>
        </bottom>
      </border>
    </dxf>
    <dxf>
      <font>
        <name val="Calibri"/>
        <scheme val="none"/>
        <charset val="134"/>
        <b val="0"/>
        <i val="0"/>
        <strike val="0"/>
        <u val="none"/>
        <sz val="11"/>
        <color auto="1"/>
      </font>
      <numFmt numFmtId="188" formatCode="dd/mmm/yy"/>
      <fill>
        <patternFill patternType="none"/>
      </fill>
      <alignment horizontal="center" vertical="center"/>
      <border>
        <left style="thin">
          <color auto="1"/>
        </left>
        <right style="thin">
          <color auto="1"/>
        </right>
        <top style="thin">
          <color auto="1"/>
        </top>
        <bottom style="thin">
          <color auto="1"/>
        </bottom>
      </border>
    </dxf>
    <dxf>
      <font>
        <name val="Calibri"/>
        <scheme val="none"/>
        <charset val="134"/>
        <b val="0"/>
        <i val="0"/>
        <strike val="0"/>
        <u val="none"/>
        <sz val="11"/>
        <color auto="1"/>
      </font>
      <numFmt numFmtId="188" formatCode="dd/mmm/yy"/>
      <fill>
        <patternFill patternType="none"/>
      </fill>
      <alignment horizontal="center" vertical="center"/>
      <border>
        <left style="thin">
          <color auto="1"/>
        </left>
        <right/>
        <top style="thin">
          <color auto="1"/>
        </top>
        <bottom style="thin">
          <color auto="1"/>
        </bottom>
      </border>
    </dxf>
    <dxf>
      <font>
        <name val="Calibri"/>
        <scheme val="none"/>
        <charset val="134"/>
        <b val="0"/>
        <i val="0"/>
        <strike val="0"/>
        <u val="none"/>
        <sz val="11"/>
        <color auto="1"/>
      </font>
      <numFmt numFmtId="178" formatCode="[$-409]d/mmm/yy;@"/>
      <fill>
        <patternFill patternType="none"/>
      </fill>
      <alignment horizontal="center" vertical="center"/>
      <border>
        <left style="thin">
          <color auto="1"/>
        </left>
        <right/>
        <top style="thin">
          <color auto="1"/>
        </top>
        <bottom style="thin">
          <color auto="1"/>
        </bottom>
      </border>
    </dxf>
    <dxf>
      <font>
        <name val="Calibri"/>
        <scheme val="none"/>
        <charset val="134"/>
        <b val="0"/>
        <i val="0"/>
        <strike val="0"/>
        <u val="none"/>
        <sz val="11"/>
        <color auto="1"/>
      </font>
      <numFmt numFmtId="178" formatCode="[$-409]d/mmm/yy;@"/>
      <fill>
        <patternFill patternType="none"/>
      </fill>
      <alignment horizontal="center" vertical="center"/>
      <border>
        <left style="thin">
          <color auto="1"/>
        </left>
        <right/>
        <top style="thin">
          <color auto="1"/>
        </top>
        <bottom style="thin">
          <color auto="1"/>
        </bottom>
      </border>
    </dxf>
    <dxf>
      <font>
        <name val="Calibri"/>
        <scheme val="none"/>
        <charset val="134"/>
        <b val="0"/>
        <i val="0"/>
        <strike val="0"/>
        <u val="none"/>
        <sz val="11"/>
        <color auto="1"/>
      </font>
      <fill>
        <patternFill patternType="none"/>
      </fill>
      <alignment vertical="center" wrapText="1"/>
      <border>
        <left style="thin">
          <color auto="1"/>
        </left>
        <right style="thin">
          <color auto="1"/>
        </right>
        <top style="thin">
          <color auto="1"/>
        </top>
        <bottom style="thin">
          <color auto="1"/>
        </bottom>
      </border>
    </dxf>
    <dxf>
      <font>
        <name val="Calibri"/>
        <scheme val="none"/>
        <charset val="134"/>
        <b val="0"/>
        <i val="0"/>
        <strike val="0"/>
        <u val="none"/>
        <sz val="11"/>
        <color auto="1"/>
      </font>
      <numFmt numFmtId="0" formatCode="General"/>
      <fill>
        <patternFill patternType="none"/>
      </fill>
      <alignment horizontal="center" vertical="center"/>
      <border>
        <left style="thin">
          <color auto="1"/>
        </left>
        <right style="thin">
          <color auto="1"/>
        </right>
        <top style="thin">
          <color auto="1"/>
        </top>
        <bottom style="thin">
          <color auto="1"/>
        </bottom>
      </border>
    </dxf>
    <dxf>
      <numFmt numFmtId="190" formatCode="0_);[Red]\(0\)"/>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dxf>
    <dxf>
      <numFmt numFmtId="9" formatCode="0%"/>
    </dxf>
    <dxf>
      <numFmt numFmtId="0" formatCode="General"/>
    </dxf>
    <dxf>
      <numFmt numFmtId="188" formatCode="dd/mmm/yy"/>
      <alignment horizontal="center"/>
    </dxf>
    <dxf>
      <numFmt numFmtId="188" formatCode="dd/mmm/yy"/>
    </dxf>
    <dxf>
      <font>
        <name val="Calibri"/>
        <scheme val="none"/>
        <charset val="134"/>
        <b val="0"/>
        <i val="0"/>
        <strike val="0"/>
        <u val="none"/>
        <sz val="11"/>
        <color auto="1"/>
      </font>
      <numFmt numFmtId="0" formatCode="General"/>
      <fill>
        <patternFill patternType="none"/>
      </fill>
      <alignment horizontal="center" vertical="center" wrapText="1"/>
      <border>
        <left style="thin">
          <color auto="1"/>
        </left>
        <right style="thin">
          <color auto="1"/>
        </right>
        <top style="thin">
          <color auto="1"/>
        </top>
        <bottom style="thin">
          <color auto="1"/>
        </bottom>
      </border>
    </dxf>
    <dxf>
      <numFmt numFmtId="0" formatCode="General"/>
    </dxf>
    <dxf>
      <numFmt numFmtId="0" formatCode="General"/>
    </dxf>
    <dxf>
      <font>
        <name val="Calibri"/>
        <scheme val="none"/>
        <charset val="134"/>
        <b val="0"/>
        <i val="0"/>
        <strike val="0"/>
        <u val="none"/>
        <sz val="11"/>
        <color auto="1"/>
      </font>
      <numFmt numFmtId="58" formatCode="m/d/yyyy"/>
      <fill>
        <patternFill patternType="none"/>
      </fill>
      <alignment horizontal="center" vertical="center" wrapText="1"/>
      <border>
        <left style="thin">
          <color auto="1"/>
        </left>
        <right style="thin">
          <color auto="1"/>
        </right>
        <top style="thin">
          <color auto="1"/>
        </top>
        <bottom style="thin">
          <color auto="1"/>
        </bottom>
      </border>
    </dxf>
    <dxf>
      <numFmt numFmtId="58" formatCode="m/d/yyyy"/>
    </dxf>
    <dxf>
      <numFmt numFmtId="190" formatCode="0_);[Red]\(0\)"/>
    </dxf>
    <dxf>
      <numFmt numFmtId="190" formatCode="0_);[Red]\(0\)"/>
    </dxf>
    <dxf>
      <numFmt numFmtId="9" formatCode="0%"/>
    </dxf>
    <dxf>
      <numFmt numFmtId="9" formatCode="0%"/>
    </dxf>
    <dxf>
      <numFmt numFmtId="188" formatCode="dd/mmm/yy"/>
    </dxf>
    <dxf>
      <numFmt numFmtId="188" formatCode="dd/mmm/yy"/>
    </dxf>
    <dxf>
      <numFmt numFmtId="188" formatCode="dd/mmm/yy"/>
    </dxf>
    <dxf>
      <numFmt numFmtId="188" formatCode="dd/mmm/yy"/>
    </dxf>
    <dxf>
      <numFmt numFmtId="188" formatCode="dd/mmm/yy"/>
    </dxf>
    <dxf>
      <numFmt numFmtId="1" formatCode="0"/>
    </dxf>
    <dxf>
      <numFmt numFmtId="178" formatCode="[$-409]d/mmm/yy;@"/>
    </dxf>
    <dxf>
      <numFmt numFmtId="190" formatCode="0_);[Red]\(0\)"/>
    </dxf>
    <dxf>
      <font>
        <name val="Calibri"/>
        <scheme val="none"/>
        <charset val="134"/>
        <b val="0"/>
        <i val="0"/>
        <strike val="0"/>
        <u val="none"/>
        <sz val="11"/>
        <color theme="1"/>
      </font>
      <numFmt numFmtId="191" formatCode="dd\-mmm"/>
      <fill>
        <patternFill patternType="none"/>
      </fill>
      <alignment horizontal="left" vertical="center"/>
      <border>
        <left style="thin">
          <color auto="1"/>
        </left>
        <right style="thin">
          <color auto="1"/>
        </right>
        <top style="thin">
          <color auto="1"/>
        </top>
        <bottom style="thin">
          <color auto="1"/>
        </bottom>
      </border>
    </dxf>
    <dxf>
      <font>
        <name val="Calibri"/>
        <scheme val="none"/>
        <charset val="134"/>
        <b val="0"/>
        <i val="0"/>
        <strike val="0"/>
        <u val="none"/>
        <sz val="11"/>
        <color theme="1"/>
      </font>
      <numFmt numFmtId="9" formatCode="0%"/>
      <fill>
        <patternFill patternType="none"/>
      </fill>
      <alignment horizontal="center" vertical="center"/>
      <border>
        <left style="thin">
          <color auto="1"/>
        </left>
        <right style="thin">
          <color auto="1"/>
        </right>
        <top style="thin">
          <color auto="1"/>
        </top>
        <bottom style="thin">
          <color auto="1"/>
        </bottom>
      </border>
    </dxf>
    <dxf>
      <numFmt numFmtId="9" formatCode="0%"/>
    </dxf>
    <dxf>
      <numFmt numFmtId="0" formatCode="General"/>
    </dxf>
    <dxf>
      <numFmt numFmtId="192" formatCode="0.00_);[Red]\(0.00\)"/>
    </dxf>
    <dxf>
      <numFmt numFmtId="192" formatCode="0.00_);[Red]\(0.00\)"/>
    </dxf>
    <dxf>
      <font>
        <name val="Calibri"/>
        <scheme val="none"/>
        <charset val="134"/>
        <b val="0"/>
        <i val="0"/>
        <strike val="0"/>
        <u val="none"/>
        <sz val="11"/>
        <color theme="1"/>
      </font>
      <numFmt numFmtId="178" formatCode="[$-409]d/mmm/yy;@"/>
      <fill>
        <patternFill patternType="none"/>
      </fill>
      <alignment horizontal="center" vertical="center"/>
      <border>
        <left style="thin">
          <color auto="1"/>
        </left>
        <right style="thin">
          <color auto="1"/>
        </right>
        <top style="thin">
          <color auto="1"/>
        </top>
        <bottom style="thin">
          <color auto="1"/>
        </bottom>
      </border>
      <protection locked="0"/>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40"/>
      <tableStyleElement type="headerRow" dxfId="239"/>
      <tableStyleElement type="totalRow" dxfId="238"/>
      <tableStyleElement type="firstColumn" dxfId="237"/>
      <tableStyleElement type="lastColumn" dxfId="236"/>
      <tableStyleElement type="firstRowStripe" dxfId="235"/>
      <tableStyleElement type="firstColumnStripe" dxfId="234"/>
    </tableStyle>
    <tableStyle name="PivotStylePreset2_Accent1" table="0" count="10" xr9:uid="{267968C8-6FFD-4C36-ACC1-9EA1FD1885CA}">
      <tableStyleElement type="headerRow" dxfId="250"/>
      <tableStyleElement type="totalRow" dxfId="249"/>
      <tableStyleElement type="firstRowStripe" dxfId="248"/>
      <tableStyleElement type="firstColumnStripe" dxfId="247"/>
      <tableStyleElement type="firstSubtotalRow" dxfId="246"/>
      <tableStyleElement type="secondSubtotalRow" dxfId="245"/>
      <tableStyleElement type="firstRowSubheading" dxfId="244"/>
      <tableStyleElement type="secondRowSubheading" dxfId="243"/>
      <tableStyleElement type="pageFieldLabels" dxfId="242"/>
      <tableStyleElement type="pageFieldValues" dxfId="241"/>
    </tableStyle>
  </tableStyles>
  <colors>
    <mruColors>
      <color rgb="0034FCEB"/>
      <color rgb="00EC877C"/>
      <color rgb="00DBC47E"/>
      <color rgb="00FF79E8"/>
      <color rgb="00E58EFB"/>
      <color rgb="007FB9E5"/>
      <color rgb="0092D050"/>
      <color rgb="00FFFF00"/>
      <color rgb="00FF0000"/>
      <color rgb="00FFFFFF"/>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www.wps.cn/officeDocument/2020/cellImage" Target="cellimages.xml"/><Relationship Id="rId20" Type="http://schemas.openxmlformats.org/officeDocument/2006/relationships/sheetMetadata" Target="metadata.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7.xml"/><Relationship Id="rId16" Type="http://schemas.openxmlformats.org/officeDocument/2006/relationships/externalLink" Target="externalLinks/externalLink6.xml"/><Relationship Id="rId15" Type="http://schemas.openxmlformats.org/officeDocument/2006/relationships/externalLink" Target="externalLinks/externalLink5.xml"/><Relationship Id="rId14" Type="http://schemas.openxmlformats.org/officeDocument/2006/relationships/externalLink" Target="externalLinks/externalLink4.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1" Type="http://schemas.openxmlformats.org/officeDocument/2006/relationships/externalLink" Target="externalLinks/externalLink1.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4A956B0B-385A-4B43-8622-14FE889EF3AD}" type="doc">
      <dgm:prSet loTypeId="urn:microsoft.com/office/officeart/2005/8/layout/vList6" loCatId="" qsTypeId="urn:microsoft.com/office/officeart/2005/8/quickstyle/3d3#1" qsCatId="3D" csTypeId="urn:microsoft.com/office/officeart/2005/8/colors/colorful4#1" csCatId="colorful" phldr="1"/>
      <dgm:spPr/>
      <dgm:t>
        <a:bodyPr/>
        <a:lstStyle/>
        <a:p>
          <a:endParaRPr lang="en-US"/>
        </a:p>
      </dgm:t>
    </dgm:pt>
    <dgm:pt modelId="{02DAD029-8ED8-6C44-8674-B62A2B4A3A1D}">
      <dgm:prSet phldrT="[Text]"/>
      <dgm:spPr/>
      <dgm:t>
        <a:bodyPr/>
        <a:lstStyle/>
        <a:p>
          <a:r>
            <a:rPr lang="en-US"/>
            <a:t>Q1</a:t>
          </a:r>
        </a:p>
      </dgm:t>
    </dgm:pt>
    <dgm:pt modelId="{A2963189-33DE-5B44-81FD-C237F2FBA086}" cxnId="{E0BDD819-28E1-144B-8C80-0CEF80CAF6D8}" type="parTrans">
      <dgm:prSet/>
      <dgm:spPr/>
      <dgm:t>
        <a:bodyPr/>
        <a:lstStyle/>
        <a:p>
          <a:endParaRPr lang="en-US"/>
        </a:p>
      </dgm:t>
    </dgm:pt>
    <dgm:pt modelId="{71700651-933C-1B4D-BE19-A602F1D1551F}" cxnId="{E0BDD819-28E1-144B-8C80-0CEF80CAF6D8}" type="sibTrans">
      <dgm:prSet/>
      <dgm:spPr/>
      <dgm:t>
        <a:bodyPr/>
        <a:lstStyle/>
        <a:p>
          <a:endParaRPr lang="en-US"/>
        </a:p>
      </dgm:t>
    </dgm:pt>
    <dgm:pt modelId="{58108824-93AD-2148-AD0A-400CAA1DF6DB}">
      <dgm:prSet phldrT="[Text]"/>
      <dgm:spPr/>
      <dgm:t>
        <a:bodyPr/>
        <a:lstStyle/>
        <a:p>
          <a:r>
            <a:rPr lang="en-US"/>
            <a:t>3487 GMM NLZ</a:t>
          </a:r>
        </a:p>
      </dgm:t>
    </dgm:pt>
    <dgm:pt modelId="{0F97084C-AF22-BB41-B741-28796EEA7959}" cxnId="{7CFA4885-20A1-544B-A8E4-1F2481D40AA9}" type="parTrans">
      <dgm:prSet/>
      <dgm:spPr/>
      <dgm:t>
        <a:bodyPr/>
        <a:lstStyle/>
        <a:p>
          <a:endParaRPr lang="en-US"/>
        </a:p>
      </dgm:t>
    </dgm:pt>
    <dgm:pt modelId="{AFF5E0E4-678E-2A4C-BF3D-8071E794F0BB}" cxnId="{7CFA4885-20A1-544B-A8E4-1F2481D40AA9}" type="sibTrans">
      <dgm:prSet/>
      <dgm:spPr/>
      <dgm:t>
        <a:bodyPr/>
        <a:lstStyle/>
        <a:p>
          <a:endParaRPr lang="en-US"/>
        </a:p>
      </dgm:t>
    </dgm:pt>
    <dgm:pt modelId="{380B4777-86A3-1440-8471-C70C16DDF1DC}">
      <dgm:prSet phldrT="[Text]"/>
      <dgm:spPr/>
      <dgm:t>
        <a:bodyPr/>
        <a:lstStyle/>
        <a:p>
          <a:r>
            <a:rPr lang="en-US"/>
            <a:t>Q2</a:t>
          </a:r>
        </a:p>
      </dgm:t>
    </dgm:pt>
    <dgm:pt modelId="{B8DC5865-1DF0-1149-B15A-91835BCE82D9}" cxnId="{FCEBF101-46C1-E44F-BE08-CBD6538D2A6E}" type="parTrans">
      <dgm:prSet/>
      <dgm:spPr/>
      <dgm:t>
        <a:bodyPr/>
        <a:lstStyle/>
        <a:p>
          <a:endParaRPr lang="en-US"/>
        </a:p>
      </dgm:t>
    </dgm:pt>
    <dgm:pt modelId="{4361A7E7-F6BD-9846-86FC-2A89B1547392}" cxnId="{FCEBF101-46C1-E44F-BE08-CBD6538D2A6E}" type="sibTrans">
      <dgm:prSet/>
      <dgm:spPr/>
      <dgm:t>
        <a:bodyPr/>
        <a:lstStyle/>
        <a:p>
          <a:endParaRPr lang="en-US"/>
        </a:p>
      </dgm:t>
    </dgm:pt>
    <dgm:pt modelId="{655B7001-7F90-CC46-B20B-0B9767A0947B}">
      <dgm:prSet phldrT="[Text]"/>
      <dgm:spPr/>
      <dgm:t>
        <a:bodyPr/>
        <a:lstStyle/>
        <a:p>
          <a:r>
            <a:rPr lang="en-US"/>
            <a:t>Q3</a:t>
          </a:r>
        </a:p>
      </dgm:t>
    </dgm:pt>
    <dgm:pt modelId="{31AE6ACC-FFE1-5A4F-AC93-25D27059951E}" cxnId="{FB7B169B-E2AC-DC4C-BADA-5C5A3BB4A919}" type="parTrans">
      <dgm:prSet/>
      <dgm:spPr/>
      <dgm:t>
        <a:bodyPr/>
        <a:lstStyle/>
        <a:p>
          <a:endParaRPr lang="en-US"/>
        </a:p>
      </dgm:t>
    </dgm:pt>
    <dgm:pt modelId="{FBD56847-98EB-CC4B-9EDE-1FFD704AFFF0}" cxnId="{FB7B169B-E2AC-DC4C-BADA-5C5A3BB4A919}" type="sibTrans">
      <dgm:prSet/>
      <dgm:spPr/>
      <dgm:t>
        <a:bodyPr/>
        <a:lstStyle/>
        <a:p>
          <a:endParaRPr lang="en-US"/>
        </a:p>
      </dgm:t>
    </dgm:pt>
    <dgm:pt modelId="{43FB02C8-11CD-CA4F-A6FD-0E9717B21CC7}">
      <dgm:prSet phldrT="[Text]"/>
      <dgm:spPr/>
      <dgm:t>
        <a:bodyPr/>
        <a:lstStyle/>
        <a:p>
          <a:r>
            <a:rPr lang="en-US"/>
            <a:t>Q4</a:t>
          </a:r>
        </a:p>
      </dgm:t>
    </dgm:pt>
    <dgm:pt modelId="{30007382-E3FD-FF40-92C8-B60E91F2087D}" cxnId="{AC851EE7-FC03-BE41-987A-047787FF96D6}" type="parTrans">
      <dgm:prSet/>
      <dgm:spPr/>
      <dgm:t>
        <a:bodyPr/>
        <a:lstStyle/>
        <a:p>
          <a:endParaRPr lang="en-US"/>
        </a:p>
      </dgm:t>
    </dgm:pt>
    <dgm:pt modelId="{C0BD6D17-4313-504E-B867-7377F7CDB9FF}" cxnId="{AC851EE7-FC03-BE41-987A-047787FF96D6}" type="sibTrans">
      <dgm:prSet/>
      <dgm:spPr/>
      <dgm:t>
        <a:bodyPr/>
        <a:lstStyle/>
        <a:p>
          <a:endParaRPr lang="en-US"/>
        </a:p>
      </dgm:t>
    </dgm:pt>
    <dgm:pt modelId="{43D5C3A2-35A0-1646-A302-765FC386DF65}">
      <dgm:prSet phldrT="[Text]"/>
      <dgm:spPr/>
      <dgm:t>
        <a:bodyPr/>
        <a:lstStyle/>
        <a:p>
          <a:r>
            <a:rPr lang="en-US"/>
            <a:t>Q5</a:t>
          </a:r>
        </a:p>
      </dgm:t>
    </dgm:pt>
    <dgm:pt modelId="{1C1570E6-3A33-B94C-AB3A-FEDEEF215F6D}" cxnId="{82B9C746-A277-444B-9411-F0C981E04DA9}" type="parTrans">
      <dgm:prSet/>
      <dgm:spPr/>
      <dgm:t>
        <a:bodyPr/>
        <a:lstStyle/>
        <a:p>
          <a:endParaRPr lang="en-US"/>
        </a:p>
      </dgm:t>
    </dgm:pt>
    <dgm:pt modelId="{BD664A5D-CA15-FE4D-93A4-8E2E892BAD85}" cxnId="{82B9C746-A277-444B-9411-F0C981E04DA9}" type="sibTrans">
      <dgm:prSet/>
      <dgm:spPr/>
      <dgm:t>
        <a:bodyPr/>
        <a:lstStyle/>
        <a:p>
          <a:endParaRPr lang="en-US"/>
        </a:p>
      </dgm:t>
    </dgm:pt>
    <dgm:pt modelId="{380BB49B-EF6D-2C46-81E1-43465FB1A373}">
      <dgm:prSet phldrT="[Text]"/>
      <dgm:spPr/>
      <dgm:t>
        <a:bodyPr/>
        <a:lstStyle/>
        <a:p>
          <a:r>
            <a:rPr lang="en-US"/>
            <a:t>Q6</a:t>
          </a:r>
        </a:p>
      </dgm:t>
    </dgm:pt>
    <dgm:pt modelId="{8BF8EB80-06B9-C140-B99B-54F4CF2E9C24}" cxnId="{42DA328B-7B3D-1840-ADA6-C8D3B8399651}" type="parTrans">
      <dgm:prSet/>
      <dgm:spPr/>
      <dgm:t>
        <a:bodyPr/>
        <a:lstStyle/>
        <a:p>
          <a:endParaRPr lang="en-US"/>
        </a:p>
      </dgm:t>
    </dgm:pt>
    <dgm:pt modelId="{0F363FF6-40A4-DF4E-93F0-2A1F11D050A5}" cxnId="{42DA328B-7B3D-1840-ADA6-C8D3B8399651}" type="sibTrans">
      <dgm:prSet/>
      <dgm:spPr/>
      <dgm:t>
        <a:bodyPr/>
        <a:lstStyle/>
        <a:p>
          <a:endParaRPr lang="en-US"/>
        </a:p>
      </dgm:t>
    </dgm:pt>
    <dgm:pt modelId="{3EE34F17-D906-E74E-BC09-8EAA44CFBB0B}">
      <dgm:prSet phldrT="[Text]"/>
      <dgm:spPr/>
      <dgm:t>
        <a:bodyPr/>
        <a:lstStyle/>
        <a:p>
          <a:r>
            <a:rPr lang="en-US"/>
            <a:t>Q7</a:t>
          </a:r>
        </a:p>
      </dgm:t>
    </dgm:pt>
    <dgm:pt modelId="{735525AE-38CA-9A4D-BE1B-0E8D5A25ACF7}" cxnId="{2D5B9A8E-903A-7843-B4DD-12D19E33E326}" type="parTrans">
      <dgm:prSet/>
      <dgm:spPr/>
      <dgm:t>
        <a:bodyPr/>
        <a:lstStyle/>
        <a:p>
          <a:endParaRPr lang="en-US"/>
        </a:p>
      </dgm:t>
    </dgm:pt>
    <dgm:pt modelId="{83FEF859-0C2F-714E-93AC-A760DB0449AA}" cxnId="{2D5B9A8E-903A-7843-B4DD-12D19E33E326}" type="sibTrans">
      <dgm:prSet/>
      <dgm:spPr/>
      <dgm:t>
        <a:bodyPr/>
        <a:lstStyle/>
        <a:p>
          <a:endParaRPr lang="en-US"/>
        </a:p>
      </dgm:t>
    </dgm:pt>
    <dgm:pt modelId="{9D575415-F2AC-FE4D-A4DC-D9F7BE478C4B}">
      <dgm:prSet phldrT="[Text]"/>
      <dgm:spPr/>
      <dgm:t>
        <a:bodyPr/>
        <a:lstStyle/>
        <a:p>
          <a:r>
            <a:rPr lang="en-US"/>
            <a:t>Q8</a:t>
          </a:r>
        </a:p>
      </dgm:t>
    </dgm:pt>
    <dgm:pt modelId="{145C86D0-AC1B-784E-9E89-02E971DEA0AB}" cxnId="{26D36421-7136-8C49-A5CC-4CA58042FA23}" type="parTrans">
      <dgm:prSet/>
      <dgm:spPr/>
      <dgm:t>
        <a:bodyPr/>
        <a:lstStyle/>
        <a:p>
          <a:endParaRPr lang="en-US"/>
        </a:p>
      </dgm:t>
    </dgm:pt>
    <dgm:pt modelId="{CEF3B408-260C-6B47-B3FA-5B37DB5EA88C}" cxnId="{26D36421-7136-8C49-A5CC-4CA58042FA23}" type="sibTrans">
      <dgm:prSet/>
      <dgm:spPr/>
      <dgm:t>
        <a:bodyPr/>
        <a:lstStyle/>
        <a:p>
          <a:endParaRPr lang="en-US"/>
        </a:p>
      </dgm:t>
    </dgm:pt>
    <dgm:pt modelId="{E7B98AFE-9283-5944-A802-7C8374E8215B}">
      <dgm:prSet/>
      <dgm:spPr/>
      <dgm:t>
        <a:bodyPr/>
        <a:lstStyle/>
        <a:p>
          <a:r>
            <a:rPr lang="en-US"/>
            <a:t>3796 GMM NLZ</a:t>
          </a:r>
        </a:p>
      </dgm:t>
    </dgm:pt>
    <dgm:pt modelId="{23F65B40-9C80-804C-8F24-4B84FDE2796E}" cxnId="{C9B21A2C-486B-2742-9353-27BA1C4B5CC3}" type="parTrans">
      <dgm:prSet/>
      <dgm:spPr/>
      <dgm:t>
        <a:bodyPr/>
        <a:lstStyle/>
        <a:p>
          <a:endParaRPr lang="en-US"/>
        </a:p>
      </dgm:t>
    </dgm:pt>
    <dgm:pt modelId="{6E09DF10-8D53-E04E-A67F-02C66C04ED2E}" cxnId="{C9B21A2C-486B-2742-9353-27BA1C4B5CC3}" type="sibTrans">
      <dgm:prSet/>
      <dgm:spPr/>
      <dgm:t>
        <a:bodyPr/>
        <a:lstStyle/>
        <a:p>
          <a:endParaRPr lang="en-US"/>
        </a:p>
      </dgm:t>
    </dgm:pt>
    <dgm:pt modelId="{CE66ED88-CE44-7A44-A76C-09A1166A1BC5}">
      <dgm:prSet/>
      <dgm:spPr/>
      <dgm:t>
        <a:bodyPr/>
        <a:lstStyle/>
        <a:p>
          <a:r>
            <a:rPr lang="en-US"/>
            <a:t>4371 GMM NLZ SLZ</a:t>
          </a:r>
        </a:p>
      </dgm:t>
    </dgm:pt>
    <dgm:pt modelId="{DFF504B7-F46D-B443-BF73-9A63E872A3EF}" cxnId="{BEA7C946-0DED-214A-B634-128714B65CAB}" type="parTrans">
      <dgm:prSet/>
      <dgm:spPr/>
      <dgm:t>
        <a:bodyPr/>
        <a:lstStyle/>
        <a:p>
          <a:endParaRPr lang="en-US"/>
        </a:p>
      </dgm:t>
    </dgm:pt>
    <dgm:pt modelId="{5808FD19-2B23-F94D-89D9-98FEFF097A9A}" cxnId="{BEA7C946-0DED-214A-B634-128714B65CAB}" type="sibTrans">
      <dgm:prSet/>
      <dgm:spPr/>
      <dgm:t>
        <a:bodyPr/>
        <a:lstStyle/>
        <a:p>
          <a:endParaRPr lang="en-US"/>
        </a:p>
      </dgm:t>
    </dgm:pt>
    <dgm:pt modelId="{BC7B547B-0502-B540-96CE-FAE36ED47A31}">
      <dgm:prSet/>
      <dgm:spPr/>
      <dgm:t>
        <a:bodyPr/>
        <a:lstStyle/>
        <a:p>
          <a:r>
            <a:rPr lang="en-US"/>
            <a:t>5475 GMM NLZ SLZ</a:t>
          </a:r>
        </a:p>
      </dgm:t>
    </dgm:pt>
    <dgm:pt modelId="{E988AA4D-3213-2A4A-B29A-151AB179686D}" cxnId="{13DCC971-F9ED-0C42-B701-6454A3DAE888}" type="parTrans">
      <dgm:prSet/>
      <dgm:spPr/>
      <dgm:t>
        <a:bodyPr/>
        <a:lstStyle/>
        <a:p>
          <a:endParaRPr lang="en-US"/>
        </a:p>
      </dgm:t>
    </dgm:pt>
    <dgm:pt modelId="{4B53C968-2657-6E4F-A2BD-37D959393DC3}" cxnId="{13DCC971-F9ED-0C42-B701-6454A3DAE888}" type="sibTrans">
      <dgm:prSet/>
      <dgm:spPr/>
      <dgm:t>
        <a:bodyPr/>
        <a:lstStyle/>
        <a:p>
          <a:endParaRPr lang="en-US"/>
        </a:p>
      </dgm:t>
    </dgm:pt>
    <dgm:pt modelId="{A56A6823-A111-8244-9621-426AF6DDBB5D}">
      <dgm:prSet/>
      <dgm:spPr/>
      <dgm:t>
        <a:bodyPr/>
        <a:lstStyle/>
        <a:p>
          <a:r>
            <a:rPr lang="en-US"/>
            <a:t>3670 GMM SLZ VIS</a:t>
          </a:r>
        </a:p>
      </dgm:t>
    </dgm:pt>
    <dgm:pt modelId="{5F84D860-3699-8043-AFA1-7605463ADBEC}" cxnId="{AF233AC3-3062-F949-B026-F9B91654C7A8}" type="parTrans">
      <dgm:prSet/>
      <dgm:spPr/>
      <dgm:t>
        <a:bodyPr/>
        <a:lstStyle/>
        <a:p>
          <a:endParaRPr lang="en-US"/>
        </a:p>
      </dgm:t>
    </dgm:pt>
    <dgm:pt modelId="{17067A02-2482-D54E-8294-67E9AEEFAC73}" cxnId="{AF233AC3-3062-F949-B026-F9B91654C7A8}" type="sibTrans">
      <dgm:prSet/>
      <dgm:spPr/>
      <dgm:t>
        <a:bodyPr/>
        <a:lstStyle/>
        <a:p>
          <a:endParaRPr lang="en-US"/>
        </a:p>
      </dgm:t>
    </dgm:pt>
    <dgm:pt modelId="{B01A4C74-D00A-E44B-83F4-2CE8A7B65EB0}">
      <dgm:prSet/>
      <dgm:spPr/>
      <dgm:t>
        <a:bodyPr/>
        <a:lstStyle/>
        <a:p>
          <a:r>
            <a:rPr lang="en-US"/>
            <a:t>2563 GMM VIS</a:t>
          </a:r>
        </a:p>
      </dgm:t>
    </dgm:pt>
    <dgm:pt modelId="{F4C01EC7-A4C5-CD40-A8D3-DD9F480EB540}" cxnId="{20A05187-1587-4342-9057-3989BFC3E013}" type="parTrans">
      <dgm:prSet/>
      <dgm:spPr/>
      <dgm:t>
        <a:bodyPr/>
        <a:lstStyle/>
        <a:p>
          <a:endParaRPr lang="en-US"/>
        </a:p>
      </dgm:t>
    </dgm:pt>
    <dgm:pt modelId="{FFE0BDA1-C8CD-944D-B2CE-8D9EC2B754A4}" cxnId="{20A05187-1587-4342-9057-3989BFC3E013}" type="sibTrans">
      <dgm:prSet/>
      <dgm:spPr/>
      <dgm:t>
        <a:bodyPr/>
        <a:lstStyle/>
        <a:p>
          <a:endParaRPr lang="en-US"/>
        </a:p>
      </dgm:t>
    </dgm:pt>
    <dgm:pt modelId="{9B83B740-B748-FC47-A1FD-6A7B78EBBF0B}">
      <dgm:prSet/>
      <dgm:spPr/>
      <dgm:t>
        <a:bodyPr/>
        <a:lstStyle/>
        <a:p>
          <a:r>
            <a:rPr lang="en-US"/>
            <a:t>2471 GMM VIS S.MIN N.MIN</a:t>
          </a:r>
        </a:p>
      </dgm:t>
    </dgm:pt>
    <dgm:pt modelId="{B308361D-2812-DA40-AEC0-D19A00D9EA2E}" cxnId="{24DC65C5-157C-1C42-8CE9-B28881092F36}" type="parTrans">
      <dgm:prSet/>
      <dgm:spPr/>
      <dgm:t>
        <a:bodyPr/>
        <a:lstStyle/>
        <a:p>
          <a:endParaRPr lang="en-US"/>
        </a:p>
      </dgm:t>
    </dgm:pt>
    <dgm:pt modelId="{9C14D7C6-602A-454C-BB51-ABCCF31BF85A}" cxnId="{24DC65C5-157C-1C42-8CE9-B28881092F36}" type="sibTrans">
      <dgm:prSet/>
      <dgm:spPr/>
      <dgm:t>
        <a:bodyPr/>
        <a:lstStyle/>
        <a:p>
          <a:endParaRPr lang="en-US"/>
        </a:p>
      </dgm:t>
    </dgm:pt>
    <dgm:pt modelId="{7E5292AD-14BC-D446-83EB-A3B163E83EDD}">
      <dgm:prSet/>
      <dgm:spPr/>
      <dgm:t>
        <a:bodyPr/>
        <a:lstStyle/>
        <a:p>
          <a:r>
            <a:rPr lang="en-US"/>
            <a:t>2899 GMM</a:t>
          </a:r>
        </a:p>
      </dgm:t>
    </dgm:pt>
    <dgm:pt modelId="{2AD0D2E2-3CCD-7945-8626-74DAF81F2453}" cxnId="{0446544C-C6F5-7D4A-948B-F038B199BAFC}" type="parTrans">
      <dgm:prSet/>
      <dgm:spPr/>
      <dgm:t>
        <a:bodyPr/>
        <a:lstStyle/>
        <a:p>
          <a:endParaRPr lang="en-US"/>
        </a:p>
      </dgm:t>
    </dgm:pt>
    <dgm:pt modelId="{6CFFC46C-890C-2745-9D06-FDEAD317480D}" cxnId="{0446544C-C6F5-7D4A-948B-F038B199BAFC}" type="sibTrans">
      <dgm:prSet/>
      <dgm:spPr/>
      <dgm:t>
        <a:bodyPr/>
        <a:lstStyle/>
        <a:p>
          <a:endParaRPr lang="en-US"/>
        </a:p>
      </dgm:t>
    </dgm:pt>
    <dgm:pt modelId="{BB85D141-7263-864E-97FD-719AA785B9A5}" type="pres">
      <dgm:prSet presAssocID="{4A956B0B-385A-4B43-8622-14FE889EF3AD}" presName="Name0" presStyleCnt="0">
        <dgm:presLayoutVars>
          <dgm:dir/>
          <dgm:animLvl val="lvl"/>
          <dgm:resizeHandles/>
        </dgm:presLayoutVars>
      </dgm:prSet>
      <dgm:spPr/>
    </dgm:pt>
    <dgm:pt modelId="{07DEA562-48DF-7F43-82B3-FC80337428B4}" type="pres">
      <dgm:prSet presAssocID="{02DAD029-8ED8-6C44-8674-B62A2B4A3A1D}" presName="linNode" presStyleCnt="0"/>
      <dgm:spPr/>
    </dgm:pt>
    <dgm:pt modelId="{45307DEB-12DE-AC41-BA6E-5911C810DB9C}" type="pres">
      <dgm:prSet presAssocID="{02DAD029-8ED8-6C44-8674-B62A2B4A3A1D}" presName="parentShp" presStyleLbl="node1" presStyleIdx="0" presStyleCnt="8">
        <dgm:presLayoutVars>
          <dgm:bulletEnabled val="1"/>
        </dgm:presLayoutVars>
      </dgm:prSet>
      <dgm:spPr/>
    </dgm:pt>
    <dgm:pt modelId="{BE330A92-CA86-CC43-99B9-50F675CD216B}" type="pres">
      <dgm:prSet presAssocID="{02DAD029-8ED8-6C44-8674-B62A2B4A3A1D}" presName="childShp" presStyleLbl="bgAccFollowNode1" presStyleIdx="0" presStyleCnt="8">
        <dgm:presLayoutVars>
          <dgm:bulletEnabled val="1"/>
        </dgm:presLayoutVars>
      </dgm:prSet>
      <dgm:spPr/>
    </dgm:pt>
    <dgm:pt modelId="{AA221CBF-F9CE-9B41-BBAD-DFB777102FB2}" type="pres">
      <dgm:prSet presAssocID="{71700651-933C-1B4D-BE19-A602F1D1551F}" presName="spacing" presStyleCnt="0"/>
      <dgm:spPr/>
    </dgm:pt>
    <dgm:pt modelId="{4586D0AC-CC3D-3B4F-BC97-1AB84F1054F6}" type="pres">
      <dgm:prSet presAssocID="{380B4777-86A3-1440-8471-C70C16DDF1DC}" presName="linNode" presStyleCnt="0"/>
      <dgm:spPr/>
    </dgm:pt>
    <dgm:pt modelId="{73CE81BA-FF97-A341-B147-BE7B719F3773}" type="pres">
      <dgm:prSet presAssocID="{380B4777-86A3-1440-8471-C70C16DDF1DC}" presName="parentShp" presStyleLbl="node1" presStyleIdx="1" presStyleCnt="8">
        <dgm:presLayoutVars>
          <dgm:bulletEnabled val="1"/>
        </dgm:presLayoutVars>
      </dgm:prSet>
      <dgm:spPr/>
    </dgm:pt>
    <dgm:pt modelId="{62E90E88-644C-FE4D-8998-C79E99A7FC9F}" type="pres">
      <dgm:prSet presAssocID="{380B4777-86A3-1440-8471-C70C16DDF1DC}" presName="childShp" presStyleLbl="bgAccFollowNode1" presStyleIdx="1" presStyleCnt="8">
        <dgm:presLayoutVars>
          <dgm:bulletEnabled val="1"/>
        </dgm:presLayoutVars>
      </dgm:prSet>
      <dgm:spPr/>
    </dgm:pt>
    <dgm:pt modelId="{66422DE0-4F3C-1346-BB8C-0BE783697A22}" type="pres">
      <dgm:prSet presAssocID="{4361A7E7-F6BD-9846-86FC-2A89B1547392}" presName="spacing" presStyleCnt="0"/>
      <dgm:spPr/>
    </dgm:pt>
    <dgm:pt modelId="{92F583E8-6BEE-7B47-A0A3-55526571154A}" type="pres">
      <dgm:prSet presAssocID="{655B7001-7F90-CC46-B20B-0B9767A0947B}" presName="linNode" presStyleCnt="0"/>
      <dgm:spPr/>
    </dgm:pt>
    <dgm:pt modelId="{ABDD40F9-367D-D247-AD0E-7A1544698961}" type="pres">
      <dgm:prSet presAssocID="{655B7001-7F90-CC46-B20B-0B9767A0947B}" presName="parentShp" presStyleLbl="node1" presStyleIdx="2" presStyleCnt="8">
        <dgm:presLayoutVars>
          <dgm:bulletEnabled val="1"/>
        </dgm:presLayoutVars>
      </dgm:prSet>
      <dgm:spPr/>
    </dgm:pt>
    <dgm:pt modelId="{9FBC2D84-59C0-634C-AE48-8334CACEF269}" type="pres">
      <dgm:prSet presAssocID="{655B7001-7F90-CC46-B20B-0B9767A0947B}" presName="childShp" presStyleLbl="bgAccFollowNode1" presStyleIdx="2" presStyleCnt="8">
        <dgm:presLayoutVars>
          <dgm:bulletEnabled val="1"/>
        </dgm:presLayoutVars>
      </dgm:prSet>
      <dgm:spPr/>
    </dgm:pt>
    <dgm:pt modelId="{31AB0D75-1271-A548-84C7-C093BF58AA37}" type="pres">
      <dgm:prSet presAssocID="{FBD56847-98EB-CC4B-9EDE-1FFD704AFFF0}" presName="spacing" presStyleCnt="0"/>
      <dgm:spPr/>
    </dgm:pt>
    <dgm:pt modelId="{5DF1AFE8-D8A5-6543-954B-12447BDBBCB4}" type="pres">
      <dgm:prSet presAssocID="{43FB02C8-11CD-CA4F-A6FD-0E9717B21CC7}" presName="linNode" presStyleCnt="0"/>
      <dgm:spPr/>
    </dgm:pt>
    <dgm:pt modelId="{E2827A34-3073-FD40-B82B-379CDBB32805}" type="pres">
      <dgm:prSet presAssocID="{43FB02C8-11CD-CA4F-A6FD-0E9717B21CC7}" presName="parentShp" presStyleLbl="node1" presStyleIdx="3" presStyleCnt="8">
        <dgm:presLayoutVars>
          <dgm:bulletEnabled val="1"/>
        </dgm:presLayoutVars>
      </dgm:prSet>
      <dgm:spPr/>
    </dgm:pt>
    <dgm:pt modelId="{BAACA4BA-8E69-6E4F-B5A8-FE2396E659D6}" type="pres">
      <dgm:prSet presAssocID="{43FB02C8-11CD-CA4F-A6FD-0E9717B21CC7}" presName="childShp" presStyleLbl="bgAccFollowNode1" presStyleIdx="3" presStyleCnt="8">
        <dgm:presLayoutVars>
          <dgm:bulletEnabled val="1"/>
        </dgm:presLayoutVars>
      </dgm:prSet>
      <dgm:spPr/>
    </dgm:pt>
    <dgm:pt modelId="{710D2F8B-F0D3-1640-89A7-DA1607098AF4}" type="pres">
      <dgm:prSet presAssocID="{C0BD6D17-4313-504E-B867-7377F7CDB9FF}" presName="spacing" presStyleCnt="0"/>
      <dgm:spPr/>
    </dgm:pt>
    <dgm:pt modelId="{3552FB3D-4160-574E-9A7D-7EC1F5C47A77}" type="pres">
      <dgm:prSet presAssocID="{43D5C3A2-35A0-1646-A302-765FC386DF65}" presName="linNode" presStyleCnt="0"/>
      <dgm:spPr/>
    </dgm:pt>
    <dgm:pt modelId="{FBC7D30E-0F33-A24A-8D01-6D4AB58A3324}" type="pres">
      <dgm:prSet presAssocID="{43D5C3A2-35A0-1646-A302-765FC386DF65}" presName="parentShp" presStyleLbl="node1" presStyleIdx="4" presStyleCnt="8">
        <dgm:presLayoutVars>
          <dgm:bulletEnabled val="1"/>
        </dgm:presLayoutVars>
      </dgm:prSet>
      <dgm:spPr/>
    </dgm:pt>
    <dgm:pt modelId="{40E26571-7C92-004C-A99A-E50074261614}" type="pres">
      <dgm:prSet presAssocID="{43D5C3A2-35A0-1646-A302-765FC386DF65}" presName="childShp" presStyleLbl="bgAccFollowNode1" presStyleIdx="4" presStyleCnt="8">
        <dgm:presLayoutVars>
          <dgm:bulletEnabled val="1"/>
        </dgm:presLayoutVars>
      </dgm:prSet>
      <dgm:spPr/>
    </dgm:pt>
    <dgm:pt modelId="{EC2FDAC1-EC79-D841-AA91-EE53F169D891}" type="pres">
      <dgm:prSet presAssocID="{BD664A5D-CA15-FE4D-93A4-8E2E892BAD85}" presName="spacing" presStyleCnt="0"/>
      <dgm:spPr/>
    </dgm:pt>
    <dgm:pt modelId="{CF164364-8386-4A4E-94DE-65A8D60D674B}" type="pres">
      <dgm:prSet presAssocID="{380BB49B-EF6D-2C46-81E1-43465FB1A373}" presName="linNode" presStyleCnt="0"/>
      <dgm:spPr/>
    </dgm:pt>
    <dgm:pt modelId="{324E2840-DC52-9147-AD42-E4FC45FA3E0D}" type="pres">
      <dgm:prSet presAssocID="{380BB49B-EF6D-2C46-81E1-43465FB1A373}" presName="parentShp" presStyleLbl="node1" presStyleIdx="5" presStyleCnt="8">
        <dgm:presLayoutVars>
          <dgm:bulletEnabled val="1"/>
        </dgm:presLayoutVars>
      </dgm:prSet>
      <dgm:spPr/>
    </dgm:pt>
    <dgm:pt modelId="{5EDA1AB9-10C5-0941-AF0F-E321615470AA}" type="pres">
      <dgm:prSet presAssocID="{380BB49B-EF6D-2C46-81E1-43465FB1A373}" presName="childShp" presStyleLbl="bgAccFollowNode1" presStyleIdx="5" presStyleCnt="8">
        <dgm:presLayoutVars>
          <dgm:bulletEnabled val="1"/>
        </dgm:presLayoutVars>
      </dgm:prSet>
      <dgm:spPr/>
    </dgm:pt>
    <dgm:pt modelId="{6657FDC4-2633-A44F-AFBE-BB46E4FA7DED}" type="pres">
      <dgm:prSet presAssocID="{0F363FF6-40A4-DF4E-93F0-2A1F11D050A5}" presName="spacing" presStyleCnt="0"/>
      <dgm:spPr/>
    </dgm:pt>
    <dgm:pt modelId="{6C75DFF9-851F-B94F-940C-0F0EF4483001}" type="pres">
      <dgm:prSet presAssocID="{3EE34F17-D906-E74E-BC09-8EAA44CFBB0B}" presName="linNode" presStyleCnt="0"/>
      <dgm:spPr/>
    </dgm:pt>
    <dgm:pt modelId="{22C41AED-FE29-FC41-945C-EC17335BE6CF}" type="pres">
      <dgm:prSet presAssocID="{3EE34F17-D906-E74E-BC09-8EAA44CFBB0B}" presName="parentShp" presStyleLbl="node1" presStyleIdx="6" presStyleCnt="8">
        <dgm:presLayoutVars>
          <dgm:bulletEnabled val="1"/>
        </dgm:presLayoutVars>
      </dgm:prSet>
      <dgm:spPr/>
    </dgm:pt>
    <dgm:pt modelId="{6E3E85A5-6971-BC45-8C7A-03F1AD3DCCF2}" type="pres">
      <dgm:prSet presAssocID="{3EE34F17-D906-E74E-BC09-8EAA44CFBB0B}" presName="childShp" presStyleLbl="bgAccFollowNode1" presStyleIdx="6" presStyleCnt="8">
        <dgm:presLayoutVars>
          <dgm:bulletEnabled val="1"/>
        </dgm:presLayoutVars>
      </dgm:prSet>
      <dgm:spPr/>
    </dgm:pt>
    <dgm:pt modelId="{2DB14249-269A-4945-9B0E-DD94F74D1B48}" type="pres">
      <dgm:prSet presAssocID="{83FEF859-0C2F-714E-93AC-A760DB0449AA}" presName="spacing" presStyleCnt="0"/>
      <dgm:spPr/>
    </dgm:pt>
    <dgm:pt modelId="{F07EB56C-E49B-4642-B294-F235F45BD1F9}" type="pres">
      <dgm:prSet presAssocID="{9D575415-F2AC-FE4D-A4DC-D9F7BE478C4B}" presName="linNode" presStyleCnt="0"/>
      <dgm:spPr/>
    </dgm:pt>
    <dgm:pt modelId="{CD48F05D-D1FE-E048-80BD-DEE64501F114}" type="pres">
      <dgm:prSet presAssocID="{9D575415-F2AC-FE4D-A4DC-D9F7BE478C4B}" presName="parentShp" presStyleLbl="node1" presStyleIdx="7" presStyleCnt="8">
        <dgm:presLayoutVars>
          <dgm:bulletEnabled val="1"/>
        </dgm:presLayoutVars>
      </dgm:prSet>
      <dgm:spPr/>
    </dgm:pt>
    <dgm:pt modelId="{B62850AC-217E-424C-B4BB-5ACE2CC07B26}" type="pres">
      <dgm:prSet presAssocID="{9D575415-F2AC-FE4D-A4DC-D9F7BE478C4B}" presName="childShp" presStyleLbl="bgAccFollowNode1" presStyleIdx="7" presStyleCnt="8">
        <dgm:presLayoutVars>
          <dgm:bulletEnabled val="1"/>
        </dgm:presLayoutVars>
      </dgm:prSet>
      <dgm:spPr/>
    </dgm:pt>
  </dgm:ptLst>
  <dgm:cxnLst>
    <dgm:cxn modelId="{FCEBF101-46C1-E44F-BE08-CBD6538D2A6E}" srcId="{4A956B0B-385A-4B43-8622-14FE889EF3AD}" destId="{380B4777-86A3-1440-8471-C70C16DDF1DC}" srcOrd="1" destOrd="0" parTransId="{B8DC5865-1DF0-1149-B15A-91835BCE82D9}" sibTransId="{4361A7E7-F6BD-9846-86FC-2A89B1547392}"/>
    <dgm:cxn modelId="{2BB5C209-243E-8B45-96D3-63038B98F3C5}" type="presOf" srcId="{380B4777-86A3-1440-8471-C70C16DDF1DC}" destId="{73CE81BA-FF97-A341-B147-BE7B719F3773}" srcOrd="0" destOrd="0" presId="urn:microsoft.com/office/officeart/2005/8/layout/vList6"/>
    <dgm:cxn modelId="{DFB61B18-F836-2F4D-8D03-199F0F15A8B1}" type="presOf" srcId="{380BB49B-EF6D-2C46-81E1-43465FB1A373}" destId="{324E2840-DC52-9147-AD42-E4FC45FA3E0D}" srcOrd="0" destOrd="0" presId="urn:microsoft.com/office/officeart/2005/8/layout/vList6"/>
    <dgm:cxn modelId="{E0BDD819-28E1-144B-8C80-0CEF80CAF6D8}" srcId="{4A956B0B-385A-4B43-8622-14FE889EF3AD}" destId="{02DAD029-8ED8-6C44-8674-B62A2B4A3A1D}" srcOrd="0" destOrd="0" parTransId="{A2963189-33DE-5B44-81FD-C237F2FBA086}" sibTransId="{71700651-933C-1B4D-BE19-A602F1D1551F}"/>
    <dgm:cxn modelId="{26D36421-7136-8C49-A5CC-4CA58042FA23}" srcId="{4A956B0B-385A-4B43-8622-14FE889EF3AD}" destId="{9D575415-F2AC-FE4D-A4DC-D9F7BE478C4B}" srcOrd="7" destOrd="0" parTransId="{145C86D0-AC1B-784E-9E89-02E971DEA0AB}" sibTransId="{CEF3B408-260C-6B47-B3FA-5B37DB5EA88C}"/>
    <dgm:cxn modelId="{D9966728-3732-C04B-8927-C54D8C4A891A}" type="presOf" srcId="{43D5C3A2-35A0-1646-A302-765FC386DF65}" destId="{FBC7D30E-0F33-A24A-8D01-6D4AB58A3324}" srcOrd="0" destOrd="0" presId="urn:microsoft.com/office/officeart/2005/8/layout/vList6"/>
    <dgm:cxn modelId="{C9B21A2C-486B-2742-9353-27BA1C4B5CC3}" srcId="{380B4777-86A3-1440-8471-C70C16DDF1DC}" destId="{E7B98AFE-9283-5944-A802-7C8374E8215B}" srcOrd="0" destOrd="0" parTransId="{23F65B40-9C80-804C-8F24-4B84FDE2796E}" sibTransId="{6E09DF10-8D53-E04E-A67F-02C66C04ED2E}"/>
    <dgm:cxn modelId="{387A1D38-1909-D24D-9158-A5FEF4EB3D5C}" type="presOf" srcId="{9B83B740-B748-FC47-A1FD-6A7B78EBBF0B}" destId="{6E3E85A5-6971-BC45-8C7A-03F1AD3DCCF2}" srcOrd="0" destOrd="0" presId="urn:microsoft.com/office/officeart/2005/8/layout/vList6"/>
    <dgm:cxn modelId="{1108E838-A1DE-1A46-9193-6D3C2396525D}" type="presOf" srcId="{655B7001-7F90-CC46-B20B-0B9767A0947B}" destId="{ABDD40F9-367D-D247-AD0E-7A1544698961}" srcOrd="0" destOrd="0" presId="urn:microsoft.com/office/officeart/2005/8/layout/vList6"/>
    <dgm:cxn modelId="{A4105E39-71EB-B543-A865-BC732F9063DC}" type="presOf" srcId="{58108824-93AD-2148-AD0A-400CAA1DF6DB}" destId="{BE330A92-CA86-CC43-99B9-50F675CD216B}" srcOrd="0" destOrd="0" presId="urn:microsoft.com/office/officeart/2005/8/layout/vList6"/>
    <dgm:cxn modelId="{82B9C746-A277-444B-9411-F0C981E04DA9}" srcId="{4A956B0B-385A-4B43-8622-14FE889EF3AD}" destId="{43D5C3A2-35A0-1646-A302-765FC386DF65}" srcOrd="4" destOrd="0" parTransId="{1C1570E6-3A33-B94C-AB3A-FEDEEF215F6D}" sibTransId="{BD664A5D-CA15-FE4D-93A4-8E2E892BAD85}"/>
    <dgm:cxn modelId="{BEA7C946-0DED-214A-B634-128714B65CAB}" srcId="{655B7001-7F90-CC46-B20B-0B9767A0947B}" destId="{CE66ED88-CE44-7A44-A76C-09A1166A1BC5}" srcOrd="0" destOrd="0" parTransId="{DFF504B7-F46D-B443-BF73-9A63E872A3EF}" sibTransId="{5808FD19-2B23-F94D-89D9-98FEFF097A9A}"/>
    <dgm:cxn modelId="{0446544C-C6F5-7D4A-948B-F038B199BAFC}" srcId="{9D575415-F2AC-FE4D-A4DC-D9F7BE478C4B}" destId="{7E5292AD-14BC-D446-83EB-A3B163E83EDD}" srcOrd="0" destOrd="0" parTransId="{2AD0D2E2-3CCD-7945-8626-74DAF81F2453}" sibTransId="{6CFFC46C-890C-2745-9D06-FDEAD317480D}"/>
    <dgm:cxn modelId="{7F44D652-9DB0-1A4B-B93C-38B1E4B69ACC}" type="presOf" srcId="{4A956B0B-385A-4B43-8622-14FE889EF3AD}" destId="{BB85D141-7263-864E-97FD-719AA785B9A5}" srcOrd="0" destOrd="0" presId="urn:microsoft.com/office/officeart/2005/8/layout/vList6"/>
    <dgm:cxn modelId="{6DE6EA60-78CB-254D-9545-55E9D26DCDBC}" type="presOf" srcId="{43FB02C8-11CD-CA4F-A6FD-0E9717B21CC7}" destId="{E2827A34-3073-FD40-B82B-379CDBB32805}" srcOrd="0" destOrd="0" presId="urn:microsoft.com/office/officeart/2005/8/layout/vList6"/>
    <dgm:cxn modelId="{30585F64-C252-AD43-9776-4376143644BE}" type="presOf" srcId="{E7B98AFE-9283-5944-A802-7C8374E8215B}" destId="{62E90E88-644C-FE4D-8998-C79E99A7FC9F}" srcOrd="0" destOrd="0" presId="urn:microsoft.com/office/officeart/2005/8/layout/vList6"/>
    <dgm:cxn modelId="{CF7A8864-E878-344C-9347-AC7649E21757}" type="presOf" srcId="{B01A4C74-D00A-E44B-83F4-2CE8A7B65EB0}" destId="{5EDA1AB9-10C5-0941-AF0F-E321615470AA}" srcOrd="0" destOrd="0" presId="urn:microsoft.com/office/officeart/2005/8/layout/vList6"/>
    <dgm:cxn modelId="{13DCC971-F9ED-0C42-B701-6454A3DAE888}" srcId="{43FB02C8-11CD-CA4F-A6FD-0E9717B21CC7}" destId="{BC7B547B-0502-B540-96CE-FAE36ED47A31}" srcOrd="0" destOrd="0" parTransId="{E988AA4D-3213-2A4A-B29A-151AB179686D}" sibTransId="{4B53C968-2657-6E4F-A2BD-37D959393DC3}"/>
    <dgm:cxn modelId="{7CFA4885-20A1-544B-A8E4-1F2481D40AA9}" srcId="{02DAD029-8ED8-6C44-8674-B62A2B4A3A1D}" destId="{58108824-93AD-2148-AD0A-400CAA1DF6DB}" srcOrd="0" destOrd="0" parTransId="{0F97084C-AF22-BB41-B741-28796EEA7959}" sibTransId="{AFF5E0E4-678E-2A4C-BF3D-8071E794F0BB}"/>
    <dgm:cxn modelId="{20A05187-1587-4342-9057-3989BFC3E013}" srcId="{380BB49B-EF6D-2C46-81E1-43465FB1A373}" destId="{B01A4C74-D00A-E44B-83F4-2CE8A7B65EB0}" srcOrd="0" destOrd="0" parTransId="{F4C01EC7-A4C5-CD40-A8D3-DD9F480EB540}" sibTransId="{FFE0BDA1-C8CD-944D-B2CE-8D9EC2B754A4}"/>
    <dgm:cxn modelId="{42DA328B-7B3D-1840-ADA6-C8D3B8399651}" srcId="{4A956B0B-385A-4B43-8622-14FE889EF3AD}" destId="{380BB49B-EF6D-2C46-81E1-43465FB1A373}" srcOrd="5" destOrd="0" parTransId="{8BF8EB80-06B9-C140-B99B-54F4CF2E9C24}" sibTransId="{0F363FF6-40A4-DF4E-93F0-2A1F11D050A5}"/>
    <dgm:cxn modelId="{2D5B9A8E-903A-7843-B4DD-12D19E33E326}" srcId="{4A956B0B-385A-4B43-8622-14FE889EF3AD}" destId="{3EE34F17-D906-E74E-BC09-8EAA44CFBB0B}" srcOrd="6" destOrd="0" parTransId="{735525AE-38CA-9A4D-BE1B-0E8D5A25ACF7}" sibTransId="{83FEF859-0C2F-714E-93AC-A760DB0449AA}"/>
    <dgm:cxn modelId="{FB7B169B-E2AC-DC4C-BADA-5C5A3BB4A919}" srcId="{4A956B0B-385A-4B43-8622-14FE889EF3AD}" destId="{655B7001-7F90-CC46-B20B-0B9767A0947B}" srcOrd="2" destOrd="0" parTransId="{31AE6ACC-FFE1-5A4F-AC93-25D27059951E}" sibTransId="{FBD56847-98EB-CC4B-9EDE-1FFD704AFFF0}"/>
    <dgm:cxn modelId="{8ED224A0-1A10-314E-9F86-F28FE7C745C6}" type="presOf" srcId="{BC7B547B-0502-B540-96CE-FAE36ED47A31}" destId="{BAACA4BA-8E69-6E4F-B5A8-FE2396E659D6}" srcOrd="0" destOrd="0" presId="urn:microsoft.com/office/officeart/2005/8/layout/vList6"/>
    <dgm:cxn modelId="{436D64A8-A83F-C247-897A-E7053FC720E5}" type="presOf" srcId="{9D575415-F2AC-FE4D-A4DC-D9F7BE478C4B}" destId="{CD48F05D-D1FE-E048-80BD-DEE64501F114}" srcOrd="0" destOrd="0" presId="urn:microsoft.com/office/officeart/2005/8/layout/vList6"/>
    <dgm:cxn modelId="{55A1C8B6-230D-E944-8DEE-8A58A5442751}" type="presOf" srcId="{02DAD029-8ED8-6C44-8674-B62A2B4A3A1D}" destId="{45307DEB-12DE-AC41-BA6E-5911C810DB9C}" srcOrd="0" destOrd="0" presId="urn:microsoft.com/office/officeart/2005/8/layout/vList6"/>
    <dgm:cxn modelId="{AF233AC3-3062-F949-B026-F9B91654C7A8}" srcId="{43D5C3A2-35A0-1646-A302-765FC386DF65}" destId="{A56A6823-A111-8244-9621-426AF6DDBB5D}" srcOrd="0" destOrd="0" parTransId="{5F84D860-3699-8043-AFA1-7605463ADBEC}" sibTransId="{17067A02-2482-D54E-8294-67E9AEEFAC73}"/>
    <dgm:cxn modelId="{24DC65C5-157C-1C42-8CE9-B28881092F36}" srcId="{3EE34F17-D906-E74E-BC09-8EAA44CFBB0B}" destId="{9B83B740-B748-FC47-A1FD-6A7B78EBBF0B}" srcOrd="0" destOrd="0" parTransId="{B308361D-2812-DA40-AEC0-D19A00D9EA2E}" sibTransId="{9C14D7C6-602A-454C-BB51-ABCCF31BF85A}"/>
    <dgm:cxn modelId="{25BEFCD3-CCEB-6E40-A739-C9835793CD12}" type="presOf" srcId="{3EE34F17-D906-E74E-BC09-8EAA44CFBB0B}" destId="{22C41AED-FE29-FC41-945C-EC17335BE6CF}" srcOrd="0" destOrd="0" presId="urn:microsoft.com/office/officeart/2005/8/layout/vList6"/>
    <dgm:cxn modelId="{9E5B1BD5-394C-9748-A5FD-F0463377895A}" type="presOf" srcId="{A56A6823-A111-8244-9621-426AF6DDBB5D}" destId="{40E26571-7C92-004C-A99A-E50074261614}" srcOrd="0" destOrd="0" presId="urn:microsoft.com/office/officeart/2005/8/layout/vList6"/>
    <dgm:cxn modelId="{8E37BBDD-7BD3-AA4C-ADEC-C6E5CEB1FCC6}" type="presOf" srcId="{CE66ED88-CE44-7A44-A76C-09A1166A1BC5}" destId="{9FBC2D84-59C0-634C-AE48-8334CACEF269}" srcOrd="0" destOrd="0" presId="urn:microsoft.com/office/officeart/2005/8/layout/vList6"/>
    <dgm:cxn modelId="{043ADBDE-AA5C-5E4E-A3F9-9986CC9106BD}" type="presOf" srcId="{7E5292AD-14BC-D446-83EB-A3B163E83EDD}" destId="{B62850AC-217E-424C-B4BB-5ACE2CC07B26}" srcOrd="0" destOrd="0" presId="urn:microsoft.com/office/officeart/2005/8/layout/vList6"/>
    <dgm:cxn modelId="{AC851EE7-FC03-BE41-987A-047787FF96D6}" srcId="{4A956B0B-385A-4B43-8622-14FE889EF3AD}" destId="{43FB02C8-11CD-CA4F-A6FD-0E9717B21CC7}" srcOrd="3" destOrd="0" parTransId="{30007382-E3FD-FF40-92C8-B60E91F2087D}" sibTransId="{C0BD6D17-4313-504E-B867-7377F7CDB9FF}"/>
    <dgm:cxn modelId="{68251E1A-1811-0A43-8596-16A2E82A7FA2}" type="presParOf" srcId="{BB85D141-7263-864E-97FD-719AA785B9A5}" destId="{07DEA562-48DF-7F43-82B3-FC80337428B4}" srcOrd="0" destOrd="0" presId="urn:microsoft.com/office/officeart/2005/8/layout/vList6"/>
    <dgm:cxn modelId="{057D259A-BB13-404C-9B35-2F1F554B382D}" type="presParOf" srcId="{07DEA562-48DF-7F43-82B3-FC80337428B4}" destId="{45307DEB-12DE-AC41-BA6E-5911C810DB9C}" srcOrd="0" destOrd="0" presId="urn:microsoft.com/office/officeart/2005/8/layout/vList6"/>
    <dgm:cxn modelId="{BF5D6BE8-12C5-1F47-9C61-9129C5A5EECA}" type="presParOf" srcId="{07DEA562-48DF-7F43-82B3-FC80337428B4}" destId="{BE330A92-CA86-CC43-99B9-50F675CD216B}" srcOrd="1" destOrd="0" presId="urn:microsoft.com/office/officeart/2005/8/layout/vList6"/>
    <dgm:cxn modelId="{95ABA609-FD09-1D42-9CB3-8AD3EA517D26}" type="presParOf" srcId="{BB85D141-7263-864E-97FD-719AA785B9A5}" destId="{AA221CBF-F9CE-9B41-BBAD-DFB777102FB2}" srcOrd="1" destOrd="0" presId="urn:microsoft.com/office/officeart/2005/8/layout/vList6"/>
    <dgm:cxn modelId="{F39EA4F6-6C4B-DA4D-9F61-552E43B20C3B}" type="presParOf" srcId="{BB85D141-7263-864E-97FD-719AA785B9A5}" destId="{4586D0AC-CC3D-3B4F-BC97-1AB84F1054F6}" srcOrd="2" destOrd="0" presId="urn:microsoft.com/office/officeart/2005/8/layout/vList6"/>
    <dgm:cxn modelId="{023A8079-DEB3-9342-BD83-CBADECC9DC18}" type="presParOf" srcId="{4586D0AC-CC3D-3B4F-BC97-1AB84F1054F6}" destId="{73CE81BA-FF97-A341-B147-BE7B719F3773}" srcOrd="0" destOrd="0" presId="urn:microsoft.com/office/officeart/2005/8/layout/vList6"/>
    <dgm:cxn modelId="{17E8C6C4-08BE-164D-82B7-CBD025CFDFD8}" type="presParOf" srcId="{4586D0AC-CC3D-3B4F-BC97-1AB84F1054F6}" destId="{62E90E88-644C-FE4D-8998-C79E99A7FC9F}" srcOrd="1" destOrd="0" presId="urn:microsoft.com/office/officeart/2005/8/layout/vList6"/>
    <dgm:cxn modelId="{C6FE1EDA-E55C-EF41-ABF8-7ECC60E7ED9E}" type="presParOf" srcId="{BB85D141-7263-864E-97FD-719AA785B9A5}" destId="{66422DE0-4F3C-1346-BB8C-0BE783697A22}" srcOrd="3" destOrd="0" presId="urn:microsoft.com/office/officeart/2005/8/layout/vList6"/>
    <dgm:cxn modelId="{8CD844C6-ED06-E94F-BF49-F17888EFCDCA}" type="presParOf" srcId="{BB85D141-7263-864E-97FD-719AA785B9A5}" destId="{92F583E8-6BEE-7B47-A0A3-55526571154A}" srcOrd="4" destOrd="0" presId="urn:microsoft.com/office/officeart/2005/8/layout/vList6"/>
    <dgm:cxn modelId="{4081639B-5D8D-FC49-BC95-ED190570C06E}" type="presParOf" srcId="{92F583E8-6BEE-7B47-A0A3-55526571154A}" destId="{ABDD40F9-367D-D247-AD0E-7A1544698961}" srcOrd="0" destOrd="0" presId="urn:microsoft.com/office/officeart/2005/8/layout/vList6"/>
    <dgm:cxn modelId="{D3054505-CE10-DB45-8E0F-0269CA896A75}" type="presParOf" srcId="{92F583E8-6BEE-7B47-A0A3-55526571154A}" destId="{9FBC2D84-59C0-634C-AE48-8334CACEF269}" srcOrd="1" destOrd="0" presId="urn:microsoft.com/office/officeart/2005/8/layout/vList6"/>
    <dgm:cxn modelId="{769BBB4F-CB50-194F-B6A6-87093B6478B9}" type="presParOf" srcId="{BB85D141-7263-864E-97FD-719AA785B9A5}" destId="{31AB0D75-1271-A548-84C7-C093BF58AA37}" srcOrd="5" destOrd="0" presId="urn:microsoft.com/office/officeart/2005/8/layout/vList6"/>
    <dgm:cxn modelId="{57DACC9E-3CC3-E644-BA41-0B6DAD291E9F}" type="presParOf" srcId="{BB85D141-7263-864E-97FD-719AA785B9A5}" destId="{5DF1AFE8-D8A5-6543-954B-12447BDBBCB4}" srcOrd="6" destOrd="0" presId="urn:microsoft.com/office/officeart/2005/8/layout/vList6"/>
    <dgm:cxn modelId="{A25EC9B3-D9F3-7147-8033-0C989C7C6E75}" type="presParOf" srcId="{5DF1AFE8-D8A5-6543-954B-12447BDBBCB4}" destId="{E2827A34-3073-FD40-B82B-379CDBB32805}" srcOrd="0" destOrd="0" presId="urn:microsoft.com/office/officeart/2005/8/layout/vList6"/>
    <dgm:cxn modelId="{5D9E97DF-85B4-9647-8DD8-4182D3B8740A}" type="presParOf" srcId="{5DF1AFE8-D8A5-6543-954B-12447BDBBCB4}" destId="{BAACA4BA-8E69-6E4F-B5A8-FE2396E659D6}" srcOrd="1" destOrd="0" presId="urn:microsoft.com/office/officeart/2005/8/layout/vList6"/>
    <dgm:cxn modelId="{AC1D93D8-2DC9-6843-B1B5-4EC843AEFFDD}" type="presParOf" srcId="{BB85D141-7263-864E-97FD-719AA785B9A5}" destId="{710D2F8B-F0D3-1640-89A7-DA1607098AF4}" srcOrd="7" destOrd="0" presId="urn:microsoft.com/office/officeart/2005/8/layout/vList6"/>
    <dgm:cxn modelId="{5D6B89F3-62E1-5F49-9002-852A4EBC5FC3}" type="presParOf" srcId="{BB85D141-7263-864E-97FD-719AA785B9A5}" destId="{3552FB3D-4160-574E-9A7D-7EC1F5C47A77}" srcOrd="8" destOrd="0" presId="urn:microsoft.com/office/officeart/2005/8/layout/vList6"/>
    <dgm:cxn modelId="{6A1A24FD-7EFB-E947-B05F-AC739A0F4B70}" type="presParOf" srcId="{3552FB3D-4160-574E-9A7D-7EC1F5C47A77}" destId="{FBC7D30E-0F33-A24A-8D01-6D4AB58A3324}" srcOrd="0" destOrd="0" presId="urn:microsoft.com/office/officeart/2005/8/layout/vList6"/>
    <dgm:cxn modelId="{FC2FE877-9299-534D-849D-48390245FCF4}" type="presParOf" srcId="{3552FB3D-4160-574E-9A7D-7EC1F5C47A77}" destId="{40E26571-7C92-004C-A99A-E50074261614}" srcOrd="1" destOrd="0" presId="urn:microsoft.com/office/officeart/2005/8/layout/vList6"/>
    <dgm:cxn modelId="{871CA822-A33D-2747-9F69-47CCA1D1B351}" type="presParOf" srcId="{BB85D141-7263-864E-97FD-719AA785B9A5}" destId="{EC2FDAC1-EC79-D841-AA91-EE53F169D891}" srcOrd="9" destOrd="0" presId="urn:microsoft.com/office/officeart/2005/8/layout/vList6"/>
    <dgm:cxn modelId="{F3EA4E5E-E643-EE4E-9732-9F96D1D7307D}" type="presParOf" srcId="{BB85D141-7263-864E-97FD-719AA785B9A5}" destId="{CF164364-8386-4A4E-94DE-65A8D60D674B}" srcOrd="10" destOrd="0" presId="urn:microsoft.com/office/officeart/2005/8/layout/vList6"/>
    <dgm:cxn modelId="{A1504DCD-F40F-9E4C-99D5-AE2294827013}" type="presParOf" srcId="{CF164364-8386-4A4E-94DE-65A8D60D674B}" destId="{324E2840-DC52-9147-AD42-E4FC45FA3E0D}" srcOrd="0" destOrd="0" presId="urn:microsoft.com/office/officeart/2005/8/layout/vList6"/>
    <dgm:cxn modelId="{E6D56C69-6326-6A4E-96DA-C6D3EE3B5DCB}" type="presParOf" srcId="{CF164364-8386-4A4E-94DE-65A8D60D674B}" destId="{5EDA1AB9-10C5-0941-AF0F-E321615470AA}" srcOrd="1" destOrd="0" presId="urn:microsoft.com/office/officeart/2005/8/layout/vList6"/>
    <dgm:cxn modelId="{FB080030-56A1-A749-A369-4B64BEB1E6DA}" type="presParOf" srcId="{BB85D141-7263-864E-97FD-719AA785B9A5}" destId="{6657FDC4-2633-A44F-AFBE-BB46E4FA7DED}" srcOrd="11" destOrd="0" presId="urn:microsoft.com/office/officeart/2005/8/layout/vList6"/>
    <dgm:cxn modelId="{BA0508B8-F96E-3745-BA58-A09B143BE233}" type="presParOf" srcId="{BB85D141-7263-864E-97FD-719AA785B9A5}" destId="{6C75DFF9-851F-B94F-940C-0F0EF4483001}" srcOrd="12" destOrd="0" presId="urn:microsoft.com/office/officeart/2005/8/layout/vList6"/>
    <dgm:cxn modelId="{F27E5C8D-6BFF-9F42-9921-F8CD859D14BD}" type="presParOf" srcId="{6C75DFF9-851F-B94F-940C-0F0EF4483001}" destId="{22C41AED-FE29-FC41-945C-EC17335BE6CF}" srcOrd="0" destOrd="0" presId="urn:microsoft.com/office/officeart/2005/8/layout/vList6"/>
    <dgm:cxn modelId="{E8506554-F968-3442-8AA7-A60C6A5AC9B6}" type="presParOf" srcId="{6C75DFF9-851F-B94F-940C-0F0EF4483001}" destId="{6E3E85A5-6971-BC45-8C7A-03F1AD3DCCF2}" srcOrd="1" destOrd="0" presId="urn:microsoft.com/office/officeart/2005/8/layout/vList6"/>
    <dgm:cxn modelId="{25971CF5-7D16-3B4B-A5A2-39593533E1B3}" type="presParOf" srcId="{BB85D141-7263-864E-97FD-719AA785B9A5}" destId="{2DB14249-269A-4945-9B0E-DD94F74D1B48}" srcOrd="13" destOrd="0" presId="urn:microsoft.com/office/officeart/2005/8/layout/vList6"/>
    <dgm:cxn modelId="{E895A649-9232-F348-AF78-D3007E641251}" type="presParOf" srcId="{BB85D141-7263-864E-97FD-719AA785B9A5}" destId="{F07EB56C-E49B-4642-B294-F235F45BD1F9}" srcOrd="14" destOrd="0" presId="urn:microsoft.com/office/officeart/2005/8/layout/vList6"/>
    <dgm:cxn modelId="{632985D5-B2DB-4544-952A-4FC57E983C87}" type="presParOf" srcId="{F07EB56C-E49B-4642-B294-F235F45BD1F9}" destId="{CD48F05D-D1FE-E048-80BD-DEE64501F114}" srcOrd="0" destOrd="0" presId="urn:microsoft.com/office/officeart/2005/8/layout/vList6"/>
    <dgm:cxn modelId="{5C1F2196-3445-2C41-BBAA-E2A986CC037D}" type="presParOf" srcId="{F07EB56C-E49B-4642-B294-F235F45BD1F9}" destId="{B62850AC-217E-424C-B4BB-5ACE2CC07B26}" srcOrd="1" destOrd="0" presId="urn:microsoft.com/office/officeart/2005/8/layout/vList6"/>
  </dgm:cxnLst>
  <dgm:bg/>
  <dgm:whole/>
</dgm:dataModel>
</file>

<file path=xl/diagrams/drawing1.xml><?xml version="1.0" encoding="utf-8"?>
<dsp:drawing xmlns:dgm="http://schemas.openxmlformats.org/drawingml/2006/diagram" xmlns:dsp="http://schemas.microsoft.com/office/drawing/2008/diagram" xmlns:a="http://schemas.openxmlformats.org/drawingml/2006/main" xmlns:r="http://schemas.openxmlformats.org/officeDocument/2006/relationships">
  <dsp:spTree>
    <dsp:nvGrpSpPr>
      <dsp:cNvPr id="2" name="Group 1"/>
      <dsp:cNvGrpSpPr/>
    </dsp:nvGrpSpPr>
    <dsp:grpSpPr>
      <a:xfrm>
        <a:off x="0" y="0"/>
        <a:ext cx="2811780" cy="2349500"/>
        <a:chOff x="0" y="0"/>
        <a:chExt cx="2811780" cy="2349500"/>
      </a:xfrm>
    </dsp:grpSpPr>
    <dsp:sp modelId="{BE330A92-CA86-CC43-99B9-50F675CD216B}">
      <dsp:nvSpPr>
        <dsp:cNvPr id="4" name="Right Arrow 3"/>
        <dsp:cNvSpPr/>
      </dsp:nvSpPr>
      <dsp:spPr bwMode="white">
        <a:xfrm>
          <a:off x="1124712" y="0"/>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0"/>
            <a:satOff val="0"/>
            <a:lumOff val="0"/>
            <a:alpha val="90196"/>
          </a:schemeClr>
        </a:lnRef>
        <a:fillRef idx="1">
          <a:schemeClr val="accent4">
            <a:tint val="40000"/>
            <a:alpha val="90000"/>
            <a:hueOff val="0"/>
            <a:satOff val="0"/>
            <a:lumOff val="0"/>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3487 GMM NLZ</a:t>
          </a:r>
          <a:endParaRPr>
            <a:solidFill>
              <a:schemeClr val="dk1"/>
            </a:solidFill>
          </a:endParaRPr>
        </a:p>
      </dsp:txBody>
      <dsp:txXfrm>
        <a:off x="1124712" y="0"/>
        <a:ext cx="1687068" cy="270057"/>
      </dsp:txXfrm>
    </dsp:sp>
    <dsp:sp modelId="{45307DEB-12DE-AC41-BA6E-5911C810DB9C}">
      <dsp:nvSpPr>
        <dsp:cNvPr id="3" name="Rounded Rectangle 2"/>
        <dsp:cNvSpPr/>
      </dsp:nvSpPr>
      <dsp:spPr bwMode="white">
        <a:xfrm>
          <a:off x="0" y="0"/>
          <a:ext cx="1124712" cy="270057"/>
        </a:xfrm>
        <a:prstGeom prst="roundRect">
          <a:avLst/>
        </a:prstGeom>
        <a:sp3d contourW="19050" prstMaterial="metal">
          <a:bevelT w="88900" h="203200"/>
          <a:bevelB w="165100" h="254000"/>
        </a:sp3d>
      </dsp:spPr>
      <dsp:style>
        <a:lnRef idx="0">
          <a:schemeClr val="lt1"/>
        </a:lnRef>
        <a:fillRef idx="1">
          <a:schemeClr val="accent4">
            <a:hueOff val="0"/>
            <a:satOff val="0"/>
            <a:lumOff val="0"/>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Q1</a:t>
          </a:r>
        </a:p>
      </dsp:txBody>
      <dsp:txXfrm>
        <a:off x="0" y="0"/>
        <a:ext cx="1124712" cy="270057"/>
      </dsp:txXfrm>
    </dsp:sp>
    <dsp:sp modelId="{62E90E88-644C-FE4D-8998-C79E99A7FC9F}">
      <dsp:nvSpPr>
        <dsp:cNvPr id="6" name="Right Arrow 5"/>
        <dsp:cNvSpPr/>
      </dsp:nvSpPr>
      <dsp:spPr bwMode="white">
        <a:xfrm>
          <a:off x="1124712" y="297063"/>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1654285"/>
            <a:satOff val="-8682"/>
            <a:lumOff val="-447"/>
            <a:alpha val="90196"/>
          </a:schemeClr>
        </a:lnRef>
        <a:fillRef idx="1">
          <a:schemeClr val="accent4">
            <a:tint val="40000"/>
            <a:alpha val="90000"/>
            <a:hueOff val="1654285"/>
            <a:satOff val="-8682"/>
            <a:lumOff val="-447"/>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3796 GMM NLZ</a:t>
          </a:r>
          <a:endParaRPr>
            <a:solidFill>
              <a:schemeClr val="dk1"/>
            </a:solidFill>
          </a:endParaRPr>
        </a:p>
      </dsp:txBody>
      <dsp:txXfrm>
        <a:off x="1124712" y="297063"/>
        <a:ext cx="1687068" cy="270057"/>
      </dsp:txXfrm>
    </dsp:sp>
    <dsp:sp modelId="{73CE81BA-FF97-A341-B147-BE7B719F3773}">
      <dsp:nvSpPr>
        <dsp:cNvPr id="5" name="Rounded Rectangle 4"/>
        <dsp:cNvSpPr/>
      </dsp:nvSpPr>
      <dsp:spPr bwMode="white">
        <a:xfrm>
          <a:off x="0" y="297063"/>
          <a:ext cx="1124712" cy="270057"/>
        </a:xfrm>
        <a:prstGeom prst="roundRect">
          <a:avLst/>
        </a:prstGeom>
        <a:sp3d contourW="19050" prstMaterial="metal">
          <a:bevelT w="88900" h="203200"/>
          <a:bevelB w="165100" h="254000"/>
        </a:sp3d>
      </dsp:spPr>
      <dsp:style>
        <a:lnRef idx="0">
          <a:schemeClr val="lt1"/>
        </a:lnRef>
        <a:fillRef idx="1">
          <a:schemeClr val="accent4">
            <a:hueOff val="1482857"/>
            <a:satOff val="-6834"/>
            <a:lumOff val="224"/>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Q2</a:t>
          </a:r>
        </a:p>
      </dsp:txBody>
      <dsp:txXfrm>
        <a:off x="0" y="297063"/>
        <a:ext cx="1124712" cy="270057"/>
      </dsp:txXfrm>
    </dsp:sp>
    <dsp:sp modelId="{9FBC2D84-59C0-634C-AE48-8334CACEF269}">
      <dsp:nvSpPr>
        <dsp:cNvPr id="8" name="Right Arrow 7"/>
        <dsp:cNvSpPr/>
      </dsp:nvSpPr>
      <dsp:spPr bwMode="white">
        <a:xfrm>
          <a:off x="1124712" y="594126"/>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3308571"/>
            <a:satOff val="-17366"/>
            <a:lumOff val="-895"/>
            <a:alpha val="90196"/>
          </a:schemeClr>
        </a:lnRef>
        <a:fillRef idx="1">
          <a:schemeClr val="accent4">
            <a:tint val="40000"/>
            <a:alpha val="90000"/>
            <a:hueOff val="3308571"/>
            <a:satOff val="-17366"/>
            <a:lumOff val="-895"/>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4371 GMM NLZ SLZ</a:t>
          </a:r>
          <a:endParaRPr>
            <a:solidFill>
              <a:schemeClr val="dk1"/>
            </a:solidFill>
          </a:endParaRPr>
        </a:p>
      </dsp:txBody>
      <dsp:txXfrm>
        <a:off x="1124712" y="594126"/>
        <a:ext cx="1687068" cy="270057"/>
      </dsp:txXfrm>
    </dsp:sp>
    <dsp:sp modelId="{ABDD40F9-367D-D247-AD0E-7A1544698961}">
      <dsp:nvSpPr>
        <dsp:cNvPr id="7" name="Rounded Rectangle 6"/>
        <dsp:cNvSpPr/>
      </dsp:nvSpPr>
      <dsp:spPr bwMode="white">
        <a:xfrm>
          <a:off x="0" y="594126"/>
          <a:ext cx="1124712" cy="270057"/>
        </a:xfrm>
        <a:prstGeom prst="roundRect">
          <a:avLst/>
        </a:prstGeom>
        <a:sp3d contourW="19050" prstMaterial="metal">
          <a:bevelT w="88900" h="203200"/>
          <a:bevelB w="165100" h="254000"/>
        </a:sp3d>
      </dsp:spPr>
      <dsp:style>
        <a:lnRef idx="0">
          <a:schemeClr val="lt1"/>
        </a:lnRef>
        <a:fillRef idx="1">
          <a:schemeClr val="accent4">
            <a:hueOff val="2965714"/>
            <a:satOff val="-13668"/>
            <a:lumOff val="448"/>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Q3</a:t>
          </a:r>
        </a:p>
      </dsp:txBody>
      <dsp:txXfrm>
        <a:off x="0" y="594126"/>
        <a:ext cx="1124712" cy="270057"/>
      </dsp:txXfrm>
    </dsp:sp>
    <dsp:sp modelId="{BAACA4BA-8E69-6E4F-B5A8-FE2396E659D6}">
      <dsp:nvSpPr>
        <dsp:cNvPr id="10" name="Right Arrow 9"/>
        <dsp:cNvSpPr/>
      </dsp:nvSpPr>
      <dsp:spPr bwMode="white">
        <a:xfrm>
          <a:off x="1124712" y="891190"/>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4962857"/>
            <a:satOff val="-26049"/>
            <a:lumOff val="-1344"/>
            <a:alpha val="90196"/>
          </a:schemeClr>
        </a:lnRef>
        <a:fillRef idx="1">
          <a:schemeClr val="accent4">
            <a:tint val="40000"/>
            <a:alpha val="90000"/>
            <a:hueOff val="4962857"/>
            <a:satOff val="-26049"/>
            <a:lumOff val="-1344"/>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5475 GMM NLZ SLZ</a:t>
          </a:r>
          <a:endParaRPr>
            <a:solidFill>
              <a:schemeClr val="dk1"/>
            </a:solidFill>
          </a:endParaRPr>
        </a:p>
      </dsp:txBody>
      <dsp:txXfrm>
        <a:off x="1124712" y="891190"/>
        <a:ext cx="1687068" cy="270057"/>
      </dsp:txXfrm>
    </dsp:sp>
    <dsp:sp modelId="{E2827A34-3073-FD40-B82B-379CDBB32805}">
      <dsp:nvSpPr>
        <dsp:cNvPr id="9" name="Rounded Rectangle 8"/>
        <dsp:cNvSpPr/>
      </dsp:nvSpPr>
      <dsp:spPr bwMode="white">
        <a:xfrm>
          <a:off x="0" y="891190"/>
          <a:ext cx="1124712" cy="270057"/>
        </a:xfrm>
        <a:prstGeom prst="roundRect">
          <a:avLst/>
        </a:prstGeom>
        <a:sp3d contourW="19050" prstMaterial="metal">
          <a:bevelT w="88900" h="203200"/>
          <a:bevelB w="165100" h="254000"/>
        </a:sp3d>
      </dsp:spPr>
      <dsp:style>
        <a:lnRef idx="0">
          <a:schemeClr val="lt1"/>
        </a:lnRef>
        <a:fillRef idx="1">
          <a:schemeClr val="accent4">
            <a:hueOff val="4448571"/>
            <a:satOff val="-20503"/>
            <a:lumOff val="672"/>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Q4</a:t>
          </a:r>
        </a:p>
      </dsp:txBody>
      <dsp:txXfrm>
        <a:off x="0" y="891190"/>
        <a:ext cx="1124712" cy="270057"/>
      </dsp:txXfrm>
    </dsp:sp>
    <dsp:sp modelId="{40E26571-7C92-004C-A99A-E50074261614}">
      <dsp:nvSpPr>
        <dsp:cNvPr id="12" name="Right Arrow 11"/>
        <dsp:cNvSpPr/>
      </dsp:nvSpPr>
      <dsp:spPr bwMode="white">
        <a:xfrm>
          <a:off x="1124712" y="1188253"/>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6617142"/>
            <a:satOff val="-34733"/>
            <a:lumOff val="-1792"/>
            <a:alpha val="90196"/>
          </a:schemeClr>
        </a:lnRef>
        <a:fillRef idx="1">
          <a:schemeClr val="accent4">
            <a:tint val="40000"/>
            <a:alpha val="90000"/>
            <a:hueOff val="6617142"/>
            <a:satOff val="-34733"/>
            <a:lumOff val="-1792"/>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3670 GMM SLZ VIS</a:t>
          </a:r>
          <a:endParaRPr>
            <a:solidFill>
              <a:schemeClr val="dk1"/>
            </a:solidFill>
          </a:endParaRPr>
        </a:p>
      </dsp:txBody>
      <dsp:txXfrm>
        <a:off x="1124712" y="1188253"/>
        <a:ext cx="1687068" cy="270057"/>
      </dsp:txXfrm>
    </dsp:sp>
    <dsp:sp modelId="{FBC7D30E-0F33-A24A-8D01-6D4AB58A3324}">
      <dsp:nvSpPr>
        <dsp:cNvPr id="11" name="Rounded Rectangle 10"/>
        <dsp:cNvSpPr/>
      </dsp:nvSpPr>
      <dsp:spPr bwMode="white">
        <a:xfrm>
          <a:off x="0" y="1188253"/>
          <a:ext cx="1124712" cy="270057"/>
        </a:xfrm>
        <a:prstGeom prst="roundRect">
          <a:avLst/>
        </a:prstGeom>
        <a:sp3d contourW="19050" prstMaterial="metal">
          <a:bevelT w="88900" h="203200"/>
          <a:bevelB w="165100" h="254000"/>
        </a:sp3d>
      </dsp:spPr>
      <dsp:style>
        <a:lnRef idx="0">
          <a:schemeClr val="lt1"/>
        </a:lnRef>
        <a:fillRef idx="1">
          <a:schemeClr val="accent4">
            <a:hueOff val="5931428"/>
            <a:satOff val="-27338"/>
            <a:lumOff val="896"/>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Q5</a:t>
          </a:r>
        </a:p>
      </dsp:txBody>
      <dsp:txXfrm>
        <a:off x="0" y="1188253"/>
        <a:ext cx="1124712" cy="270057"/>
      </dsp:txXfrm>
    </dsp:sp>
    <dsp:sp modelId="{5EDA1AB9-10C5-0941-AF0F-E321615470AA}">
      <dsp:nvSpPr>
        <dsp:cNvPr id="14" name="Right Arrow 13"/>
        <dsp:cNvSpPr/>
      </dsp:nvSpPr>
      <dsp:spPr bwMode="white">
        <a:xfrm>
          <a:off x="1124712" y="1485316"/>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8271428"/>
            <a:satOff val="-43416"/>
            <a:lumOff val="-2240"/>
            <a:alpha val="90196"/>
          </a:schemeClr>
        </a:lnRef>
        <a:fillRef idx="1">
          <a:schemeClr val="accent4">
            <a:tint val="40000"/>
            <a:alpha val="90000"/>
            <a:hueOff val="8271428"/>
            <a:satOff val="-43416"/>
            <a:lumOff val="-2240"/>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2563 GMM VIS</a:t>
          </a:r>
          <a:endParaRPr>
            <a:solidFill>
              <a:schemeClr val="dk1"/>
            </a:solidFill>
          </a:endParaRPr>
        </a:p>
      </dsp:txBody>
      <dsp:txXfrm>
        <a:off x="1124712" y="1485316"/>
        <a:ext cx="1687068" cy="270057"/>
      </dsp:txXfrm>
    </dsp:sp>
    <dsp:sp modelId="{324E2840-DC52-9147-AD42-E4FC45FA3E0D}">
      <dsp:nvSpPr>
        <dsp:cNvPr id="13" name="Rounded Rectangle 12"/>
        <dsp:cNvSpPr/>
      </dsp:nvSpPr>
      <dsp:spPr bwMode="white">
        <a:xfrm>
          <a:off x="0" y="1485316"/>
          <a:ext cx="1124712" cy="270057"/>
        </a:xfrm>
        <a:prstGeom prst="roundRect">
          <a:avLst/>
        </a:prstGeom>
        <a:sp3d contourW="19050" prstMaterial="metal">
          <a:bevelT w="88900" h="203200"/>
          <a:bevelB w="165100" h="254000"/>
        </a:sp3d>
      </dsp:spPr>
      <dsp:style>
        <a:lnRef idx="0">
          <a:schemeClr val="lt1"/>
        </a:lnRef>
        <a:fillRef idx="1">
          <a:schemeClr val="accent4">
            <a:hueOff val="7414285"/>
            <a:satOff val="-34173"/>
            <a:lumOff val="1120"/>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Q6</a:t>
          </a:r>
        </a:p>
      </dsp:txBody>
      <dsp:txXfrm>
        <a:off x="0" y="1485316"/>
        <a:ext cx="1124712" cy="270057"/>
      </dsp:txXfrm>
    </dsp:sp>
    <dsp:sp modelId="{6E3E85A5-6971-BC45-8C7A-03F1AD3DCCF2}">
      <dsp:nvSpPr>
        <dsp:cNvPr id="16" name="Right Arrow 15"/>
        <dsp:cNvSpPr/>
      </dsp:nvSpPr>
      <dsp:spPr bwMode="white">
        <a:xfrm>
          <a:off x="1124712" y="1782379"/>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9925714"/>
            <a:satOff val="-52100"/>
            <a:lumOff val="-2688"/>
            <a:alpha val="90196"/>
          </a:schemeClr>
        </a:lnRef>
        <a:fillRef idx="1">
          <a:schemeClr val="accent4">
            <a:tint val="40000"/>
            <a:alpha val="90000"/>
            <a:hueOff val="9925714"/>
            <a:satOff val="-52100"/>
            <a:lumOff val="-2688"/>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2471 GMM VIS S.MIN N.MIN</a:t>
          </a:r>
          <a:endParaRPr>
            <a:solidFill>
              <a:schemeClr val="dk1"/>
            </a:solidFill>
          </a:endParaRPr>
        </a:p>
      </dsp:txBody>
      <dsp:txXfrm>
        <a:off x="1124712" y="1782379"/>
        <a:ext cx="1687068" cy="270057"/>
      </dsp:txXfrm>
    </dsp:sp>
    <dsp:sp modelId="{22C41AED-FE29-FC41-945C-EC17335BE6CF}">
      <dsp:nvSpPr>
        <dsp:cNvPr id="15" name="Rounded Rectangle 14"/>
        <dsp:cNvSpPr/>
      </dsp:nvSpPr>
      <dsp:spPr bwMode="white">
        <a:xfrm>
          <a:off x="0" y="1782379"/>
          <a:ext cx="1124712" cy="270057"/>
        </a:xfrm>
        <a:prstGeom prst="roundRect">
          <a:avLst/>
        </a:prstGeom>
        <a:sp3d contourW="19050" prstMaterial="metal">
          <a:bevelT w="88900" h="203200"/>
          <a:bevelB w="165100" h="254000"/>
        </a:sp3d>
      </dsp:spPr>
      <dsp:style>
        <a:lnRef idx="0">
          <a:schemeClr val="lt1"/>
        </a:lnRef>
        <a:fillRef idx="1">
          <a:schemeClr val="accent4">
            <a:hueOff val="8897142"/>
            <a:satOff val="-41007"/>
            <a:lumOff val="1345"/>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Q7</a:t>
          </a:r>
        </a:p>
      </dsp:txBody>
      <dsp:txXfrm>
        <a:off x="0" y="1782379"/>
        <a:ext cx="1124712" cy="270057"/>
      </dsp:txXfrm>
    </dsp:sp>
    <dsp:sp modelId="{B62850AC-217E-424C-B4BB-5ACE2CC07B26}">
      <dsp:nvSpPr>
        <dsp:cNvPr id="18" name="Right Arrow 17"/>
        <dsp:cNvSpPr/>
      </dsp:nvSpPr>
      <dsp:spPr bwMode="white">
        <a:xfrm>
          <a:off x="1124712" y="2079443"/>
          <a:ext cx="1687068" cy="270057"/>
        </a:xfrm>
        <a:prstGeom prst="rightArrow">
          <a:avLst>
            <a:gd name="adj1" fmla="val 75000"/>
            <a:gd name="adj2" fmla="val 50000"/>
          </a:avLst>
        </a:prstGeom>
        <a:sp3d z="-300000" contourW="19050" prstMaterial="metal">
          <a:bevelT w="88900" h="203200"/>
          <a:bevelB w="165100" h="254000"/>
        </a:sp3d>
      </dsp:spPr>
      <dsp:style>
        <a:lnRef idx="0">
          <a:schemeClr val="accent4">
            <a:tint val="40000"/>
            <a:alpha val="90000"/>
            <a:hueOff val="11580000"/>
            <a:satOff val="-60783"/>
            <a:lumOff val="-3136"/>
            <a:alpha val="90196"/>
          </a:schemeClr>
        </a:lnRef>
        <a:fillRef idx="1">
          <a:schemeClr val="accent4">
            <a:tint val="40000"/>
            <a:alpha val="90000"/>
            <a:hueOff val="11580000"/>
            <a:satOff val="-60783"/>
            <a:lumOff val="-3136"/>
            <a:alpha val="90196"/>
          </a:schemeClr>
        </a:fillRef>
        <a:effectRef idx="0">
          <a:scrgbClr r="0" g="0" b="0"/>
        </a:effectRef>
        <a:fontRef idx="minor"/>
      </dsp:style>
      <dsp:txBody>
        <a:bodyPr lIns="6350" tIns="6350" rIns="6350" bIns="6350" anchor="t"/>
        <a:lstStyle>
          <a:lvl1pPr algn="l">
            <a:defRPr sz="1000"/>
          </a:lvl1pPr>
          <a:lvl2pPr marL="57150" indent="-57150" algn="l">
            <a:defRPr sz="1000"/>
          </a:lvl2pPr>
          <a:lvl3pPr marL="114300" indent="-57150" algn="l">
            <a:defRPr sz="1000"/>
          </a:lvl3pPr>
          <a:lvl4pPr marL="171450" indent="-57150" algn="l">
            <a:defRPr sz="1000"/>
          </a:lvl4pPr>
          <a:lvl5pPr marL="228600" indent="-57150" algn="l">
            <a:defRPr sz="1000"/>
          </a:lvl5pPr>
          <a:lvl6pPr marL="285750" indent="-57150" algn="l">
            <a:defRPr sz="1000"/>
          </a:lvl6pPr>
          <a:lvl7pPr marL="342900" indent="-57150" algn="l">
            <a:defRPr sz="1000"/>
          </a:lvl7pPr>
          <a:lvl8pPr marL="400050" indent="-57150" algn="l">
            <a:defRPr sz="1000"/>
          </a:lvl8pPr>
          <a:lvl9pPr marL="457200" indent="-57150" algn="l">
            <a:defRPr sz="1000"/>
          </a:lvl9pPr>
        </a:lstStyle>
        <a:p>
          <a:pPr lvl="1">
            <a:lnSpc>
              <a:spcPct val="100000"/>
            </a:lnSpc>
            <a:spcBef>
              <a:spcPct val="0"/>
            </a:spcBef>
            <a:spcAft>
              <a:spcPct val="15000"/>
            </a:spcAft>
            <a:buChar char="•"/>
          </a:pPr>
          <a:r>
            <a:rPr lang="en-US">
              <a:solidFill>
                <a:schemeClr val="dk1"/>
              </a:solidFill>
            </a:rPr>
            <a:t>2899 GMM</a:t>
          </a:r>
          <a:endParaRPr>
            <a:solidFill>
              <a:schemeClr val="dk1"/>
            </a:solidFill>
          </a:endParaRPr>
        </a:p>
      </dsp:txBody>
      <dsp:txXfrm>
        <a:off x="1124712" y="2079443"/>
        <a:ext cx="1687068" cy="270057"/>
      </dsp:txXfrm>
    </dsp:sp>
    <dsp:sp modelId="{CD48F05D-D1FE-E048-80BD-DEE64501F114}">
      <dsp:nvSpPr>
        <dsp:cNvPr id="17" name="Rounded Rectangle 16"/>
        <dsp:cNvSpPr/>
      </dsp:nvSpPr>
      <dsp:spPr bwMode="white">
        <a:xfrm>
          <a:off x="0" y="2079443"/>
          <a:ext cx="1124712" cy="270057"/>
        </a:xfrm>
        <a:prstGeom prst="roundRect">
          <a:avLst/>
        </a:prstGeom>
        <a:sp3d contourW="19050" prstMaterial="metal">
          <a:bevelT w="88900" h="203200"/>
          <a:bevelB w="165100" h="254000"/>
        </a:sp3d>
      </dsp:spPr>
      <dsp:style>
        <a:lnRef idx="0">
          <a:schemeClr val="lt1"/>
        </a:lnRef>
        <a:fillRef idx="1">
          <a:schemeClr val="accent4">
            <a:hueOff val="10380000"/>
            <a:satOff val="-47842"/>
            <a:lumOff val="1569"/>
            <a:alpha val="100000"/>
          </a:schemeClr>
        </a:fillRef>
        <a:effectRef idx="2">
          <a:scrgbClr r="0" g="0" b="0"/>
        </a:effectRef>
        <a:fontRef idx="minor">
          <a:schemeClr val="lt1"/>
        </a:fontRef>
      </dsp:style>
      <dsp:txBody>
        <a:bodyPr lIns="45719" tIns="22859" rIns="45719" bIns="22859" anchor="ctr"/>
        <a:lstStyle>
          <a:lvl1pPr algn="ctr">
            <a:defRPr sz="1200"/>
          </a:lvl1pPr>
          <a:lvl2pPr marL="57150" indent="-57150" algn="ctr">
            <a:defRPr sz="900"/>
          </a:lvl2pPr>
          <a:lvl3pPr marL="114300" indent="-57150" algn="ctr">
            <a:defRPr sz="900"/>
          </a:lvl3pPr>
          <a:lvl4pPr marL="171450" indent="-57150" algn="ctr">
            <a:defRPr sz="900"/>
          </a:lvl4pPr>
          <a:lvl5pPr marL="228600" indent="-57150" algn="ctr">
            <a:defRPr sz="900"/>
          </a:lvl5pPr>
          <a:lvl6pPr marL="285750" indent="-57150" algn="ctr">
            <a:defRPr sz="900"/>
          </a:lvl6pPr>
          <a:lvl7pPr marL="342900" indent="-57150" algn="ctr">
            <a:defRPr sz="900"/>
          </a:lvl7pPr>
          <a:lvl8pPr marL="400050" indent="-57150" algn="ctr">
            <a:defRPr sz="900"/>
          </a:lvl8pPr>
          <a:lvl9pPr marL="457200" indent="-57150" algn="ctr">
            <a:defRPr sz="900"/>
          </a:lvl9pPr>
        </a:lstStyle>
        <a:p>
          <a:pPr lvl="0">
            <a:lnSpc>
              <a:spcPct val="100000"/>
            </a:lnSpc>
            <a:spcBef>
              <a:spcPct val="0"/>
            </a:spcBef>
            <a:spcAft>
              <a:spcPct val="35000"/>
            </a:spcAft>
          </a:pPr>
          <a:r>
            <a:rPr lang="en-US"/>
            <a:t>Q8</a:t>
          </a:r>
        </a:p>
      </dsp:txBody>
      <dsp:txXfrm>
        <a:off x="0" y="2079443"/>
        <a:ext cx="1124712" cy="270057"/>
      </dsp:txXfrm>
    </dsp:sp>
  </dsp:spTree>
</dsp:drawing>
</file>

<file path=xl/diagrams/layout1.xml><?xml version="1.0" encoding="utf-8"?>
<dgm:layoutDef xmlns:dgm="http://schemas.openxmlformats.org/drawingml/2006/diagram" xmlns:a="http://schemas.openxmlformats.org/drawingml/2006/main" uniqueId="urn:microsoft.com/office/officeart/2005/8/layout/vList6">
  <dgm:title val=""/>
  <dgm:desc val=""/>
  <dgm:catLst>
    <dgm:cat type="process" pri="22000"/>
    <dgm:cat type="list" pri="1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dgm:varLst>
    <dgm:alg type="lin">
      <dgm:param type="linDir" val="fromT"/>
    </dgm:alg>
    <dgm:shape xmlns:r="http://schemas.openxmlformats.org/officeDocument/2006/relationships" r:blip="">
      <dgm:adjLst/>
    </dgm:shape>
    <dgm:presOf/>
    <dgm:constrLst>
      <dgm:constr type="w" for="ch" forName="linNode" refType="w"/>
      <dgm:constr type="h" for="ch" forName="linNode" refType="h"/>
      <dgm:constr type="h" for="ch" forName="spacing" refType="h" refFor="ch" refForName="linNode" fact="0.1"/>
      <dgm:constr type="primFontSz" for="des" forName="parentShp" op="equ" val="65"/>
      <dgm:constr type="primFontSz" for="des" forName="childShp" op="equ" val="65"/>
    </dgm:constrLst>
    <dgm:ruleLst/>
    <dgm:forEach name="Name1" axis="ch" ptType="node">
      <dgm:layoutNode name="linNode">
        <dgm:choose name="Name2">
          <dgm:if name="Name3" func="var" arg="dir" op="equ" val="norm">
            <dgm:alg type="lin">
              <dgm:param type="linDir" val="fromL"/>
            </dgm:alg>
          </dgm:if>
          <dgm:else name="Name4">
            <dgm:alg type="lin">
              <dgm:param type="linDir" val="fromR"/>
            </dgm:alg>
          </dgm:else>
        </dgm:choose>
        <dgm:shape xmlns:r="http://schemas.openxmlformats.org/officeDocument/2006/relationships" r:blip="">
          <dgm:adjLst/>
        </dgm:shape>
        <dgm:presOf/>
        <dgm:choose name="Name5">
          <dgm:if name="Name6" func="var" arg="dir" op="equ" val="norm">
            <dgm:constrLst>
              <dgm:constr type="w" for="ch" forName="parentShp" refType="w" fact="0.4"/>
              <dgm:constr type="h" for="ch" forName="parentShp" refType="h"/>
              <dgm:constr type="w" for="ch" forName="childShp" refType="w" fact="0.6"/>
              <dgm:constr type="h" for="ch" forName="childShp" refType="h" refFor="ch" refForName="parentShp"/>
            </dgm:constrLst>
          </dgm:if>
          <dgm:else name="Name7">
            <dgm:constrLst>
              <dgm:constr type="w" for="ch" forName="parentShp" refType="w" fact="0.4"/>
              <dgm:constr type="h" for="ch" forName="parentShp" refType="h"/>
              <dgm:constr type="w" for="ch" forName="childShp" refType="w" fact="0.6"/>
              <dgm:constr type="h" for="ch" forName="childShp" refType="h" refFor="ch" refForName="parentShp"/>
            </dgm:constrLst>
          </dgm:else>
        </dgm:choose>
        <dgm:ruleLst/>
        <dgm:layoutNode name="parentShp" styleLbl="node1">
          <dgm:varLst>
            <dgm:bulletEnabled val="1"/>
          </dgm:varLst>
          <dgm:alg type="tx"/>
          <dgm:shape xmlns:r="http://schemas.openxmlformats.org/officeDocument/2006/relationships" type="roundRect" r:blip="">
            <dgm:adjLst/>
          </dgm:shape>
          <dgm:presOf axis="self" ptType="node"/>
          <dgm:constrLst>
            <dgm:constr type="tMarg" refType="primFontSz" fact="0.15"/>
            <dgm:constr type="bMarg" refType="primFontSz" fact="0.15"/>
            <dgm:constr type="lMarg" refType="primFontSz" fact="0.3"/>
            <dgm:constr type="rMarg" refType="primFontSz" fact="0.3"/>
          </dgm:constrLst>
          <dgm:ruleLst>
            <dgm:rule type="primFontSz" val="5" fact="NaN" max="NaN"/>
          </dgm:ruleLst>
        </dgm:layoutNode>
        <dgm:layoutNode name="childShp" styleLbl="bgAccFollowNode1">
          <dgm:varLst>
            <dgm:bulletEnabled val="1"/>
          </dgm:varLst>
          <dgm:alg type="tx">
            <dgm:param type="stBulletLvl" val="1"/>
          </dgm:alg>
          <dgm:choose name="Name8">
            <dgm:if name="Name9" func="var" arg="dir" op="equ" val="norm">
              <dgm:shape xmlns:r="http://schemas.openxmlformats.org/officeDocument/2006/relationships" type="rightArrow" r:blip="" zOrderOff="-2">
                <dgm:adjLst>
                  <dgm:adj idx="1" val="0.75"/>
                </dgm:adjLst>
              </dgm:shape>
            </dgm:if>
            <dgm:else name="Name10">
              <dgm:shape xmlns:r="http://schemas.openxmlformats.org/officeDocument/2006/relationships" type="rightArrow" r:blip="" rot="180" zOrderOff="-2">
                <dgm:adjLst>
                  <dgm:adj idx="1" val="0.75"/>
                </dgm:adjLst>
              </dgm:shape>
            </dgm:else>
          </dgm:choose>
          <dgm:presOf axis="des" ptType="node"/>
          <dgm:constrLst>
            <dgm:constr type="secFontSz" refType="primFontSz"/>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dgm:forEach name="Name11" axis="followSib" ptType="sibTrans" cnt="1">
        <dgm:layoutNode name="spacing">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3#1">
  <dgm:title val=""/>
  <dgm:desc val=""/>
  <dgm:catLst>
    <dgm:cat type="3D" pri="11300"/>
  </dgm:catLst>
  <dgm:scene3d>
    <a:camera prst="orthographicFront"/>
    <a:lightRig rig="threePt" dir="t"/>
  </dgm:scene3d>
  <dgm:styleLbl name="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AccFollow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ImgPlace1">
    <dgm:scene3d>
      <a:camera prst="orthographicFront">
        <a:rot lat="0" lon="0" rev="0"/>
      </a:camera>
      <a:lightRig rig="contrasting" dir="t">
        <a:rot lat="0" lon="0" rev="1200000"/>
      </a:lightRig>
    </dgm:scene3d>
    <dgm:sp3d contourW="12700" prstMaterial="flat">
      <a:bevelT w="177800" h="254000"/>
      <a:bevelB w="152400"/>
    </dgm:sp3d>
    <dgm:txPr/>
    <dgm:style>
      <a:lnRef idx="0">
        <a:scrgbClr r="0" g="0" b="0"/>
      </a:lnRef>
      <a:fillRef idx="1">
        <a:scrgbClr r="0" g="0" b="0"/>
      </a:fillRef>
      <a:effectRef idx="1">
        <a:scrgbClr r="0" g="0" b="0"/>
      </a:effectRef>
      <a:fontRef idx="minor"/>
    </dgm:style>
  </dgm:styleLbl>
  <dgm:styleLbl name="alig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asst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bgShp">
    <dgm:scene3d>
      <a:camera prst="orthographicFront">
        <a:rot lat="0" lon="0" rev="0"/>
      </a:camera>
      <a:lightRig rig="contrasting" dir="t">
        <a:rot lat="0" lon="0" rev="1200000"/>
      </a:lightRig>
    </dgm:scene3d>
    <dgm:sp3d z="-300000" prstMaterial="plastic"/>
    <dgm:txPr/>
    <dgm:style>
      <a:lnRef idx="1">
        <a:scrgbClr r="0" g="0" b="0"/>
      </a:lnRef>
      <a:fillRef idx="1">
        <a:scrgbClr r="0" g="0" b="0"/>
      </a:fillRef>
      <a:effectRef idx="0">
        <a:scrgbClr r="0" g="0" b="0"/>
      </a:effectRef>
      <a:fontRef idx="minor"/>
    </dgm:style>
  </dgm:styleLbl>
  <dgm:styleLbl name="b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callout">
    <dgm:scene3d>
      <a:camera prst="orthographicFront">
        <a:rot lat="0" lon="0" rev="0"/>
      </a:camera>
      <a:lightRig rig="contrasting" dir="t">
        <a:rot lat="0" lon="0" rev="1200000"/>
      </a:lightRig>
    </dgm:scene3d>
    <dgm:sp3d z="10000"/>
    <dgm:txPr/>
    <dgm:style>
      <a:lnRef idx="2">
        <a:scrgbClr r="0" g="0" b="0"/>
      </a:lnRef>
      <a:fillRef idx="1">
        <a:scrgbClr r="0" g="0" b="0"/>
      </a:fillRef>
      <a:effectRef idx="0">
        <a:scrgbClr r="0" g="0" b="0"/>
      </a:effectRef>
      <a:fontRef idx="minor"/>
    </dgm:style>
  </dgm:styleLbl>
  <dgm:styleLbl name="con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dkBgShp">
    <dgm:scene3d>
      <a:camera prst="orthographicFront">
        <a:rot lat="0" lon="0" rev="0"/>
      </a:camera>
      <a:lightRig rig="contrasting" dir="t">
        <a:rot lat="0" lon="0" rev="1200000"/>
      </a:lightRig>
    </dgm:scene3d>
    <dgm:sp3d contourW="12700" prstMaterial="flat">
      <a:bevelT w="100800" h="154000"/>
      <a:bevelB w="152400"/>
    </dgm:sp3d>
    <dgm:txPr/>
    <dgm:style>
      <a:lnRef idx="0">
        <a:scrgbClr r="0" g="0" b="0"/>
      </a:lnRef>
      <a:fillRef idx="1">
        <a:scrgbClr r="0" g="0" b="0"/>
      </a:fillRef>
      <a:effectRef idx="0">
        <a:scrgbClr r="0" g="0" b="0"/>
      </a:effectRef>
      <a:fontRef idx="minor"/>
    </dgm:style>
  </dgm:styleLbl>
  <dgm:styleLbl name="fgAcc0">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2">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3">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4">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fgShp">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l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node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parChTrans1D1">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2">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3">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4">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2D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revTx">
    <dgm:scene3d>
      <a:camera prst="orthographicFront"/>
      <a:lightRig rig="threePt" dir="t"/>
    </dgm:scene3d>
    <dgm:txPr/>
    <dgm:style>
      <a:lnRef idx="1">
        <a:scrgbClr r="0" g="0" b="0"/>
      </a:lnRef>
      <a:fillRef idx="0">
        <a:scrgbClr r="0" g="0" b="0"/>
      </a:fillRef>
      <a:effectRef idx="0">
        <a:scrgbClr r="0" g="0" b="0"/>
      </a:effectRef>
      <a:fontRef idx="minor"/>
    </dgm:style>
  </dgm:styleLbl>
  <dgm:styleLbl name="sibTrans1D1">
    <dgm:scene3d>
      <a:camera prst="orthographicFront">
        <a:rot lat="0" lon="0" rev="0"/>
      </a:camera>
      <a:lightRig rig="contrasting" dir="t">
        <a:rot lat="0" lon="0" rev="1200000"/>
      </a:lightRig>
    </dgm:scene3d>
    <dgm:sp3d z="-110000"/>
    <dgm:txPr/>
    <dgm:style>
      <a:lnRef idx="1">
        <a:scrgbClr r="0" g="0" b="0"/>
      </a:lnRef>
      <a:fillRef idx="0">
        <a:scrgbClr r="0" g="0" b="0"/>
      </a:fillRef>
      <a:effectRef idx="0">
        <a:scrgbClr r="0" g="0" b="0"/>
      </a:effectRef>
      <a:fontRef idx="minor"/>
    </dgm:style>
  </dgm:styleLbl>
  <dgm:styleLbl name="sibTrans2D1">
    <dgm:scene3d>
      <a:camera prst="orthographicFront">
        <a:rot lat="0" lon="0" rev="0"/>
      </a:camera>
      <a:lightRig rig="contrasting" dir="t">
        <a:rot lat="0" lon="0" rev="1200000"/>
      </a:lightRig>
    </dgm:scene3d>
    <dgm:sp3d z="-182000" contourW="19050" prstMaterial="metal">
      <a:bevelT w="88900" h="203200"/>
      <a:bevelB w="165100" h="254000"/>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FgAcc1">
    <dgm:scene3d>
      <a:camera prst="orthographicFront">
        <a:rot lat="0" lon="0" rev="0"/>
      </a:camera>
      <a:lightRig rig="contrasting" dir="t">
        <a:rot lat="0" lon="0" rev="1200000"/>
      </a:lightRig>
    </dgm:scene3d>
    <dgm:sp3d z="300000" contourW="12700" prstMaterial="flat">
      <a:bevelT w="177800" h="254000"/>
      <a:bevelB w="152400"/>
    </dgm:sp3d>
    <dgm:txPr/>
    <dgm:style>
      <a:lnRef idx="0">
        <a:scrgbClr r="0" g="0" b="0"/>
      </a:lnRef>
      <a:fillRef idx="1">
        <a:scrgbClr r="0" g="0" b="0"/>
      </a:fillRef>
      <a:effectRef idx="0">
        <a:scrgbClr r="0" g="0" b="0"/>
      </a:effectRef>
      <a:fontRef idx="minor"/>
    </dgm:style>
  </dgm:styleLbl>
  <dgm:styleLbl name="tr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trBgShp">
    <dgm:scene3d>
      <a:camera prst="orthographicFront">
        <a:rot lat="0" lon="0" rev="0"/>
      </a:camera>
      <a:lightRig rig="contrasting" dir="t">
        <a:rot lat="0" lon="0" rev="1200000"/>
      </a:lightRig>
    </dgm:scene3d>
    <dgm:sp3d z="-152400" prstMaterial="matte"/>
    <dgm:txPr/>
    <dgm:style>
      <a:lnRef idx="1">
        <a:scrgbClr r="0" g="0" b="0"/>
      </a:lnRef>
      <a:fillRef idx="1">
        <a:scrgbClr r="0" g="0" b="0"/>
      </a:fillRef>
      <a:effectRef idx="0">
        <a:scrgbClr r="0" g="0" b="0"/>
      </a:effectRef>
      <a:fontRef idx="minor"/>
    </dgm:style>
  </dgm:styleLbl>
  <dgm:styleLbl name="vennNode1">
    <dgm:scene3d>
      <a:camera prst="orthographicFront">
        <a:rot lat="0" lon="0" rev="0"/>
      </a:camera>
      <a:lightRig rig="contrasting" dir="t">
        <a:rot lat="0" lon="0" rev="1200000"/>
      </a:lightRig>
    </dgm:scene3d>
    <dgm:sp3d contourW="12700" prstMaterial="clear">
      <a:bevelT w="177800" h="254000"/>
      <a:bevelB w="152400"/>
    </dgm:sp3d>
    <dgm:txPr/>
    <dgm:style>
      <a:lnRef idx="0">
        <a:scrgbClr r="0" g="0" b="0"/>
      </a:lnRef>
      <a:fillRef idx="1">
        <a:scrgbClr r="0" g="0" b="0"/>
      </a:fillRef>
      <a:effectRef idx="0">
        <a:scrgbClr r="0" g="0" b="0"/>
      </a:effectRef>
      <a:fontRef idx="minor">
        <a:schemeClr val="tx1"/>
      </a:fontRef>
    </dgm:style>
  </dgm:styleLbl>
</dgm:styleDef>
</file>

<file path=xl/drawings/_rels/drawing3.xml.rels><?xml version="1.0" encoding="UTF-8" standalone="yes"?>
<Relationships xmlns="http://schemas.openxmlformats.org/package/2006/relationships"><Relationship Id="rId4" Type="http://schemas.openxmlformats.org/officeDocument/2006/relationships/diagramColors" Target="../diagrams/colors1.xml"/><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12700</xdr:colOff>
      <xdr:row>2</xdr:row>
      <xdr:rowOff>165100</xdr:rowOff>
    </xdr:from>
    <xdr:to>
      <xdr:col>4</xdr:col>
      <xdr:colOff>831850</xdr:colOff>
      <xdr:row>5</xdr:row>
      <xdr:rowOff>165100</xdr:rowOff>
    </xdr:to>
    <xdr:sp>
      <xdr:nvSpPr>
        <xdr:cNvPr id="6" name="Rounded Rectangle 5"/>
        <xdr:cNvSpPr/>
      </xdr:nvSpPr>
      <xdr:spPr>
        <a:xfrm>
          <a:off x="3469640" y="571500"/>
          <a:ext cx="819150" cy="584200"/>
        </a:xfrm>
        <a:prstGeom prst="roundRect">
          <a:avLst/>
        </a:prstGeom>
        <a:ln>
          <a:solidFill>
            <a:schemeClr val="accent4">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15875</xdr:colOff>
      <xdr:row>2</xdr:row>
      <xdr:rowOff>158750</xdr:rowOff>
    </xdr:from>
    <xdr:to>
      <xdr:col>5</xdr:col>
      <xdr:colOff>835025</xdr:colOff>
      <xdr:row>5</xdr:row>
      <xdr:rowOff>158750</xdr:rowOff>
    </xdr:to>
    <xdr:sp>
      <xdr:nvSpPr>
        <xdr:cNvPr id="7" name="Rounded Rectangle 6"/>
        <xdr:cNvSpPr/>
      </xdr:nvSpPr>
      <xdr:spPr>
        <a:xfrm>
          <a:off x="4329430" y="565150"/>
          <a:ext cx="819150" cy="584200"/>
        </a:xfrm>
        <a:prstGeom prst="roundRect">
          <a:avLst/>
        </a:prstGeom>
        <a:ln>
          <a:solidFill>
            <a:schemeClr val="accent2">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3175</xdr:colOff>
      <xdr:row>2</xdr:row>
      <xdr:rowOff>149225</xdr:rowOff>
    </xdr:from>
    <xdr:to>
      <xdr:col>1</xdr:col>
      <xdr:colOff>822325</xdr:colOff>
      <xdr:row>5</xdr:row>
      <xdr:rowOff>149225</xdr:rowOff>
    </xdr:to>
    <xdr:sp>
      <xdr:nvSpPr>
        <xdr:cNvPr id="8" name="Rounded Rectangle 7"/>
        <xdr:cNvSpPr/>
      </xdr:nvSpPr>
      <xdr:spPr>
        <a:xfrm>
          <a:off x="859790" y="555625"/>
          <a:ext cx="819150" cy="584200"/>
        </a:xfrm>
        <a:prstGeom prst="roundRect">
          <a:avLst/>
        </a:prstGeom>
        <a:ln>
          <a:solidFill>
            <a:schemeClr val="accent5">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635</xdr:colOff>
      <xdr:row>2</xdr:row>
      <xdr:rowOff>161925</xdr:rowOff>
    </xdr:from>
    <xdr:to>
      <xdr:col>0</xdr:col>
      <xdr:colOff>819785</xdr:colOff>
      <xdr:row>5</xdr:row>
      <xdr:rowOff>161925</xdr:rowOff>
    </xdr:to>
    <xdr:sp>
      <xdr:nvSpPr>
        <xdr:cNvPr id="9" name="Rounded Rectangle 8"/>
        <xdr:cNvSpPr/>
      </xdr:nvSpPr>
      <xdr:spPr>
        <a:xfrm>
          <a:off x="635" y="568325"/>
          <a:ext cx="819150" cy="584200"/>
        </a:xfrm>
        <a:prstGeom prst="roundRect">
          <a:avLst/>
        </a:prstGeom>
        <a:ln>
          <a:solidFill>
            <a:schemeClr val="accent6">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9525</xdr:colOff>
      <xdr:row>12</xdr:row>
      <xdr:rowOff>59690</xdr:rowOff>
    </xdr:from>
    <xdr:to>
      <xdr:col>1</xdr:col>
      <xdr:colOff>819785</xdr:colOff>
      <xdr:row>15</xdr:row>
      <xdr:rowOff>220345</xdr:rowOff>
    </xdr:to>
    <xdr:sp>
      <xdr:nvSpPr>
        <xdr:cNvPr id="10" name="Rounded Rectangle 9"/>
        <xdr:cNvSpPr/>
      </xdr:nvSpPr>
      <xdr:spPr>
        <a:xfrm>
          <a:off x="866140" y="2383790"/>
          <a:ext cx="810260" cy="753110"/>
        </a:xfrm>
        <a:prstGeom prst="roundRect">
          <a:avLst/>
        </a:prstGeom>
        <a:ln>
          <a:solidFill>
            <a:schemeClr val="bg1">
              <a:lumMod val="50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2</xdr:col>
      <xdr:colOff>26670</xdr:colOff>
      <xdr:row>12</xdr:row>
      <xdr:rowOff>66040</xdr:rowOff>
    </xdr:from>
    <xdr:to>
      <xdr:col>2</xdr:col>
      <xdr:colOff>836930</xdr:colOff>
      <xdr:row>15</xdr:row>
      <xdr:rowOff>226695</xdr:rowOff>
    </xdr:to>
    <xdr:sp>
      <xdr:nvSpPr>
        <xdr:cNvPr id="11" name="Rounded Rectangle 10"/>
        <xdr:cNvSpPr/>
      </xdr:nvSpPr>
      <xdr:spPr>
        <a:xfrm>
          <a:off x="1755140" y="2390140"/>
          <a:ext cx="810260" cy="746760"/>
        </a:xfrm>
        <a:prstGeom prst="roundRect">
          <a:avLst/>
        </a:prstGeom>
        <a:ln>
          <a:solidFill>
            <a:schemeClr val="bg1">
              <a:lumMod val="50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21590</xdr:colOff>
      <xdr:row>12</xdr:row>
      <xdr:rowOff>50165</xdr:rowOff>
    </xdr:from>
    <xdr:to>
      <xdr:col>3</xdr:col>
      <xdr:colOff>831850</xdr:colOff>
      <xdr:row>15</xdr:row>
      <xdr:rowOff>210820</xdr:rowOff>
    </xdr:to>
    <xdr:sp>
      <xdr:nvSpPr>
        <xdr:cNvPr id="12" name="Rounded Rectangle 11"/>
        <xdr:cNvSpPr/>
      </xdr:nvSpPr>
      <xdr:spPr>
        <a:xfrm>
          <a:off x="2621915" y="2374265"/>
          <a:ext cx="810260" cy="762635"/>
        </a:xfrm>
        <a:prstGeom prst="roundRect">
          <a:avLst/>
        </a:prstGeom>
        <a:ln>
          <a:solidFill>
            <a:schemeClr val="bg1">
              <a:lumMod val="50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44450</xdr:colOff>
      <xdr:row>12</xdr:row>
      <xdr:rowOff>50800</xdr:rowOff>
    </xdr:from>
    <xdr:to>
      <xdr:col>5</xdr:col>
      <xdr:colOff>6985</xdr:colOff>
      <xdr:row>15</xdr:row>
      <xdr:rowOff>211455</xdr:rowOff>
    </xdr:to>
    <xdr:sp>
      <xdr:nvSpPr>
        <xdr:cNvPr id="13" name="Rounded Rectangle 12"/>
        <xdr:cNvSpPr/>
      </xdr:nvSpPr>
      <xdr:spPr>
        <a:xfrm>
          <a:off x="3501390" y="2374900"/>
          <a:ext cx="819150" cy="762000"/>
        </a:xfrm>
        <a:prstGeom prst="roundRect">
          <a:avLst/>
        </a:prstGeom>
        <a:ln>
          <a:solidFill>
            <a:schemeClr val="bg1">
              <a:lumMod val="50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30480</xdr:colOff>
      <xdr:row>17</xdr:row>
      <xdr:rowOff>36830</xdr:rowOff>
    </xdr:from>
    <xdr:to>
      <xdr:col>5</xdr:col>
      <xdr:colOff>669925</xdr:colOff>
      <xdr:row>40</xdr:row>
      <xdr:rowOff>144145</xdr:rowOff>
    </xdr:to>
    <xdr:grpSp>
      <xdr:nvGrpSpPr>
        <xdr:cNvPr id="47" name="Group 46"/>
        <xdr:cNvGrpSpPr/>
      </xdr:nvGrpSpPr>
      <xdr:grpSpPr>
        <a:xfrm>
          <a:off x="30480" y="3376930"/>
          <a:ext cx="4953000" cy="4780915"/>
          <a:chOff x="-13" y="6072"/>
          <a:chExt cx="5034" cy="4434"/>
        </a:xfrm>
      </xdr:grpSpPr>
      <xdr:sp>
        <xdr:nvSpPr>
          <xdr:cNvPr id="31" name="Freeform 30"/>
          <xdr:cNvSpPr/>
        </xdr:nvSpPr>
        <xdr:spPr>
          <a:xfrm>
            <a:off x="1999" y="6072"/>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0"/>
              <a:satOff val="0"/>
              <a:lumOff val="0"/>
              <a:alpha val="90196"/>
            </a:schemeClr>
          </a:lnRef>
          <a:fillRef idx="1">
            <a:schemeClr val="accent4">
              <a:tint val="40000"/>
              <a:alpha val="90000"/>
              <a:hueOff val="0"/>
              <a:satOff val="0"/>
              <a:lumOff val="0"/>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latin typeface="Cambria" panose="02040503050406030204" pitchFamily="18" charset="0"/>
                <a:cs typeface="Cambria" panose="02040503050406030204" pitchFamily="18" charset="0"/>
              </a:rPr>
              <a:t>3487 GMM NLZ</a:t>
            </a:r>
            <a:endParaRPr lang="en-US" sz="1400">
              <a:solidFill>
                <a:schemeClr val="accent5">
                  <a:lumMod val="50000"/>
                </a:schemeClr>
              </a:solidFill>
              <a:latin typeface="Cambria" panose="02040503050406030204" pitchFamily="18" charset="0"/>
              <a:cs typeface="Cambria" panose="02040503050406030204" pitchFamily="18" charset="0"/>
            </a:endParaRPr>
          </a:p>
        </xdr:txBody>
      </xdr:sp>
      <xdr:sp>
        <xdr:nvSpPr>
          <xdr:cNvPr id="32" name="Freeform 31"/>
          <xdr:cNvSpPr/>
        </xdr:nvSpPr>
        <xdr:spPr>
          <a:xfrm>
            <a:off x="-13" y="6072"/>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0"/>
              <a:satOff val="0"/>
              <a:lumOff val="0"/>
              <a:alpha val="100000"/>
            </a:schemeClr>
          </a:fillRef>
          <a:effectRef idx="2">
            <a:scrgbClr r="0" g="0" b="0"/>
          </a:effectRef>
          <a:fontRef idx="minor">
            <a:schemeClr val="lt1"/>
          </a:fontRef>
        </xdr:style>
        <xdr:txBody>
          <a:bodyPr lIns="72948" tIns="44373"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Q1</a:t>
            </a:r>
            <a:endParaRPr lang="en-US"/>
          </a:p>
        </xdr:txBody>
      </xdr:sp>
      <xdr:sp>
        <xdr:nvSpPr>
          <xdr:cNvPr id="33" name="Freeform 32"/>
          <xdr:cNvSpPr/>
        </xdr:nvSpPr>
        <xdr:spPr>
          <a:xfrm>
            <a:off x="1999" y="6633"/>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1654285"/>
              <a:satOff val="-8631"/>
              <a:lumOff val="-396"/>
              <a:alpha val="90196"/>
            </a:schemeClr>
          </a:lnRef>
          <a:fillRef idx="1">
            <a:schemeClr val="accent4">
              <a:tint val="40000"/>
              <a:alpha val="90000"/>
              <a:hueOff val="1654285"/>
              <a:satOff val="-8631"/>
              <a:lumOff val="-396"/>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latin typeface="Cambria" panose="02040503050406030204" pitchFamily="18" charset="0"/>
                <a:cs typeface="Cambria" panose="02040503050406030204" pitchFamily="18" charset="0"/>
              </a:rPr>
              <a:t>3796 GMM NLZ</a:t>
            </a:r>
            <a:endParaRPr lang="en-US" sz="1400">
              <a:solidFill>
                <a:schemeClr val="accent5">
                  <a:lumMod val="50000"/>
                </a:schemeClr>
              </a:solidFill>
              <a:latin typeface="Cambria" panose="02040503050406030204" pitchFamily="18" charset="0"/>
              <a:cs typeface="Cambria" panose="02040503050406030204" pitchFamily="18" charset="0"/>
            </a:endParaRPr>
          </a:p>
        </xdr:txBody>
      </xdr:sp>
      <xdr:sp>
        <xdr:nvSpPr>
          <xdr:cNvPr id="34" name="Freeform 33"/>
          <xdr:cNvSpPr/>
        </xdr:nvSpPr>
        <xdr:spPr>
          <a:xfrm>
            <a:off x="-13" y="6633"/>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1482857"/>
              <a:satOff val="-6783"/>
              <a:lumOff val="224"/>
              <a:alpha val="100000"/>
            </a:schemeClr>
          </a:fillRef>
          <a:effectRef idx="2">
            <a:scrgbClr r="0" g="0" b="0"/>
          </a:effectRef>
          <a:fontRef idx="minor">
            <a:schemeClr val="lt1"/>
          </a:fontRef>
        </xdr:style>
        <xdr:txBody>
          <a:bodyPr lIns="72948" tIns="44373"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Q2</a:t>
            </a:r>
            <a:endParaRPr lang="en-US"/>
          </a:p>
        </xdr:txBody>
      </xdr:sp>
      <xdr:sp>
        <xdr:nvSpPr>
          <xdr:cNvPr id="35" name="Freeform 34"/>
          <xdr:cNvSpPr/>
        </xdr:nvSpPr>
        <xdr:spPr>
          <a:xfrm>
            <a:off x="1999" y="7193"/>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3308571"/>
              <a:satOff val="-17315"/>
              <a:lumOff val="-844"/>
              <a:alpha val="90196"/>
            </a:schemeClr>
          </a:lnRef>
          <a:fillRef idx="1">
            <a:schemeClr val="accent4">
              <a:tint val="40000"/>
              <a:alpha val="90000"/>
              <a:hueOff val="3308571"/>
              <a:satOff val="-17315"/>
              <a:lumOff val="-844"/>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latin typeface="Cambria" panose="02040503050406030204" pitchFamily="18" charset="0"/>
                <a:cs typeface="Cambria" panose="02040503050406030204" pitchFamily="18" charset="0"/>
              </a:rPr>
              <a:t>4371 GMM NLZ SLZ</a:t>
            </a:r>
            <a:endParaRPr lang="en-US" sz="1400">
              <a:solidFill>
                <a:schemeClr val="accent5">
                  <a:lumMod val="50000"/>
                </a:schemeClr>
              </a:solidFill>
              <a:latin typeface="Cambria" panose="02040503050406030204" pitchFamily="18" charset="0"/>
              <a:cs typeface="Cambria" panose="02040503050406030204" pitchFamily="18" charset="0"/>
            </a:endParaRPr>
          </a:p>
        </xdr:txBody>
      </xdr:sp>
      <xdr:sp>
        <xdr:nvSpPr>
          <xdr:cNvPr id="36" name="Freeform 35"/>
          <xdr:cNvSpPr/>
        </xdr:nvSpPr>
        <xdr:spPr>
          <a:xfrm>
            <a:off x="-13" y="7193"/>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2965714"/>
              <a:satOff val="-13617"/>
              <a:lumOff val="448"/>
              <a:alpha val="100000"/>
            </a:schemeClr>
          </a:fillRef>
          <a:effectRef idx="2">
            <a:scrgbClr r="0" g="0" b="0"/>
          </a:effectRef>
          <a:fontRef idx="minor">
            <a:schemeClr val="lt1"/>
          </a:fontRef>
        </xdr:style>
        <xdr:txBody>
          <a:bodyPr lIns="72948" tIns="44372"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Q3</a:t>
            </a:r>
            <a:endParaRPr lang="en-US"/>
          </a:p>
        </xdr:txBody>
      </xdr:sp>
      <xdr:sp>
        <xdr:nvSpPr>
          <xdr:cNvPr id="37" name="Freeform 36"/>
          <xdr:cNvSpPr/>
        </xdr:nvSpPr>
        <xdr:spPr>
          <a:xfrm>
            <a:off x="1999" y="7754"/>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4962857"/>
              <a:satOff val="-25998"/>
              <a:lumOff val="-1293"/>
              <a:alpha val="90196"/>
            </a:schemeClr>
          </a:lnRef>
          <a:fillRef idx="1">
            <a:schemeClr val="accent4">
              <a:tint val="40000"/>
              <a:alpha val="90000"/>
              <a:hueOff val="4962857"/>
              <a:satOff val="-25998"/>
              <a:lumOff val="-1293"/>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latin typeface="Cambria" panose="02040503050406030204" pitchFamily="18" charset="0"/>
                <a:cs typeface="Cambria" panose="02040503050406030204" pitchFamily="18" charset="0"/>
              </a:rPr>
              <a:t>5475 GMM NLZ SLZ</a:t>
            </a:r>
            <a:endParaRPr lang="en-US" sz="1400">
              <a:solidFill>
                <a:schemeClr val="accent5">
                  <a:lumMod val="50000"/>
                </a:schemeClr>
              </a:solidFill>
              <a:latin typeface="Cambria" panose="02040503050406030204" pitchFamily="18" charset="0"/>
              <a:cs typeface="Cambria" panose="02040503050406030204" pitchFamily="18" charset="0"/>
            </a:endParaRPr>
          </a:p>
        </xdr:txBody>
      </xdr:sp>
      <xdr:sp>
        <xdr:nvSpPr>
          <xdr:cNvPr id="38" name="Freeform 37"/>
          <xdr:cNvSpPr/>
        </xdr:nvSpPr>
        <xdr:spPr>
          <a:xfrm>
            <a:off x="-13" y="7754"/>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4448571"/>
              <a:satOff val="-20452"/>
              <a:lumOff val="672"/>
              <a:alpha val="100000"/>
            </a:schemeClr>
          </a:fillRef>
          <a:effectRef idx="2">
            <a:scrgbClr r="0" g="0" b="0"/>
          </a:effectRef>
          <a:fontRef idx="minor">
            <a:schemeClr val="lt1"/>
          </a:fontRef>
        </xdr:style>
        <xdr:txBody>
          <a:bodyPr lIns="72948" tIns="44372"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Q4</a:t>
            </a:r>
            <a:endParaRPr lang="en-US"/>
          </a:p>
        </xdr:txBody>
      </xdr:sp>
      <xdr:sp>
        <xdr:nvSpPr>
          <xdr:cNvPr id="39" name="Freeform 38"/>
          <xdr:cNvSpPr/>
        </xdr:nvSpPr>
        <xdr:spPr>
          <a:xfrm>
            <a:off x="1999" y="8314"/>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6617142"/>
              <a:satOff val="-34682"/>
              <a:lumOff val="-1741"/>
              <a:alpha val="90196"/>
            </a:schemeClr>
          </a:lnRef>
          <a:fillRef idx="1">
            <a:schemeClr val="accent4">
              <a:tint val="40000"/>
              <a:alpha val="90000"/>
              <a:hueOff val="6617142"/>
              <a:satOff val="-34682"/>
              <a:lumOff val="-1741"/>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latin typeface="Cambria" panose="02040503050406030204" pitchFamily="18" charset="0"/>
                <a:cs typeface="Cambria" panose="02040503050406030204" pitchFamily="18" charset="0"/>
              </a:rPr>
              <a:t>3670 GMM SLZ VIS</a:t>
            </a:r>
            <a:endParaRPr lang="en-US" sz="1400">
              <a:solidFill>
                <a:schemeClr val="accent5">
                  <a:lumMod val="50000"/>
                </a:schemeClr>
              </a:solidFill>
              <a:latin typeface="Cambria" panose="02040503050406030204" pitchFamily="18" charset="0"/>
              <a:cs typeface="Cambria" panose="02040503050406030204" pitchFamily="18" charset="0"/>
            </a:endParaRPr>
          </a:p>
        </xdr:txBody>
      </xdr:sp>
      <xdr:sp>
        <xdr:nvSpPr>
          <xdr:cNvPr id="40" name="Freeform 39"/>
          <xdr:cNvSpPr/>
        </xdr:nvSpPr>
        <xdr:spPr>
          <a:xfrm>
            <a:off x="-13" y="8314"/>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5931428"/>
              <a:satOff val="-27287"/>
              <a:lumOff val="896"/>
              <a:alpha val="100000"/>
            </a:schemeClr>
          </a:fillRef>
          <a:effectRef idx="2">
            <a:scrgbClr r="0" g="0" b="0"/>
          </a:effectRef>
          <a:fontRef idx="minor">
            <a:schemeClr val="lt1"/>
          </a:fontRef>
        </xdr:style>
        <xdr:txBody>
          <a:bodyPr lIns="72948" tIns="44373"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Q5</a:t>
            </a:r>
            <a:endParaRPr lang="en-US"/>
          </a:p>
        </xdr:txBody>
      </xdr:sp>
      <xdr:sp>
        <xdr:nvSpPr>
          <xdr:cNvPr id="41" name="Freeform 40"/>
          <xdr:cNvSpPr/>
        </xdr:nvSpPr>
        <xdr:spPr>
          <a:xfrm>
            <a:off x="1999" y="8875"/>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8271428"/>
              <a:satOff val="-43365"/>
              <a:lumOff val="-2189"/>
              <a:alpha val="90196"/>
            </a:schemeClr>
          </a:lnRef>
          <a:fillRef idx="1">
            <a:schemeClr val="accent4">
              <a:tint val="40000"/>
              <a:alpha val="90000"/>
              <a:hueOff val="8271428"/>
              <a:satOff val="-43365"/>
              <a:lumOff val="-2189"/>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latin typeface="Cambria" panose="02040503050406030204" pitchFamily="18" charset="0"/>
                <a:cs typeface="Cambria" panose="02040503050406030204" pitchFamily="18" charset="0"/>
              </a:rPr>
              <a:t>2563 GMM VIS</a:t>
            </a:r>
            <a:endParaRPr lang="en-US" sz="1400">
              <a:solidFill>
                <a:schemeClr val="accent5">
                  <a:lumMod val="50000"/>
                </a:schemeClr>
              </a:solidFill>
              <a:latin typeface="Cambria" panose="02040503050406030204" pitchFamily="18" charset="0"/>
              <a:cs typeface="Cambria" panose="02040503050406030204" pitchFamily="18" charset="0"/>
            </a:endParaRPr>
          </a:p>
        </xdr:txBody>
      </xdr:sp>
      <xdr:sp>
        <xdr:nvSpPr>
          <xdr:cNvPr id="42" name="Freeform 41"/>
          <xdr:cNvSpPr/>
        </xdr:nvSpPr>
        <xdr:spPr>
          <a:xfrm>
            <a:off x="-13" y="8875"/>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7414285"/>
              <a:satOff val="-34122"/>
              <a:lumOff val="1120"/>
              <a:alpha val="100000"/>
            </a:schemeClr>
          </a:fillRef>
          <a:effectRef idx="2">
            <a:scrgbClr r="0" g="0" b="0"/>
          </a:effectRef>
          <a:fontRef idx="minor">
            <a:schemeClr val="lt1"/>
          </a:fontRef>
        </xdr:style>
        <xdr:txBody>
          <a:bodyPr lIns="72948" tIns="44373"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Q6</a:t>
            </a:r>
            <a:endParaRPr lang="en-US"/>
          </a:p>
        </xdr:txBody>
      </xdr:sp>
      <xdr:sp>
        <xdr:nvSpPr>
          <xdr:cNvPr id="43" name="Freeform 42"/>
          <xdr:cNvSpPr/>
        </xdr:nvSpPr>
        <xdr:spPr>
          <a:xfrm>
            <a:off x="1999" y="9436"/>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9925714"/>
              <a:satOff val="-52049"/>
              <a:lumOff val="-2637"/>
              <a:alpha val="90196"/>
            </a:schemeClr>
          </a:lnRef>
          <a:fillRef idx="1">
            <a:schemeClr val="accent4">
              <a:tint val="40000"/>
              <a:alpha val="90000"/>
              <a:hueOff val="9925714"/>
              <a:satOff val="-52049"/>
              <a:lumOff val="-2637"/>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latin typeface="Cambria" panose="02040503050406030204" pitchFamily="18" charset="0"/>
                <a:cs typeface="Cambria" panose="02040503050406030204" pitchFamily="18" charset="0"/>
              </a:rPr>
              <a:t>2471 GMM VIS S.MIN N.MIN</a:t>
            </a:r>
            <a:endParaRPr lang="en-US" sz="1400">
              <a:solidFill>
                <a:schemeClr val="accent5">
                  <a:lumMod val="50000"/>
                </a:schemeClr>
              </a:solidFill>
              <a:latin typeface="Cambria" panose="02040503050406030204" pitchFamily="18" charset="0"/>
              <a:cs typeface="Cambria" panose="02040503050406030204" pitchFamily="18" charset="0"/>
            </a:endParaRPr>
          </a:p>
        </xdr:txBody>
      </xdr:sp>
      <xdr:sp>
        <xdr:nvSpPr>
          <xdr:cNvPr id="44" name="Freeform 43"/>
          <xdr:cNvSpPr/>
        </xdr:nvSpPr>
        <xdr:spPr>
          <a:xfrm>
            <a:off x="-13" y="9436"/>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8897142"/>
              <a:satOff val="-40956"/>
              <a:lumOff val="1345"/>
              <a:alpha val="100000"/>
            </a:schemeClr>
          </a:fillRef>
          <a:effectRef idx="2">
            <a:scrgbClr r="0" g="0" b="0"/>
          </a:effectRef>
          <a:fontRef idx="minor">
            <a:schemeClr val="lt1"/>
          </a:fontRef>
        </xdr:style>
        <xdr:txBody>
          <a:bodyPr lIns="72948" tIns="44373"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Q7</a:t>
            </a:r>
            <a:endParaRPr lang="en-US"/>
          </a:p>
        </xdr:txBody>
      </xdr:sp>
      <xdr:sp>
        <xdr:nvSpPr>
          <xdr:cNvPr id="45" name="Freeform 44"/>
          <xdr:cNvSpPr/>
        </xdr:nvSpPr>
        <xdr:spPr>
          <a:xfrm>
            <a:off x="1999" y="9996"/>
            <a:ext cx="3022" cy="510"/>
          </a:xfrm>
          <a:custGeom>
            <a:avLst/>
            <a:gdLst>
              <a:gd name="connisteX0" fmla="*/ 0 w 3021"/>
              <a:gd name="connsiteY0" fmla="*/ 0 h 509"/>
              <a:gd name="connisteX1" fmla="*/ 0 w 3021"/>
              <a:gd name="connsiteY1" fmla="*/ 63 h 509"/>
              <a:gd name="connisteX2" fmla="*/ 2766 w 3021"/>
              <a:gd name="connsiteY2" fmla="*/ 0 h 509"/>
              <a:gd name="connisteX3" fmla="*/ 0 w 3021"/>
              <a:gd name="connsiteY3" fmla="*/ 254 h 509"/>
              <a:gd name="connisteX4" fmla="*/ 2766 w 3021"/>
              <a:gd name="connsiteY4" fmla="*/ 509 h 509"/>
              <a:gd name="connisteX5" fmla="*/ 3021 w 3021"/>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3022" h="510">
                <a:moveTo>
                  <a:pt x="0" y="64"/>
                </a:moveTo>
                <a:lnTo>
                  <a:pt x="2767" y="64"/>
                </a:lnTo>
                <a:lnTo>
                  <a:pt x="2767" y="0"/>
                </a:lnTo>
                <a:lnTo>
                  <a:pt x="3022" y="255"/>
                </a:lnTo>
                <a:lnTo>
                  <a:pt x="2767" y="510"/>
                </a:lnTo>
                <a:lnTo>
                  <a:pt x="2767" y="446"/>
                </a:lnTo>
                <a:lnTo>
                  <a:pt x="0" y="446"/>
                </a:lnTo>
                <a:lnTo>
                  <a:pt x="0" y="64"/>
                </a:lnTo>
              </a:path>
            </a:pathLst>
          </a:custGeom>
          <a:sp3d z="-300000" contourW="19050" prstMaterial="metal">
            <a:bevelT w="88900" h="203200"/>
            <a:bevelB w="165100" h="254000"/>
          </a:sp3d>
        </xdr:spPr>
        <xdr:style>
          <a:lnRef idx="0">
            <a:schemeClr val="accent4">
              <a:tint val="40000"/>
              <a:alpha val="90000"/>
              <a:hueOff val="11580000"/>
              <a:satOff val="-60732"/>
              <a:lumOff val="-3085"/>
              <a:alpha val="90196"/>
            </a:schemeClr>
          </a:lnRef>
          <a:fillRef idx="1">
            <a:schemeClr val="accent4">
              <a:tint val="40000"/>
              <a:alpha val="90000"/>
              <a:hueOff val="11580000"/>
              <a:satOff val="-60732"/>
              <a:lumOff val="-3085"/>
              <a:alpha val="90196"/>
            </a:schemeClr>
          </a:fillRef>
          <a:effectRef idx="0">
            <a:scrgbClr r="0" g="0" b="0"/>
          </a:effectRef>
          <a:fontRef idx="minor"/>
        </xdr:style>
        <xdr:txBody>
          <a:bodyPr lIns="6985" tIns="47438" rIns="128346" bIns="47438" anchor="ctr" anchorCtr="0">
            <a:noAutofit/>
          </a:bodyPr>
          <a:lstStyle>
            <a:lvl1pPr algn="l">
              <a:defRPr sz="1100"/>
            </a:lvl1pPr>
            <a:lvl2pPr marL="57150" indent="-57150" algn="l">
              <a:defRPr sz="1100"/>
            </a:lvl2pPr>
            <a:lvl3pPr marL="114300" indent="-57150" algn="l">
              <a:defRPr sz="1100"/>
            </a:lvl3pPr>
            <a:lvl4pPr marL="171450" indent="-57150" algn="l">
              <a:defRPr sz="1100"/>
            </a:lvl4pPr>
            <a:lvl5pPr marL="228600" indent="-57150" algn="l">
              <a:defRPr sz="1100"/>
            </a:lvl5pPr>
            <a:lvl6pPr marL="285750" indent="-57150" algn="l">
              <a:defRPr sz="1100"/>
            </a:lvl6pPr>
            <a:lvl7pPr marL="342900" indent="-57150" algn="l">
              <a:defRPr sz="1100"/>
            </a:lvl7pPr>
            <a:lvl8pPr marL="400050" indent="-57150" algn="l">
              <a:defRPr sz="1100"/>
            </a:lvl8pPr>
            <a:lvl9pPr marL="457200" indent="-57150" algn="l">
              <a:defRPr sz="1100"/>
            </a:lvl9pPr>
          </a:lstStyle>
          <a:p>
            <a:pPr lvl="1">
              <a:lnSpc>
                <a:spcPct val="100000"/>
              </a:lnSpc>
              <a:spcBef>
                <a:spcPct val="0"/>
              </a:spcBef>
              <a:spcAft>
                <a:spcPct val="15000"/>
              </a:spcAft>
              <a:buChar char="•"/>
            </a:pPr>
            <a:r>
              <a:rPr lang="en-US" sz="1400">
                <a:solidFill>
                  <a:schemeClr val="accent5">
                    <a:lumMod val="50000"/>
                  </a:schemeClr>
                </a:solidFill>
              </a:rPr>
              <a:t>2899 GMM</a:t>
            </a:r>
            <a:endParaRPr lang="en-US" sz="1400">
              <a:solidFill>
                <a:schemeClr val="accent5">
                  <a:lumMod val="50000"/>
                </a:schemeClr>
              </a:solidFill>
            </a:endParaRPr>
          </a:p>
        </xdr:txBody>
      </xdr:sp>
      <xdr:sp>
        <xdr:nvSpPr>
          <xdr:cNvPr id="46" name="Freeform 45"/>
          <xdr:cNvSpPr/>
        </xdr:nvSpPr>
        <xdr:spPr>
          <a:xfrm>
            <a:off x="-13" y="9996"/>
            <a:ext cx="2012" cy="510"/>
          </a:xfrm>
          <a:custGeom>
            <a:avLst/>
            <a:gdLst>
              <a:gd name="connisteX0" fmla="*/ 0 w 2014"/>
              <a:gd name="connsiteY0" fmla="*/ 0 h 509"/>
              <a:gd name="connisteX1" fmla="*/ 84 w 2014"/>
              <a:gd name="connsiteY1" fmla="*/ 0 h 509"/>
              <a:gd name="connisteX2" fmla="*/ 1007 w 2014"/>
              <a:gd name="connsiteY2" fmla="*/ 0 h 509"/>
              <a:gd name="connisteX3" fmla="*/ 0 w 2014"/>
              <a:gd name="connsiteY3" fmla="*/ 254 h 509"/>
              <a:gd name="connisteX4" fmla="*/ 1007 w 2014"/>
              <a:gd name="connsiteY4" fmla="*/ 509 h 509"/>
              <a:gd name="connisteX5" fmla="*/ 2014 w 2014"/>
              <a:gd name="connsiteY5" fmla="*/ 254 h 509"/>
            </a:gdLst>
            <a:ahLst/>
            <a:cxnLst>
              <a:cxn ang="0">
                <a:pos x="connisteX0" y="connsiteY0"/>
              </a:cxn>
              <a:cxn ang="0">
                <a:pos x="connisteX1" y="connsiteY1"/>
              </a:cxn>
              <a:cxn ang="0">
                <a:pos x="connisteX2" y="connsiteY2"/>
              </a:cxn>
              <a:cxn ang="0">
                <a:pos x="connisteX3" y="connsiteY3"/>
              </a:cxn>
              <a:cxn ang="0">
                <a:pos x="connisteX4" y="connsiteY4"/>
              </a:cxn>
              <a:cxn ang="0">
                <a:pos x="connisteX5" y="connsiteY5"/>
              </a:cxn>
            </a:cxnLst>
            <a:rect l="l" t="t" r="r" b="b"/>
            <a:pathLst>
              <a:path w="2014" h="510">
                <a:moveTo>
                  <a:pt x="0" y="85"/>
                </a:moveTo>
                <a:cubicBezTo>
                  <a:pt x="0" y="38"/>
                  <a:pt x="38" y="0"/>
                  <a:pt x="85" y="0"/>
                </a:cubicBezTo>
                <a:lnTo>
                  <a:pt x="1929" y="0"/>
                </a:lnTo>
                <a:cubicBezTo>
                  <a:pt x="1976" y="0"/>
                  <a:pt x="2014" y="38"/>
                  <a:pt x="2014" y="85"/>
                </a:cubicBezTo>
                <a:lnTo>
                  <a:pt x="2014" y="425"/>
                </a:lnTo>
                <a:cubicBezTo>
                  <a:pt x="2014" y="472"/>
                  <a:pt x="1976" y="510"/>
                  <a:pt x="1929" y="510"/>
                </a:cubicBezTo>
                <a:lnTo>
                  <a:pt x="85" y="510"/>
                </a:lnTo>
                <a:cubicBezTo>
                  <a:pt x="38" y="510"/>
                  <a:pt x="0" y="472"/>
                  <a:pt x="0" y="425"/>
                </a:cubicBezTo>
                <a:lnTo>
                  <a:pt x="0" y="85"/>
                </a:lnTo>
              </a:path>
            </a:pathLst>
          </a:custGeom>
          <a:sp3d contourW="19050" prstMaterial="metal">
            <a:bevelT w="88900" h="203200"/>
            <a:bevelB w="165100" h="254000"/>
          </a:sp3d>
        </xdr:spPr>
        <xdr:style>
          <a:lnRef idx="0">
            <a:schemeClr val="lt1"/>
          </a:lnRef>
          <a:fillRef idx="1">
            <a:schemeClr val="accent4">
              <a:hueOff val="10380000"/>
              <a:satOff val="-47791"/>
              <a:lumOff val="1569"/>
              <a:alpha val="100000"/>
            </a:schemeClr>
          </a:fillRef>
          <a:effectRef idx="2">
            <a:scrgbClr r="0" g="0" b="0"/>
          </a:effectRef>
          <a:fontRef idx="minor">
            <a:schemeClr val="lt1"/>
          </a:fontRef>
        </xdr:style>
        <xdr:txBody>
          <a:bodyPr lIns="72948" tIns="44373" rIns="72948" bIns="44373" anchor="ctr">
            <a:noAutofit/>
          </a:bodyPr>
          <a:lstStyle>
            <a:lvl1pPr algn="ctr">
              <a:defRPr sz="1500"/>
            </a:lvl1pPr>
            <a:lvl2pPr marL="57150" indent="-57150" algn="ctr">
              <a:defRPr sz="1100"/>
            </a:lvl2pPr>
            <a:lvl3pPr marL="114300" indent="-57150" algn="ctr">
              <a:defRPr sz="1100"/>
            </a:lvl3pPr>
            <a:lvl4pPr marL="171450" indent="-57150" algn="ctr">
              <a:defRPr sz="1100"/>
            </a:lvl4pPr>
            <a:lvl5pPr marL="228600" indent="-57150" algn="ctr">
              <a:defRPr sz="1100"/>
            </a:lvl5pPr>
            <a:lvl6pPr marL="285750" indent="-57150" algn="ctr">
              <a:defRPr sz="1100"/>
            </a:lvl6pPr>
            <a:lvl7pPr marL="342900" indent="-57150" algn="ctr">
              <a:defRPr sz="1100"/>
            </a:lvl7pPr>
            <a:lvl8pPr marL="400050" indent="-57150" algn="ctr">
              <a:defRPr sz="1100"/>
            </a:lvl8pPr>
            <a:lvl9pPr marL="457200" indent="-57150" algn="ctr">
              <a:defRPr sz="1100"/>
            </a:lvl9pPr>
          </a:lstStyle>
          <a:p>
            <a:pPr lvl="0">
              <a:lnSpc>
                <a:spcPct val="100000"/>
              </a:lnSpc>
              <a:spcBef>
                <a:spcPct val="0"/>
              </a:spcBef>
              <a:spcAft>
                <a:spcPct val="35000"/>
              </a:spcAft>
            </a:pPr>
            <a:r>
              <a:rPr lang="en-US"/>
              <a:t>Q8</a:t>
            </a:r>
            <a:endParaRPr lang="en-US"/>
          </a:p>
        </xdr:txBody>
      </xdr:sp>
    </xdr:grpSp>
    <xdr:clientData/>
  </xdr:twoCellAnchor>
  <xdr:twoCellAnchor>
    <xdr:from>
      <xdr:col>3</xdr:col>
      <xdr:colOff>3175</xdr:colOff>
      <xdr:row>2</xdr:row>
      <xdr:rowOff>149225</xdr:rowOff>
    </xdr:from>
    <xdr:to>
      <xdr:col>3</xdr:col>
      <xdr:colOff>822325</xdr:colOff>
      <xdr:row>5</xdr:row>
      <xdr:rowOff>149225</xdr:rowOff>
    </xdr:to>
    <xdr:sp>
      <xdr:nvSpPr>
        <xdr:cNvPr id="19" name="Rounded Rectangle 18"/>
        <xdr:cNvSpPr/>
      </xdr:nvSpPr>
      <xdr:spPr>
        <a:xfrm>
          <a:off x="2603500" y="555625"/>
          <a:ext cx="819150" cy="584200"/>
        </a:xfrm>
        <a:prstGeom prst="roundRect">
          <a:avLst/>
        </a:prstGeom>
        <a:ln>
          <a:solidFill>
            <a:schemeClr val="accent5">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2</xdr:col>
      <xdr:colOff>635</xdr:colOff>
      <xdr:row>2</xdr:row>
      <xdr:rowOff>161925</xdr:rowOff>
    </xdr:from>
    <xdr:to>
      <xdr:col>2</xdr:col>
      <xdr:colOff>819785</xdr:colOff>
      <xdr:row>5</xdr:row>
      <xdr:rowOff>161925</xdr:rowOff>
    </xdr:to>
    <xdr:sp>
      <xdr:nvSpPr>
        <xdr:cNvPr id="20" name="Rounded Rectangle 19"/>
        <xdr:cNvSpPr/>
      </xdr:nvSpPr>
      <xdr:spPr>
        <a:xfrm>
          <a:off x="1729105" y="568325"/>
          <a:ext cx="819150" cy="584200"/>
        </a:xfrm>
        <a:prstGeom prst="roundRect">
          <a:avLst/>
        </a:prstGeom>
        <a:ln>
          <a:solidFill>
            <a:schemeClr val="accent6">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2</xdr:col>
      <xdr:colOff>3175</xdr:colOff>
      <xdr:row>2</xdr:row>
      <xdr:rowOff>149225</xdr:rowOff>
    </xdr:from>
    <xdr:to>
      <xdr:col>2</xdr:col>
      <xdr:colOff>822325</xdr:colOff>
      <xdr:row>5</xdr:row>
      <xdr:rowOff>149225</xdr:rowOff>
    </xdr:to>
    <xdr:sp>
      <xdr:nvSpPr>
        <xdr:cNvPr id="21" name="Rounded Rectangle 20"/>
        <xdr:cNvSpPr/>
      </xdr:nvSpPr>
      <xdr:spPr>
        <a:xfrm>
          <a:off x="1731645" y="555625"/>
          <a:ext cx="819150" cy="584200"/>
        </a:xfrm>
        <a:prstGeom prst="roundRect">
          <a:avLst/>
        </a:prstGeom>
        <a:ln>
          <a:solidFill>
            <a:schemeClr val="accent5">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635</xdr:colOff>
      <xdr:row>2</xdr:row>
      <xdr:rowOff>161925</xdr:rowOff>
    </xdr:from>
    <xdr:to>
      <xdr:col>3</xdr:col>
      <xdr:colOff>819785</xdr:colOff>
      <xdr:row>5</xdr:row>
      <xdr:rowOff>161925</xdr:rowOff>
    </xdr:to>
    <xdr:sp>
      <xdr:nvSpPr>
        <xdr:cNvPr id="22" name="Rounded Rectangle 21"/>
        <xdr:cNvSpPr/>
      </xdr:nvSpPr>
      <xdr:spPr>
        <a:xfrm>
          <a:off x="2600960" y="568325"/>
          <a:ext cx="819150" cy="584200"/>
        </a:xfrm>
        <a:prstGeom prst="roundRect">
          <a:avLst/>
        </a:prstGeom>
        <a:ln>
          <a:solidFill>
            <a:schemeClr val="accent6">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9525</xdr:colOff>
      <xdr:row>12</xdr:row>
      <xdr:rowOff>59690</xdr:rowOff>
    </xdr:from>
    <xdr:to>
      <xdr:col>0</xdr:col>
      <xdr:colOff>819785</xdr:colOff>
      <xdr:row>15</xdr:row>
      <xdr:rowOff>220345</xdr:rowOff>
    </xdr:to>
    <xdr:sp>
      <xdr:nvSpPr>
        <xdr:cNvPr id="23" name="Rounded Rectangle 22"/>
        <xdr:cNvSpPr/>
      </xdr:nvSpPr>
      <xdr:spPr>
        <a:xfrm>
          <a:off x="9525" y="2383790"/>
          <a:ext cx="810260" cy="753110"/>
        </a:xfrm>
        <a:prstGeom prst="roundRect">
          <a:avLst/>
        </a:prstGeom>
        <a:ln>
          <a:solidFill>
            <a:schemeClr val="bg1">
              <a:lumMod val="50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21590</xdr:colOff>
      <xdr:row>12</xdr:row>
      <xdr:rowOff>50165</xdr:rowOff>
    </xdr:from>
    <xdr:to>
      <xdr:col>5</xdr:col>
      <xdr:colOff>831850</xdr:colOff>
      <xdr:row>15</xdr:row>
      <xdr:rowOff>210820</xdr:rowOff>
    </xdr:to>
    <xdr:sp>
      <xdr:nvSpPr>
        <xdr:cNvPr id="24" name="Rounded Rectangle 23"/>
        <xdr:cNvSpPr/>
      </xdr:nvSpPr>
      <xdr:spPr>
        <a:xfrm>
          <a:off x="4335145" y="2374265"/>
          <a:ext cx="810260" cy="762635"/>
        </a:xfrm>
        <a:prstGeom prst="roundRect">
          <a:avLst/>
        </a:prstGeom>
        <a:ln>
          <a:solidFill>
            <a:schemeClr val="bg1">
              <a:lumMod val="50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15</xdr:row>
      <xdr:rowOff>152400</xdr:rowOff>
    </xdr:from>
    <xdr:to>
      <xdr:col>4</xdr:col>
      <xdr:colOff>0</xdr:colOff>
      <xdr:row>15</xdr:row>
      <xdr:rowOff>152400</xdr:rowOff>
    </xdr:to>
    <xdr:cxnSp>
      <xdr:nvCxnSpPr>
        <xdr:cNvPr id="2" name="Fishbone Line 2"/>
        <xdr:cNvCxnSpPr/>
      </xdr:nvCxnSpPr>
      <xdr:spPr>
        <a:xfrm>
          <a:off x="2066925" y="4724400"/>
          <a:ext cx="266700" cy="0"/>
        </a:xfrm>
        <a:prstGeom prst="line">
          <a:avLst/>
        </a:prstGeom>
        <a:ln w="19050">
          <a:solidFill>
            <a:srgbClr val="44546A"/>
          </a:solidFill>
        </a:ln>
      </xdr:spPr>
    </xdr:cxnSp>
    <xdr:clientData/>
  </xdr:twoCellAnchor>
  <xdr:twoCellAnchor editAs="oneCell">
    <xdr:from>
      <xdr:col>3</xdr:col>
      <xdr:colOff>262255</xdr:colOff>
      <xdr:row>7</xdr:row>
      <xdr:rowOff>152400</xdr:rowOff>
    </xdr:from>
    <xdr:to>
      <xdr:col>4</xdr:col>
      <xdr:colOff>0</xdr:colOff>
      <xdr:row>17</xdr:row>
      <xdr:rowOff>156210</xdr:rowOff>
    </xdr:to>
    <xdr:cxnSp>
      <xdr:nvCxnSpPr>
        <xdr:cNvPr id="3" name="Fishbone Line 3"/>
        <xdr:cNvCxnSpPr/>
      </xdr:nvCxnSpPr>
      <xdr:spPr>
        <a:xfrm flipH="1">
          <a:off x="2329180" y="2286000"/>
          <a:ext cx="4445" cy="3051810"/>
        </a:xfrm>
        <a:prstGeom prst="line">
          <a:avLst/>
        </a:prstGeom>
        <a:ln w="19050">
          <a:solidFill>
            <a:srgbClr val="44546A"/>
          </a:solidFill>
        </a:ln>
      </xdr:spPr>
    </xdr:cxnSp>
    <xdr:clientData/>
  </xdr:twoCellAnchor>
  <xdr:twoCellAnchor editAs="oneCell">
    <xdr:from>
      <xdr:col>4</xdr:col>
      <xdr:colOff>0</xdr:colOff>
      <xdr:row>7</xdr:row>
      <xdr:rowOff>152400</xdr:rowOff>
    </xdr:from>
    <xdr:to>
      <xdr:col>5</xdr:col>
      <xdr:colOff>0</xdr:colOff>
      <xdr:row>7</xdr:row>
      <xdr:rowOff>152400</xdr:rowOff>
    </xdr:to>
    <xdr:cxnSp>
      <xdr:nvCxnSpPr>
        <xdr:cNvPr id="4" name="Fishbone Line 4"/>
        <xdr:cNvCxnSpPr/>
      </xdr:nvCxnSpPr>
      <xdr:spPr>
        <a:xfrm>
          <a:off x="2333625" y="2286000"/>
          <a:ext cx="266700" cy="0"/>
        </a:xfrm>
        <a:prstGeom prst="line">
          <a:avLst/>
        </a:prstGeom>
        <a:ln w="19050">
          <a:solidFill>
            <a:srgbClr val="44546A"/>
          </a:solidFill>
          <a:tailEnd type="triangle" w="med" len="med"/>
        </a:ln>
      </xdr:spPr>
    </xdr:cxnSp>
    <xdr:clientData/>
  </xdr:twoCellAnchor>
  <xdr:twoCellAnchor editAs="oneCell">
    <xdr:from>
      <xdr:col>4</xdr:col>
      <xdr:colOff>0</xdr:colOff>
      <xdr:row>11</xdr:row>
      <xdr:rowOff>152400</xdr:rowOff>
    </xdr:from>
    <xdr:to>
      <xdr:col>5</xdr:col>
      <xdr:colOff>0</xdr:colOff>
      <xdr:row>11</xdr:row>
      <xdr:rowOff>152400</xdr:rowOff>
    </xdr:to>
    <xdr:cxnSp>
      <xdr:nvCxnSpPr>
        <xdr:cNvPr id="5" name="Fishbone Line 5"/>
        <xdr:cNvCxnSpPr/>
      </xdr:nvCxnSpPr>
      <xdr:spPr>
        <a:xfrm>
          <a:off x="2333625" y="3505200"/>
          <a:ext cx="266700" cy="0"/>
        </a:xfrm>
        <a:prstGeom prst="line">
          <a:avLst/>
        </a:prstGeom>
        <a:ln w="19050">
          <a:solidFill>
            <a:srgbClr val="44546A"/>
          </a:solidFill>
          <a:tailEnd type="triangle" w="med" len="med"/>
        </a:ln>
      </xdr:spPr>
    </xdr:cxnSp>
    <xdr:clientData/>
  </xdr:twoCellAnchor>
  <xdr:twoCellAnchor editAs="oneCell">
    <xdr:from>
      <xdr:col>4</xdr:col>
      <xdr:colOff>0</xdr:colOff>
      <xdr:row>14</xdr:row>
      <xdr:rowOff>152400</xdr:rowOff>
    </xdr:from>
    <xdr:to>
      <xdr:col>5</xdr:col>
      <xdr:colOff>0</xdr:colOff>
      <xdr:row>14</xdr:row>
      <xdr:rowOff>152400</xdr:rowOff>
    </xdr:to>
    <xdr:cxnSp>
      <xdr:nvCxnSpPr>
        <xdr:cNvPr id="6" name="Fishbone Line 6"/>
        <xdr:cNvCxnSpPr/>
      </xdr:nvCxnSpPr>
      <xdr:spPr>
        <a:xfrm>
          <a:off x="2333625" y="4419600"/>
          <a:ext cx="266700" cy="0"/>
        </a:xfrm>
        <a:prstGeom prst="line">
          <a:avLst/>
        </a:prstGeom>
        <a:ln w="19050">
          <a:solidFill>
            <a:srgbClr val="44546A"/>
          </a:solidFill>
          <a:tailEnd type="triangle" w="med" len="med"/>
        </a:ln>
      </xdr:spPr>
    </xdr:cxnSp>
    <xdr:clientData/>
  </xdr:twoCellAnchor>
  <xdr:twoCellAnchor editAs="oneCell">
    <xdr:from>
      <xdr:col>4</xdr:col>
      <xdr:colOff>0</xdr:colOff>
      <xdr:row>17</xdr:row>
      <xdr:rowOff>152400</xdr:rowOff>
    </xdr:from>
    <xdr:to>
      <xdr:col>5</xdr:col>
      <xdr:colOff>0</xdr:colOff>
      <xdr:row>17</xdr:row>
      <xdr:rowOff>152400</xdr:rowOff>
    </xdr:to>
    <xdr:cxnSp>
      <xdr:nvCxnSpPr>
        <xdr:cNvPr id="7" name="Fishbone Line 7"/>
        <xdr:cNvCxnSpPr/>
      </xdr:nvCxnSpPr>
      <xdr:spPr>
        <a:xfrm>
          <a:off x="2333625" y="5334000"/>
          <a:ext cx="266700" cy="0"/>
        </a:xfrm>
        <a:prstGeom prst="line">
          <a:avLst/>
        </a:prstGeom>
        <a:ln w="19050">
          <a:solidFill>
            <a:srgbClr val="44546A"/>
          </a:solidFill>
          <a:tailEnd type="triangle" w="med" len="med"/>
        </a:ln>
      </xdr:spPr>
    </xdr:cxnSp>
    <xdr:clientData/>
  </xdr:twoCellAnchor>
  <xdr:twoCellAnchor editAs="oneCell">
    <xdr:from>
      <xdr:col>7</xdr:col>
      <xdr:colOff>0</xdr:colOff>
      <xdr:row>7</xdr:row>
      <xdr:rowOff>152400</xdr:rowOff>
    </xdr:from>
    <xdr:to>
      <xdr:col>8</xdr:col>
      <xdr:colOff>0</xdr:colOff>
      <xdr:row>7</xdr:row>
      <xdr:rowOff>152400</xdr:rowOff>
    </xdr:to>
    <xdr:cxnSp>
      <xdr:nvCxnSpPr>
        <xdr:cNvPr id="8" name="Fishbone Line 8"/>
        <xdr:cNvCxnSpPr/>
      </xdr:nvCxnSpPr>
      <xdr:spPr>
        <a:xfrm>
          <a:off x="4533900" y="2286000"/>
          <a:ext cx="266700" cy="0"/>
        </a:xfrm>
        <a:prstGeom prst="line">
          <a:avLst/>
        </a:prstGeom>
        <a:ln w="19050">
          <a:solidFill>
            <a:srgbClr val="44546A"/>
          </a:solidFill>
        </a:ln>
      </xdr:spPr>
    </xdr:cxnSp>
    <xdr:clientData/>
  </xdr:twoCellAnchor>
  <xdr:twoCellAnchor editAs="oneCell">
    <xdr:from>
      <xdr:col>8</xdr:col>
      <xdr:colOff>0</xdr:colOff>
      <xdr:row>4</xdr:row>
      <xdr:rowOff>152400</xdr:rowOff>
    </xdr:from>
    <xdr:to>
      <xdr:col>8</xdr:col>
      <xdr:colOff>0</xdr:colOff>
      <xdr:row>10</xdr:row>
      <xdr:rowOff>152400</xdr:rowOff>
    </xdr:to>
    <xdr:cxnSp>
      <xdr:nvCxnSpPr>
        <xdr:cNvPr id="9" name="Fishbone Line 9"/>
        <xdr:cNvCxnSpPr/>
      </xdr:nvCxnSpPr>
      <xdr:spPr>
        <a:xfrm>
          <a:off x="4800600" y="1371600"/>
          <a:ext cx="0" cy="1828800"/>
        </a:xfrm>
        <a:prstGeom prst="line">
          <a:avLst/>
        </a:prstGeom>
        <a:ln w="19050">
          <a:solidFill>
            <a:srgbClr val="44546A"/>
          </a:solidFill>
        </a:ln>
      </xdr:spPr>
    </xdr:cxnSp>
    <xdr:clientData/>
  </xdr:twoCellAnchor>
  <xdr:twoCellAnchor editAs="oneCell">
    <xdr:from>
      <xdr:col>8</xdr:col>
      <xdr:colOff>0</xdr:colOff>
      <xdr:row>4</xdr:row>
      <xdr:rowOff>152400</xdr:rowOff>
    </xdr:from>
    <xdr:to>
      <xdr:col>9</xdr:col>
      <xdr:colOff>0</xdr:colOff>
      <xdr:row>4</xdr:row>
      <xdr:rowOff>152400</xdr:rowOff>
    </xdr:to>
    <xdr:cxnSp>
      <xdr:nvCxnSpPr>
        <xdr:cNvPr id="10" name="Fishbone Line 10"/>
        <xdr:cNvCxnSpPr/>
      </xdr:nvCxnSpPr>
      <xdr:spPr>
        <a:xfrm>
          <a:off x="4800600" y="1371600"/>
          <a:ext cx="266700" cy="0"/>
        </a:xfrm>
        <a:prstGeom prst="line">
          <a:avLst/>
        </a:prstGeom>
        <a:ln w="19050">
          <a:solidFill>
            <a:srgbClr val="44546A"/>
          </a:solidFill>
          <a:tailEnd type="triangle" w="med" len="med"/>
        </a:ln>
      </xdr:spPr>
    </xdr:cxnSp>
    <xdr:clientData/>
  </xdr:twoCellAnchor>
  <xdr:twoCellAnchor editAs="oneCell">
    <xdr:from>
      <xdr:col>8</xdr:col>
      <xdr:colOff>0</xdr:colOff>
      <xdr:row>7</xdr:row>
      <xdr:rowOff>152400</xdr:rowOff>
    </xdr:from>
    <xdr:to>
      <xdr:col>9</xdr:col>
      <xdr:colOff>0</xdr:colOff>
      <xdr:row>7</xdr:row>
      <xdr:rowOff>152400</xdr:rowOff>
    </xdr:to>
    <xdr:cxnSp>
      <xdr:nvCxnSpPr>
        <xdr:cNvPr id="11" name="Fishbone Line 11"/>
        <xdr:cNvCxnSpPr/>
      </xdr:nvCxnSpPr>
      <xdr:spPr>
        <a:xfrm>
          <a:off x="4800600" y="2286000"/>
          <a:ext cx="266700" cy="0"/>
        </a:xfrm>
        <a:prstGeom prst="line">
          <a:avLst/>
        </a:prstGeom>
        <a:ln w="19050">
          <a:solidFill>
            <a:srgbClr val="44546A"/>
          </a:solidFill>
          <a:tailEnd type="triangle" w="med" len="med"/>
        </a:ln>
      </xdr:spPr>
    </xdr:cxnSp>
    <xdr:clientData/>
  </xdr:twoCellAnchor>
  <xdr:twoCellAnchor editAs="oneCell">
    <xdr:from>
      <xdr:col>8</xdr:col>
      <xdr:colOff>0</xdr:colOff>
      <xdr:row>10</xdr:row>
      <xdr:rowOff>152400</xdr:rowOff>
    </xdr:from>
    <xdr:to>
      <xdr:col>9</xdr:col>
      <xdr:colOff>0</xdr:colOff>
      <xdr:row>10</xdr:row>
      <xdr:rowOff>152400</xdr:rowOff>
    </xdr:to>
    <xdr:cxnSp>
      <xdr:nvCxnSpPr>
        <xdr:cNvPr id="12" name="Fishbone Line 12"/>
        <xdr:cNvCxnSpPr/>
      </xdr:nvCxnSpPr>
      <xdr:spPr>
        <a:xfrm>
          <a:off x="4800600" y="3200400"/>
          <a:ext cx="266700" cy="0"/>
        </a:xfrm>
        <a:prstGeom prst="line">
          <a:avLst/>
        </a:prstGeom>
        <a:ln w="19050">
          <a:solidFill>
            <a:srgbClr val="44546A"/>
          </a:solidFill>
          <a:tailEnd type="triangle" w="med" len="med"/>
        </a:ln>
      </xdr:spPr>
    </xdr:cxnSp>
    <xdr:clientData/>
  </xdr:twoCellAnchor>
  <xdr:twoCellAnchor editAs="oneCell">
    <xdr:from>
      <xdr:col>7</xdr:col>
      <xdr:colOff>0</xdr:colOff>
      <xdr:row>17</xdr:row>
      <xdr:rowOff>152400</xdr:rowOff>
    </xdr:from>
    <xdr:to>
      <xdr:col>8</xdr:col>
      <xdr:colOff>0</xdr:colOff>
      <xdr:row>17</xdr:row>
      <xdr:rowOff>152400</xdr:rowOff>
    </xdr:to>
    <xdr:cxnSp>
      <xdr:nvCxnSpPr>
        <xdr:cNvPr id="13" name="Fishbone Line 13"/>
        <xdr:cNvCxnSpPr/>
      </xdr:nvCxnSpPr>
      <xdr:spPr>
        <a:xfrm>
          <a:off x="4533900" y="5334000"/>
          <a:ext cx="266700" cy="0"/>
        </a:xfrm>
        <a:prstGeom prst="line">
          <a:avLst/>
        </a:prstGeom>
        <a:ln w="19050">
          <a:solidFill>
            <a:srgbClr val="44546A"/>
          </a:solidFill>
        </a:ln>
      </xdr:spPr>
    </xdr:cxnSp>
    <xdr:clientData/>
  </xdr:twoCellAnchor>
  <xdr:twoCellAnchor editAs="oneCell">
    <xdr:from>
      <xdr:col>8</xdr:col>
      <xdr:colOff>0</xdr:colOff>
      <xdr:row>14</xdr:row>
      <xdr:rowOff>152400</xdr:rowOff>
    </xdr:from>
    <xdr:to>
      <xdr:col>8</xdr:col>
      <xdr:colOff>0</xdr:colOff>
      <xdr:row>20</xdr:row>
      <xdr:rowOff>152400</xdr:rowOff>
    </xdr:to>
    <xdr:cxnSp>
      <xdr:nvCxnSpPr>
        <xdr:cNvPr id="14" name="Fishbone Line 14"/>
        <xdr:cNvCxnSpPr/>
      </xdr:nvCxnSpPr>
      <xdr:spPr>
        <a:xfrm>
          <a:off x="4800600" y="4419600"/>
          <a:ext cx="0" cy="1828800"/>
        </a:xfrm>
        <a:prstGeom prst="line">
          <a:avLst/>
        </a:prstGeom>
        <a:ln w="19050">
          <a:solidFill>
            <a:srgbClr val="44546A"/>
          </a:solidFill>
        </a:ln>
      </xdr:spPr>
    </xdr:cxnSp>
    <xdr:clientData/>
  </xdr:twoCellAnchor>
  <xdr:twoCellAnchor editAs="oneCell">
    <xdr:from>
      <xdr:col>8</xdr:col>
      <xdr:colOff>0</xdr:colOff>
      <xdr:row>14</xdr:row>
      <xdr:rowOff>152400</xdr:rowOff>
    </xdr:from>
    <xdr:to>
      <xdr:col>9</xdr:col>
      <xdr:colOff>0</xdr:colOff>
      <xdr:row>14</xdr:row>
      <xdr:rowOff>152400</xdr:rowOff>
    </xdr:to>
    <xdr:cxnSp>
      <xdr:nvCxnSpPr>
        <xdr:cNvPr id="15" name="Fishbone Line 15"/>
        <xdr:cNvCxnSpPr/>
      </xdr:nvCxnSpPr>
      <xdr:spPr>
        <a:xfrm>
          <a:off x="4800600" y="4419600"/>
          <a:ext cx="266700" cy="0"/>
        </a:xfrm>
        <a:prstGeom prst="line">
          <a:avLst/>
        </a:prstGeom>
        <a:ln w="19050">
          <a:solidFill>
            <a:srgbClr val="44546A"/>
          </a:solidFill>
          <a:tailEnd type="triangle" w="med" len="med"/>
        </a:ln>
      </xdr:spPr>
    </xdr:cxnSp>
    <xdr:clientData/>
  </xdr:twoCellAnchor>
  <xdr:twoCellAnchor editAs="oneCell">
    <xdr:from>
      <xdr:col>8</xdr:col>
      <xdr:colOff>0</xdr:colOff>
      <xdr:row>17</xdr:row>
      <xdr:rowOff>152400</xdr:rowOff>
    </xdr:from>
    <xdr:to>
      <xdr:col>9</xdr:col>
      <xdr:colOff>0</xdr:colOff>
      <xdr:row>17</xdr:row>
      <xdr:rowOff>152400</xdr:rowOff>
    </xdr:to>
    <xdr:cxnSp>
      <xdr:nvCxnSpPr>
        <xdr:cNvPr id="16" name="Fishbone Line 16"/>
        <xdr:cNvCxnSpPr/>
      </xdr:nvCxnSpPr>
      <xdr:spPr>
        <a:xfrm>
          <a:off x="4800600" y="5334000"/>
          <a:ext cx="266700" cy="0"/>
        </a:xfrm>
        <a:prstGeom prst="line">
          <a:avLst/>
        </a:prstGeom>
        <a:ln w="19050">
          <a:solidFill>
            <a:srgbClr val="44546A"/>
          </a:solidFill>
          <a:tailEnd type="triangle" w="med" len="med"/>
        </a:ln>
      </xdr:spPr>
    </xdr:cxnSp>
    <xdr:clientData/>
  </xdr:twoCellAnchor>
  <xdr:twoCellAnchor editAs="oneCell">
    <xdr:from>
      <xdr:col>8</xdr:col>
      <xdr:colOff>0</xdr:colOff>
      <xdr:row>20</xdr:row>
      <xdr:rowOff>152400</xdr:rowOff>
    </xdr:from>
    <xdr:to>
      <xdr:col>9</xdr:col>
      <xdr:colOff>0</xdr:colOff>
      <xdr:row>20</xdr:row>
      <xdr:rowOff>152400</xdr:rowOff>
    </xdr:to>
    <xdr:cxnSp>
      <xdr:nvCxnSpPr>
        <xdr:cNvPr id="17" name="Fishbone Line 17"/>
        <xdr:cNvCxnSpPr/>
      </xdr:nvCxnSpPr>
      <xdr:spPr>
        <a:xfrm>
          <a:off x="4800600" y="6248400"/>
          <a:ext cx="266700" cy="0"/>
        </a:xfrm>
        <a:prstGeom prst="line">
          <a:avLst/>
        </a:prstGeom>
        <a:ln w="19050">
          <a:solidFill>
            <a:srgbClr val="44546A"/>
          </a:solidFill>
          <a:tailEnd type="triangle" w="med" len="med"/>
        </a:ln>
      </xdr:spPr>
    </xdr:cxnSp>
    <xdr:clientData/>
  </xdr:twoCellAnchor>
  <xdr:twoCellAnchor editAs="oneCell">
    <xdr:from>
      <xdr:col>11</xdr:col>
      <xdr:colOff>0</xdr:colOff>
      <xdr:row>4</xdr:row>
      <xdr:rowOff>152400</xdr:rowOff>
    </xdr:from>
    <xdr:to>
      <xdr:col>13</xdr:col>
      <xdr:colOff>0</xdr:colOff>
      <xdr:row>4</xdr:row>
      <xdr:rowOff>152400</xdr:rowOff>
    </xdr:to>
    <xdr:cxnSp>
      <xdr:nvCxnSpPr>
        <xdr:cNvPr id="18" name="Fishbone Line 18"/>
        <xdr:cNvCxnSpPr/>
      </xdr:nvCxnSpPr>
      <xdr:spPr>
        <a:xfrm>
          <a:off x="7000875" y="1371600"/>
          <a:ext cx="533400" cy="0"/>
        </a:xfrm>
        <a:prstGeom prst="line">
          <a:avLst/>
        </a:prstGeom>
        <a:ln w="19050">
          <a:solidFill>
            <a:srgbClr val="44546A"/>
          </a:solidFill>
          <a:tailEnd type="triangle" w="med" len="med"/>
        </a:ln>
      </xdr:spPr>
    </xdr:cxnSp>
    <xdr:clientData/>
  </xdr:twoCellAnchor>
  <xdr:twoCellAnchor editAs="oneCell">
    <xdr:from>
      <xdr:col>11</xdr:col>
      <xdr:colOff>0</xdr:colOff>
      <xdr:row>7</xdr:row>
      <xdr:rowOff>152400</xdr:rowOff>
    </xdr:from>
    <xdr:to>
      <xdr:col>13</xdr:col>
      <xdr:colOff>0</xdr:colOff>
      <xdr:row>7</xdr:row>
      <xdr:rowOff>152400</xdr:rowOff>
    </xdr:to>
    <xdr:cxnSp>
      <xdr:nvCxnSpPr>
        <xdr:cNvPr id="19" name="Fishbone Line 19"/>
        <xdr:cNvCxnSpPr/>
      </xdr:nvCxnSpPr>
      <xdr:spPr>
        <a:xfrm>
          <a:off x="7000875" y="2286000"/>
          <a:ext cx="533400" cy="0"/>
        </a:xfrm>
        <a:prstGeom prst="line">
          <a:avLst/>
        </a:prstGeom>
        <a:ln w="19050">
          <a:solidFill>
            <a:srgbClr val="44546A"/>
          </a:solidFill>
          <a:tailEnd type="triangle" w="med" len="med"/>
        </a:ln>
      </xdr:spPr>
    </xdr:cxnSp>
    <xdr:clientData/>
  </xdr:twoCellAnchor>
  <xdr:twoCellAnchor editAs="oneCell">
    <xdr:from>
      <xdr:col>11</xdr:col>
      <xdr:colOff>0</xdr:colOff>
      <xdr:row>10</xdr:row>
      <xdr:rowOff>152400</xdr:rowOff>
    </xdr:from>
    <xdr:to>
      <xdr:col>13</xdr:col>
      <xdr:colOff>0</xdr:colOff>
      <xdr:row>10</xdr:row>
      <xdr:rowOff>152400</xdr:rowOff>
    </xdr:to>
    <xdr:cxnSp>
      <xdr:nvCxnSpPr>
        <xdr:cNvPr id="20" name="Fishbone Line 20"/>
        <xdr:cNvCxnSpPr/>
      </xdr:nvCxnSpPr>
      <xdr:spPr>
        <a:xfrm>
          <a:off x="7000875" y="3200400"/>
          <a:ext cx="533400" cy="0"/>
        </a:xfrm>
        <a:prstGeom prst="line">
          <a:avLst/>
        </a:prstGeom>
        <a:ln w="19050">
          <a:solidFill>
            <a:srgbClr val="44546A"/>
          </a:solidFill>
          <a:tailEnd type="triangle" w="med" len="med"/>
        </a:ln>
      </xdr:spPr>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452755</xdr:colOff>
      <xdr:row>1</xdr:row>
      <xdr:rowOff>38100</xdr:rowOff>
    </xdr:from>
    <xdr:to>
      <xdr:col>3</xdr:col>
      <xdr:colOff>397510</xdr:colOff>
      <xdr:row>6</xdr:row>
      <xdr:rowOff>292100</xdr:rowOff>
    </xdr:to>
    <xdr:graphicFrame>
      <xdr:nvGraphicFramePr>
        <xdr:cNvPr id="2" name="Diagram 1"/>
        <xdr:cNvGraphicFramePr/>
      </xdr:nvGraphicFramePr>
      <xdr:xfrm>
        <a:off x="452755" y="457200"/>
        <a:ext cx="2811145" cy="234950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12700</xdr:colOff>
      <xdr:row>2</xdr:row>
      <xdr:rowOff>165100</xdr:rowOff>
    </xdr:from>
    <xdr:to>
      <xdr:col>5</xdr:col>
      <xdr:colOff>831850</xdr:colOff>
      <xdr:row>5</xdr:row>
      <xdr:rowOff>165100</xdr:rowOff>
    </xdr:to>
    <xdr:sp>
      <xdr:nvSpPr>
        <xdr:cNvPr id="2" name="Rounded Rectangle 1"/>
        <xdr:cNvSpPr/>
      </xdr:nvSpPr>
      <xdr:spPr>
        <a:xfrm>
          <a:off x="3860800" y="1041400"/>
          <a:ext cx="819150" cy="571500"/>
        </a:xfrm>
        <a:prstGeom prst="roundRect">
          <a:avLst/>
        </a:prstGeom>
        <a:ln>
          <a:solidFill>
            <a:schemeClr val="accent4">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6</xdr:col>
      <xdr:colOff>15875</xdr:colOff>
      <xdr:row>2</xdr:row>
      <xdr:rowOff>158750</xdr:rowOff>
    </xdr:from>
    <xdr:to>
      <xdr:col>6</xdr:col>
      <xdr:colOff>835025</xdr:colOff>
      <xdr:row>5</xdr:row>
      <xdr:rowOff>158750</xdr:rowOff>
    </xdr:to>
    <xdr:sp>
      <xdr:nvSpPr>
        <xdr:cNvPr id="3" name="Rounded Rectangle 2"/>
        <xdr:cNvSpPr/>
      </xdr:nvSpPr>
      <xdr:spPr>
        <a:xfrm>
          <a:off x="4778375" y="1035050"/>
          <a:ext cx="819150" cy="571500"/>
        </a:xfrm>
        <a:prstGeom prst="roundRect">
          <a:avLst/>
        </a:prstGeom>
        <a:ln>
          <a:solidFill>
            <a:schemeClr val="accent2">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2</xdr:col>
      <xdr:colOff>3175</xdr:colOff>
      <xdr:row>2</xdr:row>
      <xdr:rowOff>149225</xdr:rowOff>
    </xdr:from>
    <xdr:to>
      <xdr:col>2</xdr:col>
      <xdr:colOff>822325</xdr:colOff>
      <xdr:row>5</xdr:row>
      <xdr:rowOff>149225</xdr:rowOff>
    </xdr:to>
    <xdr:sp>
      <xdr:nvSpPr>
        <xdr:cNvPr id="4" name="Rounded Rectangle 3"/>
        <xdr:cNvSpPr/>
      </xdr:nvSpPr>
      <xdr:spPr>
        <a:xfrm>
          <a:off x="1108075" y="1025525"/>
          <a:ext cx="819150" cy="571500"/>
        </a:xfrm>
        <a:prstGeom prst="roundRect">
          <a:avLst/>
        </a:prstGeom>
        <a:ln>
          <a:solidFill>
            <a:schemeClr val="accent5">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635</xdr:colOff>
      <xdr:row>2</xdr:row>
      <xdr:rowOff>161925</xdr:rowOff>
    </xdr:from>
    <xdr:to>
      <xdr:col>1</xdr:col>
      <xdr:colOff>819785</xdr:colOff>
      <xdr:row>5</xdr:row>
      <xdr:rowOff>161925</xdr:rowOff>
    </xdr:to>
    <xdr:sp>
      <xdr:nvSpPr>
        <xdr:cNvPr id="5" name="Rounded Rectangle 4"/>
        <xdr:cNvSpPr/>
      </xdr:nvSpPr>
      <xdr:spPr>
        <a:xfrm>
          <a:off x="191135" y="1038225"/>
          <a:ext cx="819150" cy="571500"/>
        </a:xfrm>
        <a:prstGeom prst="roundRect">
          <a:avLst/>
        </a:prstGeom>
        <a:ln>
          <a:solidFill>
            <a:schemeClr val="accent6">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3175</xdr:colOff>
      <xdr:row>2</xdr:row>
      <xdr:rowOff>149225</xdr:rowOff>
    </xdr:from>
    <xdr:to>
      <xdr:col>4</xdr:col>
      <xdr:colOff>822325</xdr:colOff>
      <xdr:row>5</xdr:row>
      <xdr:rowOff>149225</xdr:rowOff>
    </xdr:to>
    <xdr:sp>
      <xdr:nvSpPr>
        <xdr:cNvPr id="6" name="Rounded Rectangle 5"/>
        <xdr:cNvSpPr/>
      </xdr:nvSpPr>
      <xdr:spPr>
        <a:xfrm>
          <a:off x="2936875" y="1025525"/>
          <a:ext cx="819150" cy="571500"/>
        </a:xfrm>
        <a:prstGeom prst="roundRect">
          <a:avLst/>
        </a:prstGeom>
        <a:ln>
          <a:solidFill>
            <a:schemeClr val="accent5">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635</xdr:colOff>
      <xdr:row>2</xdr:row>
      <xdr:rowOff>161925</xdr:rowOff>
    </xdr:from>
    <xdr:to>
      <xdr:col>3</xdr:col>
      <xdr:colOff>819785</xdr:colOff>
      <xdr:row>5</xdr:row>
      <xdr:rowOff>161925</xdr:rowOff>
    </xdr:to>
    <xdr:sp>
      <xdr:nvSpPr>
        <xdr:cNvPr id="7" name="Rounded Rectangle 6"/>
        <xdr:cNvSpPr/>
      </xdr:nvSpPr>
      <xdr:spPr>
        <a:xfrm>
          <a:off x="2019935" y="1038225"/>
          <a:ext cx="819150" cy="571500"/>
        </a:xfrm>
        <a:prstGeom prst="roundRect">
          <a:avLst/>
        </a:prstGeom>
        <a:ln>
          <a:solidFill>
            <a:schemeClr val="accent6">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3175</xdr:colOff>
      <xdr:row>2</xdr:row>
      <xdr:rowOff>149225</xdr:rowOff>
    </xdr:from>
    <xdr:to>
      <xdr:col>3</xdr:col>
      <xdr:colOff>822325</xdr:colOff>
      <xdr:row>5</xdr:row>
      <xdr:rowOff>149225</xdr:rowOff>
    </xdr:to>
    <xdr:sp>
      <xdr:nvSpPr>
        <xdr:cNvPr id="8" name="Rounded Rectangle 7"/>
        <xdr:cNvSpPr/>
      </xdr:nvSpPr>
      <xdr:spPr>
        <a:xfrm>
          <a:off x="2022475" y="1025525"/>
          <a:ext cx="819150" cy="571500"/>
        </a:xfrm>
        <a:prstGeom prst="roundRect">
          <a:avLst/>
        </a:prstGeom>
        <a:ln>
          <a:solidFill>
            <a:schemeClr val="accent5">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635</xdr:colOff>
      <xdr:row>2</xdr:row>
      <xdr:rowOff>161925</xdr:rowOff>
    </xdr:from>
    <xdr:to>
      <xdr:col>4</xdr:col>
      <xdr:colOff>819785</xdr:colOff>
      <xdr:row>5</xdr:row>
      <xdr:rowOff>161925</xdr:rowOff>
    </xdr:to>
    <xdr:sp>
      <xdr:nvSpPr>
        <xdr:cNvPr id="9" name="Rounded Rectangle 8"/>
        <xdr:cNvSpPr/>
      </xdr:nvSpPr>
      <xdr:spPr>
        <a:xfrm>
          <a:off x="2934335" y="1038225"/>
          <a:ext cx="819150" cy="571500"/>
        </a:xfrm>
        <a:prstGeom prst="roundRect">
          <a:avLst/>
        </a:prstGeom>
        <a:ln>
          <a:solidFill>
            <a:schemeClr val="accent6">
              <a:lumMod val="75000"/>
            </a:schemeClr>
          </a:solidFill>
        </a:ln>
        <a:effectLst>
          <a:outerShdw blurRad="63500" sx="102000" sy="102000" algn="ctr"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WUHAN%20FIBERHOME\Desktop\FTTH%20NEW%20STANDARD_TRACKER_MA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aumanalansang\AppData\Local\Microsoft\Windows\INetCache\Content.Outlook\U2AQ4113\FH_PERMIT_RTA%20ISSUES_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ers\dan\Desktop\das\C:\Users\Wuhan%20Fiberhome\Documents\TRIXIE%20J\LEG-SAL\REFERENCES\BACKBONES\Legaspi%20and%20Salcedo%20Project%20ao%2020190621%20(19071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FIBERHOME-FIBERGEN\Documents\WeChat%20Files\wxid_8hm9so8034k022\FileStorage\File\2025-03\BILLING%20TRACKER_ODN%20E2E(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user\OneDrive\Desktop\AFOC%20FEEDER\NATIONWIDE%20FEEDER%20UPLINK%20TRACKER_2021123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Wuhan%20Fiberhome\Downloads\Nationwide%20FTTBTS%20Updates%20ao%2028.10.20%20(Wk4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PC\Downloads\IRUP_TRACKER_-_2026_OCTOBER_21%20(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ITE LIST"/>
      <sheetName val="SUMMARY"/>
      <sheetName val="FTTH Fishbone"/>
      <sheetName val="DOCUMENTATION SUMMARY"/>
      <sheetName val="Fishbone Validation"/>
      <sheetName val="MASTERLIST"/>
      <sheetName val="Sheet1"/>
      <sheetName val="Project Planner_ZTE"/>
      <sheetName val="TABLE"/>
      <sheetName val="Phase 2 project"/>
      <sheetName val="Sheet9"/>
      <sheetName val="Sheet8"/>
      <sheetName val="2020 ROLLOUT"/>
      <sheetName val="Sheet10"/>
      <sheetName val="LESS THAN 10 SUBS"/>
      <sheetName val="ONGOING FTTH"/>
      <sheetName val="BLDGS"/>
      <sheetName val="DOCS"/>
      <sheetName val="For backgroun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NSOLIDATED"/>
      <sheetName val="FH SUMMARY"/>
      <sheetName val="Sheet1"/>
      <sheetName val="FTTH Fishbone (SITES)"/>
      <sheetName val="FTTH Fishbone (PORTS)"/>
      <sheetName val="DOCS"/>
      <sheetName val="Fishbone Validation"/>
      <sheetName val="Validation"/>
      <sheetName val="GLP's and PSP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OCS"/>
      <sheetName val="DATA"/>
      <sheetName val="Sheet1"/>
      <sheetName val="Project Planner_ZTE"/>
      <sheetName val="Validation"/>
      <sheetName val="Fishbone Valid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ASH BOARD"/>
      <sheetName val="DASH BOARD（副本）"/>
      <sheetName val="PO summary（undertaking）"/>
      <sheetName val="PO summary"/>
      <sheetName val="ODN-SLZ(Fritzie)"/>
      <sheetName val="ODN-NCR&amp;NLZ (Ricklyn)"/>
      <sheetName val="GR-CASE REGISTRY"/>
      <sheetName val="NEW ODN-VIS(Eve)"/>
      <sheetName val="STOPSITES-SLZ"/>
      <sheetName val="ENGG BILLING-SLZ"/>
      <sheetName val="ENGG BILLING-VIS"/>
      <sheetName val="STOPSITES-VIS"/>
      <sheetName val="VIS RESTORATION_NORMALIZATION"/>
      <sheetName val="ENGG BILLING-NLZ "/>
      <sheetName val="STOPSITES-NLZ"/>
      <sheetName val="ODN-MIN(Veronica)"/>
      <sheetName val="ENGG BILLING-MIN"/>
      <sheetName val="STOPSITES-MIN"/>
      <sheetName val="SLICE BILLING"/>
      <sheetName val="OUTSTANDING PHP"/>
      <sheetName val="ENGG BILLING (NATIONAL)"/>
      <sheetName val="SirWen2"/>
      <sheetName val="SirWen1"/>
      <sheetName val="PIVOT"/>
      <sheetName val="BBR WAREHOUSE"/>
      <sheetName val="Vehic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ITE LIST"/>
      <sheetName val="SUMMARY"/>
      <sheetName val="SLA SUMMARY"/>
      <sheetName val="NT SIR SHEN"/>
      <sheetName val="DOCUMENTATION SUMMARY"/>
      <sheetName val="SIR SHEN"/>
      <sheetName val="DOCS"/>
      <sheetName val="Fishbone Validation"/>
      <sheetName val="FEEDER UPLINK Fishbone"/>
      <sheetName val="Sheet1"/>
      <sheetName val="2018 Weeks"/>
      <sheetName val="epldt"/>
      <sheetName val="Validation"/>
      <sheetName val="Phase 2 project"/>
      <sheetName val="Project Planner_Z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ite Masterlist"/>
      <sheetName val="Thursday Reports"/>
      <sheetName val="Standard Summary"/>
      <sheetName val="FBTS Fishbone"/>
      <sheetName val="SA~TA Gap Summary"/>
      <sheetName val="PO Summary"/>
      <sheetName val="Validation"/>
      <sheetName val="SAP Listing"/>
      <sheetName val="PL"/>
      <sheetName val="Fishbone Validation"/>
      <sheetName val="LOV"/>
      <sheetName val="DO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IRUP SITELIST"/>
      <sheetName val="DASHBOARD"/>
      <sheetName val="Milestone"/>
      <sheetName val="milestonee"/>
      <sheetName val="FISHBONE"/>
      <sheetName val="FIELD EXTRACTION"/>
      <sheetName val="Q1-Q8"/>
      <sheetName val="issues"/>
      <sheetName val="ps"/>
    </sheetNames>
    <sheetDataSet>
      <sheetData sheetId="0">
        <row r="4">
          <cell r="C4" t="str">
            <v>RFE</v>
          </cell>
        </row>
        <row r="4">
          <cell r="K4" t="str">
            <v>Q1</v>
          </cell>
        </row>
        <row r="4">
          <cell r="P4">
            <v>454.2</v>
          </cell>
        </row>
        <row r="5">
          <cell r="C5" t="str">
            <v>RFE</v>
          </cell>
        </row>
        <row r="5">
          <cell r="K5" t="str">
            <v>Q1</v>
          </cell>
        </row>
        <row r="5">
          <cell r="P5">
            <v>60.2</v>
          </cell>
        </row>
        <row r="6">
          <cell r="C6" t="str">
            <v>RFE</v>
          </cell>
        </row>
        <row r="6">
          <cell r="K6" t="str">
            <v>Q1</v>
          </cell>
        </row>
        <row r="6">
          <cell r="P6">
            <v>26.8</v>
          </cell>
        </row>
        <row r="7">
          <cell r="C7" t="str">
            <v>RFE</v>
          </cell>
        </row>
        <row r="7">
          <cell r="K7" t="str">
            <v>Q2</v>
          </cell>
        </row>
        <row r="7">
          <cell r="P7">
            <v>8.9</v>
          </cell>
        </row>
        <row r="8">
          <cell r="C8" t="str">
            <v>RFE</v>
          </cell>
        </row>
        <row r="8">
          <cell r="K8" t="str">
            <v>Q1</v>
          </cell>
        </row>
        <row r="8">
          <cell r="P8">
            <v>156.8</v>
          </cell>
        </row>
        <row r="9">
          <cell r="C9" t="str">
            <v>RFE</v>
          </cell>
        </row>
        <row r="9">
          <cell r="K9" t="str">
            <v>Q1</v>
          </cell>
        </row>
        <row r="9">
          <cell r="P9">
            <v>127.4</v>
          </cell>
        </row>
        <row r="10">
          <cell r="C10" t="str">
            <v>RFE</v>
          </cell>
        </row>
        <row r="10">
          <cell r="K10" t="str">
            <v>Q1</v>
          </cell>
        </row>
        <row r="10">
          <cell r="P10">
            <v>156.8</v>
          </cell>
        </row>
        <row r="11">
          <cell r="C11" t="str">
            <v>RFE</v>
          </cell>
        </row>
        <row r="11">
          <cell r="K11" t="str">
            <v>Q1</v>
          </cell>
        </row>
        <row r="11">
          <cell r="P11">
            <v>517.9</v>
          </cell>
        </row>
        <row r="12">
          <cell r="C12" t="str">
            <v>RFE</v>
          </cell>
        </row>
        <row r="12">
          <cell r="K12" t="str">
            <v>Q1</v>
          </cell>
        </row>
        <row r="12">
          <cell r="P12">
            <v>505.6</v>
          </cell>
        </row>
        <row r="13">
          <cell r="C13" t="str">
            <v>RFE</v>
          </cell>
        </row>
        <row r="13">
          <cell r="K13" t="str">
            <v>Q2</v>
          </cell>
        </row>
        <row r="13">
          <cell r="P13">
            <v>15.5</v>
          </cell>
        </row>
        <row r="14">
          <cell r="C14" t="str">
            <v>RFE</v>
          </cell>
        </row>
        <row r="14">
          <cell r="K14" t="str">
            <v>Q1</v>
          </cell>
        </row>
        <row r="14">
          <cell r="P14">
            <v>31.5</v>
          </cell>
        </row>
        <row r="15">
          <cell r="C15" t="str">
            <v>RFE</v>
          </cell>
        </row>
        <row r="15">
          <cell r="K15" t="str">
            <v>Q1</v>
          </cell>
        </row>
        <row r="15">
          <cell r="P15">
            <v>20.6</v>
          </cell>
        </row>
        <row r="16">
          <cell r="C16" t="str">
            <v>RFE</v>
          </cell>
        </row>
        <row r="16">
          <cell r="K16" t="str">
            <v>Q1 - BUFFER</v>
          </cell>
        </row>
        <row r="16">
          <cell r="P16">
            <v>0</v>
          </cell>
        </row>
        <row r="17">
          <cell r="C17" t="str">
            <v>FOR VALIDATION</v>
          </cell>
        </row>
        <row r="17">
          <cell r="K17" t="str">
            <v>Q1</v>
          </cell>
        </row>
        <row r="17">
          <cell r="P17">
            <v>0</v>
          </cell>
        </row>
        <row r="18">
          <cell r="C18" t="str">
            <v>FOR VALIDATION</v>
          </cell>
        </row>
        <row r="18">
          <cell r="K18" t="str">
            <v>Q1 - BUFFER</v>
          </cell>
        </row>
        <row r="18">
          <cell r="P18">
            <v>0</v>
          </cell>
        </row>
        <row r="19">
          <cell r="C19" t="str">
            <v>RFE</v>
          </cell>
        </row>
        <row r="19">
          <cell r="K19" t="str">
            <v>Q1</v>
          </cell>
        </row>
        <row r="19">
          <cell r="P19">
            <v>38.3</v>
          </cell>
        </row>
        <row r="20">
          <cell r="C20" t="str">
            <v>RFE</v>
          </cell>
        </row>
        <row r="20">
          <cell r="K20" t="str">
            <v>Q1</v>
          </cell>
        </row>
        <row r="20">
          <cell r="P20">
            <v>31.5</v>
          </cell>
        </row>
        <row r="21">
          <cell r="C21" t="str">
            <v>RFE</v>
          </cell>
        </row>
        <row r="21">
          <cell r="K21" t="str">
            <v>Q1</v>
          </cell>
        </row>
        <row r="21">
          <cell r="P21">
            <v>31.5</v>
          </cell>
        </row>
        <row r="22">
          <cell r="C22" t="str">
            <v>RFE</v>
          </cell>
        </row>
        <row r="22">
          <cell r="K22" t="str">
            <v>Q1</v>
          </cell>
        </row>
        <row r="22">
          <cell r="P22">
            <v>31.5</v>
          </cell>
        </row>
        <row r="23">
          <cell r="C23" t="str">
            <v>RFE</v>
          </cell>
        </row>
        <row r="23">
          <cell r="K23" t="str">
            <v>Q1</v>
          </cell>
        </row>
        <row r="23">
          <cell r="P23">
            <v>13.4</v>
          </cell>
        </row>
        <row r="24">
          <cell r="C24" t="str">
            <v>RFE</v>
          </cell>
        </row>
        <row r="24">
          <cell r="K24" t="str">
            <v>Q1</v>
          </cell>
        </row>
        <row r="24">
          <cell r="P24">
            <v>10.6</v>
          </cell>
        </row>
        <row r="25">
          <cell r="C25" t="str">
            <v>RFE</v>
          </cell>
        </row>
        <row r="25">
          <cell r="K25" t="str">
            <v>Q1</v>
          </cell>
        </row>
        <row r="25">
          <cell r="P25">
            <v>107.6</v>
          </cell>
        </row>
        <row r="26">
          <cell r="C26" t="str">
            <v>CANCELLED</v>
          </cell>
        </row>
        <row r="26">
          <cell r="K26" t="str">
            <v>Q1 - CANCELLED</v>
          </cell>
        </row>
        <row r="26">
          <cell r="P26">
            <v>156.8</v>
          </cell>
        </row>
        <row r="27">
          <cell r="C27" t="str">
            <v>RFE</v>
          </cell>
        </row>
        <row r="27">
          <cell r="K27" t="str">
            <v>Q1</v>
          </cell>
        </row>
        <row r="27">
          <cell r="P27">
            <v>156.8</v>
          </cell>
        </row>
        <row r="28">
          <cell r="C28" t="str">
            <v>RFE</v>
          </cell>
        </row>
        <row r="28">
          <cell r="K28" t="str">
            <v>Q1</v>
          </cell>
        </row>
        <row r="28">
          <cell r="P28">
            <v>726.5</v>
          </cell>
        </row>
        <row r="29">
          <cell r="C29" t="str">
            <v>RFE</v>
          </cell>
        </row>
        <row r="29">
          <cell r="K29" t="str">
            <v>Q1</v>
          </cell>
        </row>
        <row r="29">
          <cell r="P29">
            <v>11</v>
          </cell>
        </row>
        <row r="30">
          <cell r="C30" t="str">
            <v>RFE</v>
          </cell>
        </row>
        <row r="30">
          <cell r="K30" t="str">
            <v>Q1</v>
          </cell>
        </row>
        <row r="30">
          <cell r="P30">
            <v>228.5</v>
          </cell>
        </row>
        <row r="31">
          <cell r="C31" t="str">
            <v>RFE</v>
          </cell>
        </row>
        <row r="31">
          <cell r="K31" t="str">
            <v>Q1 - BUFFER</v>
          </cell>
        </row>
        <row r="31">
          <cell r="P31">
            <v>638.7</v>
          </cell>
        </row>
        <row r="32">
          <cell r="C32" t="str">
            <v>RFE</v>
          </cell>
        </row>
        <row r="32">
          <cell r="K32" t="str">
            <v>Q1</v>
          </cell>
        </row>
        <row r="32">
          <cell r="P32">
            <v>171.6</v>
          </cell>
        </row>
        <row r="33">
          <cell r="C33" t="str">
            <v>RFE</v>
          </cell>
        </row>
        <row r="33">
          <cell r="K33" t="str">
            <v>Q1</v>
          </cell>
        </row>
        <row r="33">
          <cell r="P33">
            <v>76.6</v>
          </cell>
        </row>
        <row r="34">
          <cell r="C34" t="str">
            <v>RFE</v>
          </cell>
        </row>
        <row r="34">
          <cell r="K34" t="str">
            <v>Q1 - BUFFER</v>
          </cell>
        </row>
        <row r="34">
          <cell r="P34">
            <v>75.3</v>
          </cell>
        </row>
        <row r="35">
          <cell r="C35" t="str">
            <v>RFE</v>
          </cell>
        </row>
        <row r="35">
          <cell r="K35" t="str">
            <v>Q1</v>
          </cell>
        </row>
        <row r="35">
          <cell r="P35">
            <v>23.8</v>
          </cell>
        </row>
        <row r="36">
          <cell r="C36" t="str">
            <v>RFE</v>
          </cell>
        </row>
        <row r="36">
          <cell r="K36" t="str">
            <v>Q1 - BUFFER</v>
          </cell>
        </row>
        <row r="36">
          <cell r="P36">
            <v>24.5</v>
          </cell>
        </row>
        <row r="37">
          <cell r="C37" t="str">
            <v>RFE</v>
          </cell>
        </row>
        <row r="37">
          <cell r="K37" t="str">
            <v>Q2</v>
          </cell>
        </row>
        <row r="37">
          <cell r="P37">
            <v>31.5</v>
          </cell>
        </row>
        <row r="38">
          <cell r="C38" t="str">
            <v>RFE</v>
          </cell>
        </row>
        <row r="38">
          <cell r="K38" t="str">
            <v>Q1 - BUFFER</v>
          </cell>
        </row>
        <row r="38">
          <cell r="P38">
            <v>29.4</v>
          </cell>
        </row>
        <row r="39">
          <cell r="C39" t="str">
            <v>RFE</v>
          </cell>
        </row>
        <row r="39">
          <cell r="K39" t="str">
            <v>Q1</v>
          </cell>
        </row>
        <row r="39">
          <cell r="P39">
            <v>222.6</v>
          </cell>
        </row>
        <row r="40">
          <cell r="C40" t="str">
            <v>RFE</v>
          </cell>
        </row>
        <row r="40">
          <cell r="K40" t="str">
            <v>Q1</v>
          </cell>
        </row>
        <row r="40">
          <cell r="P40">
            <v>25.1</v>
          </cell>
        </row>
        <row r="41">
          <cell r="C41" t="str">
            <v>RFE</v>
          </cell>
        </row>
        <row r="41">
          <cell r="K41" t="str">
            <v>Q1</v>
          </cell>
        </row>
        <row r="41">
          <cell r="P41">
            <v>217.2</v>
          </cell>
        </row>
        <row r="42">
          <cell r="C42" t="str">
            <v>RFE</v>
          </cell>
        </row>
        <row r="42">
          <cell r="K42" t="str">
            <v>Q1 - BUFFER</v>
          </cell>
        </row>
        <row r="42">
          <cell r="P42">
            <v>217.2</v>
          </cell>
        </row>
        <row r="43">
          <cell r="C43" t="str">
            <v>NY RFE</v>
          </cell>
        </row>
        <row r="43">
          <cell r="K43" t="str">
            <v>NY RFE</v>
          </cell>
        </row>
        <row r="43">
          <cell r="P43">
            <v>275.7</v>
          </cell>
        </row>
        <row r="44">
          <cell r="C44" t="str">
            <v>NY RFE</v>
          </cell>
        </row>
        <row r="44">
          <cell r="K44" t="str">
            <v>NY RFE</v>
          </cell>
        </row>
        <row r="44">
          <cell r="P44">
            <v>125</v>
          </cell>
        </row>
        <row r="45">
          <cell r="C45" t="str">
            <v>NY RFE</v>
          </cell>
        </row>
        <row r="45">
          <cell r="K45" t="str">
            <v>NY RFE</v>
          </cell>
        </row>
        <row r="45">
          <cell r="P45">
            <v>192.4</v>
          </cell>
        </row>
        <row r="46">
          <cell r="C46" t="str">
            <v>NY RFE</v>
          </cell>
        </row>
        <row r="46">
          <cell r="K46" t="str">
            <v>NY RFE</v>
          </cell>
        </row>
        <row r="46">
          <cell r="P46">
            <v>399.2</v>
          </cell>
        </row>
        <row r="47">
          <cell r="C47" t="str">
            <v>NY RFE</v>
          </cell>
        </row>
        <row r="47">
          <cell r="K47" t="str">
            <v>NY RFE</v>
          </cell>
        </row>
        <row r="47">
          <cell r="P47">
            <v>115.7</v>
          </cell>
        </row>
        <row r="48">
          <cell r="C48" t="str">
            <v>NY RFE</v>
          </cell>
        </row>
        <row r="48">
          <cell r="K48" t="str">
            <v>NY RFE</v>
          </cell>
        </row>
        <row r="48">
          <cell r="P48">
            <v>445.2</v>
          </cell>
        </row>
        <row r="49">
          <cell r="C49" t="str">
            <v>NY RFE</v>
          </cell>
        </row>
        <row r="49">
          <cell r="K49" t="str">
            <v>NY RFE</v>
          </cell>
        </row>
        <row r="49">
          <cell r="P49">
            <v>369</v>
          </cell>
        </row>
        <row r="50">
          <cell r="C50" t="str">
            <v>NY RFE</v>
          </cell>
        </row>
        <row r="50">
          <cell r="K50" t="str">
            <v>NY RFE</v>
          </cell>
        </row>
        <row r="50">
          <cell r="P50">
            <v>223.5</v>
          </cell>
        </row>
        <row r="51">
          <cell r="C51" t="str">
            <v>NY RFE</v>
          </cell>
        </row>
        <row r="51">
          <cell r="K51" t="str">
            <v>NY RFE</v>
          </cell>
        </row>
        <row r="51">
          <cell r="P51">
            <v>288.7</v>
          </cell>
        </row>
        <row r="52">
          <cell r="C52" t="str">
            <v>NY RFE</v>
          </cell>
        </row>
        <row r="52">
          <cell r="K52" t="str">
            <v>NY RFE</v>
          </cell>
        </row>
        <row r="52">
          <cell r="P52">
            <v>8.9</v>
          </cell>
        </row>
        <row r="53">
          <cell r="C53" t="str">
            <v>NY RFE</v>
          </cell>
        </row>
        <row r="53">
          <cell r="K53" t="str">
            <v>NY RFE</v>
          </cell>
        </row>
        <row r="53">
          <cell r="P53">
            <v>0</v>
          </cell>
        </row>
        <row r="54">
          <cell r="C54" t="str">
            <v>NY RFE</v>
          </cell>
        </row>
        <row r="54">
          <cell r="K54" t="str">
            <v>NY RFE</v>
          </cell>
        </row>
        <row r="54">
          <cell r="P54">
            <v>8.9</v>
          </cell>
        </row>
        <row r="55">
          <cell r="C55" t="str">
            <v>NY RFE</v>
          </cell>
        </row>
        <row r="55">
          <cell r="K55" t="str">
            <v>NY RFE</v>
          </cell>
        </row>
        <row r="55">
          <cell r="P55">
            <v>31.5</v>
          </cell>
        </row>
        <row r="56">
          <cell r="C56" t="str">
            <v>RFE</v>
          </cell>
        </row>
        <row r="56">
          <cell r="P56">
            <v>22.3</v>
          </cell>
        </row>
        <row r="57">
          <cell r="C57" t="str">
            <v>NY RFE</v>
          </cell>
        </row>
        <row r="57">
          <cell r="K57" t="str">
            <v>NY RFE</v>
          </cell>
        </row>
        <row r="57">
          <cell r="P57">
            <v>8.9</v>
          </cell>
        </row>
        <row r="58">
          <cell r="C58" t="str">
            <v>RFE</v>
          </cell>
        </row>
        <row r="58">
          <cell r="P58">
            <v>8.9</v>
          </cell>
        </row>
        <row r="59">
          <cell r="C59" t="str">
            <v>RFE</v>
          </cell>
        </row>
        <row r="59">
          <cell r="P59">
            <v>8.9</v>
          </cell>
        </row>
        <row r="60">
          <cell r="C60" t="str">
            <v>NY RFE</v>
          </cell>
        </row>
        <row r="60">
          <cell r="K60" t="str">
            <v>NY RFE</v>
          </cell>
        </row>
        <row r="60">
          <cell r="P60">
            <v>8.9</v>
          </cell>
        </row>
        <row r="61">
          <cell r="C61" t="str">
            <v>NY RFE</v>
          </cell>
        </row>
        <row r="61">
          <cell r="K61" t="str">
            <v>NY RFE</v>
          </cell>
        </row>
        <row r="61">
          <cell r="P61">
            <v>8.9</v>
          </cell>
        </row>
        <row r="62">
          <cell r="C62" t="str">
            <v>NY RFE</v>
          </cell>
        </row>
        <row r="62">
          <cell r="K62" t="str">
            <v>NY RFE</v>
          </cell>
        </row>
        <row r="62">
          <cell r="P62">
            <v>8.9</v>
          </cell>
        </row>
        <row r="63">
          <cell r="C63" t="str">
            <v>RFE</v>
          </cell>
        </row>
        <row r="63">
          <cell r="P63">
            <v>8.9</v>
          </cell>
        </row>
        <row r="64">
          <cell r="C64" t="str">
            <v>NY RFE</v>
          </cell>
        </row>
        <row r="64">
          <cell r="K64" t="str">
            <v>NY RFE</v>
          </cell>
        </row>
        <row r="64">
          <cell r="P64">
            <v>8.9</v>
          </cell>
        </row>
        <row r="65">
          <cell r="C65" t="str">
            <v>NY RFE</v>
          </cell>
        </row>
        <row r="65">
          <cell r="K65" t="str">
            <v>NY RFE</v>
          </cell>
        </row>
        <row r="65">
          <cell r="P65">
            <v>8.9</v>
          </cell>
        </row>
        <row r="66">
          <cell r="C66" t="str">
            <v>NY RFE</v>
          </cell>
        </row>
        <row r="66">
          <cell r="K66" t="str">
            <v>NY RFE</v>
          </cell>
        </row>
        <row r="66">
          <cell r="P66">
            <v>8.9</v>
          </cell>
        </row>
        <row r="67">
          <cell r="C67" t="str">
            <v>NY RFE</v>
          </cell>
        </row>
        <row r="67">
          <cell r="K67" t="str">
            <v>NY RFE</v>
          </cell>
        </row>
        <row r="67">
          <cell r="P67">
            <v>8.9</v>
          </cell>
        </row>
        <row r="68">
          <cell r="C68" t="str">
            <v>NY RFE</v>
          </cell>
        </row>
        <row r="68">
          <cell r="K68" t="str">
            <v>NY RFE</v>
          </cell>
        </row>
        <row r="68">
          <cell r="P68">
            <v>8.9</v>
          </cell>
        </row>
        <row r="69">
          <cell r="C69" t="str">
            <v>NY RFE</v>
          </cell>
        </row>
        <row r="69">
          <cell r="K69" t="str">
            <v>NY RFE</v>
          </cell>
        </row>
        <row r="69">
          <cell r="P69">
            <v>8.9</v>
          </cell>
        </row>
        <row r="70">
          <cell r="C70" t="str">
            <v>NY RFE</v>
          </cell>
        </row>
        <row r="70">
          <cell r="K70" t="str">
            <v>NY RFE</v>
          </cell>
        </row>
        <row r="70">
          <cell r="P70">
            <v>8.9</v>
          </cell>
        </row>
        <row r="71">
          <cell r="C71" t="str">
            <v>NY RFE</v>
          </cell>
        </row>
        <row r="71">
          <cell r="K71" t="str">
            <v>NY RFE</v>
          </cell>
        </row>
        <row r="71">
          <cell r="P71">
            <v>8.9</v>
          </cell>
        </row>
        <row r="72">
          <cell r="C72" t="str">
            <v>NY RFE</v>
          </cell>
        </row>
        <row r="72">
          <cell r="K72" t="str">
            <v>NY RFE</v>
          </cell>
        </row>
        <row r="72">
          <cell r="P72">
            <v>8.9</v>
          </cell>
        </row>
        <row r="73">
          <cell r="C73" t="str">
            <v>RFE</v>
          </cell>
        </row>
        <row r="73">
          <cell r="P73">
            <v>3</v>
          </cell>
        </row>
        <row r="74">
          <cell r="C74" t="str">
            <v>RFE</v>
          </cell>
        </row>
        <row r="74">
          <cell r="P74">
            <v>0.3</v>
          </cell>
        </row>
        <row r="75">
          <cell r="C75" t="str">
            <v>RFE</v>
          </cell>
        </row>
        <row r="75">
          <cell r="P75">
            <v>0.1</v>
          </cell>
        </row>
        <row r="76">
          <cell r="C76" t="str">
            <v>NY RFE</v>
          </cell>
        </row>
        <row r="76">
          <cell r="K76" t="str">
            <v>NY RFE</v>
          </cell>
        </row>
        <row r="76">
          <cell r="P76">
            <v>8.9</v>
          </cell>
        </row>
        <row r="77">
          <cell r="C77" t="str">
            <v>RFE</v>
          </cell>
        </row>
        <row r="77">
          <cell r="P77">
            <v>8.9</v>
          </cell>
        </row>
        <row r="78">
          <cell r="C78" t="str">
            <v>RFE</v>
          </cell>
        </row>
        <row r="78">
          <cell r="P78">
            <v>8.9</v>
          </cell>
        </row>
        <row r="79">
          <cell r="C79" t="str">
            <v>NY RFE</v>
          </cell>
        </row>
        <row r="79">
          <cell r="K79" t="str">
            <v>NY RFE</v>
          </cell>
        </row>
        <row r="79">
          <cell r="P79">
            <v>8.9</v>
          </cell>
        </row>
        <row r="80">
          <cell r="C80" t="str">
            <v>NY RFE</v>
          </cell>
        </row>
        <row r="80">
          <cell r="K80" t="str">
            <v>NY RFE</v>
          </cell>
        </row>
        <row r="80">
          <cell r="P80">
            <v>8.9</v>
          </cell>
        </row>
        <row r="81">
          <cell r="C81" t="str">
            <v>NY RFE</v>
          </cell>
        </row>
        <row r="81">
          <cell r="K81" t="str">
            <v>NY RFE</v>
          </cell>
        </row>
        <row r="81">
          <cell r="P81">
            <v>8.9</v>
          </cell>
        </row>
        <row r="82">
          <cell r="C82" t="str">
            <v>NY RFE</v>
          </cell>
        </row>
        <row r="82">
          <cell r="K82" t="str">
            <v>NY RFE</v>
          </cell>
        </row>
        <row r="82">
          <cell r="P82">
            <v>8.9</v>
          </cell>
        </row>
        <row r="83">
          <cell r="C83" t="str">
            <v>RFE</v>
          </cell>
        </row>
        <row r="83">
          <cell r="P83">
            <v>31.5</v>
          </cell>
        </row>
        <row r="84">
          <cell r="C84" t="str">
            <v>NY RFE</v>
          </cell>
        </row>
        <row r="84">
          <cell r="K84" t="str">
            <v>NY RFE</v>
          </cell>
        </row>
        <row r="84">
          <cell r="P84">
            <v>31.5</v>
          </cell>
        </row>
        <row r="85">
          <cell r="C85" t="str">
            <v>RFE</v>
          </cell>
        </row>
        <row r="85">
          <cell r="P85">
            <v>31.5</v>
          </cell>
        </row>
        <row r="86">
          <cell r="C86" t="str">
            <v>RFE</v>
          </cell>
        </row>
        <row r="86">
          <cell r="P86">
            <v>12.2</v>
          </cell>
        </row>
        <row r="87">
          <cell r="C87" t="str">
            <v>RFE</v>
          </cell>
        </row>
        <row r="87">
          <cell r="P87">
            <v>177.1</v>
          </cell>
        </row>
        <row r="88">
          <cell r="C88" t="str">
            <v>RFE</v>
          </cell>
        </row>
        <row r="88">
          <cell r="P88">
            <v>40.3</v>
          </cell>
        </row>
        <row r="89">
          <cell r="C89" t="str">
            <v>RFE</v>
          </cell>
        </row>
        <row r="89">
          <cell r="P89">
            <v>31.5</v>
          </cell>
        </row>
        <row r="90">
          <cell r="C90" t="str">
            <v>RFE</v>
          </cell>
        </row>
        <row r="90">
          <cell r="P90">
            <v>31.5</v>
          </cell>
        </row>
        <row r="91">
          <cell r="C91" t="str">
            <v>NY RFE</v>
          </cell>
        </row>
        <row r="91">
          <cell r="K91" t="str">
            <v>NY RFE</v>
          </cell>
        </row>
        <row r="91">
          <cell r="P91">
            <v>31.5</v>
          </cell>
        </row>
        <row r="92">
          <cell r="C92" t="str">
            <v>NY RFE</v>
          </cell>
        </row>
        <row r="92">
          <cell r="K92" t="str">
            <v>NY RFE</v>
          </cell>
        </row>
        <row r="92">
          <cell r="P92">
            <v>27.3</v>
          </cell>
        </row>
        <row r="93">
          <cell r="C93" t="str">
            <v>RFE</v>
          </cell>
        </row>
        <row r="93">
          <cell r="P93">
            <v>23.1</v>
          </cell>
        </row>
        <row r="94">
          <cell r="C94" t="str">
            <v>RFE</v>
          </cell>
        </row>
        <row r="94">
          <cell r="P94">
            <v>22.3</v>
          </cell>
        </row>
        <row r="95">
          <cell r="C95" t="str">
            <v>RFE</v>
          </cell>
        </row>
        <row r="95">
          <cell r="P95">
            <v>18.3</v>
          </cell>
        </row>
        <row r="96">
          <cell r="C96" t="str">
            <v>RFE</v>
          </cell>
        </row>
        <row r="96">
          <cell r="P96">
            <v>12.3</v>
          </cell>
        </row>
        <row r="97">
          <cell r="C97" t="str">
            <v>RFE</v>
          </cell>
        </row>
        <row r="97">
          <cell r="K97" t="str">
            <v>Q1 - DIGITEL</v>
          </cell>
        </row>
        <row r="97">
          <cell r="P97">
            <v>0</v>
          </cell>
        </row>
        <row r="98">
          <cell r="C98" t="str">
            <v>RFE</v>
          </cell>
        </row>
        <row r="98">
          <cell r="P98">
            <v>0</v>
          </cell>
        </row>
        <row r="99">
          <cell r="C99" t="str">
            <v>RFE</v>
          </cell>
        </row>
        <row r="99">
          <cell r="K99" t="str">
            <v>Q1 - DIGITEL</v>
          </cell>
        </row>
        <row r="99">
          <cell r="P99">
            <v>0</v>
          </cell>
        </row>
        <row r="100">
          <cell r="C100" t="str">
            <v>RFE</v>
          </cell>
        </row>
        <row r="100">
          <cell r="P100">
            <v>0</v>
          </cell>
        </row>
        <row r="101">
          <cell r="C101" t="str">
            <v>RFE</v>
          </cell>
        </row>
        <row r="101">
          <cell r="K101" t="str">
            <v>Q2 - DIGITEL</v>
          </cell>
        </row>
        <row r="101">
          <cell r="P101">
            <v>0</v>
          </cell>
        </row>
        <row r="102">
          <cell r="C102" t="str">
            <v>RFE</v>
          </cell>
        </row>
        <row r="102">
          <cell r="P102">
            <v>0</v>
          </cell>
        </row>
        <row r="103">
          <cell r="C103" t="str">
            <v>RFE</v>
          </cell>
        </row>
        <row r="103">
          <cell r="K103" t="str">
            <v>Q2 - DIGITEL</v>
          </cell>
        </row>
        <row r="103">
          <cell r="P103">
            <v>0</v>
          </cell>
        </row>
        <row r="104">
          <cell r="C104" t="str">
            <v>RFE</v>
          </cell>
        </row>
        <row r="104">
          <cell r="P104">
            <v>8.9</v>
          </cell>
        </row>
        <row r="105">
          <cell r="C105" t="str">
            <v>RFE</v>
          </cell>
        </row>
        <row r="105">
          <cell r="K105" t="str">
            <v>Q1 - DIGITEL</v>
          </cell>
        </row>
        <row r="105">
          <cell r="P105">
            <v>0</v>
          </cell>
        </row>
        <row r="106">
          <cell r="C106" t="str">
            <v>RFE</v>
          </cell>
        </row>
        <row r="106">
          <cell r="P106">
            <v>0</v>
          </cell>
        </row>
        <row r="107">
          <cell r="C107" t="str">
            <v>RFE</v>
          </cell>
        </row>
        <row r="107">
          <cell r="K107" t="str">
            <v>Q1 - DIGITEL</v>
          </cell>
        </row>
        <row r="107">
          <cell r="P107">
            <v>0</v>
          </cell>
        </row>
        <row r="108">
          <cell r="C108" t="str">
            <v>RFE</v>
          </cell>
        </row>
        <row r="108">
          <cell r="P108">
            <v>0</v>
          </cell>
        </row>
        <row r="109">
          <cell r="C109" t="str">
            <v>RFE</v>
          </cell>
        </row>
        <row r="109">
          <cell r="K109" t="str">
            <v>Q1 - DIGITEL</v>
          </cell>
        </row>
        <row r="109">
          <cell r="P109">
            <v>0</v>
          </cell>
        </row>
        <row r="110">
          <cell r="C110" t="str">
            <v>RFE</v>
          </cell>
        </row>
        <row r="110">
          <cell r="P110">
            <v>163.9</v>
          </cell>
        </row>
        <row r="111">
          <cell r="C111" t="str">
            <v>RFE</v>
          </cell>
        </row>
        <row r="111">
          <cell r="P111">
            <v>147</v>
          </cell>
        </row>
        <row r="112">
          <cell r="C112" t="str">
            <v>RFE</v>
          </cell>
        </row>
        <row r="112">
          <cell r="P112">
            <v>140.6</v>
          </cell>
        </row>
        <row r="113">
          <cell r="C113" t="str">
            <v>RFE</v>
          </cell>
        </row>
        <row r="113">
          <cell r="P113">
            <v>123.9</v>
          </cell>
        </row>
        <row r="114">
          <cell r="C114" t="str">
            <v>RFE</v>
          </cell>
        </row>
        <row r="114">
          <cell r="P114">
            <v>76.5</v>
          </cell>
        </row>
        <row r="115">
          <cell r="C115" t="str">
            <v>RFE</v>
          </cell>
        </row>
        <row r="115">
          <cell r="P115">
            <v>37.6</v>
          </cell>
        </row>
        <row r="116">
          <cell r="C116" t="str">
            <v>RFE</v>
          </cell>
        </row>
        <row r="116">
          <cell r="P116">
            <v>31.5</v>
          </cell>
        </row>
        <row r="117">
          <cell r="C117" t="str">
            <v>RFE</v>
          </cell>
        </row>
        <row r="117">
          <cell r="P117">
            <v>31.5</v>
          </cell>
        </row>
        <row r="118">
          <cell r="C118" t="str">
            <v>NY RFE</v>
          </cell>
        </row>
        <row r="118">
          <cell r="K118" t="str">
            <v>NY RFE</v>
          </cell>
        </row>
        <row r="118">
          <cell r="P118">
            <v>31.5</v>
          </cell>
        </row>
        <row r="119">
          <cell r="C119" t="str">
            <v>RFE</v>
          </cell>
        </row>
        <row r="119">
          <cell r="P119">
            <v>27.3</v>
          </cell>
        </row>
        <row r="120">
          <cell r="C120" t="str">
            <v>RFE</v>
          </cell>
        </row>
        <row r="120">
          <cell r="P120">
            <v>27.3</v>
          </cell>
        </row>
        <row r="121">
          <cell r="C121" t="str">
            <v>NY RFE</v>
          </cell>
        </row>
        <row r="121">
          <cell r="K121" t="str">
            <v>NY RFE</v>
          </cell>
        </row>
        <row r="121">
          <cell r="P121">
            <v>27.3</v>
          </cell>
        </row>
        <row r="122">
          <cell r="C122" t="str">
            <v>RFE</v>
          </cell>
        </row>
        <row r="122">
          <cell r="P122">
            <v>15.6</v>
          </cell>
        </row>
        <row r="123">
          <cell r="C123" t="str">
            <v>RFE</v>
          </cell>
        </row>
        <row r="123">
          <cell r="P123">
            <v>10.3</v>
          </cell>
        </row>
        <row r="124">
          <cell r="C124" t="str">
            <v>RFE</v>
          </cell>
        </row>
        <row r="124">
          <cell r="P124">
            <v>10.3</v>
          </cell>
        </row>
        <row r="125">
          <cell r="C125" t="str">
            <v>RFE</v>
          </cell>
        </row>
        <row r="125">
          <cell r="P125">
            <v>10.2</v>
          </cell>
        </row>
        <row r="126">
          <cell r="C126" t="str">
            <v>RFE</v>
          </cell>
        </row>
        <row r="126">
          <cell r="P126">
            <v>197</v>
          </cell>
        </row>
        <row r="127">
          <cell r="C127" t="str">
            <v>RFE</v>
          </cell>
        </row>
        <row r="127">
          <cell r="P127">
            <v>195.8</v>
          </cell>
        </row>
        <row r="128">
          <cell r="C128" t="str">
            <v>RFE</v>
          </cell>
        </row>
        <row r="128">
          <cell r="P128">
            <v>132.3</v>
          </cell>
        </row>
        <row r="129">
          <cell r="C129" t="str">
            <v>NY RFE</v>
          </cell>
        </row>
        <row r="129">
          <cell r="K129" t="str">
            <v>NY RFE</v>
          </cell>
        </row>
        <row r="129">
          <cell r="P129">
            <v>8.9</v>
          </cell>
        </row>
        <row r="130">
          <cell r="C130" t="str">
            <v>NY RFE</v>
          </cell>
        </row>
        <row r="130">
          <cell r="K130" t="str">
            <v>NY RFE</v>
          </cell>
        </row>
        <row r="130">
          <cell r="P130">
            <v>8.9</v>
          </cell>
        </row>
        <row r="131">
          <cell r="C131" t="str">
            <v>NY RFE</v>
          </cell>
        </row>
        <row r="131">
          <cell r="K131" t="str">
            <v>NY RFE</v>
          </cell>
        </row>
        <row r="131">
          <cell r="P131">
            <v>8.9</v>
          </cell>
        </row>
        <row r="132">
          <cell r="C132" t="str">
            <v>RFE</v>
          </cell>
        </row>
        <row r="132">
          <cell r="P132">
            <v>8.9</v>
          </cell>
        </row>
        <row r="133">
          <cell r="C133" t="str">
            <v>RFE</v>
          </cell>
        </row>
        <row r="133">
          <cell r="P133">
            <v>8.9</v>
          </cell>
        </row>
        <row r="134">
          <cell r="C134" t="str">
            <v>NY RFE</v>
          </cell>
        </row>
        <row r="134">
          <cell r="K134" t="str">
            <v>NY RFE</v>
          </cell>
        </row>
        <row r="134">
          <cell r="P134">
            <v>8.9</v>
          </cell>
        </row>
        <row r="135">
          <cell r="C135" t="str">
            <v>NY RFE</v>
          </cell>
        </row>
        <row r="135">
          <cell r="K135" t="str">
            <v>NY RFE</v>
          </cell>
        </row>
        <row r="135">
          <cell r="P135">
            <v>8.9</v>
          </cell>
        </row>
        <row r="136">
          <cell r="C136" t="str">
            <v>RFE</v>
          </cell>
        </row>
        <row r="136">
          <cell r="P136">
            <v>8.9</v>
          </cell>
        </row>
        <row r="137">
          <cell r="C137" t="str">
            <v>NY RFE</v>
          </cell>
        </row>
        <row r="137">
          <cell r="K137" t="str">
            <v>NY RFE</v>
          </cell>
        </row>
        <row r="137">
          <cell r="P137">
            <v>8.9</v>
          </cell>
        </row>
        <row r="138">
          <cell r="C138" t="str">
            <v>NY RFE</v>
          </cell>
        </row>
        <row r="138">
          <cell r="K138" t="str">
            <v>NY RFE</v>
          </cell>
        </row>
        <row r="138">
          <cell r="P138">
            <v>8.9</v>
          </cell>
        </row>
        <row r="139">
          <cell r="C139" t="str">
            <v>NY RFE</v>
          </cell>
        </row>
        <row r="139">
          <cell r="K139" t="str">
            <v>NY RFE</v>
          </cell>
        </row>
        <row r="139">
          <cell r="P139">
            <v>8.9</v>
          </cell>
        </row>
        <row r="140">
          <cell r="C140" t="str">
            <v>RFE</v>
          </cell>
        </row>
        <row r="140">
          <cell r="P140">
            <v>8.9</v>
          </cell>
        </row>
        <row r="141">
          <cell r="C141" t="str">
            <v>NY RFE</v>
          </cell>
        </row>
        <row r="141">
          <cell r="K141" t="str">
            <v>NY RFE</v>
          </cell>
        </row>
        <row r="141">
          <cell r="P141">
            <v>8.9</v>
          </cell>
        </row>
        <row r="142">
          <cell r="C142" t="str">
            <v>NY RFE</v>
          </cell>
        </row>
        <row r="142">
          <cell r="K142" t="str">
            <v>NY RFE</v>
          </cell>
        </row>
        <row r="142">
          <cell r="P142">
            <v>8.9</v>
          </cell>
        </row>
        <row r="143">
          <cell r="C143" t="str">
            <v>NY RFE</v>
          </cell>
        </row>
        <row r="143">
          <cell r="K143" t="str">
            <v>NY RFE</v>
          </cell>
        </row>
        <row r="143">
          <cell r="P143">
            <v>8.9</v>
          </cell>
        </row>
        <row r="144">
          <cell r="C144" t="str">
            <v>NY RFE</v>
          </cell>
        </row>
        <row r="144">
          <cell r="K144" t="str">
            <v>NY RFE</v>
          </cell>
        </row>
        <row r="144">
          <cell r="P144">
            <v>8.9</v>
          </cell>
        </row>
        <row r="145">
          <cell r="C145" t="str">
            <v>NY RFE</v>
          </cell>
        </row>
        <row r="145">
          <cell r="K145" t="str">
            <v>NY RFE</v>
          </cell>
        </row>
        <row r="145">
          <cell r="P145">
            <v>8.9</v>
          </cell>
        </row>
        <row r="146">
          <cell r="C146" t="str">
            <v>NY RFE</v>
          </cell>
        </row>
        <row r="146">
          <cell r="K146" t="str">
            <v>NY RFE</v>
          </cell>
        </row>
        <row r="146">
          <cell r="P146">
            <v>8.9</v>
          </cell>
        </row>
        <row r="147">
          <cell r="C147" t="str">
            <v>NY RFE</v>
          </cell>
        </row>
        <row r="147">
          <cell r="K147" t="str">
            <v>NY RFE</v>
          </cell>
        </row>
        <row r="147">
          <cell r="P147">
            <v>8.9</v>
          </cell>
        </row>
        <row r="148">
          <cell r="C148" t="str">
            <v>NY RFE</v>
          </cell>
        </row>
        <row r="148">
          <cell r="K148" t="str">
            <v>NY RFE</v>
          </cell>
        </row>
        <row r="148">
          <cell r="P148">
            <v>8.9</v>
          </cell>
        </row>
        <row r="149">
          <cell r="C149" t="str">
            <v>NY RFE</v>
          </cell>
        </row>
        <row r="149">
          <cell r="K149" t="str">
            <v>NY RFE</v>
          </cell>
        </row>
        <row r="149">
          <cell r="P149">
            <v>8.9</v>
          </cell>
        </row>
        <row r="150">
          <cell r="C150" t="str">
            <v>NY RFE</v>
          </cell>
        </row>
        <row r="150">
          <cell r="K150" t="str">
            <v>NY RFE</v>
          </cell>
        </row>
        <row r="150">
          <cell r="P150">
            <v>8.9</v>
          </cell>
        </row>
        <row r="151">
          <cell r="C151" t="str">
            <v>RFE</v>
          </cell>
        </row>
        <row r="151">
          <cell r="P151">
            <v>8.9</v>
          </cell>
        </row>
        <row r="152">
          <cell r="C152" t="str">
            <v>RFE</v>
          </cell>
        </row>
        <row r="152">
          <cell r="P152">
            <v>8.9</v>
          </cell>
        </row>
        <row r="153">
          <cell r="C153" t="str">
            <v>NY RFE</v>
          </cell>
        </row>
        <row r="153">
          <cell r="K153" t="str">
            <v>NY RFE</v>
          </cell>
        </row>
        <row r="153">
          <cell r="P153">
            <v>8.9</v>
          </cell>
        </row>
        <row r="154">
          <cell r="C154" t="str">
            <v>NY RFE</v>
          </cell>
        </row>
        <row r="154">
          <cell r="K154" t="str">
            <v>NY RFE</v>
          </cell>
        </row>
        <row r="154">
          <cell r="P154">
            <v>8.9</v>
          </cell>
        </row>
        <row r="155">
          <cell r="C155" t="str">
            <v>NY RFE</v>
          </cell>
        </row>
        <row r="155">
          <cell r="K155" t="str">
            <v>NY RFE</v>
          </cell>
        </row>
        <row r="155">
          <cell r="P155">
            <v>8.9</v>
          </cell>
        </row>
        <row r="156">
          <cell r="C156" t="str">
            <v>RFE</v>
          </cell>
        </row>
        <row r="156">
          <cell r="P156">
            <v>8.9</v>
          </cell>
        </row>
        <row r="157">
          <cell r="C157" t="str">
            <v>RFE</v>
          </cell>
        </row>
        <row r="157">
          <cell r="P157">
            <v>8.8</v>
          </cell>
        </row>
        <row r="158">
          <cell r="C158" t="str">
            <v>RFE</v>
          </cell>
        </row>
        <row r="158">
          <cell r="P158">
            <v>8.2</v>
          </cell>
        </row>
        <row r="159">
          <cell r="C159" t="str">
            <v>RFE</v>
          </cell>
        </row>
        <row r="159">
          <cell r="P159">
            <v>7.4</v>
          </cell>
        </row>
        <row r="160">
          <cell r="C160" t="str">
            <v>RFE</v>
          </cell>
        </row>
        <row r="160">
          <cell r="P160">
            <v>6.2</v>
          </cell>
        </row>
        <row r="161">
          <cell r="C161" t="str">
            <v>NY RFE</v>
          </cell>
        </row>
        <row r="161">
          <cell r="K161" t="str">
            <v>NY RFE</v>
          </cell>
        </row>
        <row r="161">
          <cell r="P161">
            <v>5.9</v>
          </cell>
        </row>
        <row r="162">
          <cell r="C162" t="str">
            <v>RFE</v>
          </cell>
        </row>
        <row r="162">
          <cell r="P162">
            <v>4.7</v>
          </cell>
        </row>
        <row r="163">
          <cell r="C163" t="str">
            <v>RFE</v>
          </cell>
        </row>
        <row r="163">
          <cell r="P163">
            <v>4</v>
          </cell>
        </row>
        <row r="164">
          <cell r="C164" t="str">
            <v>RFE</v>
          </cell>
        </row>
        <row r="164">
          <cell r="P164">
            <v>0.2</v>
          </cell>
        </row>
        <row r="165">
          <cell r="C165" t="str">
            <v>RFE</v>
          </cell>
        </row>
        <row r="165">
          <cell r="P165">
            <v>0.1</v>
          </cell>
        </row>
        <row r="166">
          <cell r="C166" t="str">
            <v>NY RFE</v>
          </cell>
        </row>
        <row r="166">
          <cell r="K166" t="str">
            <v>NY RFE</v>
          </cell>
        </row>
        <row r="166">
          <cell r="P166">
            <v>0</v>
          </cell>
        </row>
        <row r="167">
          <cell r="C167" t="str">
            <v>NY RFE</v>
          </cell>
        </row>
        <row r="167">
          <cell r="K167" t="str">
            <v>NY RFE</v>
          </cell>
        </row>
        <row r="167">
          <cell r="P167">
            <v>0</v>
          </cell>
        </row>
        <row r="168">
          <cell r="C168" t="str">
            <v>NY RFE</v>
          </cell>
        </row>
        <row r="168">
          <cell r="K168" t="str">
            <v>NY RFE</v>
          </cell>
        </row>
        <row r="168">
          <cell r="P168">
            <v>156.8</v>
          </cell>
        </row>
        <row r="169">
          <cell r="C169" t="str">
            <v>RFE</v>
          </cell>
        </row>
        <row r="169">
          <cell r="P169">
            <v>11.6</v>
          </cell>
        </row>
        <row r="170">
          <cell r="C170" t="str">
            <v>NY RFE</v>
          </cell>
        </row>
        <row r="170">
          <cell r="K170" t="str">
            <v>NY RFE</v>
          </cell>
        </row>
        <row r="170">
          <cell r="P170">
            <v>8.9</v>
          </cell>
        </row>
        <row r="171">
          <cell r="C171" t="str">
            <v>RFE</v>
          </cell>
        </row>
        <row r="171">
          <cell r="P171">
            <v>8.9</v>
          </cell>
        </row>
        <row r="172">
          <cell r="C172" t="str">
            <v>NY RFE</v>
          </cell>
        </row>
        <row r="172">
          <cell r="K172" t="str">
            <v>NY RFE</v>
          </cell>
        </row>
        <row r="172">
          <cell r="P172">
            <v>8.9</v>
          </cell>
        </row>
        <row r="173">
          <cell r="C173" t="str">
            <v>RFE</v>
          </cell>
        </row>
        <row r="173">
          <cell r="P173">
            <v>8.9</v>
          </cell>
        </row>
        <row r="174">
          <cell r="C174" t="str">
            <v>NY RFE</v>
          </cell>
        </row>
        <row r="174">
          <cell r="K174" t="str">
            <v>NY RFE</v>
          </cell>
        </row>
        <row r="174">
          <cell r="P174">
            <v>5.3</v>
          </cell>
        </row>
        <row r="175">
          <cell r="C175" t="str">
            <v>NY RFE</v>
          </cell>
        </row>
        <row r="175">
          <cell r="K175" t="str">
            <v>NY RFE</v>
          </cell>
        </row>
        <row r="175">
          <cell r="P175">
            <v>120.1</v>
          </cell>
        </row>
        <row r="176">
          <cell r="C176" t="str">
            <v>NY RFE</v>
          </cell>
        </row>
        <row r="176">
          <cell r="K176" t="str">
            <v>NY RFE</v>
          </cell>
        </row>
        <row r="176">
          <cell r="P176">
            <v>65.9</v>
          </cell>
        </row>
        <row r="177">
          <cell r="C177" t="str">
            <v>NY RFE</v>
          </cell>
        </row>
        <row r="177">
          <cell r="K177" t="str">
            <v>NY RFE</v>
          </cell>
        </row>
        <row r="177">
          <cell r="P177">
            <v>31.5</v>
          </cell>
        </row>
        <row r="178">
          <cell r="C178" t="str">
            <v>NY RFE</v>
          </cell>
        </row>
        <row r="178">
          <cell r="K178" t="str">
            <v>NY RFE</v>
          </cell>
        </row>
        <row r="178">
          <cell r="P178">
            <v>31.5</v>
          </cell>
        </row>
        <row r="179">
          <cell r="C179" t="str">
            <v>NY RFE</v>
          </cell>
        </row>
        <row r="179">
          <cell r="K179" t="str">
            <v>NY RFE</v>
          </cell>
        </row>
        <row r="179">
          <cell r="P179">
            <v>31.5</v>
          </cell>
        </row>
        <row r="180">
          <cell r="C180" t="str">
            <v>NY RFE</v>
          </cell>
        </row>
        <row r="180">
          <cell r="K180" t="str">
            <v>NY RFE</v>
          </cell>
        </row>
        <row r="180">
          <cell r="P180">
            <v>2.6</v>
          </cell>
        </row>
        <row r="181">
          <cell r="C181" t="str">
            <v>RFE</v>
          </cell>
        </row>
        <row r="181">
          <cell r="P181">
            <v>0.4</v>
          </cell>
        </row>
        <row r="182">
          <cell r="C182" t="str">
            <v>NY RFE</v>
          </cell>
        </row>
        <row r="182">
          <cell r="K182" t="str">
            <v>NY RFE</v>
          </cell>
        </row>
        <row r="182">
          <cell r="P182">
            <v>0</v>
          </cell>
        </row>
        <row r="183">
          <cell r="C183" t="str">
            <v>NY RFE</v>
          </cell>
        </row>
        <row r="183">
          <cell r="K183" t="str">
            <v>NY RFE</v>
          </cell>
        </row>
        <row r="183">
          <cell r="P183">
            <v>96.2</v>
          </cell>
        </row>
        <row r="184">
          <cell r="C184" t="str">
            <v>RFE</v>
          </cell>
        </row>
        <row r="184">
          <cell r="P184">
            <v>66</v>
          </cell>
        </row>
        <row r="185">
          <cell r="C185" t="str">
            <v>RFE</v>
          </cell>
        </row>
        <row r="185">
          <cell r="P185">
            <v>58.9</v>
          </cell>
        </row>
        <row r="186">
          <cell r="C186" t="str">
            <v>NY RFE</v>
          </cell>
        </row>
        <row r="186">
          <cell r="K186" t="str">
            <v>NY RFE</v>
          </cell>
        </row>
        <row r="186">
          <cell r="P186">
            <v>52.8</v>
          </cell>
        </row>
        <row r="187">
          <cell r="C187" t="str">
            <v>RFE</v>
          </cell>
        </row>
        <row r="187">
          <cell r="P187">
            <v>49.7</v>
          </cell>
        </row>
        <row r="188">
          <cell r="C188" t="str">
            <v>NY RFE</v>
          </cell>
        </row>
        <row r="188">
          <cell r="K188" t="str">
            <v>NY RFE</v>
          </cell>
        </row>
        <row r="188">
          <cell r="P188">
            <v>44.4</v>
          </cell>
        </row>
        <row r="189">
          <cell r="C189" t="str">
            <v>RFE</v>
          </cell>
        </row>
        <row r="189">
          <cell r="P189">
            <v>8.9</v>
          </cell>
        </row>
        <row r="190">
          <cell r="C190" t="str">
            <v>NY RFE</v>
          </cell>
        </row>
        <row r="190">
          <cell r="K190" t="str">
            <v>NY RFE</v>
          </cell>
        </row>
        <row r="190">
          <cell r="P190">
            <v>156.8</v>
          </cell>
        </row>
        <row r="191">
          <cell r="C191" t="str">
            <v>NY RFE</v>
          </cell>
        </row>
        <row r="191">
          <cell r="K191" t="str">
            <v>NY RFE</v>
          </cell>
        </row>
        <row r="191">
          <cell r="P191">
            <v>74.1</v>
          </cell>
        </row>
        <row r="192">
          <cell r="C192" t="str">
            <v>RFE</v>
          </cell>
        </row>
        <row r="192">
          <cell r="P192">
            <v>32.2</v>
          </cell>
        </row>
        <row r="193">
          <cell r="C193" t="str">
            <v>NY RFE</v>
          </cell>
        </row>
        <row r="193">
          <cell r="K193" t="str">
            <v>NY RFE</v>
          </cell>
        </row>
        <row r="193">
          <cell r="P193">
            <v>31.6</v>
          </cell>
        </row>
        <row r="194">
          <cell r="C194" t="str">
            <v>NY RFE</v>
          </cell>
        </row>
        <row r="194">
          <cell r="K194" t="str">
            <v>NY RFE</v>
          </cell>
        </row>
        <row r="194">
          <cell r="P194">
            <v>30.9</v>
          </cell>
        </row>
        <row r="195">
          <cell r="C195" t="str">
            <v>RFE</v>
          </cell>
        </row>
        <row r="195">
          <cell r="P195">
            <v>11.9</v>
          </cell>
        </row>
        <row r="196">
          <cell r="C196" t="str">
            <v>RFE</v>
          </cell>
        </row>
        <row r="196">
          <cell r="P196">
            <v>191.3</v>
          </cell>
        </row>
        <row r="197">
          <cell r="C197" t="str">
            <v>NY RFE</v>
          </cell>
        </row>
        <row r="197">
          <cell r="K197" t="str">
            <v>NY RFE</v>
          </cell>
        </row>
        <row r="197">
          <cell r="P197">
            <v>14.1</v>
          </cell>
        </row>
        <row r="198">
          <cell r="C198" t="str">
            <v>RFE</v>
          </cell>
        </row>
        <row r="198">
          <cell r="P198">
            <v>8.9</v>
          </cell>
        </row>
        <row r="199">
          <cell r="C199" t="str">
            <v>NY RFE</v>
          </cell>
        </row>
        <row r="199">
          <cell r="K199" t="str">
            <v>NY RFE</v>
          </cell>
        </row>
        <row r="199">
          <cell r="P199">
            <v>8.9</v>
          </cell>
        </row>
        <row r="200">
          <cell r="C200" t="str">
            <v>RFE</v>
          </cell>
        </row>
        <row r="200">
          <cell r="P200">
            <v>8.9</v>
          </cell>
        </row>
        <row r="201">
          <cell r="C201" t="str">
            <v>NY RFE</v>
          </cell>
        </row>
        <row r="201">
          <cell r="K201" t="str">
            <v>NY RFE</v>
          </cell>
        </row>
        <row r="201">
          <cell r="P201">
            <v>8.9</v>
          </cell>
        </row>
        <row r="202">
          <cell r="C202" t="str">
            <v>NY RFE</v>
          </cell>
        </row>
        <row r="202">
          <cell r="K202" t="str">
            <v>NY RFE</v>
          </cell>
        </row>
        <row r="202">
          <cell r="P202">
            <v>173.7</v>
          </cell>
        </row>
        <row r="203">
          <cell r="C203" t="str">
            <v>NY RFE</v>
          </cell>
        </row>
        <row r="203">
          <cell r="K203" t="str">
            <v>NY RFE</v>
          </cell>
        </row>
        <row r="203">
          <cell r="P203">
            <v>35.6</v>
          </cell>
        </row>
        <row r="204">
          <cell r="C204" t="str">
            <v>NY RFE</v>
          </cell>
        </row>
        <row r="204">
          <cell r="K204" t="str">
            <v>NY RFE</v>
          </cell>
        </row>
        <row r="204">
          <cell r="P204">
            <v>31</v>
          </cell>
        </row>
        <row r="205">
          <cell r="C205" t="str">
            <v>RFE</v>
          </cell>
        </row>
        <row r="205">
          <cell r="P205">
            <v>24.9</v>
          </cell>
        </row>
        <row r="206">
          <cell r="C206" t="str">
            <v>NY RFE</v>
          </cell>
        </row>
        <row r="206">
          <cell r="K206" t="str">
            <v>NY RFE</v>
          </cell>
        </row>
        <row r="206">
          <cell r="P206">
            <v>0.3</v>
          </cell>
        </row>
        <row r="207">
          <cell r="C207" t="str">
            <v>NY RFE</v>
          </cell>
        </row>
        <row r="207">
          <cell r="K207" t="str">
            <v>NY RFE</v>
          </cell>
        </row>
        <row r="207">
          <cell r="P207">
            <v>401.6</v>
          </cell>
        </row>
        <row r="208">
          <cell r="C208" t="str">
            <v>NY RFE</v>
          </cell>
        </row>
        <row r="208">
          <cell r="K208" t="str">
            <v>NY RFE</v>
          </cell>
        </row>
        <row r="208">
          <cell r="P208">
            <v>249.6</v>
          </cell>
        </row>
        <row r="209">
          <cell r="C209" t="str">
            <v>NY RFE</v>
          </cell>
        </row>
        <row r="209">
          <cell r="K209" t="str">
            <v>NY RFE</v>
          </cell>
        </row>
        <row r="209">
          <cell r="P209">
            <v>169.7</v>
          </cell>
        </row>
        <row r="210">
          <cell r="C210" t="str">
            <v>NY RFE</v>
          </cell>
        </row>
        <row r="210">
          <cell r="K210" t="str">
            <v>NY RFE</v>
          </cell>
        </row>
        <row r="210">
          <cell r="P210">
            <v>839.4</v>
          </cell>
        </row>
        <row r="211">
          <cell r="C211" t="str">
            <v>NY RFE</v>
          </cell>
        </row>
        <row r="211">
          <cell r="K211" t="str">
            <v>NY RFE</v>
          </cell>
        </row>
        <row r="211">
          <cell r="P211">
            <v>550.6</v>
          </cell>
        </row>
        <row r="212">
          <cell r="C212" t="str">
            <v>NY RFE</v>
          </cell>
        </row>
        <row r="212">
          <cell r="K212" t="str">
            <v>NY RFE</v>
          </cell>
        </row>
        <row r="212">
          <cell r="P212">
            <v>215.1</v>
          </cell>
        </row>
        <row r="213">
          <cell r="C213" t="str">
            <v>NY RFE</v>
          </cell>
        </row>
        <row r="213">
          <cell r="K213" t="str">
            <v>NY RFE</v>
          </cell>
        </row>
        <row r="213">
          <cell r="P213">
            <v>1165</v>
          </cell>
        </row>
        <row r="214">
          <cell r="C214" t="str">
            <v>NY RFE</v>
          </cell>
        </row>
        <row r="214">
          <cell r="K214" t="str">
            <v>NY RFE</v>
          </cell>
        </row>
        <row r="214">
          <cell r="P214">
            <v>154.4</v>
          </cell>
        </row>
        <row r="215">
          <cell r="C215" t="str">
            <v>NY RFE</v>
          </cell>
        </row>
        <row r="215">
          <cell r="K215" t="str">
            <v>NY RFE</v>
          </cell>
        </row>
        <row r="215">
          <cell r="P215">
            <v>149</v>
          </cell>
        </row>
        <row r="216">
          <cell r="C216" t="str">
            <v>NY RFE</v>
          </cell>
        </row>
        <row r="216">
          <cell r="K216" t="str">
            <v>NY RFE</v>
          </cell>
        </row>
        <row r="216">
          <cell r="P216">
            <v>143.7</v>
          </cell>
        </row>
        <row r="217">
          <cell r="C217" t="str">
            <v>NY RFE</v>
          </cell>
        </row>
        <row r="217">
          <cell r="K217" t="str">
            <v>NY RFE</v>
          </cell>
        </row>
        <row r="217">
          <cell r="P217">
            <v>81.3</v>
          </cell>
        </row>
        <row r="218">
          <cell r="C218" t="str">
            <v>NY RFE</v>
          </cell>
        </row>
        <row r="218">
          <cell r="K218" t="str">
            <v>NY RFE</v>
          </cell>
        </row>
        <row r="218">
          <cell r="P218">
            <v>62.7</v>
          </cell>
        </row>
        <row r="219">
          <cell r="C219" t="str">
            <v>NY RFE</v>
          </cell>
        </row>
        <row r="219">
          <cell r="K219" t="str">
            <v>NY RFE</v>
          </cell>
        </row>
        <row r="219">
          <cell r="P219">
            <v>48.3</v>
          </cell>
        </row>
        <row r="220">
          <cell r="C220" t="str">
            <v>NY RFE</v>
          </cell>
        </row>
        <row r="220">
          <cell r="K220" t="str">
            <v>NY RFE</v>
          </cell>
        </row>
        <row r="220">
          <cell r="P220">
            <v>67.5</v>
          </cell>
        </row>
        <row r="221">
          <cell r="C221" t="str">
            <v>NY RFE</v>
          </cell>
        </row>
        <row r="221">
          <cell r="K221" t="str">
            <v>NY RFE</v>
          </cell>
        </row>
        <row r="221">
          <cell r="P221">
            <v>63.1</v>
          </cell>
        </row>
        <row r="222">
          <cell r="C222" t="str">
            <v>NY RFE</v>
          </cell>
        </row>
        <row r="222">
          <cell r="K222" t="str">
            <v>NY RFE</v>
          </cell>
        </row>
        <row r="222">
          <cell r="P222">
            <v>54.9</v>
          </cell>
        </row>
        <row r="223">
          <cell r="C223" t="str">
            <v>NY RFE</v>
          </cell>
        </row>
        <row r="223">
          <cell r="K223" t="str">
            <v>NY RFE</v>
          </cell>
        </row>
        <row r="223">
          <cell r="P223">
            <v>31.5</v>
          </cell>
        </row>
        <row r="224">
          <cell r="C224" t="str">
            <v>NY RFE</v>
          </cell>
        </row>
        <row r="224">
          <cell r="K224" t="str">
            <v>NY RFE</v>
          </cell>
        </row>
        <row r="224">
          <cell r="P224">
            <v>10.9</v>
          </cell>
        </row>
        <row r="225">
          <cell r="C225" t="str">
            <v>NY RFE</v>
          </cell>
        </row>
        <row r="225">
          <cell r="K225" t="str">
            <v>NY RFE</v>
          </cell>
        </row>
        <row r="225">
          <cell r="P225">
            <v>8.9</v>
          </cell>
        </row>
        <row r="226">
          <cell r="C226" t="str">
            <v>NY RFE</v>
          </cell>
        </row>
        <row r="226">
          <cell r="K226" t="str">
            <v>NY RFE</v>
          </cell>
        </row>
        <row r="226">
          <cell r="P226">
            <v>7.6</v>
          </cell>
        </row>
        <row r="227">
          <cell r="C227" t="str">
            <v>NY RFE</v>
          </cell>
        </row>
        <row r="227">
          <cell r="K227" t="str">
            <v>NY RFE</v>
          </cell>
        </row>
        <row r="227">
          <cell r="P227">
            <v>6.5</v>
          </cell>
        </row>
        <row r="228">
          <cell r="C228" t="str">
            <v>NY RFE</v>
          </cell>
        </row>
        <row r="228">
          <cell r="K228" t="str">
            <v>NY RFE</v>
          </cell>
        </row>
        <row r="228">
          <cell r="P228">
            <v>4.1</v>
          </cell>
        </row>
        <row r="229">
          <cell r="C229" t="str">
            <v>NY RFE</v>
          </cell>
        </row>
        <row r="229">
          <cell r="K229" t="str">
            <v>NY RFE</v>
          </cell>
        </row>
        <row r="229">
          <cell r="P229">
            <v>386.2</v>
          </cell>
        </row>
        <row r="230">
          <cell r="C230" t="str">
            <v>NY RFE</v>
          </cell>
        </row>
        <row r="230">
          <cell r="K230" t="str">
            <v>NY RFE</v>
          </cell>
        </row>
        <row r="230">
          <cell r="P230">
            <v>224.6</v>
          </cell>
        </row>
        <row r="231">
          <cell r="C231" t="str">
            <v>NY RFE</v>
          </cell>
        </row>
        <row r="231">
          <cell r="K231" t="str">
            <v>NY RFE</v>
          </cell>
        </row>
        <row r="231">
          <cell r="P231">
            <v>223.6</v>
          </cell>
        </row>
        <row r="232">
          <cell r="C232" t="str">
            <v>NY RFE</v>
          </cell>
        </row>
        <row r="232">
          <cell r="K232" t="str">
            <v>NY RFE</v>
          </cell>
        </row>
        <row r="232">
          <cell r="P232">
            <v>155.5</v>
          </cell>
        </row>
        <row r="233">
          <cell r="C233" t="str">
            <v>NY RFE</v>
          </cell>
        </row>
        <row r="233">
          <cell r="K233" t="str">
            <v>NY RFE</v>
          </cell>
        </row>
        <row r="233">
          <cell r="P233">
            <v>670.4</v>
          </cell>
        </row>
        <row r="234">
          <cell r="C234" t="str">
            <v>NY RFE</v>
          </cell>
        </row>
        <row r="234">
          <cell r="K234" t="str">
            <v>NY RFE</v>
          </cell>
        </row>
        <row r="234">
          <cell r="P234">
            <v>591.3</v>
          </cell>
        </row>
        <row r="235">
          <cell r="C235" t="str">
            <v>NY RFE</v>
          </cell>
        </row>
        <row r="235">
          <cell r="K235" t="str">
            <v>NY RFE</v>
          </cell>
        </row>
        <row r="235">
          <cell r="P235">
            <v>487.2</v>
          </cell>
        </row>
        <row r="236">
          <cell r="C236" t="str">
            <v>NY RFE</v>
          </cell>
        </row>
        <row r="236">
          <cell r="K236" t="str">
            <v>NY RFE</v>
          </cell>
        </row>
        <row r="236">
          <cell r="P236">
            <v>788.3</v>
          </cell>
        </row>
        <row r="237">
          <cell r="C237" t="str">
            <v>NY RFE</v>
          </cell>
        </row>
        <row r="237">
          <cell r="K237" t="str">
            <v>NY RFE</v>
          </cell>
        </row>
        <row r="237">
          <cell r="P237">
            <v>643.2</v>
          </cell>
        </row>
        <row r="238">
          <cell r="C238" t="str">
            <v>NY RFE</v>
          </cell>
        </row>
        <row r="238">
          <cell r="K238" t="str">
            <v>NY RFE</v>
          </cell>
        </row>
        <row r="238">
          <cell r="P238">
            <v>390.4</v>
          </cell>
        </row>
        <row r="239">
          <cell r="C239" t="str">
            <v>NY RFE</v>
          </cell>
        </row>
        <row r="239">
          <cell r="K239" t="str">
            <v>NY RFE</v>
          </cell>
        </row>
        <row r="239">
          <cell r="P239">
            <v>968.5</v>
          </cell>
        </row>
        <row r="240">
          <cell r="C240" t="str">
            <v>NY RFE</v>
          </cell>
        </row>
        <row r="240">
          <cell r="K240" t="str">
            <v>NY RFE</v>
          </cell>
        </row>
        <row r="240">
          <cell r="P240">
            <v>640.4</v>
          </cell>
        </row>
        <row r="241">
          <cell r="C241" t="str">
            <v>NY RFE</v>
          </cell>
        </row>
        <row r="241">
          <cell r="K241" t="str">
            <v>NY RFE</v>
          </cell>
        </row>
        <row r="241">
          <cell r="P241">
            <v>560.4</v>
          </cell>
        </row>
        <row r="242">
          <cell r="C242" t="str">
            <v>NY RFE</v>
          </cell>
        </row>
        <row r="242">
          <cell r="K242" t="str">
            <v>NY RFE</v>
          </cell>
        </row>
        <row r="242">
          <cell r="P242">
            <v>287.2</v>
          </cell>
        </row>
        <row r="243">
          <cell r="C243" t="str">
            <v>NY RFE</v>
          </cell>
        </row>
        <row r="243">
          <cell r="K243" t="str">
            <v>NY RFE</v>
          </cell>
        </row>
        <row r="243">
          <cell r="P243">
            <v>97.7</v>
          </cell>
        </row>
        <row r="244">
          <cell r="C244" t="str">
            <v>NY RFE</v>
          </cell>
        </row>
        <row r="244">
          <cell r="K244" t="str">
            <v>NY RFE</v>
          </cell>
        </row>
        <row r="244">
          <cell r="P244">
            <v>8.9</v>
          </cell>
        </row>
        <row r="245">
          <cell r="C245" t="str">
            <v>NY RFE</v>
          </cell>
        </row>
        <row r="245">
          <cell r="K245" t="str">
            <v>NY RFE</v>
          </cell>
        </row>
        <row r="245">
          <cell r="P245">
            <v>1188.2</v>
          </cell>
        </row>
        <row r="246">
          <cell r="C246" t="str">
            <v>NY RFE</v>
          </cell>
        </row>
        <row r="246">
          <cell r="K246" t="str">
            <v>NY RFE</v>
          </cell>
        </row>
        <row r="246">
          <cell r="P246">
            <v>769.3</v>
          </cell>
        </row>
        <row r="247">
          <cell r="C247" t="str">
            <v>NY RFE</v>
          </cell>
        </row>
        <row r="247">
          <cell r="K247" t="str">
            <v>NY RFE</v>
          </cell>
        </row>
        <row r="247">
          <cell r="P247">
            <v>357</v>
          </cell>
        </row>
        <row r="248">
          <cell r="C248" t="str">
            <v>NY RFE</v>
          </cell>
        </row>
        <row r="248">
          <cell r="K248" t="str">
            <v>NY RFE</v>
          </cell>
        </row>
        <row r="248">
          <cell r="P248">
            <v>156.8</v>
          </cell>
        </row>
        <row r="249">
          <cell r="C249" t="str">
            <v>NY RFE</v>
          </cell>
        </row>
        <row r="249">
          <cell r="K249" t="str">
            <v>NY RFE</v>
          </cell>
        </row>
        <row r="249">
          <cell r="P249">
            <v>0.1</v>
          </cell>
        </row>
        <row r="250">
          <cell r="C250" t="str">
            <v>NY RFE</v>
          </cell>
        </row>
        <row r="250">
          <cell r="K250" t="str">
            <v>NY RFE</v>
          </cell>
        </row>
        <row r="250">
          <cell r="P250">
            <v>0.1</v>
          </cell>
        </row>
        <row r="251">
          <cell r="C251" t="str">
            <v>RFE</v>
          </cell>
        </row>
        <row r="251">
          <cell r="P251">
            <v>0</v>
          </cell>
        </row>
        <row r="252">
          <cell r="C252" t="str">
            <v>RFE</v>
          </cell>
        </row>
        <row r="252">
          <cell r="P252">
            <v>0</v>
          </cell>
        </row>
        <row r="253">
          <cell r="C253" t="str">
            <v>RFE</v>
          </cell>
        </row>
        <row r="253">
          <cell r="P253">
            <v>0</v>
          </cell>
        </row>
        <row r="254">
          <cell r="C254" t="str">
            <v>RFE</v>
          </cell>
        </row>
        <row r="254">
          <cell r="P254">
            <v>0</v>
          </cell>
        </row>
        <row r="255">
          <cell r="C255" t="str">
            <v>RFE</v>
          </cell>
        </row>
        <row r="255">
          <cell r="P255">
            <v>0</v>
          </cell>
        </row>
        <row r="256">
          <cell r="C256" t="str">
            <v>RFE</v>
          </cell>
        </row>
        <row r="256">
          <cell r="P256">
            <v>0</v>
          </cell>
        </row>
        <row r="257">
          <cell r="C257" t="str">
            <v>RFE</v>
          </cell>
        </row>
        <row r="257">
          <cell r="P257">
            <v>0</v>
          </cell>
        </row>
        <row r="258">
          <cell r="C258" t="str">
            <v>RFE</v>
          </cell>
        </row>
        <row r="258">
          <cell r="P258">
            <v>0</v>
          </cell>
        </row>
        <row r="259">
          <cell r="C259" t="str">
            <v>RFE</v>
          </cell>
        </row>
        <row r="259">
          <cell r="P259">
            <v>0</v>
          </cell>
        </row>
        <row r="260">
          <cell r="C260" t="str">
            <v>RFE</v>
          </cell>
        </row>
        <row r="260">
          <cell r="P260">
            <v>0</v>
          </cell>
        </row>
        <row r="261">
          <cell r="C261" t="str">
            <v>RFE</v>
          </cell>
        </row>
        <row r="261">
          <cell r="P261">
            <v>0</v>
          </cell>
        </row>
        <row r="262">
          <cell r="C262" t="str">
            <v>RFE</v>
          </cell>
        </row>
        <row r="262">
          <cell r="P262">
            <v>0</v>
          </cell>
        </row>
        <row r="263">
          <cell r="C263" t="str">
            <v>RFE</v>
          </cell>
        </row>
        <row r="263">
          <cell r="P263">
            <v>0</v>
          </cell>
        </row>
        <row r="264">
          <cell r="C264" t="str">
            <v>RFE</v>
          </cell>
        </row>
        <row r="264">
          <cell r="P264">
            <v>0</v>
          </cell>
        </row>
        <row r="265">
          <cell r="C265" t="str">
            <v>RFE</v>
          </cell>
        </row>
        <row r="265">
          <cell r="P265">
            <v>0</v>
          </cell>
        </row>
        <row r="266">
          <cell r="C266" t="str">
            <v>RFE</v>
          </cell>
        </row>
        <row r="266">
          <cell r="P266">
            <v>0</v>
          </cell>
        </row>
        <row r="267">
          <cell r="C267" t="str">
            <v>RFE</v>
          </cell>
        </row>
        <row r="267">
          <cell r="P267">
            <v>0</v>
          </cell>
        </row>
        <row r="268">
          <cell r="C268" t="str">
            <v>RFE</v>
          </cell>
        </row>
        <row r="268">
          <cell r="P268">
            <v>0</v>
          </cell>
        </row>
        <row r="269">
          <cell r="C269" t="str">
            <v>RFE</v>
          </cell>
        </row>
        <row r="269">
          <cell r="P269">
            <v>0</v>
          </cell>
        </row>
        <row r="270">
          <cell r="C270" t="str">
            <v>RFE</v>
          </cell>
        </row>
        <row r="270">
          <cell r="P270">
            <v>0</v>
          </cell>
        </row>
        <row r="271">
          <cell r="C271" t="str">
            <v>RFE</v>
          </cell>
        </row>
        <row r="271">
          <cell r="P271">
            <v>0</v>
          </cell>
        </row>
        <row r="272">
          <cell r="C272" t="str">
            <v>RFE</v>
          </cell>
        </row>
        <row r="272">
          <cell r="P272">
            <v>0</v>
          </cell>
        </row>
        <row r="273">
          <cell r="C273" t="str">
            <v>RFE</v>
          </cell>
        </row>
        <row r="273">
          <cell r="P273">
            <v>0</v>
          </cell>
        </row>
        <row r="274">
          <cell r="C274" t="str">
            <v>RFE</v>
          </cell>
        </row>
        <row r="274">
          <cell r="P274">
            <v>0</v>
          </cell>
        </row>
        <row r="275">
          <cell r="C275" t="str">
            <v>RFE</v>
          </cell>
        </row>
        <row r="275">
          <cell r="P275">
            <v>0</v>
          </cell>
        </row>
        <row r="276">
          <cell r="C276" t="str">
            <v>RFE</v>
          </cell>
        </row>
        <row r="276">
          <cell r="P276">
            <v>0</v>
          </cell>
        </row>
        <row r="277">
          <cell r="C277" t="str">
            <v>RFE</v>
          </cell>
        </row>
        <row r="277">
          <cell r="P277">
            <v>0</v>
          </cell>
        </row>
        <row r="278">
          <cell r="C278" t="str">
            <v>RFE</v>
          </cell>
        </row>
        <row r="278">
          <cell r="P278">
            <v>0</v>
          </cell>
        </row>
        <row r="279">
          <cell r="C279" t="str">
            <v>RFE</v>
          </cell>
        </row>
        <row r="279">
          <cell r="P279">
            <v>0</v>
          </cell>
        </row>
        <row r="280">
          <cell r="C280" t="str">
            <v>RFE</v>
          </cell>
        </row>
        <row r="280">
          <cell r="P280">
            <v>0</v>
          </cell>
        </row>
        <row r="281">
          <cell r="C281" t="str">
            <v>RFE</v>
          </cell>
        </row>
        <row r="281">
          <cell r="P281">
            <v>0</v>
          </cell>
        </row>
        <row r="282">
          <cell r="C282" t="str">
            <v>RFE</v>
          </cell>
        </row>
        <row r="282">
          <cell r="P282">
            <v>0</v>
          </cell>
        </row>
        <row r="283">
          <cell r="C283" t="str">
            <v>RFE</v>
          </cell>
        </row>
        <row r="283">
          <cell r="P283">
            <v>0</v>
          </cell>
        </row>
        <row r="284">
          <cell r="C284" t="str">
            <v>RFE</v>
          </cell>
        </row>
        <row r="284">
          <cell r="P284">
            <v>0</v>
          </cell>
        </row>
        <row r="285">
          <cell r="C285" t="str">
            <v>RFE</v>
          </cell>
        </row>
        <row r="285">
          <cell r="P285">
            <v>0</v>
          </cell>
        </row>
        <row r="286">
          <cell r="C286" t="str">
            <v>RFE</v>
          </cell>
        </row>
        <row r="286">
          <cell r="P286">
            <v>0</v>
          </cell>
        </row>
        <row r="287">
          <cell r="C287" t="str">
            <v>RFE</v>
          </cell>
        </row>
        <row r="287">
          <cell r="P287">
            <v>0</v>
          </cell>
        </row>
        <row r="288">
          <cell r="C288" t="str">
            <v>RFE</v>
          </cell>
        </row>
        <row r="288">
          <cell r="P288">
            <v>0</v>
          </cell>
        </row>
        <row r="289">
          <cell r="C289" t="str">
            <v>RFE</v>
          </cell>
        </row>
        <row r="289">
          <cell r="P289">
            <v>0</v>
          </cell>
        </row>
        <row r="290">
          <cell r="C290" t="str">
            <v>RFE</v>
          </cell>
        </row>
        <row r="290">
          <cell r="P290">
            <v>0</v>
          </cell>
        </row>
        <row r="291">
          <cell r="C291" t="str">
            <v>RFE</v>
          </cell>
        </row>
        <row r="291">
          <cell r="P291">
            <v>0</v>
          </cell>
        </row>
        <row r="292">
          <cell r="C292" t="str">
            <v>RFE</v>
          </cell>
        </row>
        <row r="292">
          <cell r="P292">
            <v>0</v>
          </cell>
        </row>
        <row r="293">
          <cell r="C293" t="str">
            <v>RFE</v>
          </cell>
        </row>
        <row r="293">
          <cell r="P293">
            <v>0</v>
          </cell>
        </row>
        <row r="294">
          <cell r="C294" t="str">
            <v>RFE</v>
          </cell>
        </row>
        <row r="294">
          <cell r="P294">
            <v>0</v>
          </cell>
        </row>
        <row r="295">
          <cell r="C295" t="str">
            <v>RFE</v>
          </cell>
        </row>
        <row r="295">
          <cell r="P295">
            <v>0</v>
          </cell>
        </row>
        <row r="296">
          <cell r="C296" t="str">
            <v>RFE</v>
          </cell>
        </row>
        <row r="296">
          <cell r="P296">
            <v>0</v>
          </cell>
        </row>
        <row r="297">
          <cell r="C297" t="str">
            <v>RFE</v>
          </cell>
        </row>
        <row r="297">
          <cell r="P297">
            <v>0</v>
          </cell>
        </row>
        <row r="298">
          <cell r="C298" t="str">
            <v>RFE</v>
          </cell>
        </row>
        <row r="298">
          <cell r="P298">
            <v>0</v>
          </cell>
        </row>
        <row r="299">
          <cell r="C299" t="str">
            <v>RFE</v>
          </cell>
        </row>
        <row r="299">
          <cell r="P299">
            <v>0</v>
          </cell>
        </row>
        <row r="300">
          <cell r="C300" t="str">
            <v>RFE</v>
          </cell>
        </row>
        <row r="300">
          <cell r="P300">
            <v>0</v>
          </cell>
        </row>
        <row r="301">
          <cell r="C301" t="str">
            <v>RFE</v>
          </cell>
        </row>
        <row r="301">
          <cell r="P301">
            <v>0</v>
          </cell>
        </row>
        <row r="302">
          <cell r="C302" t="str">
            <v>RFE</v>
          </cell>
        </row>
        <row r="302">
          <cell r="P302">
            <v>0</v>
          </cell>
        </row>
        <row r="303">
          <cell r="C303" t="str">
            <v>RFE</v>
          </cell>
        </row>
        <row r="303">
          <cell r="P303">
            <v>0</v>
          </cell>
        </row>
        <row r="304">
          <cell r="C304" t="str">
            <v>RFE</v>
          </cell>
        </row>
        <row r="304">
          <cell r="P304">
            <v>0</v>
          </cell>
        </row>
        <row r="305">
          <cell r="C305" t="str">
            <v>RFE</v>
          </cell>
        </row>
        <row r="305">
          <cell r="P305">
            <v>0</v>
          </cell>
        </row>
        <row r="306">
          <cell r="C306" t="str">
            <v>RFE</v>
          </cell>
        </row>
        <row r="306">
          <cell r="P306">
            <v>0</v>
          </cell>
        </row>
        <row r="307">
          <cell r="C307" t="str">
            <v>RFE</v>
          </cell>
        </row>
        <row r="307">
          <cell r="P307">
            <v>0</v>
          </cell>
        </row>
        <row r="308">
          <cell r="C308" t="str">
            <v>RFE</v>
          </cell>
        </row>
        <row r="308">
          <cell r="P308">
            <v>0</v>
          </cell>
        </row>
        <row r="309">
          <cell r="C309" t="str">
            <v>RFE</v>
          </cell>
        </row>
        <row r="309">
          <cell r="P309">
            <v>0</v>
          </cell>
        </row>
        <row r="310">
          <cell r="C310" t="str">
            <v>RFE</v>
          </cell>
        </row>
        <row r="310">
          <cell r="P310">
            <v>0</v>
          </cell>
        </row>
        <row r="311">
          <cell r="C311" t="str">
            <v>RFE</v>
          </cell>
        </row>
        <row r="311">
          <cell r="P311">
            <v>0</v>
          </cell>
        </row>
        <row r="312">
          <cell r="C312" t="str">
            <v>RFE</v>
          </cell>
        </row>
        <row r="312">
          <cell r="P312">
            <v>0</v>
          </cell>
        </row>
        <row r="313">
          <cell r="C313" t="str">
            <v>RFE</v>
          </cell>
        </row>
        <row r="313">
          <cell r="P313">
            <v>0</v>
          </cell>
        </row>
        <row r="314">
          <cell r="C314" t="str">
            <v>RFE</v>
          </cell>
        </row>
        <row r="314">
          <cell r="P314">
            <v>0</v>
          </cell>
        </row>
        <row r="315">
          <cell r="C315" t="str">
            <v>RFE</v>
          </cell>
        </row>
        <row r="315">
          <cell r="P315">
            <v>0</v>
          </cell>
        </row>
        <row r="316">
          <cell r="C316" t="str">
            <v>RFE</v>
          </cell>
        </row>
        <row r="316">
          <cell r="P316">
            <v>0</v>
          </cell>
        </row>
      </sheetData>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324.7464930556" refreshedBy="PC" recordCount="314">
  <cacheSource type="worksheet">
    <worksheetSource name="Table2"/>
  </cacheSource>
  <cacheFields count="100">
    <cacheField name="Column1" numFmtId="188">
      <sharedItems containsString="0" containsBlank="1" containsNonDate="0" containsDate="1" minDate="2026-08-01T00:00:00" maxDate="2027-08-01T00:00:00" count="7">
        <d v="2026-08-01T00:00:00"/>
        <d v="2026-11-01T00:00:00"/>
        <m/>
        <d v="2027-02-01T00:00:00"/>
        <d v="2026-10-09T00:00:00"/>
        <d v="2027-05-01T00:00:00"/>
        <d v="2027-08-01T00:00:00"/>
      </sharedItems>
    </cacheField>
    <cacheField name="STATUS" numFmtId="0">
      <sharedItems count="4">
        <s v="RFE"/>
        <s v="CANCELLED"/>
        <s v="NY RFE"/>
        <s v="FOR VALIDATION" u="1"/>
      </sharedItems>
    </cacheField>
    <cacheField name="Column2" numFmtId="0">
      <sharedItems containsBlank="1" count="3">
        <s v="PART OF 233"/>
        <s v="ADDITIONAL"/>
        <m u="1"/>
      </sharedItems>
    </cacheField>
    <cacheField name="AREA" numFmtId="0">
      <sharedItems count="6">
        <s v="GMM"/>
        <s v="NLZ"/>
        <s v="SLZ"/>
        <s v="VIS"/>
        <s v="S. MIN"/>
        <s v="N. MIN"/>
      </sharedItems>
    </cacheField>
    <cacheField name="LATITUDE" numFmtId="0">
      <sharedItems containsString="0" containsBlank="1" containsNumber="1" minValue="0" maxValue="17.5791188" count="48">
        <n v="14.5788558"/>
        <n v="14.9578861"/>
        <n v="14.7978327"/>
        <n v="14.5165024"/>
        <n v="14.494219"/>
        <n v="14.6706597"/>
        <n v="14.7560922"/>
        <n v="14.5664517"/>
        <n v="14.6944085"/>
        <n v="15.0638761"/>
        <n v="15.3102465"/>
        <n v="15.7163218"/>
        <n v="16.4152695"/>
        <n v="15.348306"/>
        <n v="15.9252893"/>
        <n v="15.4913793"/>
        <n v="15.0069948"/>
        <n v="14.6269938"/>
        <n v="14.9592373"/>
        <n v="15.6863923"/>
        <n v="15.6712019"/>
        <n v="16.0463429"/>
        <n v="17.5791188"/>
        <n v="16.6160368"/>
        <n v="14.6526717"/>
        <n v="14.6982"/>
        <n v="14.6757929"/>
        <n v="14.7122383"/>
        <n v="14.6475771"/>
        <n v="15.4871708"/>
        <n v="14.8494372"/>
        <n v="14.5299458"/>
        <n v="14.4784678"/>
        <m/>
        <n v="14.9138413"/>
        <n v="14.5907"/>
        <n v="15.1438135"/>
        <n v="14.5785981"/>
        <n v="14.5623433"/>
        <n v="14.3546449"/>
        <n v="14.5684274"/>
        <n v="14.5872366"/>
        <n v="14.6228606"/>
        <n v="14.3991323"/>
        <n v="14.4850605"/>
        <n v="14.5969054"/>
        <n v="14.6016736"/>
        <n v="14.6166474"/>
      </sharedItems>
    </cacheField>
    <cacheField name="LONGITUDE" numFmtId="0">
      <sharedItems containsString="0" containsBlank="1" containsNumber="1" minValue="0" maxValue="121.2912123" count="48">
        <n v="121.0011275"/>
        <n v="120.9042851"/>
        <n v="120.8774838"/>
        <n v="121.2383385"/>
        <n v="121.2912123"/>
        <n v="120.945818"/>
        <n v="121.0470163"/>
        <n v="121.0770972"/>
        <n v="120.9686075"/>
        <n v="120.72241"/>
        <n v="120.947196"/>
        <n v="120.9036597"/>
        <n v="120.5893936"/>
        <n v="120.593111"/>
        <n v="120.3470416"/>
        <n v="120.5931976"/>
        <n v="120.0846329"/>
        <n v="120.5754161"/>
        <n v="120.1696315"/>
        <n v="120.409673"/>
        <n v="120.581388"/>
        <n v="120.3390792"/>
        <n v="120.3889642"/>
        <n v="120.3141702"/>
        <n v="120.9864203"/>
        <n v="121.1236"/>
        <n v="121.0814348"/>
        <n v="121.0395278"/>
        <n v="121.0234624"/>
        <n v="120.9697394"/>
        <n v="120.8138209"/>
        <n v="121.1511252"/>
        <n v="121.1883013"/>
        <m/>
        <n v="120.5674477"/>
        <n v="121.1139"/>
        <n v="120.9742348"/>
        <n v="121.1341706"/>
        <n v="121.1378124"/>
        <n v="121.0480978"/>
        <n v="121.0710569"/>
        <n v="121.1693862"/>
        <n v="121.0599833"/>
        <n v="121.0441404"/>
        <n v="121.0412262"/>
        <n v="120.9893522"/>
        <n v="121.0095207"/>
        <n v="120.9754019"/>
      </sharedItems>
    </cacheField>
    <cacheField name="CITY" numFmtId="0">
      <sharedItems containsBlank="1" containsNumber="1" containsInteger="1" containsMixedTypes="1" count="222">
        <s v="Manila City"/>
        <s v="Baliuag"/>
        <s v="Bulacan"/>
        <s v="Morong"/>
        <s v="Tanay"/>
        <s v="Malabon City"/>
        <s v="Caloocan City"/>
        <s v="Pasig City"/>
        <s v="Valenzuela City"/>
        <s v="Mexico City"/>
        <s v="Gapan City"/>
        <s v="Munoz City"/>
        <s v="Baguio City"/>
        <s v="Capas"/>
        <s v="San Carlos City"/>
        <s v="Tarlac City"/>
        <s v="San Narciso"/>
        <s v="Orion"/>
        <s v="San Marcelino"/>
        <s v="Camiling"/>
        <s v="Paniqui"/>
        <s v="Dagupan City"/>
        <s v="Vigan City"/>
        <s v="San Fernando"/>
        <s v="San Mateo"/>
        <s v="Quezon City"/>
        <s v="Cabanatuan City"/>
        <s v="Malolos"/>
        <s v="Angono"/>
        <s v="Binangonan"/>
        <s v="Ilagan City"/>
        <s v="Lubao"/>
        <s v="Cainta"/>
        <s v="San Miguel"/>
        <s v="Taytay"/>
        <s v="San Pedro"/>
        <s v="Antipolo City"/>
        <s v="Muntinlupa City"/>
        <s v="Parañaque City"/>
        <s v="Obando"/>
        <s v="Victoria"/>
        <s v="Aparri"/>
        <s v="Echague"/>
        <s v="Olongapo City"/>
        <s v="ABULUG"/>
        <s v="ASINGAN"/>
        <s v="BALUNGAO"/>
        <s v="BANTAY"/>
        <s v="BASISTA"/>
        <s v="Bayambang"/>
        <s v="BUSTOS"/>
        <s v="CAUAYAN CITY"/>
        <s v="CLAVERIA"/>
        <s v="CORDON"/>
        <s v="GONZAGA"/>
        <s v="MALASIQUI"/>
        <s v="MARCOS"/>
        <s v="MASANTOL"/>
        <s v="NARVACAN"/>
        <s v="Concepcion"/>
        <s v="Mangaldan"/>
        <s v="Manaoag"/>
        <s v="PIDDIG"/>
        <s v="SAN MANUEL"/>
        <s v="Alaminos City"/>
        <s v="SANTA CRUZ"/>
        <s v="SANTA LUCIA"/>
        <s v="SANTO TOMAS"/>
        <s v="Talisay"/>
        <s v="Tayabas"/>
        <s v="Masbate City"/>
        <s v="Paete"/>
        <s v="Iloilo City"/>
        <s v="Tanjay"/>
        <s v="Alimodian"/>
        <s v="Bais City"/>
        <s v="Numancia"/>
        <s v="Tangub"/>
        <s v="Bago City"/>
        <s v="La Castellana"/>
        <s v="La Carlota City"/>
        <s v="Sagay City"/>
        <s v="Angeles City"/>
        <s v="NAGA CITY"/>
        <s v="SANTA MARIA"/>
        <s v="Tabaco City"/>
        <s v="SAN JOSE DEL MONTE CITY"/>
        <s v="Legazpi City"/>
        <s v="MEYCAUAYAN CITY"/>
        <s v="Lemery"/>
        <s v="Lipa City"/>
        <s v="Iriga City"/>
        <s v="San Fernando City"/>
        <s v="Kawit"/>
        <s v="Silang"/>
        <s v="San Pablo City"/>
        <s v="Silay City"/>
        <s v="Davao City"/>
        <s v="Mambusao"/>
        <s v="Isulan"/>
        <s v="Bislig City"/>
        <s v="Sultan Kudarat"/>
        <s v="Tacurong City"/>
        <n v="0"/>
        <s v="Iligan City"/>
        <s v="Banate"/>
        <s v="Dumangas"/>
        <s v="Escalante City"/>
        <s v="Cebu City"/>
        <s v="Alfonso"/>
        <s v="BOAC"/>
        <s v="Calamba City"/>
        <s v="DAET"/>
        <s v="General Trias"/>
        <s v="Pila"/>
        <s v="Taal"/>
        <s v="Tanza"/>
        <s v="CABATUAN"/>
        <s v="Pontevedra"/>
        <s v="Tagbilaran City"/>
        <s v="Butuan"/>
        <s v="Dipolog City"/>
        <s v="Zamboanga City"/>
        <s v="Bayugan"/>
        <s v="Cabadbaran"/>
        <s v="Butuan City"/>
        <s v="Manticao"/>
        <s v="Nasipit"/>
        <s v="Oroquieta"/>
        <s v="Panabo City"/>
        <s v="Pantukan"/>
        <s v="Surigao City"/>
        <s v="Tagum City"/>
        <s v="Alitagtag"/>
        <s v="Dingle"/>
        <s v="Sara"/>
        <s v="Manapla"/>
        <s v="Nasugbu"/>
        <s v="Floridablanca"/>
        <s v="Balanga"/>
        <s v="Laoag City"/>
        <s v="Tuguegarao City"/>
        <s v="Mariveles"/>
        <s v="Subic"/>
        <s v="Guagua"/>
        <s v="URDANETA CITY"/>
        <s v="Tagaytay City"/>
        <s v="Indang"/>
        <s v="Rosario"/>
        <s v="Trece Martires City"/>
        <s v="Tanauan"/>
        <s v="Bacoor City"/>
        <s v="Puerto Princesa City"/>
        <s v="Lapu-Lapu City"/>
        <s v="Kabankalan City"/>
        <s v="Cadiz City"/>
        <s v="Estancia"/>
        <s v="Digos City"/>
        <s v="Cotabato City"/>
        <s v="General Santos City"/>
        <s v="Kidapawan City"/>
        <s v="Ozamiz City"/>
        <s v="Cagayan de Oro City"/>
        <s v="Tagoloan"/>
        <s v="Marikina City"/>
        <s v="Las Piñas City"/>
        <s v="Taguig City"/>
        <s v="Pasay City"/>
        <s v="Lucena City"/>
        <s v="Imus City"/>
        <s v="Los Baños City"/>
        <s v="Batangas City"/>
        <s v="Dasmariñas City"/>
        <s v="Carmona"/>
        <s v="Santa Rosa City"/>
        <s v="Naic"/>
        <s v="Cabuyao City"/>
        <s v="Binan City"/>
        <s v="Bacolod City"/>
        <s v="Mandaluyong City"/>
        <s v="San Juan City"/>
        <s v="Makati City"/>
        <s v="Mandaue City"/>
        <s v="Roxas City"/>
        <s v="Bayawan City"/>
        <s v="Cavite City"/>
        <s v="San Jose"/>
        <s v="Calauan"/>
        <s v="BALAGTAS"/>
        <s v="Bauang"/>
        <s v="Calumpit"/>
        <s v="Ligao"/>
        <s v="Paombong"/>
        <s v="Guiguinto"/>
        <s v="ATIMONAN"/>
        <s v="Datu Odin Sinsuat"/>
        <s v="Arayat"/>
        <s v="Bacoor"/>
        <s v="Binmaley"/>
        <s v="Hagonoy"/>
        <s v="Mexico"/>
        <s v="Pulilan"/>
        <s v="TALAVERA"/>
        <s v="Malaybalay City"/>
        <s v="Parang"/>
        <s v="Agoo"/>
        <s v="ALCALA"/>
        <s v="ANGAT"/>
        <s v="Balayan"/>
        <s v="BOCAUE"/>
        <s v="GUIMBA"/>
        <s v="LINGAYEN"/>
        <s v="POZZORUBIO"/>
        <s v="ROSALES"/>
        <s v="San Jose City"/>
        <s v="Sison"/>
        <s v="TAYUG"/>
        <s v="UMINGAN"/>
        <s v="Ibaan"/>
        <s v="Liliw"/>
        <s v="San Fabian"/>
        <m/>
      </sharedItems>
    </cacheField>
    <cacheField name="PROVINCE" numFmtId="0">
      <sharedItems containsBlank="1" containsNumber="1" containsInteger="1" containsMixedTypes="1" count="51">
        <s v="Metropolitan Manila"/>
        <s v="Bulacan"/>
        <s v="Rizal"/>
        <s v="Pampanga"/>
        <s v="Nueva Ecija"/>
        <s v="Benguet"/>
        <s v="Tarlac"/>
        <s v="Pangasinan"/>
        <s v="Zambales"/>
        <s v="Bataan"/>
        <s v="Ilocos Sur"/>
        <s v="La Union"/>
        <m/>
        <s v="Isabela"/>
        <s v="Laguna"/>
        <s v="Cagayan"/>
        <s v="Ilocos Norte"/>
        <s v="Batangas"/>
        <s v="Quezon"/>
        <s v="Masbate"/>
        <s v="Iloilo"/>
        <s v="Negros Or."/>
        <s v="Aklan"/>
        <s v="Misamis Occ."/>
        <s v="Negros Occ."/>
        <s v="Camarines Sur"/>
        <s v="Albay"/>
        <s v="Cavite"/>
        <s v="Davao del Sur"/>
        <s v="Capiz"/>
        <s v="Sultan Kudarat"/>
        <s v="Surigao del Sur"/>
        <s v="Maguindanao"/>
        <s v="Zamboanga Del Sur"/>
        <s v="Cebu"/>
        <s v="Marinduque"/>
        <s v="Camarines Norte"/>
        <s v="Bohol"/>
        <s v="Agusan del Norte"/>
        <s v="Zamboanga del Norte"/>
        <s v="Agusan del Sur"/>
        <s v="Misamis Or."/>
        <s v="Davao Del Norte"/>
        <s v="Surigao del Norte"/>
        <s v="Lanao Del Norte"/>
        <s v="Palawan"/>
        <s v="South Cotabato"/>
        <s v="Negros Occidental"/>
        <s v="Misamis Oriental"/>
        <s v="Bukidnon"/>
        <n v="0"/>
      </sharedItems>
    </cacheField>
    <cacheField name="CSZ" numFmtId="0">
      <sharedItems containsBlank="1" count="31">
        <s v="South Manila"/>
        <s v="Bulacan"/>
        <s v="CTAABMT"/>
        <s v="CaMaNaVa"/>
        <s v="Pasig-Pateros-Taguig"/>
        <s v="PamBatZam"/>
        <s v="Tarlac-NE"/>
        <s v="Baguio"/>
        <s v="Pangasinan"/>
        <s v="Ilocos"/>
        <s v="Marikina"/>
        <s v="North QC"/>
        <s v="South QC"/>
        <s v="Cagayan"/>
        <s v="Laguna"/>
        <s v="Alabang-Las Pinas"/>
        <s v="Pasay-Paranaque"/>
        <s v="North Manila"/>
        <s v="Batangas"/>
        <s v="Quezon"/>
        <s v="Bicol"/>
        <s v="Panay-Palawan"/>
        <s v="Negros"/>
        <s v="?"/>
        <m/>
        <s v="Cavite"/>
        <s v="South Cebu"/>
        <s v="Samar-Leyte-Bohol"/>
        <s v="North Cebu"/>
        <s v="Mandaluyong"/>
        <s v="Makati"/>
      </sharedItems>
    </cacheField>
    <cacheField name="APM ASSIGNED" numFmtId="0">
      <sharedItems containsBlank="1" count="5">
        <s v="Jessa"/>
        <s v="Limwell"/>
        <m/>
        <s v="Dan"/>
        <s v="Rowlan"/>
      </sharedItems>
    </cacheField>
    <cacheField name="QTR" numFmtId="0">
      <sharedItems containsBlank="1" count="11">
        <s v="Q1"/>
        <s v="Q2"/>
        <s v="CANCELLED"/>
        <s v="NY RFE"/>
        <m/>
        <s v="Q2 - DIGITEL" u="1"/>
        <s v="Q1 - CANCELLED" u="1"/>
        <s v="Q1 - BUFFER" u="1"/>
        <s v="Q1 - DIGITEL" u="1"/>
        <s v="Q2-CANCELLED" u="1"/>
        <s v="Q1 - ADD" u="1"/>
      </sharedItems>
    </cacheField>
    <cacheField name="WBS CODE" numFmtId="0">
      <sharedItems containsBlank="1" count="30">
        <s v="T-37262327I-1-GMM-00002"/>
        <s v="T-37262327I-1-NLZ-00005"/>
        <s v="T-37262327I-1-NLZ-00004"/>
        <s v="T-37262327I-1-GMM-00015"/>
        <s v="T-37262327I-1-GMM-00003"/>
        <s v="T-37262327I-1-GMM-00012"/>
        <s v="T-37262327I-1-GMM-00001"/>
        <s v="T-37262327I-1-GMM-00014"/>
        <s v="T-37262327I-1-GMM-00013"/>
        <m/>
        <s v="T-37262327I-1-NLZ-00008"/>
        <s v="T-37262327I-1-NLZ-00003"/>
        <s v="T-37262327I-1-NLZ-00013"/>
        <s v="T-37262327I-1-NLZ-00011"/>
        <s v="T-37262327I-1-NLZ-00009"/>
        <s v="T-37262327I-1-NLZ-00002"/>
        <s v="T-37262327I-1-NLZ-00010"/>
        <s v="T-37262327I-1-NLZ-00012"/>
        <s v="T-37262327I-1-NLZ-00014"/>
        <s v="T-37262327I-1-NLZ-00006"/>
        <s v="T-37262327I-1-GMM-00005"/>
        <s v="T-37262327I-1-GMM-00004"/>
        <s v="T-37262327I-1-GMM-00016"/>
        <s v="T-37262327I-1-GMM-00008"/>
        <s v="T-37262327I-1-NLZ-00001"/>
        <s v="T-37262327I-1-GMM-00007"/>
        <s v="T-37262327I-1-GMM-00006"/>
        <s v="T-37262327I-1-NLZ-00007"/>
        <s v="T-37262327I-1-GMM-00009"/>
        <s v="T-37262327I-1-GMM-00011"/>
      </sharedItems>
    </cacheField>
    <cacheField name="SITE NO" numFmtId="0">
      <sharedItems containsBlank="1" count="247">
        <s v="IRUP0001"/>
        <s v="IRUP0002"/>
        <s v="IRUP0003"/>
        <s v="IRUP0004"/>
        <s v="IRUP0005"/>
        <s v="IRUP0006"/>
        <s v="IRUP0007"/>
        <s v="IRUP0008"/>
        <s v="IRUP0009"/>
        <s v="IRUP0010"/>
        <s v="IRUP0011"/>
        <s v="IRUP0012"/>
        <s v="IRUP0013"/>
        <s v="IRUP0014"/>
        <s v="IRUP0015"/>
        <s v="IRUP0016"/>
        <s v="IRUP0017"/>
        <s v="IRUP0018"/>
        <s v="IRUP0019"/>
        <s v="IRUP0020"/>
        <s v="IRUP0021"/>
        <s v="IRUP0022"/>
        <s v="IRUP0023"/>
        <s v="IRUP0024"/>
        <s v="IRUP0025"/>
        <s v="IRUP0026"/>
        <s v="IRUP0027"/>
        <s v="IRUP0028"/>
        <s v="IRUP0029"/>
        <s v="IRUP0030"/>
        <s v="IRUP0031"/>
        <s v="IRUP0032"/>
        <s v="IRUP0033"/>
        <s v="IRUP0034"/>
        <s v="IRUP0035"/>
        <s v="IRUP0036"/>
        <s v="IRUP0037"/>
        <s v="IRUP0038"/>
        <s v="IRUP0039"/>
        <s v="IRUP0040"/>
        <s v="IRUP0041"/>
        <s v="IRUP0042"/>
        <s v="IRUP0043"/>
        <s v="IRUP0044"/>
        <s v="IRUP0045"/>
        <s v="IRUP0046"/>
        <s v="IRUP0047"/>
        <s v="IRUP0048"/>
        <s v="IRUP0049"/>
        <s v="IRUP0050"/>
        <s v="IRUP0051"/>
        <s v="IRUP0052"/>
        <s v="IRUP0053"/>
        <s v="IRUP0054"/>
        <s v="IRUP0055"/>
        <s v="IRUP0056"/>
        <s v="IRUP0057"/>
        <s v="IRUP0058"/>
        <s v="IRUP0059"/>
        <s v="IRUP0060"/>
        <s v="IRUP0061"/>
        <s v="IRUP0062"/>
        <s v="IRUP0063"/>
        <s v="IRUP0064"/>
        <s v="IRUP0065"/>
        <s v="IRUP0066"/>
        <s v="IRUP0067"/>
        <s v="IRUP0068"/>
        <s v="IRUP0069"/>
        <s v="IRUP0070"/>
        <s v="IRUP0071"/>
        <s v="IRUP0072"/>
        <s v="IRUP0073"/>
        <s v="IRUP0074"/>
        <s v="IRUP0075"/>
        <s v="IRUP0076"/>
        <s v="IRUP0077"/>
        <s v="IRUP0078"/>
        <s v="IRUP0079"/>
        <s v="IRUP0080"/>
        <s v="IRUP0081"/>
        <s v="IRUP0082"/>
        <s v="IRUP0083"/>
        <s v="IRUP0084"/>
        <s v="IRUP0085"/>
        <s v="IRUP0086"/>
        <s v="IRUP0087"/>
        <s v="IRUP0088"/>
        <s v="IRUP0089"/>
        <s v="IRUP0090"/>
        <s v="IRUP0091"/>
        <s v="IRUP0092"/>
        <s v="IRUP0093"/>
        <s v="IRUP0094"/>
        <s v="IRUP0095"/>
        <s v="IRUP0096"/>
        <s v="IRUP0097"/>
        <s v="IRUP0098"/>
        <s v="IRUP0099"/>
        <s v="IRUP0100"/>
        <s v="IRUP0101"/>
        <s v="IRUP0102"/>
        <s v="IRUP0103"/>
        <s v="IRUP0104"/>
        <s v="IRUP0105"/>
        <s v="IRUP0106"/>
        <s v="IRUP0107"/>
        <s v="IRUP0108"/>
        <s v="IRUP0109"/>
        <s v="IRUP0110"/>
        <s v="IRUP0111"/>
        <s v="IRUP0112"/>
        <s v="IRUP0113"/>
        <s v="IRUP0114"/>
        <s v="IRUP0115"/>
        <s v="IRUP0116"/>
        <s v="IRUP0117"/>
        <s v="IRUP0118"/>
        <s v="IRUP0119"/>
        <s v="IRUP0120"/>
        <s v="IRUP0121"/>
        <s v="IRUP0122"/>
        <s v="IRUP0123"/>
        <s v="IRUP0124"/>
        <s v="IRUP0125"/>
        <s v="IRUP0126"/>
        <s v="IRUP0127"/>
        <s v="IRUP0128"/>
        <s v="IRUP0129"/>
        <s v="IRUP0130"/>
        <s v="IRUP0131"/>
        <s v="IRUP0133"/>
        <s v="IRUP0134"/>
        <s v="IRUP0135"/>
        <s v="IRUP0136"/>
        <s v="IRUP0137"/>
        <s v="IRUP0138"/>
        <s v="IRUP0139"/>
        <s v="IRUP0140"/>
        <s v="IRUP0141"/>
        <s v="IRUP0142"/>
        <s v="IRUP0143"/>
        <s v="IRUP0144"/>
        <s v="IRUP0145"/>
        <s v="IRUP0146"/>
        <s v="IRUP0147"/>
        <s v="IRUP0148"/>
        <s v="IRUP0149"/>
        <s v="IRUP0150"/>
        <s v="IRUP0151"/>
        <s v="IRUP0152"/>
        <s v="IRUP0153"/>
        <s v="IRUP0154"/>
        <s v="IRUP0155"/>
        <s v="IRUP0156"/>
        <s v="IRUP0157"/>
        <s v="IRUP0158"/>
        <s v="IRUP0159"/>
        <s v="IRUP0160"/>
        <s v="IRUP0161"/>
        <s v="IRUP0162"/>
        <s v="IRUP0163"/>
        <s v="IRUP0164"/>
        <s v="IRUP0165"/>
        <s v="IRUP0166"/>
        <s v="IRUP0167"/>
        <s v="IRUP0168"/>
        <s v="IRUP0169"/>
        <s v="IRUP0170"/>
        <s v="IRUP0171"/>
        <s v="IRUP0172"/>
        <s v="IRUP0173"/>
        <s v="IRUP0174"/>
        <s v="IRUP0175"/>
        <s v="IRUP0176"/>
        <s v="IRUP0177"/>
        <s v="IRUP0178"/>
        <s v="IRUP0179"/>
        <s v="IRUP0180"/>
        <s v="IRUP0181"/>
        <s v="IRUP0182"/>
        <s v="IRUP0183"/>
        <s v="IRUP0184"/>
        <s v="IRUP0185"/>
        <s v="IRUP0186"/>
        <s v="IRUP0187"/>
        <s v="IRUP0188"/>
        <s v="IRUP0189"/>
        <s v="IRUP0190"/>
        <s v="IRUP0191"/>
        <s v="IRUP0192"/>
        <s v="IRUP0193"/>
        <s v="IRUP0194"/>
        <s v="IRUP0195"/>
        <s v="IRUP0196"/>
        <s v="IRUP0197"/>
        <s v="IRUP0198"/>
        <s v="IRUP0199"/>
        <s v="IRUP0200"/>
        <s v="IRUP0201"/>
        <s v="IRUP0202"/>
        <s v="IRUP0203"/>
        <s v="IRUP0204"/>
        <s v="IRUP0205"/>
        <s v="IRUP0206"/>
        <s v="IRUP0207"/>
        <s v="IRUP0208"/>
        <s v="IRUP0209"/>
        <s v="IRUP0210"/>
        <s v="IRUP0211"/>
        <s v="IRUP0212"/>
        <s v="IRUP0213"/>
        <s v="IRUP0214"/>
        <s v="IRUP0215"/>
        <s v="IRUP0216"/>
        <s v="IRUP0217"/>
        <s v="IRUP0218"/>
        <s v="IRUP0219"/>
        <s v="IRUP0220"/>
        <s v="IRUP0221"/>
        <s v="IRUP0222"/>
        <s v="IRUP0223"/>
        <s v="IRUP0224"/>
        <s v="IRUP0225"/>
        <s v="IRUP0226"/>
        <s v="IRUP0227"/>
        <s v="IRUP0228"/>
        <s v="IRUP0229"/>
        <s v="IRUP0230"/>
        <s v="IRUP0231"/>
        <s v="IRUP0232"/>
        <s v="IRUP0233"/>
        <s v="IRUP0234"/>
        <s v="IRUP0235"/>
        <s v="IRUP0236"/>
        <s v="IRUP0237"/>
        <s v="IRUP0238"/>
        <s v="IRUP0239"/>
        <s v="IRUP0240"/>
        <s v="IRUP0241"/>
        <s v="IRUP0242"/>
        <s v="IRUP0243"/>
        <s v="IRUP0244"/>
        <s v="IRUP0245"/>
        <m/>
        <s v="IRUP0247"/>
        <s v="IRUP0248"/>
      </sharedItems>
    </cacheField>
    <cacheField name="SITE NAME" numFmtId="0">
      <sharedItems count="314">
        <s v="Paco Exchange"/>
        <s v="Baliuag Sub-Exchange"/>
        <s v="Bulacan Sub-Exchange/RSU"/>
        <s v="Morong"/>
        <s v="Tanay CO"/>
        <s v="Malabon Exchange"/>
        <s v="Kalookan Exchange CO"/>
        <s v="New Pasig Exchange"/>
        <s v="Valenzuela Exchange"/>
        <s v="Mexico Sub-Exchange"/>
        <s v="Gapan Sub-Exchange"/>
        <s v="Munoz Sub-Exchange"/>
        <s v="Baguio Toll Exchange"/>
        <s v="Capas Sub-Exchange/CO"/>
        <s v="San Carlos"/>
        <s v="Tarlac Exchange"/>
        <s v="San Narciso Sub-Exchange"/>
        <s v="Orion Sub-Exchange"/>
        <s v="San Marcelino Sub-Exchange"/>
        <s v="Camiling Sub-Exchange"/>
        <s v="Paniqui Sub-Exchange"/>
        <s v="Dagupan Exchange"/>
        <s v="Vigan"/>
        <s v="SFU Exchange"/>
        <s v="Grace Park Exchange (SXS)"/>
        <s v="Digitel San Mateo MSU"/>
        <s v="Balara Exchange"/>
        <s v="Novaliches Exchange"/>
        <s v="South Triangle CO/Service Yard"/>
        <s v="Cabanatuan Exchange"/>
        <s v="Malolos Exchange"/>
        <s v="Angono Exchange"/>
        <s v="Binangonan RSU Exchange"/>
        <s v="Ilagan Sub Exchange"/>
        <s v="Lubao Sub-Exchange"/>
        <s v="Digitel Cainta MSU"/>
        <s v="San Miguel Sub-Exchange"/>
        <s v="Taytay CO"/>
        <s v="Taytay RSU"/>
        <s v="San Pedro Exchange"/>
        <s v="Ugong Pasig CO &amp; Service Yard"/>
        <s v="Antipolo Exchange"/>
        <s v="Cubao Exchange"/>
        <s v="Muntinlupa Exchange"/>
        <s v="North Paranaque Exchange"/>
        <s v="Quiapo Exchange"/>
        <s v="Sta. Mesa Exchange"/>
        <s v="Tondo Exchange"/>
        <s v="Obando"/>
        <s v="Victoria Sub-exchange"/>
        <s v="Aparri Central Office"/>
        <s v="Echague Sub-Exchange"/>
        <s v="Olongapo Exchange"/>
        <s v="Abulug"/>
        <s v="Asingan"/>
        <s v="Baliuag"/>
        <s v="Balungao"/>
        <s v="Bantay"/>
        <s v="Basista"/>
        <s v="BAYAMBANG LEC"/>
        <s v="Bustos"/>
        <s v="Cauayan"/>
        <s v="Claveria"/>
        <s v="Cordon"/>
        <s v="Gonzaga"/>
        <s v="Malasiqui"/>
        <s v="Marcos"/>
        <s v="Masantol"/>
        <s v="Narvacan"/>
        <s v="Concepcion Sub-Exchange"/>
        <s v="Mangaldan"/>
        <s v="Manaoag Sub-Exchange"/>
        <s v="Piddig"/>
        <s v="San Manuel 2"/>
        <s v="San Miguel"/>
        <s v="San Vicente Alaminos Piltel Tower"/>
        <s v="Sta Cruz (ext of Candon)"/>
        <s v="Sta Lucia"/>
        <s v="Sto Tomas"/>
        <s v="Talisay-Batangas Sub-Exchange"/>
        <s v="Tayabas Sub-Exchange"/>
        <s v="Masbate Sub Exchange"/>
        <s v="Paete EMD Van"/>
        <s v="Iloilo Exchange"/>
        <s v="Tanjay Sub-Exchange"/>
        <s v="Alimodian Sub-Exchange"/>
        <s v="Bais Sub-Exchange"/>
        <s v="Numancia Sub-Exchange"/>
        <s v="Tangub Rural Exchange"/>
        <s v="Bago Sub-Exchange"/>
        <s v="La Castellana Sub-Exchange"/>
        <s v="La Carlota Sub-Exchange"/>
        <s v="Sagay Sub-Exchange"/>
        <s v="Digitel ANGELES"/>
        <s v="Digitel Naga MSU"/>
        <s v="Digitel Sta Maria Bulacan"/>
        <s v="Digitel Tabaco"/>
        <s v="Digitel San Jose del Monte MSU"/>
        <s v="Digitel LEGAZPI"/>
        <s v="Digitel Meycauayan RLU"/>
        <s v="Digitel Lemery"/>
        <s v="Digitel Balibago"/>
        <s v="Digitel LIPA"/>
        <s v="Digitel Cabanatuan"/>
        <s v="Digitel Iriga"/>
        <s v="Digitel SAN FERNANDO (Pampanga)"/>
        <s v="Kawit Exchange"/>
        <s v="Silang Sub-Exchange"/>
        <s v="San Pablo Exchange"/>
        <s v="Silay Sub-Exchange"/>
        <s v="Sta. Cruz Sub-Exchange"/>
        <s v="Toril Sub-Exchange"/>
        <s v="Mambusao Sub-Exchange"/>
        <s v="Isulan Sub-Exchange"/>
        <s v="Mangagoy Sub-Exchange"/>
        <s v="Sultan Kudarat Rural Exchange"/>
        <s v="Tacurong Rural Exchange"/>
        <s v="SOUTHCOM SSA"/>
        <s v="PLDTMARATEL  TAMBO"/>
        <s v="Banate Sub-Exchange"/>
        <s v="Dumangas Sub-Exchange"/>
        <s v="Escalante Sub-Exchange"/>
        <s v="South Cebu Exchange"/>
        <s v="Davao Metro Exchange"/>
        <s v="Sasa Sub-Exchange"/>
        <s v="Alfonso"/>
        <s v="Boac"/>
        <s v="Boac BO"/>
        <s v="Canlubang EMD Van"/>
        <s v="Digitel Daet"/>
        <s v="General Trias"/>
        <s v="Pila Rural Exchange"/>
        <s v="Taal"/>
        <s v="Tanza"/>
        <s v="Cabatuan"/>
        <s v="Pontevedra CO"/>
        <s v="Tagbilaran Service Yard"/>
        <s v="Arujville"/>
        <s v="Dipolog BO"/>
        <s v="PILTEL ZAMBOANGA"/>
        <s v="Polanco Relay Station"/>
        <s v="Bayugan"/>
        <s v="Cabadbaran 1"/>
        <s v="Calo"/>
        <s v="MANTICAO, MISAMIS ORIENTAL"/>
        <s v="Nasipit"/>
        <s v="Oroquieta CO"/>
        <s v="PANABO CO PHILCOM"/>
        <s v="PANTUKAN, DAVAO DEL NORTE"/>
        <s v="PLDTMARATEL BRY UBALDO LAYA ILIGAN CITY"/>
        <s v="Surigao 1"/>
        <s v="Tagum 1"/>
        <s v="AYALA SSA"/>
        <s v="Alitagtag Sub-Exchange"/>
        <s v="Dingle Sub-Exchange"/>
        <s v="Sara Rural Exchange"/>
        <s v="Putik SSA"/>
        <s v="Manapla Sub-Exchange"/>
        <s v="STA. MARIA TUMAGA SSA"/>
        <s v="CAGAYAN DE ORO CO / DFON"/>
        <s v="PLDTMARATEL  TAGIBO"/>
        <s v="Nasugbu"/>
        <s v="MARATEL Overton"/>
        <s v="Camarin CO/Service Yard"/>
        <s v="Floridablanca Sub-Exchange"/>
        <s v="Balanga Exchange"/>
        <s v="Laoag Exchange"/>
        <s v="Subictel CO"/>
        <s v="Tuguegarao Exchange"/>
        <s v="Luisita Industrial Park CO"/>
        <s v="SFP Exchange"/>
        <s v="Session Baguio BO"/>
        <s v="Cauayan Sub-Exchange"/>
        <s v="CLARKTEL CO / DFON"/>
        <s v="BEPZ Sub-Exchange"/>
        <s v="Subic Town Proper"/>
        <s v="Guagua CO"/>
        <s v="Urdaneta"/>
        <s v="Tagaytay Rural Exchange"/>
        <s v="Indang Sub-Exchange"/>
        <s v="New Calamba Exchange"/>
        <s v="Rosario Sub-Exchange"/>
        <s v="Trece Martires Sub-Exchange"/>
        <s v="Tanauan Sub-Exchange/CO"/>
        <s v="Molino CO"/>
        <s v="MALIGAYA, PUERTO PRINCESA"/>
        <s v="Mactan Sub-Exchange"/>
        <s v="Kabankalan Sub-Exchange"/>
        <s v="Mandurriao RSU"/>
        <s v="Cadiz Sub-Exchange"/>
        <s v="Estancia Sub-Exchange"/>
        <s v="Davao Central Exchange"/>
        <s v="Digos BO"/>
        <s v="Cotabato Exchange"/>
        <s v="General Santos OPC"/>
        <s v="M3997  Kidapawan PLDT MKTC SC"/>
        <s v="Ozamis Exchange"/>
        <s v="Zamboanga Exchange"/>
        <s v="Maratel CO"/>
        <s v="CARMEN PHILCOM"/>
        <s v="PAGADIAN EMX DFON"/>
        <s v="Tagoloan Sub-Exchange"/>
        <s v="North Marikina Central Office"/>
        <s v="Pamplona Exchange"/>
        <s v="Taguig CO"/>
        <s v="Malate Exchange"/>
        <s v="Las Pinas Exchange &amp; Service Yard"/>
        <s v="Tambo Exchange"/>
        <s v="Sampaloc Toll Exchange (MITC)"/>
        <s v="Lipa Sub-Exchange"/>
        <s v="Lucena Exchange"/>
        <s v="Imus Sub-Exchange"/>
        <s v="Los Banos Rural Exchange"/>
        <s v="Batangas Exchange"/>
        <s v="Bacoor Sub-Exchange"/>
        <s v="Canlubang Sub-Exchange"/>
        <s v="CEPZ Sub-Exchange"/>
        <s v="Dasmarinas Rural Exchange"/>
        <s v="Carmona Sub-Exchange"/>
        <s v="Dasmarinas FCIE"/>
        <s v="Ayala Laguna Technopark"/>
        <s v="Naic Sub-Exchange"/>
        <s v="LISPP Outstation Facility / RCTS"/>
        <s v="LIIP CO"/>
        <s v="Bacolod Exchange"/>
        <s v="Guangco Sub-Exchange"/>
        <s v="BATA SUB-EXCHANGE"/>
        <s v="Talisay-Cebu Sub-Exchange"/>
        <s v="Binondo Exchange"/>
        <s v="Dansalan Compound"/>
        <s v="Alabang Exchange"/>
        <s v="Greenhills Exchange"/>
        <s v="Paranaque Exchange"/>
        <s v="Diliman Central Office"/>
        <s v="Garnet Exchange"/>
        <s v="Jupiter CO"/>
        <s v="Cebu Exchange (Cebu Jones)"/>
        <s v="Mandaue Exchange"/>
        <s v="Roxas Sub-Exchange"/>
        <s v="Bayawan RCTS"/>
        <s v="Makati General Office"/>
        <s v="Pasay Exchange/Service Yard"/>
        <s v="South Marikina Exchange"/>
        <s v="Mabolo Service Yard"/>
        <s v="Ramon U. Cojuangco Building"/>
        <s v="Cavite Sub-Exchange"/>
        <s v="San Jose Sub-Exchange"/>
        <s v="365 PARANAQUE LEC"/>
        <s v="Baguio LEC"/>
        <s v="Calauan RSU"/>
        <s v="Calinan RSU"/>
        <s v="CALMELRAY (CIP2_RSU) VAN"/>
        <s v="Digitel Balagtas MSU"/>
        <s v="Digitel Bauang"/>
        <s v="Digitel Bulacan MSU"/>
        <s v="Digitel Calumpit RSU"/>
        <s v="Digitel Ligao"/>
        <s v="DIGITEL MALOLOS MSU"/>
        <s v="Digitel Paombong"/>
        <s v="Digitel Sta Cruz RLU"/>
        <s v="Guiguinto Sub-exchange"/>
        <s v="Kennon RSU"/>
        <s v="Malolos MSU"/>
        <s v="Mansilingan RSU"/>
        <s v="Mintal RSU / PLDT MAA"/>
        <s v="PHILCOM GINGOOG"/>
        <s v="PLDT PHILCOM CORRALES RSU"/>
        <s v="PLDT PHILCOM NAZARETH"/>
        <s v="Tangub RSU"/>
        <s v="Taytay RSU 2"/>
        <s v="Atimonan LS"/>
        <s v="Awang Dinaig RSU"/>
        <s v="Cabanatuan LEC"/>
        <s v="Dagupan LEC"/>
        <s v="Digitel Arayat"/>
        <s v="Digitel Bacoor MSU"/>
        <s v="Digitel Binmaley RSU / Relay Station"/>
        <s v="Digitel Hagonoy RSU"/>
        <s v="Digitel MEXICO"/>
        <s v="Digitel Paombong RSU"/>
        <s v="Digitel Pulilan RSU"/>
        <s v="Digitel SAN FERNANDO LA UNION"/>
        <s v="Digitel Talavera MSU"/>
        <s v="Gapan RDLU"/>
        <s v="Malaybalay LEC"/>
        <s v="PALAYAN RSU VAN"/>
        <s v="PARANG RSU"/>
        <s v="TALAVERA RLU CO"/>
        <s v="Digitel AGOO"/>
        <s v="Digitel Alcala RLU"/>
        <s v="Digitel Angat RLU"/>
        <s v="Digitel ASINGAN"/>
        <s v="Digitel BALAYAN"/>
        <s v="Digitel BATANGAS"/>
        <s v="Digitel Bocaue RLU"/>
        <s v="Digitel CALAMBA"/>
        <s v="Digitel Dagupan"/>
        <s v="Digitel Guimba RLU"/>
        <s v="Digitel Lingayen MSU"/>
        <s v="Digitel Los Baños"/>
        <s v="Digitel Manaoag"/>
        <s v="Digitel Pozzorubio RLU"/>
        <s v="Digitel Rosales RLU"/>
        <s v="Digitel SAN JOSE N.E. RSU VAN"/>
        <s v="Digitel SAN PABLO"/>
        <s v="Digitel SISON"/>
        <s v="Digitel Sta Maria RLU"/>
        <s v="Digitel Tayug RLU"/>
        <s v="Digitel Umingan RLU"/>
        <s v="Ibaan MSU"/>
        <s v="Liliw RSU"/>
        <s v="SAN FABIAN RSU"/>
        <s v="Cainta Exchange/Service Yard"/>
        <s v="Tanay RSU"/>
      </sharedItems>
    </cacheField>
    <cacheField name="ARCHITYPE" numFmtId="0">
      <sharedItems containsBlank="1" count="15">
        <s v="Exchange-L"/>
        <s v="Sub-Exchange-S"/>
        <s v="Exchange-S"/>
        <s v="Exchange-M"/>
        <m/>
        <s v="MSU-S"/>
        <s v="RDLU-S"/>
        <s v="RLU-S"/>
        <s v="RSU-M"/>
        <s v="RSU-S"/>
        <s v="Sub-Exchange-M"/>
        <s v="LEC-L"/>
        <s v="LEC-S"/>
        <s v="LEC-M"/>
        <s v="MSU-M"/>
      </sharedItems>
    </cacheField>
    <cacheField name="TONNES CLASSIFICATION" numFmtId="0">
      <sharedItems count="3">
        <s v="&gt;=10 TONNES"/>
        <s v="&lt;10 TONNES"/>
        <s v="NO DATA"/>
      </sharedItems>
    </cacheField>
    <cacheField name="APPROX TONS" numFmtId="0">
      <sharedItems containsString="0" containsBlank="1" containsNumber="1" minValue="0" maxValue="2899" count="131">
        <n v="454.2"/>
        <n v="60.2"/>
        <n v="26.8"/>
        <n v="8.9"/>
        <n v="156.8"/>
        <n v="127.4"/>
        <n v="517.9"/>
        <n v="505.6"/>
        <n v="15.5"/>
        <n v="31.5"/>
        <n v="20.6"/>
        <n v="0"/>
        <n v="38.3"/>
        <n v="13.4"/>
        <n v="10.6"/>
        <n v="107.6"/>
        <n v="726.5"/>
        <n v="11"/>
        <n v="228.5"/>
        <n v="638.7"/>
        <n v="171.6"/>
        <n v="76.6"/>
        <n v="75.3"/>
        <n v="23.8"/>
        <n v="24.5"/>
        <n v="29.4"/>
        <n v="25.1"/>
        <n v="217.2"/>
        <n v="275.7"/>
        <n v="125"/>
        <n v="192.4"/>
        <n v="399.2"/>
        <n v="115.7"/>
        <n v="445.2"/>
        <n v="369"/>
        <n v="223.5"/>
        <n v="288.7"/>
        <n v="22.3"/>
        <n v="3"/>
        <n v="0.3"/>
        <n v="0.1"/>
        <n v="12.2"/>
        <n v="177.1"/>
        <n v="40.3"/>
        <n v="27.3"/>
        <n v="23.1"/>
        <n v="18.3"/>
        <n v="12.3"/>
        <n v="163.9"/>
        <n v="147"/>
        <n v="140.6"/>
        <n v="123.9"/>
        <n v="76.5"/>
        <n v="37.6"/>
        <n v="15.6"/>
        <n v="10.3"/>
        <n v="10.2"/>
        <n v="197"/>
        <n v="195.8"/>
        <n v="132.3"/>
        <n v="8.8"/>
        <n v="8.2"/>
        <n v="7.4"/>
        <n v="6.2"/>
        <n v="5.9"/>
        <n v="4.7"/>
        <n v="4"/>
        <n v="0.2"/>
        <n v="11.6"/>
        <n v="5.3"/>
        <n v="120.1"/>
        <n v="65.9"/>
        <n v="2.6"/>
        <n v="0.4"/>
        <n v="96.2"/>
        <n v="66"/>
        <n v="58.9"/>
        <n v="52.8"/>
        <n v="49.7"/>
        <n v="44.4"/>
        <n v="74.1"/>
        <n v="32.2"/>
        <n v="31.6"/>
        <n v="30.9"/>
        <n v="11.9"/>
        <n v="191.3"/>
        <n v="14.1"/>
        <n v="173.7"/>
        <n v="35.6"/>
        <n v="31"/>
        <n v="24.9"/>
        <n v="401.6"/>
        <n v="249.6"/>
        <n v="169.7"/>
        <n v="839.4"/>
        <n v="550.6"/>
        <n v="215.1"/>
        <n v="1165"/>
        <n v="154.4"/>
        <n v="149"/>
        <n v="143.7"/>
        <n v="81.3"/>
        <n v="62.7"/>
        <n v="48.3"/>
        <n v="67.5"/>
        <n v="63.1"/>
        <n v="54.9"/>
        <n v="10.9"/>
        <n v="7.6"/>
        <n v="6.5"/>
        <n v="4.1"/>
        <n v="386.2"/>
        <n v="224.6"/>
        <n v="223.6"/>
        <n v="155.5"/>
        <n v="670.4"/>
        <n v="591.3"/>
        <n v="487.2"/>
        <n v="788.3"/>
        <n v="643.2"/>
        <n v="390.4"/>
        <n v="968.5"/>
        <n v="640.4"/>
        <n v="560.4"/>
        <n v="287.2"/>
        <n v="97.7"/>
        <n v="1188.2"/>
        <n v="769.3"/>
        <n v="357"/>
        <n v="2899"/>
        <m/>
      </sharedItems>
    </cacheField>
    <cacheField name="DESIGN TONS" numFmtId="0">
      <sharedItems containsString="0" containsBlank="1" containsNumber="1" minValue="0" maxValue="192.3" count="34">
        <n v="121.59"/>
        <n v="22.88"/>
        <n v="1.54"/>
        <n v="2.71"/>
        <n v="17.44"/>
        <n v="34.73"/>
        <n v="93.1"/>
        <n v="162.37"/>
        <n v="188.31"/>
        <m/>
        <n v="10.1"/>
        <n v="6.05"/>
        <n v="0.22"/>
        <n v="9.79"/>
        <n v="11.55"/>
        <n v="0.25"/>
        <n v="9.17"/>
        <n v="0.31"/>
        <n v="3.94"/>
        <n v="3.38"/>
        <n v="33.62"/>
        <n v="95.1"/>
        <n v="8.53"/>
        <n v="71.44"/>
        <n v="192.3"/>
        <n v="53.71"/>
        <n v="25.92"/>
        <n v="23.56"/>
        <n v="18.31"/>
        <n v="7.8"/>
        <n v="23.42"/>
        <n v="7.82"/>
        <n v="118.8"/>
        <n v="2.65"/>
      </sharedItems>
    </cacheField>
    <cacheField name="OVERALL MILESTONE" numFmtId="193">
      <sharedItems count="10">
        <s v="ON GOING EXTRACTION"/>
        <s v="READY FOR EXTRACTION"/>
        <s v="DESIGN APPROVED"/>
        <s v="ON GOING PERMITTING"/>
        <s v="DESIGN COMPLETED"/>
        <s v="CANCELLED"/>
        <s v="ON GOING SURVEY"/>
        <s v="DESIGN SUBMITTED"/>
        <s v="ON GOING DESIGN"/>
        <s v="NOT STARTED"/>
      </sharedItems>
    </cacheField>
    <cacheField name="OVERALL PROGRESS" numFmtId="9">
      <sharedItems containsSemiMixedTypes="0" containsString="0" containsNumber="1" minValue="0" maxValue="0.685294117647059" count="19">
        <n v="0.685294117647059"/>
        <n v="0.6"/>
        <n v="0.33"/>
        <n v="0.628571428571429"/>
        <n v="0.492"/>
        <n v="0.438"/>
        <n v="0.384"/>
        <n v="0.38526582278481"/>
        <n v="0.198"/>
        <n v="0.546"/>
        <n v="0.291"/>
        <n v="0.357"/>
        <n v="0.372"/>
        <n v="0"/>
        <n v="0.318"/>
        <n v="0.48"/>
        <n v="0.066"/>
        <n v="0.264"/>
        <n v="0.132"/>
      </sharedItems>
    </cacheField>
    <cacheField name="DESIGN WEEK TARGET" numFmtId="9">
      <sharedItems containsBlank="1" count="13">
        <s v="38-2026"/>
        <s v="39-2026"/>
        <s v="40-2026"/>
        <s v="42-2026"/>
        <s v="41-2026"/>
        <s v=""/>
        <s v="44-2026"/>
        <m/>
        <s v="46-2026"/>
        <s v="47-2026"/>
        <s v="45-2026"/>
        <s v="43-2026"/>
        <s v="48-2026"/>
      </sharedItems>
    </cacheField>
    <cacheField name="DESIGN ORIGINAL TARGET" numFmtId="0">
      <sharedItems containsString="0" containsBlank="1" containsNonDate="0" containsDate="1" minDate="2026-09-14T00:00:00" maxDate="2026-11-26T00:00:00" count="40">
        <d v="2026-09-17T00:00:00"/>
        <d v="2026-09-14T00:00:00"/>
        <d v="2026-09-24T00:00:00"/>
        <d v="2026-09-26T00:00:00"/>
        <d v="2026-09-30T00:00:00"/>
        <d v="2026-10-13T00:00:00"/>
        <d v="2026-10-07T00:00:00"/>
        <d v="2026-10-08T00:00:00"/>
        <d v="2026-10-11T00:00:00"/>
        <d v="2026-10-12T00:00:00"/>
        <d v="2026-10-17T00:00:00"/>
        <d v="2026-10-03T00:00:00"/>
        <d v="2026-10-04T00:00:00"/>
        <d v="2026-10-05T00:00:00"/>
        <d v="2026-10-06T00:00:00"/>
        <d v="2026-10-02T00:00:00"/>
        <d v="2026-10-09T00:00:00"/>
        <d v="2026-10-16T00:00:00"/>
        <d v="2026-09-28T00:00:00"/>
        <m/>
        <d v="2026-10-25T00:00:00"/>
        <d v="2026-11-09T00:00:00"/>
        <d v="2026-11-20T00:00:00"/>
        <d v="2026-11-19T00:00:00"/>
        <d v="2026-11-12T00:00:00"/>
        <d v="2026-11-03T00:00:00"/>
        <d v="2026-11-10T00:00:00"/>
        <d v="2026-11-06T00:00:00"/>
        <d v="2026-11-21T00:00:00"/>
        <d v="2026-11-07T00:00:00"/>
        <d v="2026-10-26T00:00:00"/>
        <d v="2026-10-27T00:00:00"/>
        <d v="2026-10-21T00:00:00"/>
        <d v="2026-11-25T00:00:00"/>
        <d v="2026-11-14T00:00:00"/>
        <d v="2026-11-26T00:00:00"/>
        <d v="2026-11-13T00:00:00"/>
        <d v="2026-11-05T00:00:00"/>
        <d v="2026-11-04T00:00:00"/>
        <d v="2026-11-11T00:00:00"/>
      </sharedItems>
    </cacheField>
    <cacheField name="DESIGN REVISED TARGET COMPLETION" numFmtId="0">
      <sharedItems containsString="0" containsBlank="1" containsNonDate="0" containsDate="1" minDate="1899-12-30T00:00:00" maxDate="2026-10-25T00:00:00" count="22">
        <d v="2026-09-17T00:00:00"/>
        <d v="2026-09-14T00:00:00"/>
        <d v="2026-09-24T00:00:00"/>
        <d v="2026-09-26T00:00:00"/>
        <d v="2026-09-30T00:00:00"/>
        <d v="2026-10-13T00:00:00"/>
        <d v="2026-10-07T00:00:00"/>
        <d v="2026-10-08T00:00:00"/>
        <d v="2026-10-11T00:00:00"/>
        <d v="2026-10-12T00:00:00"/>
        <d v="2026-10-17T00:00:00"/>
        <d v="2026-10-03T00:00:00"/>
        <d v="2026-10-04T00:00:00"/>
        <d v="2026-10-05T00:00:00"/>
        <d v="2026-10-06T00:00:00"/>
        <d v="2026-10-02T00:00:00"/>
        <d v="2026-10-09T00:00:00"/>
        <d v="2026-10-16T00:00:00"/>
        <d v="2026-09-28T00:00:00"/>
        <d v="1899-12-30T00:00:00"/>
        <d v="2026-10-25T00:00:00"/>
        <m/>
      </sharedItems>
    </cacheField>
    <cacheField name="DESIGN STATUS" numFmtId="0">
      <sharedItems count="7">
        <s v="DESIGN APPROVED"/>
        <s v="DESIGN FOR SUBMISSION"/>
        <s v="DESIGN FOR APPROVAL"/>
        <s v="DESIGN WITH CONCERN"/>
        <s v="ON GOING SURVEY"/>
        <s v="ON GOING DESIGN"/>
        <s v="FOR SURVEY"/>
      </sharedItems>
    </cacheField>
    <cacheField name="SURVEY START" numFmtId="188">
      <sharedItems containsBlank="1" containsDate="1" containsMixedTypes="1" count="28">
        <d v="2026-09-10T00:00:00"/>
        <d v="2026-09-17T00:00:00"/>
        <d v="2026-09-14T00:00:00"/>
        <d v="2026-09-23T00:00:00"/>
        <d v="2026-09-22T00:00:00"/>
        <d v="2026-09-26T00:00:00"/>
        <d v="2026-10-07T00:00:00"/>
        <d v="2026-10-02T00:00:00"/>
        <d v="2026-10-12T00:00:00"/>
        <d v="2026-09-28T00:00:00"/>
        <d v="2026-10-05T00:00:00"/>
        <d v="2026-09-27T00:00:00"/>
        <d v="2026-09-30T00:00:00"/>
        <m/>
        <d v="2026-09-29T00:00:00"/>
        <d v="2026-10-01T00:00:00"/>
        <d v="2026-09-25T00:00:00"/>
        <d v="2026-10-16T00:00:00"/>
        <d v="2026-10-06T00:00:00"/>
        <d v="2026-10-14T00:00:00"/>
        <d v="2026-10-13T00:00:00"/>
        <d v="2026-10-19T00:00:00"/>
        <d v="2026-10-17T00:00:00"/>
        <d v="2026-10-26T00:00:00"/>
        <d v="2026-10-28T00:00:00"/>
        <s v="Oct/21/26"/>
        <d v="2026-10-22T00:00:00"/>
        <d v="2026-10-23T00:00:00"/>
      </sharedItems>
    </cacheField>
    <cacheField name="SURVEY DONE DATE" numFmtId="188">
      <sharedItems containsBlank="1" containsDate="1" containsMixedTypes="1" count="29">
        <d v="2026-09-16T00:00:00"/>
        <d v="2026-09-11T00:00:00"/>
        <d v="2026-09-10T00:00:00"/>
        <d v="2026-09-17T00:00:00"/>
        <d v="2026-09-18T00:00:00"/>
        <d v="2026-09-23T00:00:00"/>
        <d v="2026-09-22T00:00:00"/>
        <d v="2026-09-27T00:00:00"/>
        <d v="2026-09-28T00:00:00"/>
        <d v="2026-10-09T00:00:00"/>
        <d v="2026-10-03T00:00:00"/>
        <d v="2026-10-19T00:00:00"/>
        <d v="2026-09-29T00:00:00"/>
        <d v="2026-10-06T00:00:00"/>
        <d v="2026-10-07T00:00:00"/>
        <d v="2026-10-02T00:00:00"/>
        <m/>
        <d v="2026-10-10T00:00:00"/>
        <d v="2026-10-01T00:00:00"/>
        <d v="2026-09-30T00:00:00"/>
        <d v="2026-09-26T00:00:00"/>
        <d v="2026-10-16T00:00:00"/>
        <d v="2026-10-17T00:00:00"/>
        <d v="2026-10-14T00:00:00"/>
        <d v="2026-10-20T00:00:00"/>
        <d v="2026-10-13T00:00:00"/>
        <d v="2026-10-21T00:00:00"/>
        <s v="Oct/21/26"/>
        <d v="2026-10-23T00:00:00"/>
      </sharedItems>
    </cacheField>
    <cacheField name="DESIGN COMPLETION" numFmtId="0">
      <sharedItems containsString="0" containsBlank="1" containsNonDate="0" containsDate="1" minDate="2026-09-14T00:00:00" maxDate="2026-10-28T00:00:00" count="25">
        <d v="2026-09-17T00:00:00"/>
        <d v="2026-09-14T00:00:00"/>
        <d v="2026-09-19T00:00:00"/>
        <d v="2026-09-24T00:00:00"/>
        <d v="2026-09-26T00:00:00"/>
        <d v="2026-09-30T00:00:00"/>
        <d v="2026-10-13T00:00:00"/>
        <d v="2026-10-01T00:00:00"/>
        <d v="2026-10-12T00:00:00"/>
        <d v="2026-10-09T00:00:00"/>
        <d v="2026-10-19T00:00:00"/>
        <d v="2026-10-06T00:00:00"/>
        <d v="2026-10-08T00:00:00"/>
        <d v="2026-10-07T00:00:00"/>
        <m/>
        <d v="2026-10-15T00:00:00"/>
        <d v="2026-10-03T00:00:00"/>
        <d v="2026-09-27T00:00:00"/>
        <d v="2026-10-21T00:00:00"/>
        <d v="2026-10-27T00:00:00"/>
        <d v="2026-10-17T00:00:00"/>
        <d v="2026-10-26T00:00:00"/>
        <d v="2026-10-23T00:00:00"/>
        <d v="2026-10-28T00:00:00"/>
        <d v="2026-10-22T00:00:00"/>
      </sharedItems>
    </cacheField>
    <cacheField name="DESIGN SUBMISSION" numFmtId="0">
      <sharedItems containsString="0" containsBlank="1" containsNonDate="0" containsDate="1" minDate="2026-09-14T00:00:00" maxDate="2026-10-28T00:00:00" count="17">
        <d v="2026-09-17T00:00:00"/>
        <d v="2026-09-14T00:00:00"/>
        <d v="2026-09-19T00:00:00"/>
        <d v="2026-09-24T00:00:00"/>
        <d v="2026-09-26T00:00:00"/>
        <d v="2026-10-01T00:00:00"/>
        <m/>
        <d v="2026-10-27T00:00:00"/>
        <d v="2026-10-10T00:00:00"/>
        <d v="2026-10-02T00:00:00"/>
        <d v="2026-10-08T00:00:00"/>
        <d v="2026-10-05T00:00:00"/>
        <d v="2026-10-06T00:00:00"/>
        <d v="2026-10-19T00:00:00"/>
        <d v="2026-10-13T00:00:00"/>
        <d v="2026-10-26T00:00:00"/>
        <d v="2026-10-28T00:00:00"/>
      </sharedItems>
    </cacheField>
    <cacheField name="DESIGN APPROVED" numFmtId="178">
      <sharedItems containsString="0" containsBlank="1" containsNonDate="0" containsDate="1" minDate="2026-09-14T00:00:00" maxDate="2026-10-21T00:00:00" count="9">
        <d v="2026-09-17T00:00:00"/>
        <d v="2026-09-14T00:00:00"/>
        <d v="2026-09-19T00:00:00"/>
        <d v="2026-09-30T00:00:00"/>
        <d v="2026-10-05T00:00:00"/>
        <d v="2026-10-07T00:00:00"/>
        <m/>
        <d v="2026-10-14T00:00:00"/>
        <d v="2026-10-21T00:00:00"/>
      </sharedItems>
    </cacheField>
    <cacheField name="DESIGN REMARKS/ ISSUE" numFmtId="0">
      <sharedItems containsBlank="1" count="8">
        <m/>
        <s v="10/6/26: CANCELLED SITE_x000a_10/2/26: SURVEY ISSUE"/>
        <s v="No Copper available  based on PLDT due diligence."/>
        <s v="No Copper available  based on PLDT due diligence. "/>
        <s v="GIS  Data  available  but  with gaps in manhole and route connectivity"/>
        <s v="Digitel San Jose Del Monte already abandoned now Wheeltek, No Copper (Confirmed by Roaming Guard)"/>
        <s v="No Copper pairs found within the surveyed site"/>
        <s v="Existing copper cables are unidentifiable due to the submerged ISP and poor water visibility caused by dark and heavily contaminated water."/>
      </sharedItems>
    </cacheField>
    <cacheField name="ISP/OSP" numFmtId="0">
      <sharedItems containsBlank="1" count="4">
        <s v="Both"/>
        <s v="OSP only"/>
        <s v="ISP only"/>
        <m/>
      </sharedItems>
    </cacheField>
    <cacheField name="TOTAL WORKING DAYS" numFmtId="0">
      <sharedItems containsNumber="1" containsInteger="1" containsMixedTypes="1" count="17">
        <n v="7"/>
        <n v="4"/>
        <n v="2"/>
        <n v="10"/>
        <n v="3"/>
        <n v="16"/>
        <n v="21"/>
        <n v="5"/>
        <n v="1"/>
        <n v="0"/>
        <n v="12"/>
        <n v="14"/>
        <n v="13"/>
        <n v="19"/>
        <n v="11"/>
        <n v="8"/>
        <e v="#VALUE!"/>
      </sharedItems>
    </cacheField>
    <cacheField name="NO. OF MH ACTUAL22" numFmtId="190">
      <sharedItems containsSemiMixedTypes="0" containsString="0" containsNumber="1" containsInteger="1" minValue="0" maxValue="447" count="36">
        <n v="136"/>
        <n v="28"/>
        <n v="9"/>
        <n v="20"/>
        <n v="14"/>
        <n v="50"/>
        <n v="61"/>
        <n v="249"/>
        <n v="316"/>
        <n v="17"/>
        <n v="19"/>
        <n v="5"/>
        <n v="1"/>
        <n v="37"/>
        <n v="35"/>
        <n v="25"/>
        <n v="6"/>
        <n v="10"/>
        <n v="42"/>
        <n v="0"/>
        <n v="447"/>
        <n v="198"/>
        <n v="421"/>
        <n v="144"/>
        <n v="21"/>
        <n v="85"/>
        <n v="83"/>
        <n v="23"/>
        <n v="26"/>
        <n v="29"/>
        <n v="31"/>
        <n v="73"/>
        <n v="108"/>
        <n v="298"/>
        <n v="59"/>
        <n v="114"/>
      </sharedItems>
    </cacheField>
    <cacheField name="MH ACCESSIBLE2" numFmtId="0">
      <sharedItems containsString="0" containsBlank="1" containsNumber="1" containsInteger="1" minValue="0" maxValue="235" count="28">
        <n v="72"/>
        <n v="12"/>
        <n v="1"/>
        <n v="4"/>
        <n v="31"/>
        <n v="58"/>
        <n v="121"/>
        <n v="162"/>
        <n v="6"/>
        <n v="5"/>
        <n v="2"/>
        <n v="25"/>
        <n v="10"/>
        <n v="33"/>
        <m/>
        <n v="20"/>
        <n v="235"/>
        <n v="79"/>
        <n v="234"/>
        <n v="64"/>
        <n v="21"/>
        <n v="18"/>
        <n v="11"/>
        <n v="23"/>
        <n v="47"/>
        <n v="105"/>
        <n v="35"/>
        <n v="82"/>
      </sharedItems>
    </cacheField>
    <cacheField name="MH N/ ACCESSIBLE2" numFmtId="0">
      <sharedItems containsString="0" containsBlank="1" containsNumber="1" containsInteger="1" minValue="0" maxValue="212" count="29">
        <n v="64"/>
        <n v="16"/>
        <n v="8"/>
        <n v="19"/>
        <n v="10"/>
        <n v="3"/>
        <n v="128"/>
        <n v="154"/>
        <n v="13"/>
        <n v="0"/>
        <m/>
        <n v="35"/>
        <n v="23"/>
        <n v="25"/>
        <n v="9"/>
        <n v="41"/>
        <n v="212"/>
        <n v="119"/>
        <n v="187"/>
        <n v="80"/>
        <n v="65"/>
        <n v="15"/>
        <n v="18"/>
        <n v="50"/>
        <n v="6"/>
        <n v="61"/>
        <n v="193"/>
        <n v="24"/>
        <n v="32"/>
      </sharedItems>
    </cacheField>
    <cacheField name="ASPHALTED2" numFmtId="0">
      <sharedItems containsString="0" containsBlank="1" containsNumber="1" containsInteger="1" minValue="0" maxValue="159" count="26">
        <n v="31"/>
        <n v="13"/>
        <n v="8"/>
        <n v="19"/>
        <n v="10"/>
        <n v="1"/>
        <n v="2"/>
        <n v="110"/>
        <n v="4"/>
        <n v="0"/>
        <n v="12"/>
        <m/>
        <n v="23"/>
        <n v="7"/>
        <n v="32"/>
        <n v="92"/>
        <n v="84"/>
        <n v="148"/>
        <n v="66"/>
        <n v="35"/>
        <n v="48"/>
        <n v="16"/>
        <n v="39"/>
        <n v="6"/>
        <n v="159"/>
        <n v="21"/>
      </sharedItems>
    </cacheField>
    <cacheField name="CEMENTED2" numFmtId="0">
      <sharedItems containsString="0" containsBlank="1" containsNumber="1" containsInteger="1" minValue="0" maxValue="150" count="22">
        <n v="33"/>
        <n v="3"/>
        <n v="0"/>
        <n v="18"/>
        <n v="150"/>
        <n v="1"/>
        <m/>
        <n v="4"/>
        <n v="25"/>
        <n v="8"/>
        <n v="2"/>
        <n v="9"/>
        <n v="120"/>
        <n v="48"/>
        <n v="14"/>
        <n v="30"/>
        <n v="17"/>
        <n v="15"/>
        <n v="10"/>
        <n v="11"/>
        <n v="13"/>
        <n v="34"/>
      </sharedItems>
    </cacheField>
    <cacheField name="BRICKS" numFmtId="0">
      <sharedItems containsString="0" containsBlank="1" containsNumber="1" containsInteger="1" minValue="0" maxValue="1" count="3">
        <n v="0"/>
        <n v="1"/>
        <m/>
      </sharedItems>
    </cacheField>
    <cacheField name="MH INSIDE BLDG" numFmtId="0">
      <sharedItems containsString="0" containsBlank="1" containsNumber="1" containsInteger="1" minValue="0" maxValue="11" count="2">
        <m/>
        <n v="11"/>
      </sharedItems>
    </cacheField>
    <cacheField name="DESIGN PROGRESS" numFmtId="9">
      <sharedItems containsSemiMixedTypes="0" containsString="0" containsNumber="1" minValue="0" maxValue="1" count="6">
        <n v="1"/>
        <n v="0.6"/>
        <n v="0.8"/>
        <n v="0"/>
        <n v="0.2"/>
        <n v="0.4"/>
      </sharedItems>
    </cacheField>
    <cacheField name="PERMITTING WEEK TARGET" numFmtId="0">
      <sharedItems count="15">
        <s v="42-2026"/>
        <s v="44-2026"/>
        <s v="43-2026"/>
        <s v="49-2026"/>
        <s v="45-2026"/>
        <s v="47-2026"/>
        <s v=""/>
        <s v="46-2026"/>
        <s v="48-2026"/>
        <s v="6-1900"/>
        <s v="51-2026"/>
        <s v="2-2027"/>
        <s v="50-2026"/>
        <s v="3-2027"/>
        <s v="52-2026"/>
      </sharedItems>
    </cacheField>
    <cacheField name="PERMITTING TARGET COMPLETION" numFmtId="188">
      <sharedItems containsString="0" containsBlank="1" containsNonDate="0" containsDate="1" minDate="2026-10-12T00:00:00" maxDate="2027-01-11T00:00:00" count="39">
        <d v="2026-10-12T00:00:00"/>
        <d v="2026-10-30T00:00:00"/>
        <d v="2026-10-23T00:00:00"/>
        <d v="2026-12-15T00:00:00"/>
        <d v="2026-11-07T00:00:00"/>
        <d v="2026-11-03T00:00:00"/>
        <d v="2026-11-19T00:00:00"/>
        <d v="2026-11-12T00:00:00"/>
        <d v="2026-11-13T00:00:00"/>
        <d v="2026-11-16T00:00:00"/>
        <d v="2026-11-17T00:00:00"/>
        <d v="2026-11-27T00:00:00"/>
        <d v="2026-11-08T00:00:00"/>
        <d v="2026-11-09T00:00:00"/>
        <d v="2026-11-10T00:00:00"/>
        <d v="2026-11-11T00:00:00"/>
        <m/>
        <d v="2026-11-14T00:00:00"/>
        <d v="2026-11-30T00:00:00"/>
        <d v="2026-11-23T00:00:00"/>
        <d v="2026-11-15T00:00:00"/>
        <d v="2027-01-05T00:00:00"/>
        <d v="2027-01-04T00:00:00"/>
        <d v="2026-12-18T00:00:00"/>
        <d v="2026-12-09T00:00:00"/>
        <d v="2026-12-16T00:00:00"/>
        <d v="2026-12-12T00:00:00"/>
        <d v="2027-01-06T00:00:00"/>
        <d v="2026-12-13T00:00:00"/>
        <d v="2026-12-01T00:00:00"/>
        <d v="2026-12-02T00:00:00"/>
        <d v="2026-11-26T00:00:00"/>
        <d v="2027-01-10T00:00:00"/>
        <d v="2026-12-20T00:00:00"/>
        <d v="2027-01-11T00:00:00"/>
        <d v="2026-12-19T00:00:00"/>
        <d v="2026-12-11T00:00:00"/>
        <d v="2026-12-10T00:00:00"/>
        <d v="2026-12-17T00:00:00"/>
      </sharedItems>
    </cacheField>
    <cacheField name="NEW PERMITTING TARGET" numFmtId="188">
      <sharedItems containsString="0" containsBlank="1" containsNonDate="0" containsDate="1" minDate="1899-12-30T00:00:00" maxDate="2027-01-11T00:00:00" count="36">
        <d v="2026-10-12T00:00:00"/>
        <d v="2026-10-30T00:00:00"/>
        <d v="2026-10-23T00:00:00"/>
        <d v="2026-12-01T00:00:00"/>
        <d v="2026-11-07T00:00:00"/>
        <d v="2026-11-03T00:00:00"/>
        <d v="2026-11-20T00:00:00"/>
        <d v="1899-12-30T00:00:00"/>
        <d v="2026-11-06T00:00:00"/>
        <d v="2026-11-13T00:00:00"/>
        <d v="2026-11-27T00:00:00"/>
        <d v="2026-11-08T00:00:00"/>
        <d v="2026-11-09T00:00:00"/>
        <d v="2026-11-10T00:00:00"/>
        <d v="2026-11-11T00:00:00"/>
        <d v="2026-11-25T00:00:00"/>
        <d v="2026-11-21T00:00:00"/>
        <d v="2026-11-14T00:00:00"/>
        <m/>
        <d v="1900-02-04T00:00:00"/>
        <d v="2026-12-15T00:00:00"/>
        <d v="2027-01-05T00:00:00"/>
        <d v="2027-01-04T00:00:00"/>
        <d v="2026-12-18T00:00:00"/>
        <d v="2026-12-09T00:00:00"/>
        <d v="2026-12-16T00:00:00"/>
        <d v="2026-12-12T00:00:00"/>
        <d v="2027-01-06T00:00:00"/>
        <d v="2026-12-13T00:00:00"/>
        <d v="2027-01-10T00:00:00"/>
        <d v="2026-12-20T00:00:00"/>
        <d v="2027-01-11T00:00:00"/>
        <d v="2026-12-19T00:00:00"/>
        <d v="2026-12-11T00:00:00"/>
        <d v="2026-12-10T00:00:00"/>
        <d v="2026-12-17T00:00:00"/>
      </sharedItems>
    </cacheField>
    <cacheField name="PERMITTING GENERAL STAUS" numFmtId="0">
      <sharedItems count="4">
        <s v="RFE"/>
        <s v="PERMITTING NOT STARTED"/>
        <s v="ON GOING PERMITTING"/>
        <s v="WAITING FOR PLAN"/>
      </sharedItems>
    </cacheField>
    <cacheField name="HOA SUBMITTED" numFmtId="0">
      <sharedItems containsBlank="1" containsNumber="1" containsInteger="1" containsMixedTypes="1" count="3">
        <s v="NA"/>
        <m/>
        <n v="2"/>
      </sharedItems>
    </cacheField>
    <cacheField name="HOA SECURED" numFmtId="0">
      <sharedItems containsBlank="1" count="2">
        <s v="NA"/>
        <m/>
      </sharedItems>
    </cacheField>
    <cacheField name="HOA START" numFmtId="188">
      <sharedItems containsString="0" containsBlank="1" containsNonDate="0" containsDate="1" minDate="2026-10-15T00:00:00" maxDate="2026-10-29T00:00:00" count="6">
        <d v="2026-10-21T00:00:00"/>
        <m/>
        <d v="2026-10-29T00:00:00"/>
        <d v="2026-10-27T00:00:00"/>
        <d v="2026-10-22T00:00:00"/>
        <d v="2026-10-15T00:00:00"/>
      </sharedItems>
    </cacheField>
    <cacheField name="HOA END" numFmtId="188">
      <sharedItems containsString="0" containsBlank="1" containsNonDate="0" containsDate="1" minDate="2026-10-21T00:00:00" maxDate="2026-10-29T00:00:00" count="5">
        <d v="2026-10-21T00:00:00"/>
        <m/>
        <d v="2026-10-29T00:00:00"/>
        <d v="2026-10-27T00:00:00"/>
        <d v="2026-10-22T00:00:00"/>
      </sharedItems>
    </cacheField>
    <cacheField name="DEVELOPER SUBMITTED" numFmtId="0">
      <sharedItems containsBlank="1" containsNumber="1" containsInteger="1" containsMixedTypes="1" count="3">
        <s v="NA"/>
        <m/>
        <n v="2"/>
      </sharedItems>
    </cacheField>
    <cacheField name="DEVELOPER Secured" numFmtId="0">
      <sharedItems containsBlank="1" count="2">
        <s v="NA"/>
        <m/>
      </sharedItems>
    </cacheField>
    <cacheField name="DEVELOPER START" numFmtId="188">
      <sharedItems containsString="0" containsBlank="1" containsNonDate="0" containsDate="1" minDate="2026-10-15T00:00:00" maxDate="2026-10-27T00:00:00" count="5">
        <d v="2026-10-21T00:00:00"/>
        <m/>
        <d v="2026-10-27T00:00:00"/>
        <d v="2026-10-22T00:00:00"/>
        <d v="2026-10-15T00:00:00"/>
      </sharedItems>
    </cacheField>
    <cacheField name="DEVELOPER END" numFmtId="188">
      <sharedItems containsString="0" containsBlank="1" containsNonDate="0" containsDate="1" minDate="2026-10-21T00:00:00" maxDate="2026-10-27T00:00:00" count="4">
        <d v="2026-10-21T00:00:00"/>
        <m/>
        <d v="2026-10-27T00:00:00"/>
        <d v="2026-10-22T00:00:00"/>
      </sharedItems>
    </cacheField>
    <cacheField name="BRGY SUBMITTED" numFmtId="0">
      <sharedItems containsString="0" containsBlank="1" containsNumber="1" containsInteger="1" minValue="0" maxValue="68" count="17">
        <n v="68"/>
        <n v="5"/>
        <n v="2"/>
        <m/>
        <n v="4"/>
        <n v="9"/>
        <n v="1"/>
        <n v="28"/>
        <n v="3"/>
        <n v="8"/>
        <n v="12"/>
        <n v="7"/>
        <n v="37"/>
        <n v="21"/>
        <n v="10"/>
        <n v="15"/>
        <n v="6"/>
      </sharedItems>
    </cacheField>
    <cacheField name="BRGY PERMIT SECURED" numFmtId="0">
      <sharedItems containsString="0" containsBlank="1" containsNumber="1" containsInteger="1" minValue="0" maxValue="68" count="18">
        <n v="68"/>
        <n v="5"/>
        <n v="2"/>
        <m/>
        <n v="4"/>
        <n v="9"/>
        <n v="13"/>
        <n v="28"/>
        <n v="18"/>
        <n v="8"/>
        <n v="7"/>
        <n v="1"/>
        <n v="3"/>
        <n v="6"/>
        <n v="41"/>
        <n v="11"/>
        <n v="10"/>
        <n v="0"/>
      </sharedItems>
    </cacheField>
    <cacheField name="BARANGAY START" numFmtId="0">
      <sharedItems containsString="0" containsBlank="1" containsNonDate="0" containsDate="1" minDate="2026-09-01T00:00:00" maxDate="2026-10-29T00:00:00" count="19">
        <d v="2026-09-01T00:00:00"/>
        <d v="2026-09-22T00:00:00"/>
        <d v="2026-09-21T00:00:00"/>
        <m/>
        <d v="2026-09-28T00:00:00"/>
        <d v="2026-09-29T00:00:00"/>
        <d v="2026-10-01T00:00:00"/>
        <d v="2026-10-06T00:00:00"/>
        <d v="2026-10-08T00:00:00"/>
        <d v="2026-10-29T00:00:00"/>
        <d v="2026-10-27T00:00:00"/>
        <d v="2026-10-13T00:00:00"/>
        <d v="2026-10-15T00:00:00"/>
        <d v="2026-10-14T00:00:00"/>
        <d v="2026-10-12T00:00:00"/>
        <d v="2026-10-16T00:00:00"/>
        <d v="2026-10-05T00:00:00"/>
        <d v="2026-10-22T00:00:00"/>
        <d v="2026-10-07T00:00:00"/>
      </sharedItems>
    </cacheField>
    <cacheField name="BRGY END" numFmtId="0">
      <sharedItems containsString="0" containsBlank="1" containsNonDate="0" containsDate="1" minDate="2026-09-18T00:00:00" maxDate="2026-10-23T00:00:00" count="13">
        <d v="2026-09-18T00:00:00"/>
        <d v="2026-09-30T00:00:00"/>
        <d v="2026-10-06T00:00:00"/>
        <m/>
        <d v="2026-10-20T00:00:00"/>
        <d v="2026-10-12T00:00:00"/>
        <d v="2026-10-16T00:00:00"/>
        <d v="2026-10-08T00:00:00"/>
        <d v="2026-10-23T00:00:00"/>
        <d v="2026-10-15T00:00:00"/>
        <d v="2026-10-13T00:00:00"/>
        <d v="2026-10-14T00:00:00"/>
        <d v="2026-10-10T00:00:00"/>
      </sharedItems>
    </cacheField>
    <cacheField name="LGU PERMIT SUBMITTED" numFmtId="190">
      <sharedItems containsString="0" containsBlank="1" containsNumber="1" containsInteger="1" minValue="0" maxValue="4" count="5">
        <n v="1"/>
        <m/>
        <n v="2"/>
        <n v="4"/>
        <n v="3"/>
      </sharedItems>
    </cacheField>
    <cacheField name="LGU PERMIT SECURED" numFmtId="190">
      <sharedItems containsString="0" containsBlank="1" containsNumber="1" containsInteger="1" minValue="0" maxValue="1" count="2">
        <n v="1"/>
        <m/>
      </sharedItems>
    </cacheField>
    <cacheField name="LGU START" numFmtId="0">
      <sharedItems containsString="0" containsBlank="1" containsNonDate="0" containsDate="1" minDate="2026-09-21T00:00:00" maxDate="2026-10-29T00:00:00" count="18">
        <d v="2026-09-21T00:00:00"/>
        <d v="2026-10-08T00:00:00"/>
        <d v="2026-10-07T00:00:00"/>
        <m/>
        <d v="2026-09-25T00:00:00"/>
        <d v="2026-09-28T00:00:00"/>
        <d v="2026-09-29T00:00:00"/>
        <d v="2026-10-14T00:00:00"/>
        <d v="2026-10-28T00:00:00"/>
        <d v="2026-10-19T00:00:00"/>
        <d v="2026-10-29T00:00:00"/>
        <d v="2026-10-27T00:00:00"/>
        <d v="2026-10-20T00:00:00"/>
        <d v="2026-10-13T00:00:00"/>
        <d v="2026-10-16T00:00:00"/>
        <d v="2026-10-15T00:00:00"/>
        <d v="2026-10-06T00:00:00"/>
        <d v="2026-10-01T00:00:00"/>
      </sharedItems>
    </cacheField>
    <cacheField name="LGU END" numFmtId="188">
      <sharedItems containsString="0" containsBlank="1" containsNonDate="0" containsDate="1" minDate="2026-10-07T00:00:00" maxDate="2026-10-26T00:00:00" count="10">
        <d v="2026-10-12T00:00:00"/>
        <d v="2026-10-26T00:00:00"/>
        <d v="2026-10-08T00:00:00"/>
        <m/>
        <d v="2026-10-20T00:00:00"/>
        <d v="2026-10-23T00:00:00"/>
        <d v="2026-10-13T00:00:00"/>
        <d v="2026-10-07T00:00:00"/>
        <d v="2026-10-16T00:00:00"/>
        <d v="2026-10-09T00:00:00"/>
      </sharedItems>
    </cacheField>
    <cacheField name="TRAFFIC submitted" numFmtId="0">
      <sharedItems containsString="0" containsBlank="1" containsNumber="1" containsInteger="1" minValue="0" maxValue="2" count="3">
        <n v="2"/>
        <n v="1"/>
        <m/>
      </sharedItems>
    </cacheField>
    <cacheField name="TRAFFIC PERMIT SECURED" numFmtId="0">
      <sharedItems containsString="0" containsBlank="1" containsNumber="1" containsInteger="1" minValue="0" maxValue="2" count="3">
        <n v="2"/>
        <n v="1"/>
        <m/>
      </sharedItems>
    </cacheField>
    <cacheField name="TRAFFIC START" numFmtId="188">
      <sharedItems containsString="0" containsBlank="1" containsNonDate="0" containsDate="1" minDate="2026-09-25T00:00:00" maxDate="2026-10-29T00:00:00" count="11">
        <d v="2026-09-29T00:00:00"/>
        <d v="2026-10-06T00:00:00"/>
        <d v="2026-10-08T00:00:00"/>
        <m/>
        <d v="2026-09-25T00:00:00"/>
        <d v="2026-09-28T00:00:00"/>
        <d v="2026-10-10T00:00:00"/>
        <d v="2026-10-07T00:00:00"/>
        <d v="2026-10-29T00:00:00"/>
        <d v="2026-10-16T00:00:00"/>
        <d v="2026-10-12T00:00:00"/>
      </sharedItems>
    </cacheField>
    <cacheField name="TRAFFIC END" numFmtId="188">
      <sharedItems containsString="0" containsBlank="1" containsNonDate="0" containsDate="1" minDate="2026-09-25T00:00:00" maxDate="2026-10-29T00:00:00" count="8">
        <d v="2026-10-12T00:00:00"/>
        <d v="2026-10-08T00:00:00"/>
        <d v="2026-10-07T00:00:00"/>
        <m/>
        <d v="2026-09-25T00:00:00"/>
        <d v="2026-10-29T00:00:00"/>
        <d v="2026-10-06T00:00:00"/>
        <d v="2026-10-16T00:00:00"/>
      </sharedItems>
    </cacheField>
    <cacheField name="DPWH submitted" numFmtId="190">
      <sharedItems containsString="0" containsBlank="1" containsNumber="1" containsInteger="1" minValue="0" maxValue="2" count="3">
        <n v="1"/>
        <m/>
        <n v="2"/>
      </sharedItems>
    </cacheField>
    <cacheField name="DPWH SECURED" numFmtId="190">
      <sharedItems containsString="0" containsBlank="1" containsNumber="1" containsInteger="1" minValue="0" maxValue="1" count="2">
        <n v="1"/>
        <m/>
      </sharedItems>
    </cacheField>
    <cacheField name="DPWH START" numFmtId="0">
      <sharedItems containsString="0" containsBlank="1" containsNonDate="0" containsDate="1" minDate="2026-09-24T00:00:00" maxDate="2026-10-16T00:00:00" count="10">
        <d v="2026-09-24T00:00:00"/>
        <d v="2026-10-06T00:00:00"/>
        <d v="2026-10-07T00:00:00"/>
        <m/>
        <d v="2026-09-25T00:00:00"/>
        <d v="2026-10-02T00:00:00"/>
        <d v="2026-10-08T00:00:00"/>
        <d v="2026-10-16T00:00:00"/>
        <d v="2026-10-15T00:00:00"/>
        <d v="2026-10-13T00:00:00"/>
      </sharedItems>
    </cacheField>
    <cacheField name="DPWH END" numFmtId="0">
      <sharedItems containsString="0" containsBlank="1" containsNonDate="0" containsDate="1" minDate="2026-10-06T00:00:00" maxDate="2026-10-29T00:00:00" count="8">
        <d v="2026-10-12T00:00:00"/>
        <d v="2026-10-29T00:00:00"/>
        <d v="2026-10-08T00:00:00"/>
        <m/>
        <d v="2026-10-20T00:00:00"/>
        <d v="2026-10-06T00:00:00"/>
        <d v="2026-10-16T00:00:00"/>
        <d v="2026-10-07T00:00:00"/>
      </sharedItems>
    </cacheField>
    <cacheField name="PERMITTING ISSUE" numFmtId="190">
      <sharedItems containsBlank="1" count="32" longText="1">
        <s v="13-Oct-26 - RFE Sites"/>
        <s v="Oct 23 DPWH Bulacan 1st DEO_x000a__x000a_Remarks: waiting to release receipt of Cash Bond and following up routing of the permit. _x000a__x000a_Validity: 72 calendar days once secured._x000a__x000a_Contact name - Engr. Jose Federico Estigoy_x000a__x000a_Contact number - 09260414377_x000a__x000a_Brgy: 5/5_x000a_LGU: 1/1_x000a_Traffic: 1/1_x000a_DPWH: 0/1 (Ongoing) _x000a_DPWH Bulacan 1st DEO_x000a__x000a_Remarks: waiting to release receipt of Cash Bond and following up routing of the permit. _x000a__x000a_Validity: 72 calendar days once secured._x000a__x000a_Contact name - Engr. Jose Federico Estigoy_x000a__x000a_Contact number - 09260414377_x000a__x000a_Brgy: 5/5_x000a_LGU: 1/1_x000a_Traffic: 1/1_x000a_DPWH: 0/1 (Ongoing) _x000a_19-Oct-26 Advanced Copy of the signed Baliuag LGU Permit. The hardcopy will be picked up by Engr. Billy here in Baliuag City Engr'g Office and will be released at the business center. As per City Engr., make sure to have a close coordination with BCTMO and Barangay. _x000a_Contact Person: Engr. Billy James John C. Punzalan_x000a_Contact #: 09057892343_x000a_Validity: 1yr_x000a_Work hours: 6pm-6am_x000a__x000a_Barangay: 5/5_x000a_LGU: 0/1 (ongoing) _x000a_Traffic: 1/1_x000a_DPWH: 0/1 (Ongoing) _x000a__x000a_15-Oct-26   Baliuag City Hall_x000a_MH #: MH001-MH016, MH018-MH029_x000a__x000a_Remarks: LGU Permit paid, 35,270.27. As per Engr. Billy, kindly wait for further instructions later if permit can possibly be released today. According to him, Baliuag City Business Center (one stop shop) is open even on Fridays but release of permit still depends if it will be signed immediately by the City Engineer. Since Baliuag City Hall is close during Fridays, they can only release permits which were signed the day prior. _x000a__x000a_Contact Person: Engr. Billy James John C. Punzalan_x000a_Contact #: 09057892343_x000a__x000a_Barangay: 5/5_x000a_LGU: 0/1 (ongoing) _x000a_Traffic: 1/1_x000a_DPWH: 0/1 (Ongoing) _x000a__x000a_Thank you! _x000a_ROW Officer - Maria Ivory C. Suarez_x000a__x000a_14-Oct-26  Baliuag Sub Exchange_x000a_Grantor: Baliuag City Hall_x000a_MH #: MH001-MH016, MH018-MH029_x000a_Remarks: Advance copy of the OP amounting to 35,270.27. Official OP will possibly be released either later or tomorrow. As per advise, once paid, issuance of permit will be released the following day. _x000a__x000a_Contact Person: Engr. Billy James John C. Punzalan_x000a_Contact #: 09057892343_x000a__x000a_Barangay: 5/5_x000a_LGU: 0/1 (ongoing_x000a_Traffic: 1/1_x000a_DPWH: 0/1 (Ongoing) _x000a_Thank you! _x000a_ROW Officer - Maria Ivory C. Suarez_x000a__x000a_12-Oct-26 DPWH Bulacan 1st DEO_x000a_Remarks: Submitted Notarized Authorization Letter and Terms and Condition. Following up the status of the docs that are for routing. Waiting for the feedback of Engr. Joes and Engr. Charles. _x000a_Brgy: 5/5_x000a_LGU: 0/1 (ongoing) _x000a_Traffic: 1/1_x000a_DPWH: 0/1 (Ongoing) _x000a__x000a_Thank you!_x000a_----_x000a__x000a_8-Oct-26 ( Baliuag City Hall_x000a_Remarks: Application has been received. As per Engr. Billy Punzalan, it will be endorsed to the Engr'g Office in 1-2 days for assessment. Once Engr'g Office received the documents, inspection will take place if there will be no dependecy. Informed them that I will follow up by Wednesday. Please see photo as proof of submission. _x000a_Note: They required notarization for the BOM. _x000a_Thank you!)_x000a_---_x000a_(BTMO_x000a_MH #: MH001-MH016, MH018-MH029_x000a_Remarks: Secured Traffic Clearance. No payment fee. As per Sir Ramil, remarks on the permit must be followed otherwise, cancellation may be applied. _x000a_Contact Person: Ramil Ubungin_x000a_Contact #: 09423162142_x000a_Barangay: 5/5_x000a_LGU: 0/1_x000a_Traffic: 1/1_x000a_DPWH: 0/1 (Ongoing) _x000a_Thank you! _x000a_ROW Officer - Maria Ivory C. Suarez)_x000a__x000a_---_x000a_ Baliuag Sub Exchange_x000a_Grantor: DPWH Bulacan 1st DEO_x000a_Remarks: Ongoing DPWH inspection with Sir Lincoln, Engr. Joes and Engr. Charles. _x000a_Thank you!_x000a_---_x000a_1-Oct-26 Brgy. Sabang_x000a_- Here at brgy Hall Sabang. Waiting for the budget and BC to be released. _x000a__x000a_Thank you._x000a__x000a_Brgy. Treasurer Melchor Encarnacion - 09326338204_x000a__x000a_Brgy. Secretary Sarah Cruz - 09331538844_x000a_--_x000a_30-Sep-26 (BTMO_x000a_- Coordinated with Sir Ramil Ubungin, Admin Aide of BTMO. He provided the list of requirements for the traffic clearance.  LOI BC Authorization Letter from PLDT ID of the Authorized Person List of Names of the people who will do the implementation. As per him, no fee for the traffic clearance.  _x000a_Ramil Ubungin - 09423162144 (8am-5pm/M-F only)_x000a_----_x000a_(Brgy. Bagong Nayon_x000a_- As per Brgy. Sec., they are still waiting for the feedback of some of the councils. Also, brgy chairman has prior engagement. As per Sec., they will give feedback either tomorrow or latest is Friday.)Brgy. Poblacion_x000a_- Secured BC. Free of charge. Was advised to do courtesy call prior mob._x000a_28/09/2026 DPWH - inquire requirements in DPWH Bulacan 1st DEO for the Baliuag site. Coordinated with Engr. Joes. List of requirements were provided. _x000a_Engr. Joes of the Maintenance Dept. - 09260414377"/>
        <s v=" 8-Oct-26 - RFE Sites_x000a__x000a_ 6-Oct-26 Brgy Matungao Secured Permit_x000a_Contact name: Brgy Sec_x000a_contact number: 09205650575_x000a_Validity of Permit - 1 month_x000a_Permit fee - 1k_x000a__x000a_Remarks:/Report: Permit Secured_x000a__x000a_Brgy - 1/2_x000a_LGU - 0/1_x000a_TRAFFIC - _x000a_DPWH - _x000a_----_x000a__x000a_29-Sep-26 Claster 1 Bulakan bulacan _x000a_MH001, MH002_x000a_  Grantor NAme - Brgy San Jose_x000a_Contact name_x000a_Gemma G. Mabanta (Brgy Secretary)_x000a_Contact number -  09151046402_x000a_Validity of Permit - 6 months / 1 yr_x000a_Permit fee:  2000_x000a_OR_x000a_Remarks:/Report_x000a_Submitted LOI for paynent tomorrow _x000a_The brgy captain is in seminar for follow up tomorrow_x000a_"/>
        <s v="PENDING"/>
        <s v=" Oct 23 DPWH Rizal 2nd DEO _x000a_- For pick up Official permit with DPWH Dry seal. The first DPWH provided was Only an Advance copy for Lgu Tanay application. However Engr. Rick is not around _x000a__x000a_Already RFE_x000a_ DPWH Rizal 2nd DEO _x000a_- For pick up Official permit with DPWH Dry seal. The first DPWH provided was Only an Advance copy for Lgu Tanay application. However Engr. Rick is not around _x000a__x000a_Already RFE_x000a_20-Oct-26  Tanay Lgu_x000a_- Follow up the Order of payment to the assessment officer, Arch. Angela_x000a__x000a_19-Oct-26 Tanay Lgu, Waiting for Engr. Vitas to submit DPWH permit and Acquire Order of Payment_x000a__x000a_15-Oct-26  DPWH_x000a_Engr. Rick is currently on sick leave and is in the hospital. However, I have already requested an advance copy of the permit, even without the official DPWH dry seal, just so we can present it to the LGU of Tanay as proof that our permit has already been approved by DPWH. This way, the LGU of Tanay can at least consider our request and allow us to proceed with the payment process. and Engr. Rick agreed to speak to the Office of the Building Official of Tanay  as proof that we have DPWH Approval ( If Necessary.)_x000a_and Received call from Tanay Water District Asking for additional requirements such as:_x000a_ID's of Personnel and Exact Working Date. _x000a__x000a_14-Oct-26 With Engr. Johnrich Head Officer of the Office of the Building Official Tanay Rizal. Done Discussion/Negotiation With Engr. John, And Agreed to Accept and Have an Advance assessment of  our Lgu Permit Application while waiting for the DPWH Permit. However the person Incharge for The Assessment of our Documents Submitted is on Seminar._x000a__x000a_13-Oct-26  Tanay Exchange _x000a_Grantor: Ongoing Sign and Seal Plan and Civil/Electronincs Permit._x000a__x000a_7-Oct-26 DPWH Rizal 2nd DEO _x000a_-Waiting for Engr. Rick's availability to submit His Requested Edited LOI. Removing Repair and Restoration Words._x000a__x000a_6-Oct-26  Ongoing Site inspection with DPWH RIZAL 2ND DEO_x000a_---_x000a_2-Oct-26 Tanay Exchange C1_x000a_DPWH Tanay 2nd Rizal District .- Already spoke to Engr.Nick Regarding 10 overlayed Manholes Along Jurisdiction of DPWH, Which are Requested for Manholes raising.. As per him We will meet on Monday Next week to talk what remedy or Help they could offer us to Expedite the Permit acquisition._x000a__x000a_30-Sep-26 -DPWH Rizal 2nd DEO._x000a_- Pick DPWH Request Letter to PLDT Manhole Raising. With District Engr. Signatory._x000a_---_x000a_29-Sep-26 (Tanay Exchange C1 Grantor:  Tanay LGU ._x000a_@Office of the Municipal Mayor, Follow up Plan Proposal Evaluation.)_x000a_As per the Mayor's office Staff, Plan Proposal Already Done Evaluation of the mayor and Endorsed to Municipal Engineering office._x000a_28-Sep-26 Tanay Exchange  Gantors: DPWH/Tanay Lgu (Tanay Exchange _x000a_Grantor: DPWH Rizal 2nd DEO- They need PLDT’s details so they can properly address the letter regarding the manhole raising. As per Engr. Rick, the letter should be addressed directly to the principal client and not to the contractor. LOI must be Notarized following/Attached all Requirements prior for receiving of LOI. _x000a_@⁨FH Mam Nena Feliciano⁩ ma'am)_x000a_25-Sep-26 For Submission of LOI address to District Engr. and follow up Engr . Rick for The additional requirements, However Engr. rick is on Site. as per his Subordinate follow up on Monday, possibly at DWPH Pasig. Acquired Engr.'s Contact Number._x000a_25/09/2026 Tanay Exchange _x000a_Grantor: DPWH Tanay 2nd District Rizal_x000a_Remarks: They will no longer allow excavation and restoration only. They want the missing manholes to be installed flush with the road surface because they said that excavating and restoring the road would compromise its durability and could eventually cause potholes. 10 missing manholes out of 14 manholes. _x000a_Engr. Rick advised me to visit his office at DWPH PASIG for further Explanation. _x000a_"/>
        <s v="Cluster 2 – Malabon_x000a_Cluster 2 – Caloocan Exchange Co._x000a_Cluster 1 – Caloocan _x000a_Cluster 1 – Grace Park _x000a__x000a_Remarks: _x000a_Submitted the signed and sealed plans, BOM, and Gantt Chart to the LGU. Engnr Kweenie advised that she will inform me once the Order of Payment is available, as she still needs to review the excavation permit application. I also submitted the documents to Engr. Carlo for the LGU’s No Objection approval._x000a_OCT 22 Cluster 2 – Malabon_x000a_Cluster 2 – Caloocan Exchange Co._x000a_Cluster 1 – Caloocan _x000a_Cluster 1 – Grace Park _x000a__x000a_Remarks: _x000a_Submitted the signed and sealed plans, BOM, and Gantt Chart to the LGU. Engnr Kweenie advised that she will inform me once the Order of Payment is available, as she still needs to review the excavation permit application. I also submitted the documents to Engr. Carlo for the LGU’s No Objection approval._x000a_12-Oct-26 Brgy Flores _x000a_Remarks : _x000a_Here at brgy Flores done payment for brgy permit _x000a_STATUS : Permit Secured _x000a_Permit Validity : Until finish_x000a_Amount : _x000a_300 Permit fee (OR) _x000a_3000 cash Bond _x000a_Note : the barangay will provide excavation cashbond form _x000a_Total Amount : 3,300_x000a__x000a_BRGY - 7/7_x000a_LGU - 0/1_x000a_DPWH - 0/1_x000a_TRAFFIC - 0/1_x000a_ ---_x000a_8-Oct-26 (Brgy Concepcion _x000a_@brgy concepcion waiting for brgy secretary for payment of brgy permit)_x000a_ LGU Malabon_x000a_Remarks: @ LGU Malabon Engineering Department and spoke with Ms. Divina Ramos to ask about the requirements needed for the LGU permit. She advised that we need to submit an LOI addressed to the City Mayor, indicating the barangays where we will be conducting the project. We also need to secure the Contractor’s Tax for excavation and the DPWH Permit._x000a_Contact person : divina b. Ramos _x000a_Contact no: 09225217854_x000a_Designation : administrative officer 2_x000a_-----_x000a_5-Oct-26 -Brgy baritan _x000a_Remarks : done payment for brgy permit _x000a_- Permit secured _x000a_Permit fee : 2000 (AR) _x000a_OR/AR_x000a_Permit Validity : 3 months_x000a_Contact person : zander _x000a_Contact no: 0943640308_x000a_Brgy - 4/7 _x000a_Lgu - 0/1 _x000a_Dpwh - 0-1 _x000a_Traffice 0-1 _x000a__x000a_---_x000a_1-Oct-26 -Brgy san Agustin _x000a_Contact Name: Benilda S. Legarda _x000a_Designation - brgy secretary _x000a_Contact no: 09063474254_x000a_Validity permit - 4 months  _x000a_Permit Fee - 1500 (OR) _x000a_Cashbond - 10,000 (SOA) _x000a_NOTE: _x000a_We can get the cash bond back once we’re done and everything is properly completed. They still need to inspect the work, so they’ll also need to see the before-and-after photos of the site._x000a__x000a_Remarks : done payment for brgy permit of San Agustin _x000a_- permit Secured_x000a__x000a_Brgy - 2/6 _x000a_LGU - 0/1 _x000a_TRAFFIC - 0/1 _x000a_DPWH - 0/1_x000a__x000a_30-Sep-26 Brgy. Baritan_x000a_Following up on the barangay application. I’m just waiting for the Barangay Secretary to confirm the amount fee for the barangay permit. They asked me to come back at 2:00 PM so I can speak with him directly._x000a_----_x000a_29/09/2026 (Chief Officer Saint James T. Lopez of CTPMO stated that a permit will not be issued without the DPWH Permit, which must be applied for with the DPWH and followed by an inspection. He recommends conducting implementation once the permit is granted, preferably between 8pm to 5am on weekdays, and at any time during weekends. Meanwhile, during the work, the manhole should be covered with a 1-inch-thick steel plate to ensure safety.) (Malabon C2 _x000a_Grantor: Barangay Hulong Duhat_x000a__x000a_MH Nos.: MH 057, MH 058, MH 044, MH 045, MH 045_x000a__x000a_Submitted the LOI and plans for Barangay Hulong Duhat. as per  Barangay Secretary, Ms. Desiree O. Bersales, there is a cash bond of ₱5,000 that needs to be paid. The cash bond will be refundable after six (6) months, as the barangay will conduct another inspection once the work has been completed to ensure that the excavation and restoration work has been properly done._x000a__x000a_The permit fee is ₱300, which covers all the manholes that will be constructed._x000a__x000a_Permit Validity: 6 months_x000a__x000a_Refundable Cash Bond: ₱5,000_x000a__x000a_Permit Fee: ₱300_x000a__x000a_Contact Person: Desiree O. Bersales, Barangay Secretary_x000a__x000a_Contact No.: 0924 571 3655)_x000a_---_x000a_(DPWH–Malabon–Navotas District Engineering Office. Ms. Honey Tejadilla (0908 370 7858) advised that the manholes (MH) located along E. Rodriguez St., with MH Nos. SB051, SB050, SB049, and SB048, were just restored this year. They cannot guarantee that excavation will be permitted because the road works are still under a surety bond with the subcontractor who completed the restoration._x000a_She suggested submitting a Request Letter regarding our activity at the said location. The request will then be reviewed, and they will provide a response based on the discussion with their District Engineer._x000a__x000a_She also suggested submitting the following documents:_x000a_1.Program of Works and Detailed Unit Price Analysis_x000a_2.Geotagged Pictures_x000a_3.Utility Layout Plan_x000a_4.Cross-Sectional Plan and Specifications showing the proposed utility to be embedded in the existing road_x000a_5.Precedence Diagram Method_x000a_6.Notarized Authorization Letter from the Agency/Company)_x000a_-----_x000a_-Claster 1 Bulakan bulacan _x000a_MH001, MH002_x000a_  Grantor NAme - Brgy San Jose_x000a_Contact name_x000a_Gemma G. Mabanta (Brgy Secretary)_x000a_Contact number -  09151046402_x000a_Validity of Permit - 6 months / 1 yr_x000a_Permit fee:  2000_x000a_OR_x000a_Remarks:/Report_x000a_Submitted LOI for paynent tomorrow _x000a_The brgy captain is in seminar for follow up tomorrow_x000a__x000a_28/09/2026  San Agustin I already submitted the LOI and plan for the Barangay Permit, as advised by Ma’am Benilda, the Barangay Secretary, regarding the manhole opening_x000a_She mentioned that they require a ₱10,000 cash bond, which is refundable once the work is completed and the site is properly restored. We just need to provide before-and-after photos of the site when we process the refund._x000a_The Barangay Permit fee is ₱1,500, and the permit is valid for 3 months._x000a_Contact person:_x000a_Ma’am Benilda S. Legarda_x000a_Barangay Secretary_x000a_0906 347 4254"/>
        <s v="14-Oct-26  BRGY LONGOS _x000a_Remarks : done payment for brgy longos _x000a_PERMIT FEE: 500  (OR) _x000a_VALIDITY PERMIT : 5 MONTHS _x000a_STATUS : BRGY PERMIT SECURED _x000a__x000a_BRGY - 2/3 _x000a_LGU - 0/1_x000a_DPWH - 0/1_x000a_TRAFFIC - 0/1_x000a__x000a_13-Oct-26  Brgy longos _x000a_REMARKS: As per the Barangay Secretary, only the three (3) manholes listed above are under their jurisdiction, based on their site inspection. The other manholes are reportedly under the jurisdiction of Barangay 14, Kalookan._x000a_I was advised to verify the remaining manholes with Barangay 14 first before they can release the permit._x000a__x000a_----_x000a_12-Oct-26 DPSTM South Caloocan _x000a_Activity: Permit Secured until October 31, 2026 ( Renewable free)_x000a__x000a_---_x000a_8-Oct-26  Brgy 9_x000a_Contact Details: Sec Micah_x000a_Contact Number: 09672906364_x000a_Permit Fee: 2k AR with 5k Cashbond (Refundable)_x000a_Validity Permit: 3 months_x000a__x000a_Remarks: PERMIT ACQUIRED _x000a__x000a_- PLEASE SUBMIT JOB ORDER AND ID’s OF PERSONNEL TO BRGY ONCE DEPLOYED (STRICTLY COMPLIANCE FOR SAFETY PURPOSE). MAKE SURE TO ALWAYS BRING COPY OF PERMIT. _x000a__x000a_Brgy - 4/4_x000a_LGU - 0/1_x000a_Traffic - 0/1_x000a_Dpwh - 0/1_x000a__x000a_7-Oct-26 (Brgy. Longos_x000a_-- Follow up application, Sec Eugene is in the meeting.)_x000a__x000a_ (Brgy. Tonsuya_x000a_Remarks:_x000a_As per Ma’am Tin, Clerk Officer, we need to comply first with the required documents/requirements being requested by the barangay. These include the following:_x000a_Plan_x000a_List of personnel_x000a_No Objection from the Malabon LGU_x000a_According to the barangay, they have an existing barangay ordinance requiring these documents before they can proceed with the manhole inspection and release._x000a_)_x000a_---_x000a_(DPSTM_x000a_Done submitting and discussing our Traffic Management Plan with Architect Nitz. As per him, our application is currently being routed for signature._x000a_Once the permit is signed, we will need to pay ₱50.00 for the Documentary Stamp at the New Caloocan City Hall._x000a_The permit is expected to be released by Monday or Tuesday, once the signing and payment are completed.)_x000a_----_x000a_ Brgy. 3 _x000a_Contact Name: Chairman Manuel Estolano_x000a_Contact Number: 09164387475_x000a_Designation: Brgy Chairman_x000a_Permit Validity: 3 months_x000a_Permit Fee: 5k AR_x000a_Remarks: STRICTLY NO WORK OR WORK-RELATED ACTIVITIES SHALL BE CONDUCTED FROM OCTOBER 30, 2026 UNTIL NOVEMBER 4, 2026. ACTIVITIES WILL RESUME ON NOVEMBER 5. OPENING OF MANHOLES CAN ACCESS FROM OCT.7 to OCT 29, 2026 IF UNDONE, WILL RESUME ON NOVEMBER 5. _x000a_Brgy - 4/4_x000a_LGU - 0/1_x000a_Traffic - 0/1_x000a_Dpwh - 0/1_x000a__x000a__x000a_---_x000a_5-Oct-26 - (Brgy 14 _x000a_Contact Name: Jeus Marco Galvez_x000a_Contact Number: 09426061406_x000a_Designation: Brgy Secretary_x000a_Permit Validity: 6 months _x000a_Permit Fee: 2k AR to follow OR by Friday_x000a_Validity 6 months_x000a__x000a_Remarks: Permit Acquired. Please inform Brgy ahead of time before deployment. And the team must log in first. _x000a__x000a_Brgy - 2/5_x000a_LGU - 0/1_x000a_Traffic - 0/1_x000a_Dpwh - 0/1)_x000a__x000a_---_x000a_(Brgy. Tinajeros_x000a_MH # :  MH2347 MH2346 MH2345 MH2344 MH2348 MH2349_x000a__x000a_Remarks : done payment of brgy tinajeros permit _x000a_- secured Permit _x000a__x000a_Permit fee - 500  (OR) _x000a_Permit Validity : 1 month _x000a_Contact Person: roselle Vibar _x000a_Designation : brgy clerk _x000a_Contact no: 09325377664_x000a__x000a_BRGY - 2/3_x000a_LGU - 0/1 _x000a_TRAFFIC - 0/1 _x000a_DPWH - 0/1)_x000a__x000a_----_x000a_Brgy 12 _x000a_Contact Name: Earl Gene Cruz_x000a_Contact Number: 09941646819_x000a_Designation: Brgy Admin_x000a_Permit Validity: 6 months for Opening manhole, 2-3weeks for Excavtion Permit_x000a_Permit Fee: 4k AR with Cash Bond 5k (Refundable) Total of 9,000_x000a_Remarks: _x000a_-permit acquired, negotiated the fee from ₱12,000 down to ₱4,000 for 2 overlayed manhole plus ₱5k cash bond refundable after the excavated areas are fully restored._x000a_- Excavation Permit will be issued once the team is deployed just present the receipt. The activity must be completed within a maximum of 2-3 weeks, including the full restoration of the affected areas._x000a_- Can proceed on accessible manholes. Team must inform and log in at the barangay office before starting any work._x000a_- Prioritize Pusit Street for the excavation and complete the restoration, as delivery trucks use the road to access the public market._x000a__x000a_---_x000a_2-Oct-26 (Submitted the revised plan for the visible manhole only. Since I was unable to catch Engr. William today as he is currently conducting a site inspection, he requested that we leave our application with their Admin Office._x000a__x000a_Engr. William will retrieve the application on Monday and provide me with an update regarding its status._x000a__x000a_For the manhole with civil works, we will apply online once we have the pending requirements from the Design Team, particularly the cross-sectional section and Precedence Diagram Method (PDM)._x000a__x000a_For the Legal Team requirements, the Secretary’s Certificate/Authorization is expected to be released earlier on Monday, as advised by the Legal Team.)_x000a_---_x000a_ (Brgy. 4_x000a_Contact Details: Sec. Priscila Tolentino_x000a_Contact Number: 09150731787_x000a_Designation: Brgy Chairman_x000a_Permit Validity: 6 months_x000a_Permit Fee: 2k OR_x000a_Remarks: Need to inform and log in first at the Barangay before proceeding with the implementation._x000a__x000a_Brgy - 0/4_x000a_LGU - 0/1_x000a_Traffic - 0/1_x000a_Dpwh - 0/1)_x000a_---_x000a_ (Brgy. Longos_x000a_Remarks: LOI Submitted, For inspection of Brgy. Officials. Once inspection is done they will inform me for Payment Process. Need to apply LGU, PSTMO &amp; DPWH under National Road._x000a_Barangay: 0/3_x000a_LGU: 0/1_x000a_PSTMO: 0/1_x000a_DPWH: 0/1)_x000a_----_x000a_ Brgy Acacia _x000a_remarks : for payment of brgy permit_x000a_-----_x000a_1-Oct-26 (Brgy.5 for MH 1025_x000a_Brgy.Sec.Imelda De Guzman _x000a_0936-7992309_x000a_donation of Php500 for their cleaning materials with AR._x000a_Validity one year_x000a_during mob.their Brgy.Tanod will have to assist us and provide them their compensation for the services rendered. )_x000a_---_x000a_ (Brgy.9 for MH 6947_x000a_LOI submitted as per Brgy. Capt.Edwin Galvez_x000a_Brgy.9 tel# 878-4467_x000a_needed the following as attachments with our LOI_x000a_1).PLDT job order_x000a_2).PLDT authorization to Fiberhome to undertake said scope of works_x000a_3).duration of works_x000a_4)traffic management plan_x000a_Permit fee-to be determine once above are complied.)_x000a_--_x000a_Brgy. 1_x000a_Contact Name: Cherrie Ann (Secretary)_x000a_Contact Number: 09056564324_x000a_Designation: Brgy Chairman_x000a_Permit Validity: 6 months_x000a_Permit Fee: 2k AR_x000a_--_x000a_30-Sep-26 (PUBLIC SAFETY AND TRAFFIC MANAGEMENT DEPARTMENT _x000a_• Documents received by PSTMD._x000a_To follow: Submission of the following requirements:_x000a_ ◦ Barangay Permit_x000a_ ◦ MMDA Permit_x000a_ ◦ DPWH Permit_x000a_ ◦ NTP_x000a_• As per Ma’am Dolly, we need to confirm with Arch. Nitz first if he will allow us to attend his meeting on Monday at 10:00 AM._x000a_• During meeting we need discuss the traffic flow and traffic management plan for our project. Engr assigned is required to attend the meeting._x000a_• PSTMD requires traffic personnel for the project, and their salary will be shouldered by us._x000a_• We also need to comply with the remaining requirements first to avoid any hold or delay in the application process._x000a_Contact Details: Architect Nitz_x000a_Contact Number: 09988466746_x000a_)_x000a_----_x000a_ Brgy. Longos Remarks: As per Sec. Eugene, requested revisions to the LOI, indicating streets with manholes and their count under their jurisdiction. Advised to apply for a permit with CTPMO since it's under National Road._x000a_----_x000a_29-Sep-26 (Caloocan City Cluster 4_x000a__x000a_Brgy.14 for MH 6947 LOI submitted 09/29/26._x000a_Brgy.Sec.Jeus Marco Galvez 0942-6061406_x000a_permit fee Php2,000 per MH excavation with Brgy.ordinance.Permit tentative release date on Thurs.Oct.01/26._x000a__x000a_Remarks :_x000a_MH 6947 is not accessible.)_x000a_-----_x000a_(kalookan exchange City Cluster 1_x000a_Brgy. Acacia for MH6913 6910 6912 6905 LOI submitted 09/29/26._x000a_Brgy.staff. Ms. Sharmaine _x000a_permit fee Php1,000   _x000a_Remarks :_x000a_permit will be release upon payment valid for 6 mos.) _x000a_-----_x000a_(kalookan exchange City Cluster 1_x000a_Brgy. Tugatog for MH2339 2336 6905 2342 2343 2341 2337_x000a_2338 2340 _x000a_LOI submitted 09/29/26._x000a_Brgy.staff. Ms. Juvy Barrios _x000a_contact no:09493528341_x000a_permit fee and cash bond to be determine as soon as we give them the timeline of the implementation,_x000a_working hours and implementation target completion_x000a__x000a_Remarks: MH6909 not accssible _x000a__x000a_Remarks :AR will be given up on payment ) Caloocan City Cluster 4_x000a_at Brgy.12 for MH 6945,6942,6944 &amp; 6946 accessible MH and MH 6943 &amp; 6941 not accessible MH along Dagat dagatan Ave.but unfortunately our LOI was not receive by the B.Sec.for the reason that once received they acknowledged said letter.Permit fee P2K per MH._x000a_Brgy.Sec.Melanie Forte_x000a_Brgy.Ofc.# 0994-1646811_x000a__x000a_Remarks :_x000a_Permit once paid for release."/>
        <s v="Oct 22 New Pasig Exchange Cluster 1 of Pateros _x000a__x000a_Remarks _x000a_LGU Pateros (Engineering department)_x000a_- According to Sir Aldren, our application is currently undergoing assessment. He advised me to return on Monday to obtain the results of the assessment. Upon completion and approval of the assessment, the Order of Payment will be issued._x000a_20-Oct-26 City Engineering Office_x000a_mam @⁨FH Mam Nena Feliciano⁩ sir @⁨carry cheng⁩ as per City engineering office thru sir Digs he requested to submit a revised  loi per barangay indicating street with specific date . as for the schedule of joint inspection he will advised  me about the date._x000a__x000a_15-Oct-26 (Brgy. Ligid Tipas_x000a_- Brgy. clearance secured with 200 pesos fees, the brgy working permit will be secured once the CTF and LUO permit release. )_x000a_  (Brgy. Napindan _x000a_Contact Name: Brgy. Chairman Engr. Gerome Michael R. San Pedro _x000a_Contact No. : (02)82535606_x000a_Designation: Brgy. Chairman _x000a_Permit fee: 1,500 OR_x000a_Validity: 1week_x000a__x000a_Remarks _x000a_- As per the Barangay Chairman, a cash bond of ₱10,000 will be required for the activity. According to the Chairman, the roads in their area are newly constructed, and he wants to ensure that the road restoration is properly and durably completed, considering that trucks frequently pass through the project location._x000a__x000a_Additionally, the work permit fee is ₱1,500, valid for seven (7) days._x000a__x000a_Brgy. 3/6_x000a_CTF 0/1_x000a_LUO 0/1_x000a_TMO 0/1_x000a_)_x000a__x000a_Brgy. Ibayo Tipas_x000a_- They have a barangay ordinance stating that the excavation fee is ₱2,000 per manhole.payable with an Official Receipt (OR)._x000a__x000a_I requested a discount from the barangay admin. Initially, the admin offered a discount equivalent to one manhole only. I further negotiated and requested a discount for two manholes, but the admin advised that the request would need to be discussed with the Barangay Captain for approval._x000a__x000a_For the meantime, the barangay requested that we submit our Schedule of Activity and Restoration Plan while waiting for confirmation of the discount._x000a__x000a_Brgy. 3/6_x000a_CTF 0/1_x000a_LUO 0/1_x000a__x000a_14-Oct-26 (3-1 to 3-3 of Pasig_x000a_Grantor:City Engineering Office._x000a_Loi received but as instructed it should be revised or application must be by barangay indicating streets. Amount to be paid per street is 625 for manhole opening and 268 for overlayed. valid for 7 days only.) _x000a_Brgy. Sta. Ana_x000a_- Permit secured, 1 day Validity. but we can renew the permit. As per the Barangay Secretary, the fee has been reduced to ₱250 since our work is only for restoration. _x000a__x000a_Brgy. 2/6_x000a_CTF 0/1_x000a_LUO 0/1_x000a__x000a_13-Oct-26 Brgy. Santa Ana_x000a_- Received the Letter of Intent (LOI). Unfortunately, the Barangay Secretary was not available at the time of my visit. However, I was able to inform him about our project through a phone call._x000a_- According to the Barangay Secretary, he will issue the Order of Payment once he arrives at the barangay office._x000a_- The payment fee is ₱1,000.00 for two (2) manholes, with an Official Receipt (OR) to be issued._x000a_Status Update:_x000a_- Brgy.: 0/6_x000a_- CTF: 0/1_x000a_- LUO: 0/1_x000a__x000a_9-Oct-26 Brgy Kalawaan_x000a_Permit Secured with OR _x000a_Validity: Oct. 8-Nov.8, 2026, _x000a_can be renewed if not yet used. _x000a_BRGY 9/14_x000a_LGU 0/1_x000a_TPMO 0/1_x000a__x000a_8-Oct-26 (Brgy. Kalawaan_x000a_Permit is ready but chairman unable to sign the permit he's already out.Advised to comeback tomorrow at 9 am.)_x000a_ Brgy. San Andres Cainta_x000a_Contact name: Kenneth Temblor_x000a_contact number: 09065848494_x000a_designtion : Personal Assistant_x000a_Validity of Permit: 1yr _x000a_Woking hours/days: _x000a_Permit fee: 3,500 OR_x000a_Remarks: _x000a_For payment: The rate is ₱300 per manhole for 17 manholes, with a total amount of ₱5,100. I negotiated with the Barangay Chairman, and the final agreed amount was reduced to ₱3,500._x000a_I also verified if there is an HOA since the Barangay Chairman advised that the work area will enter Greenwoods Executive Village. The village has its own Homeowners Association (GEVHAI), so I will also verify with the HOA/administration if a separate permit or clearance is required._x000a_Brgy - 0/1_x000a_LGU - 0/1_x000a_DPWH - 0/1_x000a_HOA - 0/1_x000a__x000a_---_x000a_6-Oct-26 Brgy. San Jose_x000a_To submit loi._x000a_As per Ms. Luisa Cruz barangay Admin-Head MH 152 is not their jurisdiction. Need to verify with other barangay._x000a_-----_x000a_ 5-Oct-26 Brgy. Sta. Ana_x000a_- Waiting to release the work permit  Brgy. Santa Ana_x000a_Contact name: Jocelyn Mondejar_x000a_contact number: 640-0229_x000a_designtion- Brgy. Secretary_x000a_Validity of Permit: 1day_x000a_Woking hours/days: 24hrs/Mon-sun_x000a_Permit fee: 500 (OR)_x000a__x000a_Remarks: Working Permit Secured_x000a__x000a_Brgy - 6/6_x000a_LGU - 0/1_x000a_DPWH - 0/1_x000a_----_x000a_2-Oct-26 (Brgy Bambang _x000a_Contact Name: Kagawad Darwin_x000a_Contact number: 09751626172_x000a_Permit validity: Validity for 1 month advice to inform the Brgy once Mob . We can renew the BC permit anytime no additional fees collected._x000a_Working hrs: 10pm to 4am_x000a_Permit fee: 2,000.00 / OR_x000a_Remarks : done payment _x000a_-BC secured.)_x000a__x000a_----_x000a_ (Brgy. Sto.Tomas_x000a_Working Permit - 2,000_x000a_Excavation Permit-2,000_x000a_Total payment 4,000 _x000a_MH 251-253, MH276_x000a_Permit will be valid for 1 month only. Brgy. suggest to secure permits from LGU and Tpmo first so the permit won't expire.)_x000a__x000a_---_x000a_ Brgy. Palatiw_x000a_waiting for Mr. Edwin  Capores. Barangay Administrator. He is requiring to submit ID of the personnel  to have joint inspection on the location of the 4 overlayed manhole located at MH del Pilar street (MH254-257)._x000a__x000a_1-Oct-26 (Brgy. Martirez Del 96_x000a_- Work Permit secured with 300 pesos fee (OR) valid for 3months)_x000a_----_x000a_-- (Brgy Malinao _x000a_- as per talk to admin Vel Garcia #0994-840-1996. _x000a_resubmit of loi including the exact location of MH, exact Date duration of works . - MH estimated fee is PHP 500.)_x000a_---_x000a_(  Brgy. Sagad_x000a_Barangay permit for payment._x000a_mam @⁨FH Mam Nena Feliciano⁩ sir @⁨carry cheng⁩ permit will be valid only for 1 month. Since they are requiring us to give exact date of activity and we cannot yet determine the exact date is it safe to say to start the permit validity from nov. 1-30?Payment fee is only 2,000. Brgy. Sagad_x000a_Permit secured. We may request to change the Date of validity depending on the release of permit from LGU and Tpmo. As long as it's for a month only.)_x000a_----_x000a_ (Brgy. Aguho_x000a_- Permit Secured with 1000 pesos fee OR, 2months validation._x000a_)Brgy Bambang _x000a_--_x000a_- follow up BC amount fee .php 2,000.00 with OR._x000a_---_x000a_30-Sep-26 (Taguig City Hall_x000a_- Mobility Office_x000a_Remarks: _x000a_Follow-up with Ms. Glenda:_x000a_According to Ms. Glenda, the presentation may be scheduled next week or the following week since they already have several big projects lined up. However, she said she will try to include our presentation in their schedule. She advised us to prepare the Geographic Map with the specific locations of all manholes, including the inaccessible manholes. She will message me in advance once the specific presentation date is confirmed.)_x000a_----_x000a_( hall bambang pasig._x000a_- submit the plan and loi as per sec. Rona as per her brgy kagawad eng. ed will be the one inspecting the MH and computation per MH. advice to be back tomorrow .with contact number : 09635414957.) _x000a_--_x000a_(cluster 3- 2 of pasig_x000a_Grantor: Barangay kapasigan_x000a_brgy permit secured. valid  until dec. 31, 2026)_x000a_----_x000a_ (LGU Pateros_x000a_Municipal Engineering_x000a_- Need to submit the following requirements.  LOI add. to Engr. Eldar G. Jimenez Brgy. Clearance Detail Plan DPWH Clearance (For National Road) BOM_x000a_Engineering Office_x000a_0998-985-4658_x000a_Thanks)_x000a__x000a_---_x000a_(Brgy. San Miguel MH258 Loi received but need To submit ID of personnel prior issuance of permit. Assessment fee to follow_x000a_contact person :Mr. Jaime Cruz-09997525019) (BRGY LIGID-TIPAS -They will not give any request details for working permit unless we can provide the required requirements they needed same with brgy. ususan.  Letter indicating the scheduled date of the activity and the exact location Project Plan Photocopy of the CTF Permit Photocopy of the LUO Permit  )Brgy.Sto. Tomas (MH 251-253, MH276)_x000a_Loi received. Barangay Secretary ms. Danilyn Guimba thru contact person jester aguilar-09542630448)  need to review and will give feedback until tomorrow afternoon._x000a_---_x000a_29-Sep-26 (Cainta Engineering._x000a_- as per talk to ms. lyka attached the Brgy permit to the plan first . each MH they will be charge php2,500 and has the excavation Bond to be computed to their end. contact number -09756153617)_x000a_---_x000a_(Barangay Sagad (Pasig)_x000a_ Loi received. For follow up tomorrow. To inform the barangay on the target date of activity to assess the payment fee.) _x000a_---_x000a_(NEW PASIG EXCHANGE Cluster 1_x000a_@Brgy. Santa Ana_x000a_MH169,MH170,MH171,MH172,MH173,MH221,MH222,MH223_x000a_- Submitted Loi to Brgy. Sec. Jocelyn A. Mondejar_x000a_as per brgy secretary. the fee is 500 per manhole. _x000a__x000a_she also give me the ORDER OF PAYMENT. _x000a__x000a_Contact Person_x000a_Jocelyn Mondejar_x000a_Bgry. Sectary_x000a_640-0229)_x000a_----_x000a_ ( Cluster 2 Taguig City_x000a_MH No.: MH1033, MH1032, MH1031, MH1030_x000a__x000a_Grantor Name: Brgy. Tuktukan_x000a_Contact Person: Rea Bañal_x000a_Contact No.: 8275-0957_x000a_Designtion: Barangay Staff_x000a_Validity of Permit; 1Month_x000a_Woking hours/days: based on the activity indicated in the submitted letter_x000a_Permit fee: To be computed_x000a_Type of Receipt: OR_x000a__x000a_Remarks:_x000a_- As per Ma’am Rea Bañal, Barangay Staff, there is no fixed amount for the Telecom project. The permit fee will be computed depending on the project activity. We need to submit the required documents first before they can provide the corresponding permit fee/amount._x000a__x000a_Requirements: Letter indicating the scheduled date of the activity Project Plan Photocopy of the CTF Permit Photocopy of the LUO Permit)_x000a_----_x000a_(Pasig cluster 5_x000a_Grantor: Brgy sto. tomas_x000a_Barangay secretary went out to attend seminar. loi can only be received by her. Advised to come back tomorrow to talk to barangay secretary.)(NEW PASIG EXCHANGE Cluster 1_x000a_@Brgy. MAGTANGGOL_x000a_MH120,MH121,MH216,MH122,MH217_x000a__x000a_Submitted LOI._x000a_as per Bgry. Sec. MARIBETH BUENAVENTURA the fee for Bgry. Clearance is 1000 with OR.  _x000a_validity of permit was 6 months._x000a__x000a_CONTACT PERSON :_x000a_MARIBETH BUENAVENTURA_x000a_Brgy. Secretary_x000a_09952484038)_x000a_----_x000a_ (PASIG CITY -SN: New  Pasig Cluster 5_x000a_Grantor: Barangay Palatiw_x000a_loi received. Since we cannot provide actual photo or location of manhole along MH Del Pilar street.MH255-257 we are requested to attend barangay joint inspection prior issuance of permit. Assessment fee to follow right after inspection._x000a_contact person: Edwin Capores- 09070218886_x000a_Brgy hall Maybunga_x000a_- as per talk to Ms.Rhea brgy secretary with contact number : 09268156617 - Excavation fee with OR is php1,000.00. duration of permits is 1month negotiate if we they can extend of 6months . as per her be back tomorrow to talk to brgy Captain he will be the one approved the duration of permits ._x000a_(TAGUIG -Cluster 2 Taguig City_x000a_MH No.: MH1034 and MH1036_x000a__x000a_Grantor Name: Brgy. Sta. Ana_x000a_Contact Person: Rustin Remillo_x000a_Contact No.: 0947-613-9068_x000a_Designtion: Barangay Secretary_x000a_Validity of Permit; 1Month_x000a_Woking hours/days: based on the activity indicated in the submitted letter_x000a_Permit fee: 500 per manhole_x000a_Type of Receipt: OR_x000a__x000a_Remarks:_x000a_- As per Sir Rustin need to submit the following requirements. They will provide the order of payment upon request the work permit after we submit their require requirements.  Letter indicating the scheduled date of the activity Project Plan Photocopy of the CTF Permit Photocopy of the LUO Permit "/>
        <s v="Oct 23 Bgry:masambong _x000a__x000a__x000a_REMARKS: brgy captain have ongoing interview waiting for renego _x000a__x000a_BRGY_x000a_0/5_x000a_LGU: 0/0_x000a_TRAFFIC 0/0_x000a_DPWH: 0/0_x000a_masambong _x000a__x000a__x000a_REMARKS: brgy captain have ongoing interview waiting for renego _x000a__x000a_BRGY_x000a_0/5_x000a_LGU: 0/0_x000a_TRAFFIC 0/0_x000a_DPWH: 0/0_x000a_masambong _x000a__x000a__x000a_REMARKS: brgy captain have ongoing interview waiting for renego _x000a__x000a_BRGY_x000a_0/5_x000a_LGU: 0/0_x000a_TRAFFIC 0/0_x000a_DPWH: 0/0_x000a_masambong _x000a__x000a__x000a_REMARKS: brgy captain have ongoing interview waiting for renego _x000a__x000a_BRGY_x000a_0/5_x000a_LGU: 0/0_x000a_TRAFFIC 0/0_x000a_DPWH: 0/0_x000a_OCT 22 Brgy. Veinte Reales_x000a_21mh_x000a_permit fee 500/ MH_x000a_validity:1 month_x000a_AR / OR :OR_x000a_Remarks: for Payment_x000a_OCT 22 2026 Barangay: Canumay West_x000a_No. of Manholes: 11 MH_x000a_Remarks: As per Barangay Secretary Rico Balono, we are required to attend a meeting with the Kapitan on Monday at 3:00 PM to explain our mobilization plan. Hon. Kapitan Mario San Andres is currently unavailable due to a scheduled SOBA tomorrow._x000a_20-Oct-26 Brgy. dalandann_x000a_Grantor : 28mh_x000a_For payment _x000a_Remarks: waiting permit to be release_x000a__x000a_15-Oct-26 Brgy. Malanday_x000a_Permit fee: 1,000 OR_x000a_Validity: 1month_x000a__x000a_14-Oct-26  Brgy. Mabolo_x000a_Remarks: They are requesting additional photos to complete their requirements._x000a__x000a_13-Oct-26  BRGY. DALANDANAN_x000a__x000a_REMARKS: According to the Barangay staff, the Barangay Captain does not agree to lowering the fee because they have an ordinance to follow. Therefore, the permit fee will amount to ₱28,000 for the 28 manholes._x000a_Excavation/ Industrial: 1,000 x 28= Total of 28,000 OR. 18 manholes for Cluster 4.1 and 10 manholes for Cluster 4.2 _x000a_Validity: 3months_x000a_----_x000a_8-Oct-26 brgy. panghulo,malabon_x000a_mh7776_x000a_LOI SUBMITTED _x000a_contact person:_x000a_Brgy Clerk:_x000a_Venus Cobar_x000a_contact no. 09279891566_x000a_remarks:_x000a_As per Ms. Venus Cobar, the barangay will not issue the work permit and clearance at this time due to an ongoing road construction project in the area near our manhole location. The barangay is concerned that the additional work may worsen traffic congestion in the area, even though the proposed mobilization schedule and planned night work were properly explained_x000a__x000a_thank you_x000a_EdMinay_x000a_---_x000a_7-Oct-26 VALENZUELA TRAFFIC _x000a_Currently at Valenzuela Traffic Office, awaiting for someone who can assist us and provide the requirements for the Traffic Clearance_x000a__x000a_5-Oct-26 (Brgy. Malinta- 25 Manholes under Brgy.Malinta, with 13 overlayed. Permit fee 1,860.00 O.R . Just see to it Restoration eill be Done after Excavation._x000a_NOTE: will edit report later Indicating Particular Manholes of Each Brgy. Will visit first other Brgy. For Manholes Verification._x000a_@⁨FH Mam Nena Feliciano⁩ ma'am)_x000a__x000a_----_x000a_ Brgy. Karuhatan_x000a_LOI SUBMITTED _x000a_33Mh_x000a_Permit fee:_x000a_200 per MH_x000a_+18 CEDULA_x000a_IF the job order is opening of manhole only_x000a_500 per MH if there's Excavation_x000a_1k per MH Cashbond- Refundable_x000a_OR /AR : OR_x000a_Contact person _x000a_Brgy. Clerk Anna Taccad_x000a_09966739761_x000a__x000a_ REMARKS: _x000a_For payment to secure permit_x000a__x000a_1-Oct-26 (Barangay Santulan for _x000a_MH291 MH292 MH293 MH294 MH295 MH296 MH297 MH298 MH 290_x000a_LOI : SUBMITTED_x000a_WITH BRGY SANTULAN SEC: Fernando Fernandez _x000a_CONTACT # 09075052138_x000a_REMARKS :_x000a_Per Barangay Secretary, a meeting will be arranged with Brgy. Chairman Jerome Jasper P. Manalastas to finalize the barangay permits, clearances, and plans. Since the manhole location at MH Del Pilar St. is a heavy-traffic area, the Implementation Engineer will also be requested to attend to further discuss the project scope and implementation. The Barangay Secretary will advise me once the)_x000a_----_x000a_ Barangay Panghulo, Obando, Bulacan_x000a_Manholes: VAL_MH006, MH303, MH304, MH305, MH306, MH307_x000a_Status: LOI submitted to Barangay Treasurer Maria Celina Sto. Tomas._x000a_As per the Barangay Treasurer, they will provide an update tomorrow regarding the barangay permit, clearance, and cash bond, as the Barangay Secretary and Chairman are currently attending a seminar."/>
        <m/>
        <s v="19-Oct-26 GAPAN LGU_x000a_REMARKS: _x000a_According to Sir Richard (OIC Building Officer), we must submit the complete set of requirements before proceeding with the inspection. _x000a__x000a_- We are also required to provide a written Construction Safety and Health Program (CSHP), signed by the PLDT Safety Officer, which outlines the safe procedures for working on and maintaining the manholes._x000a__x000a_- Additionally, we must provide documentation confirming that PLDT has secured permission from Necco and PrimeWater, ensuring that the opening of our manholes will not interfere with any existing lines belonging to these two entities. _x000a__x000a_- We are also required to provide a tarpaulin regarding the excavation permit. They have provided a sample for a building-related tarpaulin, which simply needs to be updated for the excavation permit._x000a__x000a_for futher questions and concerns here's the contact # of sir Richard._x000a__x000a_Contact Person: RICHARD BLANCO_x000a_Designation: OIC B.O_x000a_contact # : 09156494099_x000a__x000a_Brgy - 8/8_x000a_LGU - 0/1_x000a_DPWH - 0/1_x000a_TRAFFIC_x000a__x000a_15-Oct-26 BRGY. SAN NICOLAS_x000a_- still waiting for brgy captain for the donation fee of BC._x000a__x000a_14-Oct-26 (BRGY. SAN NICOLAS_x000a_MH : ADDITONAL 9 MH ( ALL ACCESSIBLE)_x000a_REMARKS:_x000a_I submitted another LOI because the previous one hadn't been brought to the barangay captain's attention. Secretary Lory said she would text me with an update later today._x000a__x000a_CONTACT PERSON: _x000a_SEC. LORY _x000a_BRGY. SECRETARY_x000a_09051652535) ( BRGY. STO CRISTO NORTE_x000a_MH:_x000a_GPNHH007 - NOT ACCESSIBLE_x000a_GPNHH006_x000a_GPNHH005_x000a__x000a_REMARKS:_x000a_SECURED PERMIT_x000a_VALIDITY:_x000a_until end of this year_x000a_AMOUNT : 500 (AR)_x000a__x000a_BRGY - 3/6_x000a_ADDITIONAL BRGY - 1/2_x000a_LGU- 0/1_x000a_DPWH-0/1_x000a_TRAFFIC- 0/1)Brgy. Sto Cristo Norte_x000a_- waiting for the budget to transfer to secured BC._x000a__x000a_----_x000a_13-Oct-26 BRGY BAYANIHAN_x000a_MH: SB_001 - not accessible_x000a__x000a_GPNHH004 - ACCESSIBLE_x000a_GPNHH003_x000a_GPNHH002 _x000a__x000a_REMARKS:_x000a_SECURED PERMIT_x000a_VALIDITY:_x000a_until end of this year_x000a_AMOUNT : 2000 (AR)_x000a__x000a_BRGY - 2/6_x000a_ADDITIONAL BRGY - 1/2_x000a_LGU- 0/1_x000a_DPWH-0/1_x000a_TRAFFIC- 0/1_x000a_-----_x000a_5-Oct-26  BRGY. SAN VICENTE POB_x000a__x000a_Contact Name:  JESSIE A. ISON_x000a_Designation - BGRY.CAPTAIN_x000a_Validity permit - 1  YEAR_x000a_Permit Fee - 500_x000a__x000a_Remarks : PERMIT SECURED"/>
        <s v="9-Oct-26  -RFE Sites_x000a_ Secured Permit"/>
        <s v="ON-HOLD"/>
        <s v="19-Oct-26 Tarlac City Hall_x000a_Activity:_x000a_Follow up order of payment_x000a_Activity Output:_x000a_order of payment havent made yet. and to be finalize tomorrow.City engineer advice me to return tomorrow 10am for the Order of payment_x000a_Engr Allan Paras_x000a_(0956) 642 1262_x000a__x000a_13-Oct-26 Tarlac City Hall_x000a_Activity:_x000a_Site Inspection_x000a__x000a_Activity Output:_x000a_Done site inspection. as per Engr Allan he will write an report on thursday for the reason that he is on leave tomorrow because of his birthday. he also mentioned that its posible to have an update on Monday regarding on the municipal permit._x000a__x000a_8-Oct-26 (Bgry San Vicente_x000a_Number of Manholes: 8_x000a_San Vicente - MH 015, TRC _MH 001, TRC_MH 002, TRC_MH 003, TRC_MH 004,  TRC_MH 006, TRC_MH 008, TRC_MH 009 _x000a_Activity:_x000a_Brgy Clearance/Permit Payment_x000a_Activity Output:_x000a_Permit secured valid until the end of our mobilization_x000a_BRGY 5/7_x000a_LGU 0/1)_x000a_---_x000a__x000a_ (Brgy San Nicolas_x000a_Number of Manholes: 6_x000a_San Nicolas - MH 011, MH 010, TRC_MH 010, TRC_MH 011, TRC_MH 012, TRC_MH 013_x000a_Activity:_x000a_Follow up brgy permit/clearance application_x000a_Activity Output:_x000a_as per Brgy Secretary. Brgy Captain were not around and have some ongoing activity/seminar. she didnt mention if the brgy captain will be back on the barangay hall._x000a_i advice her that if ever the brgy captain arrived, she can msg me for the SOA so that i can request the budget_x000a_Brgy 4/7_x000a_LGU 0/1)_x000a__x000a_----_x000a_Brgy Poblacion_x000a_Number of Manhole: 1_x000a_Brgy Poblacion MH001_x000a_Activity:_x000a_Brgy Permit/Clearance Payment_x000a_Activity Output:_x000a_Permit Secured with AR_x000a_BRGY 3/7_x000a_LGU 0/1_x000a__x000a_-----_x000a_7-Oct-26 (Bgry Santo Cristo_x000a_Activity:_x000a_Brgy Clearance/Permit Application_x000a_Activity Output:_x000a_Plan and LOI Recieved by Mam Marinel Vitermo_x000a_SOA Secured for the 6 manholes. a payment of 1,000 AR for the validity of 1yr)_x000a_---_x000a_(Bgry San Nicolas_x000a_Activity:_x000a_Brgy Clearance/Permit Application_x000a_Activity Output:_x000a_Plan and LOI were recieved by Mam Anne Baylon (barangay Secretary) and to be forwarded to the Barangay Captain_x000a_as per Mam Anne, Brgy Captain were currently not around. _x000a_she will message me regarding to the SOA later._x000a_upon payment Barangay San Nicolas will issue an OR)_x000a__x000a_----_x000a_ ( Brgy Poblacion_x000a_Number of manhole: 1 (MH001)_x000a_Activity:_x000a_Brgy Permit/Clearance Application_x000a_Activity Output:_x000a_Plan and LOI received by Kagawad  Byron._x000a_SOA Secured. _x000a_the Amount for the Permit/Clearance is 1,000 AR)_x000a_----_x000a_Bgry San Roque_x000a_Activity:_x000a_Brgy Clearance/Permit Application_x000a_Activity Output:_x000a_Brgy Clearance/Permit Secured with no amount to pay_x000a_-Brgy Clearance/Permit validity is good for 6 months_x000a__x000a_----_x000a_6-Oct-26  (Brgy Ligtasan_x000a_Activity:_x000a_Brgy Permit/Clearance Application for the Manholes:_x000a_MH016, MH050_x000a_Activity Output:_x000a_Plan and LoI received by Brgy Secretary_x000a_Brgy Permit/Clearance Secured with no Amount to Pay)_x000a__x000a_-----_x000a_ Brgy San Vicente_x000a_Activity:_x000a_Brgy Permit/Clearance Application for the following Manholes_x000a_San Vicente - MH 015, TRC _MH 001, TRC_MH 002, TRC_MH 003, TRC_MH 004,  TRC_MH 006, TRC_MH 008, TRC_MH 009_x000a__x000a_Activity Output:_x000a_Plan and LOI submitted and received by Mam Lourdes Manakil._x000a__x000a_As per Mam Lourdes M Manakil, Brgy Chairman is currently not around. she advice me to return after lunch for the posiblity to get the SOA"/>
        <s v="13-Oct-26 RFE Sites_x000a_Cluster 1 of San Narciso sub exchange _x000a_Location: Zambales_x000a_Grantor:  Brgy Patrocinio_x000a_MH#: MH001_x000a_Activity: submision of LOI and Plan_x000a_Activity output:As per Kap. Edwin, regarding the certification/permit , please go back to him only when the implementation is about to start. The permit fee is ₱120._x000a__x000a_Note: Approved for implementation , just get the permit on the day you deploy."/>
        <s v=" 8-Oct-26 - RFE Sites_x000a__x000a_7-Oct-26 LGU of Orion_x000a_Activity:_x000a_Brgy Permit/Clearance Application for the following Manholes_x000a_LGU of Orion - MH001, MH002, MH003, MH004, MH005, MH006_x000a_Activity Output:_x000a_Plan and LOI submitted as per engr. Adrian R. Agustin we dont need a dpwh permit , just comply the necessary requirements for to secure rhe lgu permit. The permit cost 1440 pesos_x000a__x000a_-----_x000a_ 6-Oct-26 Brgy Arellano _x000a__x000a_Activity:_x000a_Brgy Permit/Clearance Application for the following Manholes_x000a__x000a_San Vicente - MH006_x000a__x000a_Activity Output:_x000a_Plan and LOI submitted and received by Mam Lourdes Manakil._x000a__x000a__x000a_-LOI and plan recieved by kap. Eva Manansala, the permit fee is 500 pesos(OR) _x000a_"/>
        <s v="13-Oct-26  (Secured Permit)_x000a_Cluster 1 of San Marcelino sub exchange _x000a_Location: Zambales_x000a_Grantor:  Brgy Nagbunga _x000a_MH#: MH001_x000a_Activity: submision of LOI and Plan_x000a_Activity output:  documents submitted /500 for the permit"/>
        <s v="Oct 23  Brgy Sawat_x000a__x000a_Activity:_x000a_Follow up application_x000a__x000a_Activity Output:_x000a_no personel on duty in brgy hall, i have tried to call the brgy Secretary but he didnt answer my call_x000a__x000a_to follow up next week_x000a__x000a_BRGY 1/13_x000a_DPWH 0/1_x000a_LGU-_x000a_Oct 23: BRGY:Poblacio A_x000a__x000a_Activity:_x000a_Follow up application for order of payment_x000a__x000a_Activity Output:_x000a_as per Kagawad Aquino he havent talk to brgy Capt yet. i leave my phone number incase theres an update regarding to the amount of brgy Permit/Clearance_x000a__x000a_BRGY 1/13_x000a_DPWH 0/1_x000a_OCT 23Brgy Surgui 3rd_x000a__x000a_Activity:_x000a_Follow up application for order of payment_x000a__x000a_Activity Output:_x000a_Brgy Permit/Clearance Fee: 500 OR_x000a__x000a_BRGY 1/13_x000a_LGU-_x000a_DPWH 0/1_x000a__x000a_Contact Person:_x000a_Brgy Kagawad Castro_x000a_(0956) 246 8801_x000a_Oct 23 Brgy Tuec_x000a_Number of Manholes: 2 all not Accessible_x000a__x000a_Activity:_x000a_Brgy/Permit Clearance Application_x000a__x000a_Activity Output:_x000a_Plan and LOI submitted and received by Brgy Captain Bernardo Pagarigan._x000a__x000a_Brgy Permit/Clearance Fee: 500 OR_x000a__x000a_BRGY 1/13_x000a_LGU_x000a_DPWH -01/_x000a__x000a_Contact Person:_x000a_Bernardo Pagarigan_x000a_Brgy Captain_x000a_0931 902 4573_x000a_OCT 23 Brgy Malacampa_x000a__x000a_Activity:_x000a_Follow up application for Order of payment_x000a__x000a_Activitt Output:_x000a_As per the brgy treasurer brgy captain have some urgent meeting this morning._x000a__x000a_she will endorse the cp number that i leave so that i can talk to brgy thru phone._x000a_0CT 22 Cluster 1 of Camiling Sub-Exchange_x000a_Brgy Malacampa_x000a__x000a_Activity:_x000a_Follow up application for Order of payment_x000a__x000a_Activitt Output:_x000a_As per the brgy treasurer brgy captain have some urgent meeting this morning._x000a__x000a_she will endorse the cp number that i leave so that i can talk to brgy thru phone._x000a_Grantor: Poblacion J_x000a_Number of Manhole : 1 Accessible_x000a_Poblacion J - MH001_x000a__x000a_Activity:_x000a_Brgy Permit/Clearance Application_x000a__x000a_Activity Output:_x000a_Plan and LOI received by Brgy Captain Michael M. Antonio_x000a__x000a_Permit/Clearance Fee: 100 OR_x000a__x000a_Brgy 1/13_x000a_LGU-_x000a_DPWH - 0/1_x000a__x000a_Contact Person:_x000a_Michael M Antonio_x000a_Brgy Captain_x000a_09099943795_x000a_OCT 22 Cluster 1 of Camiling Sub-exchange_x000a__x000a_Grantor: Camiling Municipal Hall Engineering office_x000a__x000a_Activity:_x000a_Inquiry of requirements for municipal permit_x000a__x000a_Activity Output:_x000a_i have spoke to ENGR. GEAN CARLO P. ZACARIAS_x000a_(ENGINEER II) thru phone and ask about the requirements in order for us to get municipal permit. as per Engr Gean Carlo Zacarias, theres no need for permit in municipal, he just advice me to submit the brgy clearances and DPWH permit to the Engineerings Office before we start implementing our project_x000a__x000a_BRGY 1/13_x000a_LGU -_x000a_DPWH 0/1_x000a__x000a_Contact Person_x000a_Jp Madriaga_x000a_Admin Aide_x000a_OCT 22 Poblacion A_x000a__x000a_Activity:_x000a_Brgy Permit/Clearance Application_x000a__x000a_Activity Output:_x000a_Plan and LOI received by Kag. Reynaldo Aquino_x000a__x000a_Plan and LOI is for review by the Brgy Captain_x000a__x000a_To follow up tomorrow_x000a__x000a_Brgy 1/13_x000a_LGU 0/1_x000a_DPWH_x000a__x000a_OCT 22-Grantor:. Poblacion G_x000a__x000a_Activity:_x000a_Brgy Permit/Clearance Application_x000a__x000a_Activity Output:_x000a_Plan and LOI received by Brgy Captain Marlon B. Mangino_x000a__x000a_As per him we need to verify first the location of Manhole under Poblacion G jurisdiction._x000a__x000a_he note also that if we will restore the cement/asphalt make sure that it will restore strong/properly._x000a__x000a_Brgy Permit Fee is 500 OR_x000a__x000a_Brgy 1/13_x000a_LGU 0/1_x000a_DPWH_x000a__x000a_Contact Person_x000a_Marlon B Mangino_x000a_Brgy Captain_x000a_09778117070_x000a_15-Oct-26  Brgy Bilad_x000a__x000a_Number of Manhole: 6. 2 accessible and 4 not Accessible_x000a__x000a_Bilad - CML_MH003, CML_MH006, CML_MH007, CML_MH008, CML_MH010, CML_MH005_x000a__x000a_Activity:_x000a_Brgy Permit/Clearance Application_x000a__x000a_Activity Output:_x000a_Amount of 1,500 for the permit vaild until the end of our Mobilization"/>
        <s v="14-Oct-26   Brgy Poblacion Norte_x000a__x000a_Number of Manholes: 4-not Accessible. 2-Accessible_x000a__x000a_Poblacion Norte - PB_001, PQI_MH008, PQI_MH007, PQI_MH003, PQI_MH001, PQI_MH009_x000a__x000a_Activity:_x000a_Submission of Plan and LOI for Brgy Permit/Clearance Application_x000a__x000a_Activity Output:_x000a_Brgy Permit/Clearance Secured amounting 130 valid until end of our mobilization_x000a__x000a_BRGY 1/2"/>
        <s v="19-Oct-26 DPWH _x000a_Contact Person: Eirol Tulud_x000a_Designation: Engr_x000a_Contact No.: +639174811683_x000a__x000a_Here at DPWH Pangasinan 2nd DEO. Negotiated with the engr to separate the application for manhole opening and excavation. He agreed. He will send the checklist on my viber. _x000a__x000a_BRGY: 8/8_x000a_DPWH: 0/1_x000a_LGU: 0/1_x000a_15-Oct-26 Brgy Herrero _x000a_Accessible:_x000a_DGP_MH_0010 MH 003_x000a_Permit secured with OR. _x000a__x000a_13-Oct-26 Dagupan Exchange _x000a_Mh - DPGMH005_x000a_Grantor- Tapuac Brgy hall_x000a_Contact Person: Sidney Lomboy_x000a_Designation: Brgy Captain_x000a__x000a_Remarks: Received and noted by the Brgy secretary that we don't need to secure a permit, as advised by the brgy captain."/>
        <s v="Oct 24 Brgy. 39-1 MH ( 1 Not Accessible)_x000a_Contact name: JOANNE DE VERA_x000a_Designation:  BRGY. Secretary _x000a_Contact number: 09762625989_x000a_Permit validity: END OF THE YEAR DEC 2026_x000a_Permit fee: 2,000 / OR_x000a_Remarks: Permit Secured but the OR comeback by monday due to the treasurer are not available in the meeting._x000a__x000a_Note. Need to go to bgry hall 1st before to proced the activity and We can start the activity after All Saints Day due to the location of manhole is busy road_x000a_Oct 24 Brgy. 157-1 MH ( Not Accessible)_x000a_Contact name: Danilo Singh_x000a_Designation:  Brgy. Chairman_x000a_Contact number: 09478799763_x000a_Permit validity: 6 Months_x000a_Permit fee: 2500 / AR_x000a_Remarks: Still waiting for Secretary as per Brgy. Chairman _x000a_Note. Need to go to 1st to brgy. Hall to inform that will start the activity_x000a_Oct 23 Brgy Pag ibig Nayon Permit Secured_x000a_Oct 23 Bgry Sanjose Permit Secured_x000a_Oct 23 Brgy Masambong _x000a_Grantor Name_x000a_masambong _x000a__x000a__x000a_REMARKS: brgy captain  agreed 10,000 pesos instead of 12,000  pesos_x000a_permit secured cash bond paid 5,000 _x000a_Oct 23 Brgy Manresa Permit secured_x000a_Oct 23 Brgy:122 MH (2 Accessible)_x000a_Remarks: As per Chairwoman Carmelita of Brgy. 122 the MH is not under their jurisdiction its under Brgy. 105._x000a_Brgy: 0/22_x000a_LGU: 0/1_x000a_DPWH: 0/1_x000a_DPSTM: 0/1_x000a_Oct 23 Barangay 121 -  6 MH (5 Accessible, 1 Not Accessible)_x000a_Contact name: Jennifer Penilla_x000a_Designation: Brgy. Staff_x000a_Contact number: 09453418216_x000a_Permit fee / Receipt:_x000a_Permit type: _x000a_Permit validity: _x000a_Remarks: LOI and Plan submitted. Secretary is out of Brgy._x000a_Brgy: 0/22_x000a_LGU: 0/1_x000a_DPWH: 0/1_x000a_DPSTM: 0/1_x000a_Oct 23 2K PER MANHOLE WE HAVE 20 MANHOLE INCLUDING MH 146 IT IS UNDER BRGY UNANG SIGAW. 40,000 OR , I negotiate it to 20,000 pesos OR plus 3k for sec as per secretary they are not signing any form of AR 3k will be good as donation without Ar but he will cooperate by giving his number_x000a_Oct 22 Brgy. 50-1 MH ( 1  Accessible)_x000a_Contact name: Rachelle E. Habitan_x000a_Designation: Brgy. Secretary _x000a_Contact number: 09995530001_x000a_Permit validity: END OF THE YEAR DEC. 2026_x000a_Permit fee: 500 (AR)_x000a_Remarks: For Payment (TUESDAY)_x000a_Note: Before start the activity needs to proceed first to brgy. Hall for information the brgy. and also we cant do the activity at night due to busy road._x000a__x000a_Brgy: 0/14_x000a_LGU: 0/1_x000a_DPWH: 0/1_x000a_Oct 22 Barangay 63 -  5 MH (1 Accessible, 4 Not Accessible)_x000a_Contact name: Louie Serrano_x000a_Designation: Brgy. Secretary_x000a_Contact number: 09458900171_x000a_Permit fee / Receipt: 5,000.00 / AR_x000a_Permit type: Working &amp; Excavation Permit_x000a_Permit validity: 6months_x000a_Remarks: For payment. 1,000.00 per MH._x000a_Brgy: 0/22_x000a_LGU: 0/1_x000a_DPWH: 0/1_x000a_DPSTM: 0/1_x000a_Oct 22 Barangay 64 -  3 MH (3 Not Accessible)_x000a_Contact name: Fe Conapa_x000a_Designation: Brgy. Secretary_x000a_Contact number: 09983958401_x000a_Permit fee / Receipt:_x000a_Permit type: _x000a_Permit validity: _x000a_Remarks: LOA and Plan submitted. As per Sec she will contact me once Chairman is in Brgy. because this week he is busy in Municipal._x000a_Brgy: 0/22_x000a_LGU: 0/1_x000a_DPWH: 0/1_x000a_DPSTM: 0/1_x000a_Oct 22 Brgy. 45-1 MH ( 1 Accessible)_x000a_Contact name: Leriza Lachica_x000a_Designation:  Brgy. Secretary _x000a_Contact number: 09268727512_x000a_Permit validity: 6 Months _x000a_Permit fee: 500 (AR)_x000a_Remarks: For Payment (Monday)_x000a_Note: Before start the activity needs to proceed first to brgy. Hall for information the brgy. and also we cant do the activity at morning._x000a__x000a_Brgy: 0/14_x000a_LGU: 0/1_x000a_DPWH: 0/1Oct 22 Barangay 65 -  2 MH (Not Accessible)_x000a_Contact name: Ferdinand Boquiaza_x000a_Designation: Brgy. Staff_x000a_Contact number: 09155005267_x000a_Permit fee / Receipt:_x000a_Permit type: _x000a_Permit validity: _x000a_Remarks: LOI and Plan submitted. _x000a_Brgy: 0/22_x000a_LGU: 0/1_x000a_DPWH: 0/1_x000a_DPSTM: 0/1_x000a_OCT 22 Brgy. 42-1 MH ( 1 Not Accessible)_x000a_Contact name: Anthony Santos_x000a_Designation:  Brgy EX.O_x000a_Contact number:  09566421754_x000a_Permit validity: 3 Months_x000a_Permit fee: 500 (AR)_x000a_Remarks: For Payment (MONDAY)_x000a_Note: Before start the activity needs to proceed first to brgy. Hall for information the brgy. and also we cant do the activity at morning._x000a__x000a_Brgy: 0/14_x000a_LGU: 0/1_x000a_DPWH: 0/1_x000a_OCT 22 Barangay 67 -  3 MH (1 Accessible, 2 Not Accessible)_x000a_Contact name: Odette Cruz_x000a_Designation: Brgy. Secretary_x000a_Contact number: 09853881354_x000a_Permit fee / Receipt: 2000.00 per Manhole / OR_x000a_Permit type: Working and Excavation Permit_x000a_Permit validity: 6 months_x000a_Remarks: For Payment._x000a_Brgy: 0/22_x000a_LGU: 0/1_x000a_DPWH: 0/1_x000a_DPSTM: 0/1_x000a_OCT 22-Brgy. 41-4 MH ( 4 Accessible)_x000a_Contact name: Ronald Veluz_x000a_Designation:  Brgy. Chairman _x000a_Contact number: 09669520949_x000a_Permit validity: END OF THE YEAR DEC 2026_x000a_Permit fee: 2,000 / (AR)_x000a_Remarks: For payment (SATURDAY) _x000a_Notes: Start activity Night due to busy road need to go to 1st in Brgy. hall to present permit and permission to brgy. for the activity._x000a_21-Oct-26 153-1 MH ( Not Accessible)_x000a_Contact name: Marissa de Torres_x000a_Designation:  Brgy. Secretary _x000a_Contact number: 09686194412_x000a_Permit validity: _x000a_Permit fee: _x000a_Remarks: ongoing to the location of manhole _x000a__x000a_Brgy: 16/21_x000a_LGU: 0/1_x000a_DPWH: 0/1_x000a_19-Oct-26 Brgy potrero_x000a_Contact name MARILOU GARCIA _x000a_contact number_x000a_09064725253_x000a_designtion- brgy TREASURER_x000a_Validity of Permit - 6 MONTHS_x000a_Working hours/days_x000a_Permit fee -FREE_x000a__x000a_Remarks: LOI is good as permit permit _x000a__x000a_Brgy - 1/1_x000a_LGU - 0/1_x000a_TRAFFIC - 0/_x000a_DPWH - NA_x000a__x000a_15-Oct-26 (Brgy. 139-10 MH (3 Accessiable , 7 Not Accessible)_x000a_Contact name: Cherish Anne Griffrth_x000a_Designation: Brgy. Secretary _x000a_Contact number: 09217233281_x000a_Permit validity: December 2026_x000a_Permit fee: 2,000_x000a_Remarks: For Payment _x000a__x000a_Brgy: 9/ 21_x000a_LGU: 0/1_x000a_DPWH: 0/1 )_x000a__x000a_ (Brgy. 90 - 9 MH (8 Accessible/ 1 Not Accessible)_x000a_Remarks: LOI and Plan submitted. Advised to come back after lunch because Sec is not yet in Brgy._x000a_Brgy: 1/17_x000a_LGU: 0/1_x000a_DPWH: 0/1_x000a_PSTMD: 0/1)_x000a__x000a_ Brgy. 138-4MH (2 Accessiable 2 Not Accessible)_x000a_Contact name: Tita O. Boringot_x000a_Designation: Brgy. Secretary _x000a_Contact number: 09911129748_x000a_Permit validity: December 2026 (renewable)_x000a_Permit fee: 4000/ AR_x000a_Remarks: For Payment Notes from 5,000 nego to 4,000_x000a_Brgy: 9/ 21_x000a_LGU: 0/1_x000a_DPWH: 0/1_x000a__x000a_-------------_x000a_14-Oct-26 Wilna Yecla_x000a_Designation: Brgy. Secretary _x000a_Contact number: 09369864484 / 09227303791_x000a_Permit validity: 1 yr_x000a_Permit fee: 6,000_x000a_2,000 per Manhole_x000a_Remarks: waiting for chairwomen for payment process _x000a__x000a_Brgy: 6/21_x000a_LGU: 0/1_x000a_DPWH: 0/1_x000a__x000a_13-Oct-26 Brgy. 74 - 1 MH (1 Accessible)_x000a_Contact name: Reychelle Hypie N. Dela Cruz_x000a_Designation: Brgy. Staff_x000a_Contact number: 09675611914_x000a_Remarks: LOI and Plan submitted. Advised to comeback because Secretary is not yet in Brgy._x000a_Brgy: 0/17_x000a_LGU: 0/1_x000a_DPWH: 0/1_x000a_12-Oct-26 Brgy. 78 - 9MH (7 Accessible/ 2 Overlayed)_x000a_Contact name: Rubelita Aquino_x000a_Designation: Kagawad_x000a_Contact number: 09913846879_x000a_Permit validity: December 2026_x000a_Permit fee: 1000 / AR_x000a_Remarks: For Payment. _x000a__x000a_Brgy: 0/3&quot;"/>
        <s v="Oct 23 Brgy PAYATAS_x000a__x000a_Activity: submit LOI nad design plan for permitting_x000a__x000a_Output:_x000a_As per maam Sonia mendoza CRO, the permit cost is 25000 down to 15000 . _x000a__x000a_Sonia Mendoza_x000a_CRO_x000a_Oct 23 MMDA_x000a__x000a_Activity: Inquire for the requirements of permit_x000a__x000a_Output:_x000a_According to the Information Desk Officer, the Traffic Engineering Center (MMDA) is closed every Friday, so I was told to come back on Monday._x000a__x000a__x000a_LGU: 0/1_x000a_HOA: 0/? _x000a_DPWH: 0/1_x000a_MMDA: 0/1_x000a_BARANGAY: 1/10_x000a_OCT 22-DPWH 1st district of QC_x000a_DPWH 2st district of QC_x000a__x000a_Activity: coordinate MH's covered by asphalt_x000a__x000a_Output:As per Engr. Jillian, 2nd Engineer of the Maintenance Division at DPWH 1st District, Quezon City ,They will first look for the documents and check who they have been coordinating with at PLDT. They will just message me once they find them.15-Oct-26 DPWH 2st district of QC_x000a__x000a_Activity: coordinate MH's covered by asphalt_x000a__x000a_Output:As per Engr. Kiko, we need to complete our requirements first. We also need to submit the SLD tomorrow for site verification to determine which areas fall within their vicinity. They would also like to schedule a meeting for next Monday at 10:00 AM with PLDT.                                                                                                                                 "/>
        <s v="oCT 23 Brgy. Del Monte_x000a_Contact Name: Cornelio Pabustan_x000a_Contact Number: 09190942134_x000a_Designation: Brgy. Chairman _x000a_Validity of Permit: 6months / Renewable_x000a_Permit fee: 15k AR_x000a_--_x000a_Remarks: Done payment. Permit acquired. Chairman did not provide ID for privacy. _x000a__x000a_NOTE: ASK COURTESY TO BRGY FIRST BEFORE IMPLEMENTATION STARTS_x000a_OCT 22 Cluster 2.3 of South Triangle CO_x000a_MH Nos.: MH7576, MH7573, MH7575, MH7574, MH7572, MH7595, MH7761, SB_007_x000a_Grantor Name: Brgy. San Antonio_x000a_Contact name: Chairman Daniel Leon Berroyo_x000a_Contact number: 09178278917_x000a_Designation: BRGY CHAIRMAN_x000a_TOTAL AMOUNT: 46,000 OR _x000a_Validity: 3 months_x000a__x000a_Remarks: Tried to negotiate again to lower the permit fee amounting 46,000. However, Kap explained that the transportation and proper handling of equipment are covered by the barangay ordinance and are included in the Order of Payment due to the potential traffic congestion they may cause. This is why additional charges are imposed._x000a_The barangay is already upset due to the repeated negotiations. They also intend to get back the Order of Payment and revert the permit fee to ₱196,000, with a 1% cash bond (CB) based on the total project cost._x000a__x000a_BRGY - 0/4_x000a_DPWH - 0/1_x000a_LGU - 0/1_x000a_TTMD - 0/1 19-Oct-26 Brgy. Paraiso_x000a_Contact name: Connee P. Dalmacio_x000a_Contact number: 09189053739_x000a_Designation: Treasurer_x000a_Validity of Permit: 6months/ renewable _x000a_Permit fee: 15,000 / OR (Excavation Permit for 8 MH)_x000a_Remarks: As per Ma’am Connee, the permit fee is stated in their ordinance, and they will issue an Official Receipt (OR) to us. However, if we insist on negotiating the permit fee, Chairman may instead require us to pay the ₱100,000 cash bond (CB) that he initially required._x000a__x000a_15-Oct-26  HOA Heroes Hill Civic Association Inc._x000a_Remarks: for verification and application_x000a__x000a__x000a_14-Oct-26 - BRGY. NAYONG KANLURAN_x000a_CONTACT NAME:Rowena Serano_x000a_CONTACT NUNBER: 85648382_x000a_DESIGNATION:Brgy. Admin_x000a_VALIDITY OF PERMIT: 6months_x000a_PERMIT FEE: 100 OR_x000a__x000a_REMARKS: Permit Acquired. Make sure to log in to Brgy first before starting implementation. _x000a__x000a_BRGY - 3/4_x000a_LGU - 0/1_x000a_DPWH - 0/1_x000a_TRAFFIC() BRGY. NAYONG KANLURAN_x000a_CONTACT NAME:Rowena Serano_x000a_CONTACT NUNBER: 85648382_x000a_DESIGNATION:Brgy. Admin_x000a_VALIDITY OF PERMIT: _x000a_PERMIT FEE: _x000a__x000a_REMARKS: for payment, waiting for maam Rowena_x000a_BRGY - 2/4_x000a_LGU - 0/1_x000a_DPWH - 0/1_x000a_TRAFFIC_x000a__x000a_12-Oct-26 Brgy. Obrero_x000a_Permit Fee - 2,000 OR_x000a_Validity: 3 months_x000a_Remarks: For payment, waiting for Treas._x000a_As per maam Kim, the payment cancelled for today because the Treasurer is reportedly in the hospital and there is no confirmation on when she will return. The Treasurer is the only person authorized to process payments, so the payment and permit processing will need to be rescheduled. For follow up tomorrow._x000a_-----_x000a_8-Oct-26 Brgy. Paltok_x000a_Contact name: Regino C. Pasaraba_x000a_Contact number: 09568069372_x000a_Designation: Brgy. Admin_x000a_Validity of Permit: 6months validity/ Renewable _x000a_Permit fee: 3,000 Maintenance Permit fee/ OR, 6,000 Excavation Permit fee (3 MH)/ OR, 5,000 Cashbond/ AR_x000a_Remarks: For Payment, For apply in LGU, DPWH and TTMD because Baler st and Mabuhay Lane is busy road. Requires 2 Tanod for posting during implementation._x000a_Brgy.: 0/4_x000a_LGU: 0/1_x000a_TTMD: 0/1_x000a_DPWH: 0/1_x000a_7-Oct-26 Brgy. Del Monte, Brgy. San Antonio, Sta. Cruz_x000a_SITENAME: Kalookan Exchange CO_x000a_Cluster No.: 2"/>
        <s v="12-Oct-26 - RFE Sites_x000a_Secured LGU _x000a__x000a_6-Oct-26 ENGINEERING OFFICE of Cabanatuan ._x000a_we need LGU application bec of manholes location in front of the LGU building._x000a_- need 3 sets of signed and sealed of plan  (A3)_x000a_- BOM/BOQ_x000a_- excavation form also need to be signed and sealed of CE or Architect._x000a_-ID PTR of PROFESSIONAL_x000a__x000a_-----_x000a_2-Oct-26 (BRGY. DIMASALANG POB. _x000a_Contact Name: ROUELLA DAYOJA_x000a_Designation -  BRGY. SECRETARY_x000a_Validity permit - 1 YEAR_x000a_Permit Fee - 1000 (AR)_x000a__x000a_Remarks : done payment._x000a_- permit secured _x000a_)_x000a__x000a_---_x000a_ (Brgy. SAN ROQUE NORTE_x000a_MH013_x000a_Submitted LOI._x000a_as per Bgry. SECRETARY Annie the fee for Bgry. Clearance is NOT YET DETERMINED. and she will ask first the brgy tres. if there's a FEE.._x000a_She also told me to just come back on Monday morning for the permit. _x000a_CONTACT PERSON :_x000a_ANNIE ROSE DEL ROSARIO_x000a_BARANGAY SECRETARY_x000a_0955-209-5902)_x000a__x000a_---_x000a_ (Brgy. MELOJAVILLA_x000a_MH022 _x000a_Submitted LOI._x000a_as per Bgry. SECRETARY Elvie the fee for Bgry. Clearance is NOT YET DETERMINED. _x000a_She also told me to just come back on Monday morning so I could speak to the barangay captain in person about this._x000a_CONTACT PERSON :_x000a_Elvie Madiraga_x000a_BARANGAY SECRETARY_x000a_0991-910-5119)_x000a__x000a_----_x000a_(@Brgy. DIMASALANG _x000a_MH015,MH016_x000a_Submitted LOI._x000a_as per Bgry. SECRETARY the fee for Bgry. Clearance is NOT YET DETERMINED and they talked about it with the brgy. councils._x000a_validity of permit is 1 YEAR. _x000a_CONTACT PERSON :_x000a_ROUELLA DAYOJA_x000a_BARANGAY SECRETARY_x000a_0953-521-6571)_x000a__x000a_----_x000a_1-Oct-26 (Brgy. SAN JUAN POB. (ACOFA)_x000a_MH036,MH037_x000a__x000a_Submitted LOI._x000a_as per Bgry. Secretary Nida the fee for Bgry. Clearance is not yet determined and she will contact me when she confirmed it.  and the validity of permit is 1 YEAR. _x000a__x000a_CONTACT PERSON :_x000a_NIDA de Jesus_x000a_Brgy. SECRETARY_x000a_0976-123-7920)_x000a_---_x000a_ Bgry. Captian JEFFREY VILLEGAS the fee for Bgry. Clearance is 1000. and they can only provide ACKNOWLEDGE RECIEPT. _x000a_validity of permit is 1 YEAR. _x000a__x000a_CONTACT PERSON :_x000a_JEFFREY VILLEGAS _x000a_Brgy. CAPTAIN_x000a_09704862495"/>
        <s v="Oct 23 Brgy Mabolo, Malolos Bulacan_x000a__x000a_Remarks:/Report: As per the barangay Captain, the locations indicated in the development plan are not under their jurisdiction._x000a_Oct 23 Brgy Mojon, Malolos Bulacan_x000a_Contact name: Willie Dela Rosa_x000a_Contact name: 09626426314_x000a_Designation: brgy Sec_x000a_Validit of Permit:_x000a_Permit Fee:_x000a__x000a_Remarks:/Report: LOI has been submitted. As per the barangay personnel, Kapitan will review the letter first. They’ll just contact me once I can come back to speak with Kapitan_x000a_Oct 23 Brgy Dakila, Malolos Bulacan_x000a_Contact name: Jan Marithe Dela Pena_x000a_Contact name: 09637007497_x000a_Designation: brgy Clerk_x000a_Validit of Permit:_x000a_Permit Fee:_x000a__x000a_Remarks:/Report: LOI has been submitted. As per the barangay personnel, Kapitan will review the letter first. They’ll just contact me once I can come back to speak with Kapitan._x000a_Brgy Dakila, Malolos Bulacan_x000a_Contact name: Jan Marithe Dela Pena_x000a_Contact name: 09637007497_x000a_Designation: brgy Clerk_x000a_Validit of Permit:_x000a_Permit Fee:_x000a__x000a_Remarks:/Report: LOI has been submitted. As per the barangay personnel, Kapitan will review the letter first. They’ll just contact me once I can come back to speak with Kapitan._x000a_Brgy Dakila, Malolos Bulacan_x000a_Contact name: Jan Marithe Dela Pena_x000a_Contact name: 09637007497_x000a_Designation: brgy Clerk_x000a_Validit of Permit:_x000a_Permit Fee:_x000a__x000a_Remarks:/Report: LOI has been submitted. As per the barangay personnel, Kapitan will review the letter first. They’ll just contact me once I can come back to speak with Kapitan._x000a__x000a_Brgy Dakila, Malolos Bulacan_x000a_Contact name: Jan Marithe Dela Pena_x000a_Contact name: 09637007497_x000a_Designation: brgy Clerk_x000a_Validit of Permit:_x000a_Permit Fee:_x000a__x000a_Remarks:/Report: LOI has been submitted. As per the barangay personnel, Kapitan will review the letter first. They’ll just contact me once I can come back to speak with Kapitan._x000a_Oct 22 Brgy Sumapang Matanda, Malolos Bulacan_x000a__x000a_Remarks:/Report: I was able to speak with the Barangay Secretary and submit the LOI. I was advised to return on Monday morning to meet with the Barangay Captain._x000a_Brgy Sumapang Matanda, Malolos Bulacan_x000a__x000a_Remarks:/Report: I was able to speak with the Barangay Secretary and submit the LOI. I was advised to return on Monday morning to meet with the Barangay Captain._x000a_Brgy Sumapang Matanda, Malolos Bulacan_x000a__x000a_Remarks:/Report: I was able to speak with the Barangay Secretary and submit the LOI. I was advised to return on Monday morning to meet with the Barangay Captain._x000a_Oct 22 Brgy Guinhawa, Malolos Bulacan_x000a_Contact name: Maria Cristina Santiago_x000a_contact number: 09670563516_x000a_Designation: Brgy Sec_x000a_Validity of Permit - 2 years_x000a_Permit fee - 2,000 per manhole_x000a__x000a_Remarks:/Report: As I discussed with the Brgy. Captain, I presented all the locations of the manholes that we will be opening. Upon checking, almost all of our manholes fall under their jurisdiction. Even some of the manholes indicated under Brgy. Catmon in the development plan turned out to be under their jurisdiction, bringing the total to 13 manholes: 6 manholes under Cluster 1 and 7 manholes under Cluster 4._x000a__x000a_Most of these manholes are located along the national road. The Brgy. Captain initially quoted a fee of ₱3,000 per manhole due to their new Revenue Code. However, I was able to negotiate the fee down to ₱2,000 per manhole._x000a__x000a_The total fee for all 13 manholes is ₱26,000, with ₱12,000 for Cluster 1 and ₱14,000 for Cluster 4._x000a_OCT 22 Brgy Catmon, Malolos Bulacan_x000a_Contact name: Rose Garcia_x000a_contact number: 0975689336_x000a_Designation: Chief of staff_x000a_Validity of Permit - _x000a_Permit fee - for verification_x000a__x000a_Remarks:/Report: waiting for kap. _x000a_Brgy Catmon, Malolos Bulacan_x000a_Contact name: Rose Garcia_x000a_contact number: 0975689336_x000a_Designation: Chief of staff_x000a_Validity of Permit - _x000a_Permit fee - for verification_x000a__x000a_Remarks:/Report: waiting for kap. _x000a__x000a_20-Oct-26Brgy San Agustin, Malolos Bulacan_x000a_Contact name: Sec Joselyn Mendoza_x000a_contact number: 09615619354_x000a_Designation: Brgy Secretary_x000a_Validity of Permit - until the end of the year_x000a_Permit fee - 500_x000a__x000a_Remarks:/Report: As per the barangay personnel, the permit fee is 500 pesos. They only request that proper precautions be taken and that the holes not be dug all at once to avoid traffic congestion._x000a_Brgy: 2/7_x000a_LGU_x000a_Traffic_x000a_DPWH_x000a__x000a_19-Oct-26 Brgy Liang, Malolos Bulacan_x000a_Contact name: Sec. June Dacullo_x000a_contact number: 7943589_x000a_Designation: Brgy Sec_x000a_Validity of Permit - 6 months_x000a_Permit fee - 300_x000a__x000a_Remarks:/Report: Permit Secured_x000a_Brgy - 1/_x000a_LGU - 0/1_x000a_TRAFFIC - 0/1_x000a_DPWH - _x000a__x000a_Thank you_x000a__x000a_16-Oct-26 Brgy Liang, Malolos Bulacan_x000a_Contact name: Sec. June Dacullo_x000a_contact number: 7943589_x000a_Designation: Brgy Sec_x000a_Validity of Permit - _x000a_Permit fee - _x000a__x000a_Remarks:/Report: The Secretary advised me to return on Monday since Kap was not available to sign the permit. The work clearance fee is ₱300 only._x000a_Brgy - _x000a_LGU - 0/1_x000a_TRAFFIC - 0/1_x000a_DPWH - _x000a_&quot;"/>
        <s v="Oct 22 Brgy kalayaan_x000a_Brgy Sec : Loudes Monteloyola_x000a_-0935-183-6173_x000a_OR/AR : OR_x000a_Permit fee : 2,000_x000a_Working hrs : 10pm to 4am_x000a__x000a_Remarks : Done meeting with the brgy officials , they want to give them the timeline of works , issuance of permits will be on tomorrow for release and pick up . _x000a_19-Oct-26 Brgy San Isidro_x000a_Brgy Sec : Jamela Bengania_x000a_-0962-8183-718_x000a_OR/AR : _x000a_Permit fee : _x000a_Working hrs : _x000a_Remarks : as per talk to brgy Captain calberon he wants/demand  to attend  PLDT itself to discuss the unfinished issues before .regarding ftth,fttb,cabinet,rta. reschedule of meeting on Wednesday  Oct 21 @1pm . _x000a__x000a_15-Oct-26 Brgy kalayaan_x000a_Brgy Sec : Loudes Monteloyola_x000a_-0935-183-6173_x000a_OR/AR : _x000a_Permit fee : _x000a_Working hrs : _x000a__x000a_Remarks : as per brgy Sec . Our proposed loi discuss on Monday for Brgy session. _x000a__x000a_14-Oct-26 (Brgy San Roque_x000a_Brgy Staff : Stephanie Cabusi_x000a_-0915-5172-1892_x000a_OR/AR : _x000a_Permit fee : _x000a_Working hrs : _x000a__x000a_Remarks : as per brgy staff be back tomorrow due to brgy sec and brgy Captain is on emergency meeting .)_x000a_ Brgy Muzon _x000a_Brgy admin : cherry Mendoza_x000a_-0929-1635-162_x000a_OR/AR : AR_x000a_Permit fee : 3,000.00 (3,060.00) including charge for cash out _x000a_Working hrs : 10pm to 4am._x000a__x000a_13-Oct-26 Dpwh _x000a_MH :  for Binangonan 21MH, for Angono 68MH._x000a_Remarks : sop asking for 50K tried to negotiate meet half way 25K . Engineer Isha insists amouting 30K for both municipality. Angono and Binangonan. _x000a_- we have revision of plan if we can mark the MH along the national road already discussed this to design team to make the revision . _x000a__x000a_12-Oct-26 Brgy Pag -Asa_x000a_Contact name : Sarah Cayetano_x000a_Designation : Admin_x000a_Contact number: 0975-1627-1927_x000a_Validity : 1 month_x000a_AR/OR : 0R_x000a_Permit Fee: Php : 4,000_x000a_Working hrs : 10pm to 4am_x000a_- 1_x000a_-Php 1,000 per MH&quot;"/>
        <s v="13-Oct-26 Dpwh _x000a_MH :  for Binangonan 21MH, for Angono 68MH._x000a_Remarks : sop asking for 50K tried to negotiate meet half way 25K . Engineer Isha insists amouting 30K for both municipality. Angono and Binangonan. _x000a_- we have revision of plan if we can mark the MH along the national road already discussed this to design team to make the revision . _x000a__x000a_12-Oct-26 Binangonan dpwh _x000a_- as per eng. Isaiah schedule of survey tomorrow 1:30pm.  together with PS technical team. _x000a__x000a_fyr mam @⁨Nena Feliciano⁩  requesting service tomorrow . po_x000a__x000a_8-Oct-26 Binangonan LGU._x000a_- as per LGU need to secured first the DPWH . _x000a_- secured the Requirements._x000a__x000a_5-Oct-26 Brgy Bilibiran _x000a_c1 _x000a_MH028, 026,030._x000a_Brgy chairman : Leonardo Mateo_x000a_0961-6152-2382_x000a_BC - Validity for 1month_x000a_working hrs : 10pm to 4am_x000a_fee : 1,500 /AR"/>
        <s v="Oct 23 CLUSTER 1 OF LUBAO SUB EXCHANGE_x000a__x000a_CONTACT PERSON: RITA LAXAMANA_x000a_CONTACT NUMBER: 09560593792_x000a_DESIGNATION: ADMIN AIDE VI_x000a__x000a_DPWH- According to Ma’am Rita, we need to submit an LOI addressed to their District Engineer, Engr. Magelan V. Arcega. The LOI must specify the location of our project, and the signed plan must also be attached._x000a_Oct 23 BRGY. SANTA CRUZ- _x000a_Permit fee: 500 OR _x000a_Validity: 3months_x000a__x000a_Remarks: No cashier today_x000a_ OCT 22 SAN AGUSTIN_x000a_CONTACT PERSON: Mario P. Garcia_x000a_CONTACT NUMBER:09266935767_x000a_DESIGNATION:Brgy. Captain_x000a_VALIDITY OF PERMIT:_x000a_AMOUNT:_x000a_OR/AR:_x000a_TIME OF WOR:_x000a__x000a_REMARKS: According to him, there is no fee for the permit. However, he advised me to return on Monday because his secretary, who will prepare the permit, is currently unavailable and will only be back at work on Monday._x000a__x000a_BRGY.-0/5_x000a_LGU-0/1_x000a_DPWH-0/1"/>
        <s v="20-Oct-26 Vista Verde Hoa_x000a_Contact Name: Mike Villaya_x000a_Remarks: For Submission of LOI_x000a_Waiting for Sir Mike"/>
        <s v=" 15-Oct-26 LGU of San Miguel Bulacan_x000a_Contact name: Ryan Ausan_x000a_contact number: 09152597828_x000a_Validity of Permit -_x000a_Permit fee -_x000a_Remarks:/Report: As per the Engineering Office of San Miguel, Bulacan, they will first verify if excavation permits for all manholes have been secured before. If permits have already been secured, there will be no need to apply for new ones. They will provide an update by tomorrow after completing the verification._x000a_They also advised us to prioritize securing the DPWH permit since all our manholes are located along national roads._x000a_Brgy - 11/11_x000a_LGU - 0/1_x000a_TRAFFIC - 0/1_x000a_DPWH - _x000a_Thank you._x000a__x000a_12-Oct-26  (Brgy Tigpalas San Miguel Bulacan_x000a_Contact name: Sec Rhea De Leon_x000a_contact number: 09473711343_x000a_Validity of Permit - until the end of the year_x000a_Permit fee - Free_x000a__x000a_Remarks:/Report: For Application of Brgy Clearance. BC secured._x000a__x000a_Brgy - 4/11_x000a_LGU - 0/1_x000a_TRAFFIC - 0/1_x000a_DPWH - ) _x000a__x000a_Brgy Poblacion San Miguel Bulacan_x000a_Contact name: _x000a_contact number: _x000a_Validity of Permit - _x000a_Permit fee - _x000a_Remarks:/Report: Upon confirmation with the barangay, the manhole along Cagayan Valley Road is not under their jurisdiction._x000a_Brgy - 2/11_x000a_LGU - 0/1_x000a_TRAFFIC - 0/1_x000a_DPWH - _x000a_-----_x000a__x000a_8-Oct-26 (Brgy Santa Rita Matanda, San Miguel Bulacan_x000a_Contact name: Cap. Frederick Yambot_x000a_contact number: 09666710193_x000a_Validity of Permit - until the end of the year_x000a_Permit fee - Free_x000a__x000a_Remarks:/Report: For application of Brgy Certificate. Brgy Clearance Secured. _x000a__x000a_Brgy - 2/12_x000a_LGU - 0/1_x000a_TRAFFIC - 0/1_x000a_DPWH - _x000a__x000a_Thank you_x000a_Joy Chenryl Icang_x000a_) _x000a__x000a_cluster 1 of San Miguel Sub Exchange_x000a_Grantor: Brgy. San Vicente San Miguel Bulacan"/>
        <s v="Oct 23 Taytay Lgu._x000a_- For Submission of BOM and GANCHARTT to ask for an Advance assessment for us to acquire Order of payment, While waiting for the PLDT to address Lgu Taytay's Concerned as Discussed During Meeting Yesterday with Lgu Engineering office and PLDT. However Lgu Taytay is Closed Today as Per Engr. Verona._x000a__x000a_Note: .Permit application is on hold Unless PLDT will Provide immediate solution of Lgu Taytay's long time Concerned_x000a_15-Oct-26  Brgy. Dolores Follow up Application, Just waiting for Engr. Naval Of Brgy. Engineering and Planning office._x000a__x000a_12-Oct-26 Brgy. San Juan -_x000a_•Brgy.Dolore-_x000a_MH No.: 053,054,362,064,067.,066_x000a_•Brgy.San Isidro- 500 per Manhole_x000a_MH046,047,065,SB004,MH050,051,052,_x000a_063.SB005_x000a__x000a_Brgy. 0/3_x000a_Lgu 0/1_x000a_Dpwh 0/1_x000a__x000a_SN: Cluster 1 of Taytay RSU_x000a_Grantor : _x000a_•Brgy. San Juan- Brgy. Already closed._x000a_MH No.: 001,002,003,004,005-A,005-B_x000a_All Manhole Overlayed._x000a_Brgy. 0/1_x000a_Lgu 0/1_x000a_DPWH 0/1._x000a__x000a_@Brgy. San Juan. Brgy. Engineering office. Office Head is not Available ( Sick/On leave) Engr. Guillermo Cruz. Advised to wait Engr. Erick to process Permit application._x000a_8-Oct-26 Brgy. San Isidro Taytay- Waiting for the Head Officer of Brgy. Special Project office. Person In charge for Application of Brgy. Working Permit. Brgy. Chairwoman is not available ( Under suspension). First Manhole of Tanay PLDT CO is under Brgy. San Isidro._x000a_MH No.: _x000a_(For Cluster 2.1 )_x000a_MH298,008,007,006,051,002,001,042,043,045,044,041,040,005,050,052,049,048,_x000a_047._x000a_(For Cluster 2.3)_x000a_MH046,047,065,SB004,MH050,051,052,_x000a_063.SB005"/>
        <s v="Oct 23 Taytay Lgu._x000a_- For Submission of BOM and GANCHARTT to ask for an Advance assessment for us to acquire Order of payment, While waiting for the PLDT to address Lgu Taytay's Concerned as Discussed During Meeting Yesterday with Lgu Engineering office and PLDT. However Lgu Taytay is Closed Today as Per Engr. Verona._x000a__x000a_Note: .Permit application is on hold Unless PLDT will Provide immediate solution of Lgu Taytay's long time Concerned12-Oct-26 Brgy. San Juan TayTay. Secured Order of Payment for 2 sites. Negotiated Permit Fee From 1,500 each Manhole overlayed/for Excavation. To close the Deal at 5,500 for 2 sites. MH. 002 and MH 003 Of Cluster 2.3 overlayed are negotiated not to be charged and carried as is to Sites of Tatay RSU since it has similar Area/ St."/>
      </sharedItems>
    </cacheField>
    <cacheField name="PERMITTING PROGESS" numFmtId="9">
      <sharedItems containsSemiMixedTypes="0" containsString="0" containsNumber="1" minValue="0" maxValue="1" count="7">
        <n v="1"/>
        <n v="0"/>
        <n v="0.6"/>
        <n v="0.4"/>
        <n v="0.2"/>
        <n v="0.8"/>
        <n v="0.1"/>
      </sharedItems>
    </cacheField>
    <cacheField name="EXTRACTION TARGET START WEEK" numFmtId="9">
      <sharedItems count="9">
        <s v="42-2026"/>
        <s v="45-2026"/>
        <s v="44-2026"/>
        <s v=""/>
        <s v="46-2026"/>
        <s v="48-2026"/>
        <s v="47-2026"/>
        <s v="49-2026"/>
        <s v="1-1900"/>
      </sharedItems>
    </cacheField>
    <cacheField name="EXTRACTION TARGET START DATE" numFmtId="188">
      <sharedItems containsString="0" containsBlank="1" containsNonDate="0" containsDate="1" minDate="1900-01-02T00:00:00" maxDate="2026-12-05T00:00:00" count="25">
        <d v="2026-10-15T00:00:00"/>
        <d v="2026-11-02T00:00:00"/>
        <d v="2026-10-26T00:00:00"/>
        <m/>
        <d v="2026-11-10T00:00:00"/>
        <d v="2026-11-06T00:00:00"/>
        <d v="2026-11-22T00:00:00"/>
        <d v="2026-11-15T00:00:00"/>
        <d v="2026-11-16T00:00:00"/>
        <d v="2026-11-19T00:00:00"/>
        <d v="2026-11-20T00:00:00"/>
        <d v="2026-11-30T00:00:00"/>
        <d v="2026-11-11T00:00:00"/>
        <d v="2026-11-12T00:00:00"/>
        <d v="2026-11-13T00:00:00"/>
        <d v="2026-11-14T00:00:00"/>
        <d v="2026-11-17T00:00:00"/>
        <d v="2026-12-03T00:00:00"/>
        <d v="2026-10-28T00:00:00"/>
        <d v="2026-11-26T00:00:00"/>
        <d v="2026-11-18T00:00:00"/>
        <d v="2026-12-04T00:00:00"/>
        <d v="2026-12-05T00:00:00"/>
        <d v="2026-11-29T00:00:00"/>
        <d v="1900-01-02T00:00:00"/>
      </sharedItems>
    </cacheField>
    <cacheField name="REVISED START WEEK" numFmtId="188">
      <sharedItems count="9">
        <s v="42-2026"/>
        <s v=""/>
        <s v="44-2026"/>
        <s v="46-2026"/>
        <s v="45-2026"/>
        <s v="48-2026"/>
        <s v="50-2026"/>
        <s v="47-2026"/>
        <s v="49-2026"/>
      </sharedItems>
    </cacheField>
    <cacheField name="REVISED EXTRACTION START DATE" numFmtId="188">
      <sharedItems containsString="0" containsBlank="1" containsNonDate="0" containsDate="1" minDate="2026-10-16T00:00:00" maxDate="2026-12-07T00:00:00" count="23">
        <d v="2026-10-16T00:00:00"/>
        <m/>
        <d v="2026-10-29T00:00:00"/>
        <d v="2026-10-28T00:00:00"/>
        <d v="2026-11-11T00:00:00"/>
        <d v="2026-11-09T00:00:00"/>
        <d v="2026-11-04T00:00:00"/>
        <d v="2026-11-05T00:00:00"/>
        <d v="2026-11-24T00:00:00"/>
        <d v="2026-12-07T00:00:00"/>
        <d v="2026-11-03T00:00:00"/>
        <d v="2026-11-20T00:00:00"/>
        <d v="2026-11-18T00:00:00"/>
        <d v="2026-11-25T00:00:00"/>
        <d v="2026-11-30T00:00:00"/>
        <d v="2026-11-21T00:00:00"/>
        <d v="2026-11-26T00:00:00"/>
        <d v="2026-12-04T00:00:00"/>
        <d v="2026-11-17T00:00:00"/>
        <d v="2026-12-03T00:00:00"/>
        <d v="2026-11-23T00:00:00"/>
        <d v="2026-12-05T00:00:00"/>
        <d v="2026-11-29T00:00:00"/>
      </sharedItems>
    </cacheField>
    <cacheField name="EXTRACTION DONE TARGET WEEK" numFmtId="188">
      <sharedItems count="44">
        <s v="47-2026"/>
        <s v=""/>
        <s v="44-2026"/>
        <s v="1-1900"/>
        <s v="46-2026"/>
        <s v="48-2026"/>
        <s v="49-2026"/>
        <s v="50-2026"/>
        <s v="45-2026"/>
        <s v="9-1900"/>
        <s v="6-2027"/>
        <s v="51-2026"/>
        <s v="3-2027"/>
        <s v="2-1900"/>
        <s v="16-1900"/>
        <s v="8-1900"/>
        <s v="11-1900"/>
        <s v="23-1900"/>
        <s v="7-1900"/>
        <s v="26-1900"/>
        <s v="21-1900"/>
        <s v="13-1900"/>
        <s v="17-1900"/>
        <s v="0-1900"/>
        <s v="10-1900"/>
        <s v="3-1900"/>
        <s v="5-1900"/>
        <s v="12-1900"/>
        <s v="4-1900"/>
        <s v="6-1900"/>
        <s v="15-1900"/>
        <s v="48-1900"/>
        <s v="32-1900"/>
        <s v="15-1901"/>
        <s v="22-1900"/>
        <s v="39-1900"/>
        <s v="34-1900"/>
        <s v="28-1900"/>
        <s v="45-1900"/>
        <s v="37-1900"/>
        <s v="4-1901"/>
        <s v="16-1901"/>
        <s v="44-1900"/>
        <s v="10-1903"/>
      </sharedItems>
    </cacheField>
    <cacheField name="EXTRACTION TARGET DONE DATE" numFmtId="188">
      <sharedItems containsString="0" containsBlank="1" containsNonDate="0" containsDate="1" minDate="1899-12-30T00:00:00" maxDate="2027-01-31T17:16:48" count="147">
        <d v="2026-11-17T10:10:34"/>
        <m/>
        <d v="2026-10-29T14:47:02"/>
        <d v="1899-12-31T02:00:58"/>
        <d v="2026-11-10T22:50:53"/>
        <d v="2026-11-24T21:24:29"/>
        <d v="2026-12-03T19:50:24"/>
        <d v="2026-12-06T11:22:34"/>
        <d v="2026-12-04T15:53:17"/>
        <d v="1900-01-05T04:48:00"/>
        <d v="2026-11-13T00:57:36"/>
        <d v="2026-11-07T10:04:48"/>
        <d v="2026-11-24T02:06:43"/>
        <d v="2026-12-10T21:59:02"/>
        <d v="2026-12-07T00:00:00"/>
        <d v="2026-11-13T14:52:48"/>
        <d v="2026-11-03T02:24:00"/>
        <d v="2026-11-08T16:01:55"/>
        <d v="2026-11-03T02:58:34"/>
        <d v="2026-11-21T13:49:26"/>
        <d v="2026-11-19T08:26:53"/>
        <d v="2026-12-08T10:45:07"/>
        <d v="1900-03-02T17:16:48"/>
        <d v="2027-01-31T17:16:48"/>
        <d v="2026-12-16T08:38:24"/>
        <d v="2026-11-14T09:53:17"/>
        <d v="2026-12-15T01:12:58"/>
        <d v="2027-01-11T11:02:24"/>
        <d v="2026-12-01T07:44:38"/>
        <d v="2026-11-13T08:49:55"/>
        <d v="2026-12-03T10:10:34"/>
        <d v="2026-12-02T07:46:34"/>
        <d v="2026-11-14T02:52:48"/>
        <d v="1900-01-11T14:24:00"/>
        <d v="2026-12-14T18:14:24"/>
        <d v="2026-11-27T08:49:55"/>
        <d v="2026-11-26T03:04:19"/>
        <d v="2026-12-18T18:14:24"/>
        <d v="2026-11-04T01:26:24"/>
        <d v="1900-04-19T06:43:12"/>
        <d v="1900-02-18T00:00:00"/>
        <d v="1900-03-16T23:02:24"/>
        <d v="1900-06-07T16:19:12"/>
        <d v="1900-02-14T06:43:12"/>
        <d v="1900-06-26T01:55:12"/>
        <d v="1900-05-26T14:24:00"/>
        <d v="1900-03-29T09:36:00"/>
        <d v="1900-04-24T11:31:12"/>
        <d v="1900-01-02T13:26:24"/>
        <d v="1899-12-30T00:00:00"/>
        <d v="1900-01-07T22:04:48"/>
        <d v="1899-12-31T04:48:00"/>
        <d v="1899-12-30T02:52:48"/>
        <d v="1899-12-30T00:57:36"/>
        <d v="1900-01-03T21:07:12"/>
        <d v="1900-03-10T20:09:36"/>
        <d v="1900-01-15T02:52:48"/>
        <d v="1900-01-09T22:04:48"/>
        <d v="1900-01-08T05:45:36"/>
        <d v="1900-01-06T07:40:48"/>
        <d v="1900-01-03T22:04:48"/>
        <d v="2026-12-04T00:00:00"/>
        <d v="2026-12-05T00:00:00"/>
        <d v="2026-11-29T00:00:00"/>
        <d v="2026-11-03T00:00:00"/>
        <d v="1900-03-05T13:26:24"/>
        <d v="1900-02-26T19:12:00"/>
        <d v="1900-02-24T05:45:36"/>
        <d v="1900-02-17T13:26:24"/>
        <d v="1900-01-29T14:24:00"/>
        <d v="1900-01-14T00:57:36"/>
        <d v="1900-01-05T05:45:36"/>
        <d v="1900-01-03T02:52:48"/>
        <d v="1900-01-03T01:55:12"/>
        <d v="1900-03-18T19:12:00"/>
        <d v="1900-03-18T07:40:48"/>
        <d v="1900-02-20T22:04:48"/>
        <d v="1900-01-02T12:28:48"/>
        <d v="1900-01-02T06:43:12"/>
        <d v="1900-01-01T23:02:24"/>
        <d v="1900-01-01T11:31:12"/>
        <d v="1900-01-01T08:38:24"/>
        <d v="1899-12-31T21:07:12"/>
        <d v="1899-12-31T14:24:00"/>
        <d v="1899-12-30T01:55:12"/>
        <d v="1900-01-03T15:21:36"/>
        <d v="1900-01-01T02:52:48"/>
        <d v="1900-02-16T00:57:36"/>
        <d v="1900-01-25T08:38:24"/>
        <d v="1899-12-31T00:57:36"/>
        <d v="1899-12-30T03:50:24"/>
        <d v="1900-02-06T11:31:12"/>
        <d v="1900-01-25T09:36:00"/>
        <d v="1900-01-22T13:26:24"/>
        <d v="1900-01-20T02:52:48"/>
        <d v="1900-01-18T21:07:12"/>
        <d v="1900-01-16T18:14:24"/>
        <d v="1900-01-28T15:21:36"/>
        <d v="1900-01-11T21:07:12"/>
        <d v="1900-01-11T15:21:36"/>
        <d v="1900-01-11T08:38:24"/>
        <d v="1900-01-03T18:14:24"/>
        <d v="1900-03-16T12:28:48"/>
        <d v="1900-01-04T15:21:36"/>
        <d v="1900-03-09T11:31:12"/>
        <d v="1900-01-13T05:45:36"/>
        <d v="1900-01-11T09:36:00"/>
        <d v="1900-01-08T23:02:24"/>
        <d v="1900-06-08T15:21:36"/>
        <d v="1900-04-08T20:09:36"/>
        <d v="1900-03-07T21:07:12"/>
        <d v="1900-11-30T18:14:24"/>
        <d v="1900-08-07T05:45:36"/>
        <d v="1900-03-26T00:57:36"/>
        <d v="1901-04-10T00:00:00"/>
        <d v="1900-03-01T18:14:24"/>
        <d v="1900-02-27T14:24:00"/>
        <d v="1900-02-25T11:31:12"/>
        <d v="1900-01-31T12:28:48"/>
        <d v="1900-01-24T01:55:12"/>
        <d v="1900-01-18T07:40:48"/>
        <d v="1900-01-26T00:00:00"/>
        <d v="1900-01-24T05:45:36"/>
        <d v="1900-01-20T23:02:24"/>
        <d v="1900-01-03T08:38:24"/>
        <d v="1900-01-02T00:57:36"/>
        <d v="1900-01-01T14:24:00"/>
        <d v="1899-12-31T15:21:36"/>
        <d v="1900-06-02T11:31:12"/>
        <d v="1900-03-29T20:09:36"/>
        <d v="1900-03-29T10:33:36"/>
        <d v="1900-03-02T04:48:00"/>
        <d v="1900-09-24T03:50:24"/>
        <d v="1900-08-23T12:28:48"/>
        <d v="1900-07-12T21:07:12"/>
        <d v="1900-11-10T07:40:48"/>
        <d v="1900-09-13T06:43:12"/>
        <d v="1900-06-04T03:50:24"/>
        <d v="1901-01-21T09:36:00"/>
        <d v="1900-09-12T03:50:24"/>
        <d v="1900-08-11T03:50:24"/>
        <d v="1900-04-23T21:07:12"/>
        <d v="1900-02-07T01:55:12"/>
        <d v="1901-04-19T06:43:12"/>
        <d v="1900-11-02T17:16:48"/>
        <d v="1900-05-21T19:12:00"/>
        <d v="1903-03-04T14:24:00"/>
      </sharedItems>
    </cacheField>
    <cacheField name="REVISED EXTRACTION DONE DATE" numFmtId="188">
      <sharedItems containsString="0" containsBlank="1" containsNonDate="0" containsDate="1" minDate="2026-10-30T00:00:00" maxDate="2027-01-31T17:16:48" count="34">
        <d v="2026-11-14T00:00:00"/>
        <m/>
        <d v="2026-11-04T00:00:00"/>
        <d v="2026-11-07T00:00:00"/>
        <d v="2026-11-24T21:24:29"/>
        <d v="2026-12-03T19:50:24"/>
        <d v="2026-10-30T00:00:00"/>
        <d v="2026-11-13T00:57:36"/>
        <d v="2026-11-09T00:00:00"/>
        <d v="2026-11-24T02:06:43"/>
        <d v="2026-12-11T00:00:00"/>
        <d v="2026-12-07T00:00:00"/>
        <d v="2026-11-16T00:00:00"/>
        <d v="2026-11-03T00:00:00"/>
        <d v="2026-11-11T00:00:00"/>
        <d v="2026-11-21T13:49:26"/>
        <d v="2026-11-19T08:26:53"/>
        <d v="2026-12-08T10:45:07"/>
        <d v="2027-01-31T17:16:48"/>
        <d v="2026-12-16T08:38:24"/>
        <d v="2026-11-14T09:53:17"/>
        <d v="2026-12-15T01:12:58"/>
        <d v="2027-01-11T11:02:24"/>
        <d v="2026-12-01T07:44:38"/>
        <d v="2026-12-12T00:00:00"/>
        <d v="2026-12-02T07:46:34"/>
        <d v="2026-11-14T02:52:48"/>
        <d v="2026-12-15T00:00:00"/>
        <d v="2026-11-27T08:49:55"/>
        <d v="2026-12-05T00:00:00"/>
        <d v="2026-12-18T18:14:24"/>
        <d v="2026-12-10T00:00:00"/>
        <d v="2026-12-14T00:00:00"/>
        <d v="2026-12-16T00:00:00"/>
      </sharedItems>
    </cacheField>
    <cacheField name="REVISION REMARKS" numFmtId="188">
      <sharedItems containsBlank="1" count="14">
        <s v="10/29/26: Partially Completed on Nov 14. Continuation on 2027"/>
        <s v="10/29/26: Sir Jayson's feedback today"/>
        <s v="10/29/26: DD: 10/29"/>
        <m/>
        <s v="10/29/26: Partially Completed on Nov 7. Continuation on 2027"/>
        <s v="10/29/26: ISP only; OSP will continue based on the Permit  Secured; Taguig will be first inExtraction"/>
        <s v="10/29/26: Started ISP only; Continuation of OSP is based on Permit Secured - Permitting Target: 11/20; OSP Extraction Target Start: 11/21"/>
        <s v="10/29/26:"/>
        <s v="10/29/26: ISP + 5 MH only; No Need DD"/>
        <s v="10/29/26: DD: 11/9"/>
        <s v="10/29/26: DD: 11/3"/>
        <s v="10/29/26: DD: 11/5"/>
        <s v="10/29/26:  DD:10/30"/>
        <s v="10/29/26: ISP only; OSP will continue based on the Permit  Secured; "/>
      </sharedItems>
    </cacheField>
    <cacheField name="EXTRACTION START" numFmtId="188">
      <sharedItems containsString="0" containsBlank="1" containsNonDate="0" containsDate="1" minDate="2026-10-16T00:00:00" maxDate="2026-10-29T00:00:00" count="4">
        <d v="2026-10-16T00:00:00"/>
        <m/>
        <d v="2026-10-29T00:00:00"/>
        <d v="2026-10-28T00:00:00"/>
      </sharedItems>
    </cacheField>
    <cacheField name="EXCAVATION TEAM QUANTITY" numFmtId="1">
      <sharedItems containsSemiMixedTypes="0" containsString="0" containsNumber="1" minValue="0" maxValue="1" count="5">
        <n v="0.75"/>
        <n v="0.5"/>
        <n v="0.25"/>
        <n v="1"/>
        <n v="0"/>
      </sharedItems>
    </cacheField>
    <cacheField name="TEAM QUANTITY" numFmtId="183">
      <sharedItems containsString="0" containsBlank="1" containsNumber="1" containsInteger="1" minValue="0" maxValue="4" count="5">
        <n v="3"/>
        <n v="2"/>
        <n v="1"/>
        <n v="4"/>
        <m/>
      </sharedItems>
    </cacheField>
    <cacheField name="EXTRACTION DONE DAYS" numFmtId="190">
      <sharedItems containsSemiMixedTypes="0" containsString="0" containsNumber="1" minValue="0" maxValue="1159.6" count="141">
        <n v="32.424"/>
        <n v="9.152"/>
        <n v="0.616"/>
        <n v="1.084"/>
        <n v="13.952"/>
        <n v="13.892"/>
        <n v="24.8266666666667"/>
        <n v="32.474"/>
        <n v="37.662"/>
        <n v="6.2"/>
        <n v="4.04"/>
        <n v="2.42"/>
        <n v="0.088"/>
        <n v="3.916"/>
        <n v="0"/>
        <n v="4.62"/>
        <n v="0.1"/>
        <n v="3.668"/>
        <n v="0.124"/>
        <n v="1.576"/>
        <n v="1.352"/>
        <n v="13.448"/>
        <n v="62.72"/>
        <n v="25.36"/>
        <n v="3.412"/>
        <n v="19.0506666666667"/>
        <n v="38.46"/>
        <n v="14.3226666666667"/>
        <n v="10.368"/>
        <n v="9.424"/>
        <n v="7.324"/>
        <n v="3.12"/>
        <n v="12.6"/>
        <n v="11.76"/>
        <n v="9.368"/>
        <n v="3.128"/>
        <n v="23.76"/>
        <n v="1.06"/>
        <n v="110.28"/>
        <n v="50"/>
        <n v="76.96"/>
        <n v="159.68"/>
        <n v="46.28"/>
        <n v="178.08"/>
        <n v="147.6"/>
        <n v="89.4"/>
        <n v="115.48"/>
        <n v="3.56"/>
        <n v="8.92"/>
        <n v="1.2"/>
        <n v="0.12"/>
        <n v="0.04"/>
        <n v="4.88"/>
        <n v="70.84"/>
        <n v="16.12"/>
        <n v="10.92"/>
        <n v="9.24"/>
        <n v="7.32"/>
        <n v="4.92"/>
        <n v="65.56"/>
        <n v="58.8"/>
        <n v="56.24"/>
        <n v="49.56"/>
        <n v="30.6"/>
        <n v="15.04"/>
        <n v="6.24"/>
        <n v="4.12"/>
        <n v="4.08"/>
        <n v="78.8"/>
        <n v="78.32"/>
        <n v="52.92"/>
        <n v="3.52"/>
        <n v="3.28"/>
        <n v="2.96"/>
        <n v="2.48"/>
        <n v="2.36"/>
        <n v="1.88"/>
        <n v="1.6"/>
        <n v="0.08"/>
        <n v="4.64"/>
        <n v="2.12"/>
        <n v="48.04"/>
        <n v="26.36"/>
        <n v="1.04"/>
        <n v="0.16"/>
        <n v="38.48"/>
        <n v="26.4"/>
        <n v="23.56"/>
        <n v="21.12"/>
        <n v="19.88"/>
        <n v="17.76"/>
        <n v="29.64"/>
        <n v="12.88"/>
        <n v="12.64"/>
        <n v="12.36"/>
        <n v="4.76"/>
        <n v="76.52"/>
        <n v="5.64"/>
        <n v="69.48"/>
        <n v="14.24"/>
        <n v="12.4"/>
        <n v="9.96"/>
        <n v="160.64"/>
        <n v="99.84"/>
        <n v="67.88"/>
        <n v="335.76"/>
        <n v="220.24"/>
        <n v="86.04"/>
        <n v="466"/>
        <n v="61.76"/>
        <n v="59.6"/>
        <n v="57.48"/>
        <n v="32.52"/>
        <n v="25.08"/>
        <n v="19.32"/>
        <n v="27"/>
        <n v="25.24"/>
        <n v="21.96"/>
        <n v="4.36"/>
        <n v="3.04"/>
        <n v="2.6"/>
        <n v="1.64"/>
        <n v="154.48"/>
        <n v="89.84"/>
        <n v="89.44"/>
        <n v="62.2"/>
        <n v="268.16"/>
        <n v="236.52"/>
        <n v="194.88"/>
        <n v="315.32"/>
        <n v="257.28"/>
        <n v="156.16"/>
        <n v="387.4"/>
        <n v="256.16"/>
        <n v="224.16"/>
        <n v="114.88"/>
        <n v="39.08"/>
        <n v="475.28"/>
        <n v="307.72"/>
        <n v="142.8"/>
        <n v="1159.6"/>
      </sharedItems>
    </cacheField>
    <cacheField name="SUBCON2" numFmtId="190">
      <sharedItems containsBlank="1" count="4">
        <s v="DIMARCO"/>
        <s v="ASSURE"/>
        <m/>
        <s v="ELECTRUMLINES"/>
      </sharedItems>
    </cacheField>
    <cacheField name="ISP/OSP2" numFmtId="190">
      <sharedItems containsBlank="1" count="3">
        <s v="BOTH"/>
        <m/>
        <s v="ISP ONLY"/>
      </sharedItems>
    </cacheField>
    <cacheField name="PS NAME2" numFmtId="190">
      <sharedItems containsBlank="1" count="7">
        <s v="Jed, Mark, Ron, Adrian, Jerome, Naj, Alain"/>
        <m/>
        <s v="lincoln, Jeff, Marvin, Darren"/>
        <s v="Frederick, Randy, Mjay, Loyd, Rafael, Winston, Mathew"/>
        <s v="Rainer, Michael, Richard, Ron"/>
        <s v="Richard, Ronnel"/>
        <s v="Leny, Judy, Mark Sun, Raymark, Luis"/>
      </sharedItems>
    </cacheField>
    <cacheField name="EXTRACTION STATUS" numFmtId="191">
      <sharedItems containsBlank="1" count="4">
        <s v="ON GOING EXTRACTION"/>
        <s v="NOT STARTED"/>
        <s v="CANCELLED"/>
        <m/>
      </sharedItems>
    </cacheField>
    <cacheField name="EXTRACTION  PROGRESS" numFmtId="9">
      <sharedItems containsSemiMixedTypes="0" containsString="0" containsNumber="1" minValue="0" maxValue="0.213235294117647" count="4">
        <n v="0.213235294117647"/>
        <n v="0"/>
        <n v="0.0714285714285714"/>
        <n v="0.00316455696202532"/>
      </sharedItems>
    </cacheField>
    <cacheField name="EXTRACTION REMARKS" numFmtId="0">
      <sharedItems containsBlank="1" count="8" longText="1">
        <s v="10/27/26: 2,847.9 kg extracted:_x000a__x000a_      ~Cluster 3 (2pcs MH Open/Dewater)_x000a_            MH01 - MH04_x000a_           • 300 pairs (48.52m) = 120.35 kg_x000a_           • 600 pairs (92.89m) = 199.6 kg_x000a_         • 1200 pairs (91.93m) = 388.9 kg_x000a_         • 2100 pairs (91.51m) = 642.3 kg_x000a_         • 2400 pairs (182.9m) = 1,496.75 kg_x000a__x000a_~ For continuation on Wednesday (October 28 shift) at Paco Site._x000a__x000a_10/23/26: 4,566.20 kg extracted:_x000a__x000a_      ~Cluster 3 (4pcs MH Open/Dewater)_x000a_            MH92 - MH94_x000a_           • 1500 pairs = 659.30 kg_x000a_           • 1800 pairs = 763.55 kg_x000a_           • 2400 pairs =  3,143.35 kg_x000a_   _x000a_10/24/26: 2,758.25 kg extracted:_x000a__x000a_      ~Cluster 3 (5pcs MH Open/Dewater)_x000a_            MH01 - MH92_x000a_           • 1500 pairs (171.28m) = 875.75 kg_x000a_           • 1800 pairs (170m) = 1,055.95 kg_x000a__x000a_           MH01 - MH57_x000a_           • 400 pairs (3.29m) = 5.05 kg_x000a_           • 600 pairs (35.32m) = 79.75 kg_x000a_           • 900 pairs (6.71m) = 21.9 kg_x000a_           • 1200 pairs (2m) = 8.70 kg_x000a_           • 1500 pairs (60.88m) = 346.1 kg_x000a_           • 1800 pairs (6.26m) = 32.85 kg_x000a_           • 2100 pairs (18.72m) = 132.20 kg_x000a_           • 2400 pairs (25.47m) = 200 kg_x000a__x000a_10/20/26: 1,272.75kg extracted:_x000a_     • &gt;600 pairs = 1,233.45kg_x000a_     • &lt;600 pairs = 39.3 kg_x000a__x000a_~ For Cluster 7: _x000a_           •Copper cable near EOL  (Near 7-11; After MH 243), still cannot pull the cable. Used push rod to trace the cable route, it was stopped midway due to clogged duct. _x000a_           •MH38 still cannot open the manhole. Even used the Lever/Jack system, not able to access the MH_x000a__x000a_~For Cluster 6:_x000a_           •MH20 - Tried to open the Manhole again using various tools and method, still, cannot access the Manhole Cover._x000a_           •MH23 - MH25, For verification the next day if the remaining copper was cut and extractable or not._x000a__x000a_10/19/26: 1,157.85 kg extracted_x000a__x000a_- For Cluster 7: _x000a_           •MH12054 - EOL, still cannot pull the cable even though the copepr at the other was cut. _x000a_           •MH2096 - MH2107, can't extract one span of copper cable_x000a_           •MH2117 - MH2106, MH can't open, need additional tools to open MH._x000a__x000a_10/16/26: For Cluster 6: MH2172, MH2162, MH2151, visible but hard to open due to the manholes are not opened for a long time and was stuck. _x000a_For Cluster 7: Copper lines from the following span are not removed due to cables are stuck (can't pull):_x000a_MH12054 - End of Cable Line_x000a_MH2186 - MH3068_x000a_Total of 2 Span and 4 MH opened"/>
        <m/>
        <s v="‎10/28/26:_x000a_‎1,859.30 kgs extracted_x000a_‎_x000a_‎26 pcs closures_x000a_‎_x000a_‎2400 / 422.8 kgs / 49.83 meters_x000a_‎2000 / 68.3 kgs / 10 meters_x000a_‎1800 / 124.9 kgs / 23.45 meters_x000a_‎1200 / 598.6 kgs / 104.24 meters_x000a_‎900 / 87.5 kgs / 25.27 meters_x000a_‎600 / 114.3 kgs / 29.82 meters_x000a_‎100 / 442.9 kgs / 529.92 meters"/>
        <s v="10/6/26: Cainta MSU will be continue as part of our Q1 in replacement of Vigan due to no copper cable confirmed by PLDT and Accenture."/>
        <s v="10/6/26: Once we have Subcon, this site is Priority for ISP extraction."/>
        <s v="10/10/26: Digitel site - ISP &amp; OSP"/>
        <s v="10/10/26: Digitel site - OSP only"/>
        <s v="10/10/26: Digitel site - ISP only"/>
      </sharedItems>
    </cacheField>
    <cacheField name="Column6" numFmtId="194">
      <sharedItems containsString="0" containsBlank="1" containsNonDate="0" containsDate="1" minDate="2026-10-01T00:00:00" maxDate="2026-10-01T00:00:00" count="2">
        <d v="2026-10-01T00:00:00"/>
        <m/>
      </sharedItems>
    </cacheField>
    <cacheField name="Column8" numFmtId="194">
      <sharedItems containsString="0" containsBlank="1" containsNonDate="0" containsDate="1" minDate="2026-10-01T00:00:00" maxDate="2026-10-01T00:00:00" count="2">
        <d v="2026-10-01T00:00:00"/>
        <m/>
      </sharedItems>
    </cacheField>
    <cacheField name="TOTAL MANHOLE" numFmtId="190">
      <sharedItems containsSemiMixedTypes="0" containsString="0" containsNumber="1" containsInteger="1" minValue="0" maxValue="447" count="36">
        <n v="136"/>
        <n v="28"/>
        <n v="9"/>
        <n v="20"/>
        <n v="14"/>
        <n v="50"/>
        <n v="61"/>
        <n v="249"/>
        <n v="316"/>
        <n v="17"/>
        <n v="19"/>
        <n v="5"/>
        <n v="1"/>
        <n v="37"/>
        <n v="35"/>
        <n v="25"/>
        <n v="6"/>
        <n v="10"/>
        <n v="42"/>
        <n v="0"/>
        <n v="447"/>
        <n v="198"/>
        <n v="421"/>
        <n v="144"/>
        <n v="21"/>
        <n v="85"/>
        <n v="83"/>
        <n v="23"/>
        <n v="26"/>
        <n v="29"/>
        <n v="31"/>
        <n v="73"/>
        <n v="108"/>
        <n v="298"/>
        <n v="59"/>
        <n v="114"/>
      </sharedItems>
    </cacheField>
    <cacheField name="CIVIL WORKS MH" numFmtId="190">
      <sharedItems containsSemiMixedTypes="0" containsString="0" containsNumber="1" containsInteger="1" minValue="0" maxValue="212" count="28">
        <n v="64"/>
        <n v="16"/>
        <n v="8"/>
        <n v="19"/>
        <n v="10"/>
        <n v="3"/>
        <n v="128"/>
        <n v="154"/>
        <n v="13"/>
        <n v="0"/>
        <n v="35"/>
        <n v="23"/>
        <n v="25"/>
        <n v="9"/>
        <n v="41"/>
        <n v="212"/>
        <n v="119"/>
        <n v="187"/>
        <n v="80"/>
        <n v="65"/>
        <n v="15"/>
        <n v="18"/>
        <n v="50"/>
        <n v="6"/>
        <n v="61"/>
        <n v="193"/>
        <n v="24"/>
        <n v="32"/>
      </sharedItems>
    </cacheField>
    <cacheField name="DEWATERING MH" numFmtId="0">
      <sharedItems containsString="0" containsBlank="1" containsNumber="1" containsInteger="1" minValue="0" maxValue="15" count="2">
        <n v="15"/>
        <m/>
      </sharedItems>
    </cacheField>
    <cacheField name="NO DEWATERING MH" numFmtId="0">
      <sharedItems containsString="0" containsBlank="1" containsNonDate="0" count="1">
        <m/>
      </sharedItems>
    </cacheField>
    <cacheField name="TOTAL MANHOLE OPENNED" numFmtId="0">
      <sharedItems containsString="0" containsBlank="1" containsNumber="1" containsInteger="1" minValue="0" maxValue="29" count="3">
        <n v="29"/>
        <m/>
        <n v="1"/>
      </sharedItems>
    </cacheField>
    <cacheField name="MANHOLE OPENNED GAP" numFmtId="0">
      <sharedItems containsSemiMixedTypes="0" containsString="0" containsNumber="1" containsInteger="1" minValue="0" maxValue="447" count="36">
        <n v="107"/>
        <n v="28"/>
        <n v="9"/>
        <n v="20"/>
        <n v="13"/>
        <n v="50"/>
        <n v="61"/>
        <n v="249"/>
        <n v="315"/>
        <n v="17"/>
        <n v="19"/>
        <n v="5"/>
        <n v="1"/>
        <n v="37"/>
        <n v="35"/>
        <n v="25"/>
        <n v="6"/>
        <n v="10"/>
        <n v="42"/>
        <n v="0"/>
        <n v="447"/>
        <n v="198"/>
        <n v="421"/>
        <n v="144"/>
        <n v="21"/>
        <n v="85"/>
        <n v="83"/>
        <n v="23"/>
        <n v="26"/>
        <n v="29"/>
        <n v="31"/>
        <n v="73"/>
        <n v="108"/>
        <n v="298"/>
        <n v="59"/>
        <n v="114"/>
      </sharedItems>
    </cacheField>
    <cacheField name="ISP EXTRACTED" numFmtId="192">
      <sharedItems containsString="0" containsBlank="1" containsNumber="1" minValue="0" maxValue="2.5778" count="4">
        <n v="1.67"/>
        <m/>
        <n v="2.5778"/>
        <n v="1.8593"/>
      </sharedItems>
    </cacheField>
    <cacheField name="OSP EXTRACTED" numFmtId="192">
      <sharedItems containsString="0" containsBlank="1" containsNumber="1" minValue="0" maxValue="25.9" count="2">
        <n v="25.9"/>
        <m/>
      </sharedItems>
    </cacheField>
    <cacheField name="TOTAL TONS EXTRACTED" numFmtId="192">
      <sharedItems containsSemiMixedTypes="0" containsString="0" containsNumber="1" minValue="0" maxValue="27.57" count="4">
        <n v="27.57"/>
        <n v="0"/>
        <n v="2.5778"/>
        <n v="1.8593"/>
      </sharedItems>
    </cacheField>
    <cacheField name="EXTRACTION DONE" numFmtId="0">
      <sharedItems containsString="0" containsBlank="1" containsNonDate="0" count="1">
        <m/>
      </sharedItems>
    </cacheField>
  </cacheFields>
</pivotCacheDefinition>
</file>

<file path=xl/pivotCache/pivotCacheRecords1.xml><?xml version="1.0" encoding="utf-8"?>
<pivotCacheRecords xmlns="http://schemas.openxmlformats.org/spreadsheetml/2006/main" xmlns:r="http://schemas.openxmlformats.org/officeDocument/2006/relationships" count="314">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0"/>
    <x v="1"/>
    <x v="1"/>
    <x v="1"/>
    <x v="1"/>
    <x v="1"/>
    <x v="1"/>
    <x v="1"/>
    <x v="0"/>
    <x v="1"/>
    <x v="1"/>
    <x v="1"/>
    <x v="1"/>
    <x v="0"/>
    <x v="1"/>
    <x v="1"/>
    <x v="1"/>
    <x v="1"/>
    <x v="0"/>
    <x v="1"/>
    <x v="1"/>
    <x v="0"/>
    <x v="0"/>
    <x v="1"/>
    <x v="1"/>
    <x v="1"/>
    <x v="1"/>
    <x v="0"/>
    <x v="0"/>
    <x v="1"/>
    <x v="1"/>
    <x v="1"/>
    <x v="1"/>
    <x v="1"/>
    <x v="1"/>
    <x v="0"/>
    <x v="0"/>
    <x v="0"/>
    <x v="1"/>
    <x v="1"/>
    <x v="1"/>
    <x v="0"/>
    <x v="0"/>
    <x v="0"/>
    <x v="0"/>
    <x v="0"/>
    <x v="0"/>
    <x v="0"/>
    <x v="0"/>
    <x v="0"/>
    <x v="1"/>
    <x v="1"/>
    <x v="1"/>
    <x v="1"/>
    <x v="0"/>
    <x v="0"/>
    <x v="1"/>
    <x v="1"/>
    <x v="1"/>
    <x v="1"/>
    <x v="1"/>
    <x v="1"/>
    <x v="0"/>
    <x v="0"/>
    <x v="1"/>
    <x v="1"/>
    <x v="1"/>
    <x v="0"/>
    <x v="1"/>
    <x v="1"/>
    <x v="1"/>
    <x v="1"/>
    <x v="1"/>
    <x v="1"/>
    <x v="1"/>
    <x v="1"/>
    <x v="1"/>
    <x v="1"/>
    <x v="1"/>
    <x v="1"/>
    <x v="1"/>
    <x v="1"/>
    <x v="1"/>
    <x v="1"/>
    <x v="1"/>
    <x v="1"/>
    <x v="0"/>
    <x v="0"/>
    <x v="1"/>
    <x v="1"/>
    <x v="1"/>
    <x v="0"/>
    <x v="1"/>
    <x v="1"/>
    <x v="1"/>
    <x v="1"/>
    <x v="1"/>
    <x v="0"/>
  </r>
  <r>
    <x v="0"/>
    <x v="0"/>
    <x v="0"/>
    <x v="1"/>
    <x v="2"/>
    <x v="2"/>
    <x v="2"/>
    <x v="1"/>
    <x v="1"/>
    <x v="1"/>
    <x v="0"/>
    <x v="2"/>
    <x v="2"/>
    <x v="2"/>
    <x v="1"/>
    <x v="0"/>
    <x v="2"/>
    <x v="2"/>
    <x v="0"/>
    <x v="1"/>
    <x v="0"/>
    <x v="0"/>
    <x v="0"/>
    <x v="0"/>
    <x v="0"/>
    <x v="2"/>
    <x v="0"/>
    <x v="0"/>
    <x v="0"/>
    <x v="0"/>
    <x v="0"/>
    <x v="0"/>
    <x v="2"/>
    <x v="2"/>
    <x v="2"/>
    <x v="2"/>
    <x v="2"/>
    <x v="0"/>
    <x v="0"/>
    <x v="0"/>
    <x v="2"/>
    <x v="2"/>
    <x v="2"/>
    <x v="0"/>
    <x v="0"/>
    <x v="0"/>
    <x v="0"/>
    <x v="0"/>
    <x v="0"/>
    <x v="0"/>
    <x v="0"/>
    <x v="0"/>
    <x v="2"/>
    <x v="2"/>
    <x v="2"/>
    <x v="2"/>
    <x v="0"/>
    <x v="0"/>
    <x v="2"/>
    <x v="2"/>
    <x v="1"/>
    <x v="1"/>
    <x v="2"/>
    <x v="2"/>
    <x v="0"/>
    <x v="0"/>
    <x v="2"/>
    <x v="2"/>
    <x v="2"/>
    <x v="0"/>
    <x v="2"/>
    <x v="2"/>
    <x v="2"/>
    <x v="2"/>
    <x v="2"/>
    <x v="2"/>
    <x v="2"/>
    <x v="2"/>
    <x v="2"/>
    <x v="1"/>
    <x v="1"/>
    <x v="2"/>
    <x v="1"/>
    <x v="0"/>
    <x v="2"/>
    <x v="0"/>
    <x v="1"/>
    <x v="1"/>
    <x v="0"/>
    <x v="0"/>
    <x v="2"/>
    <x v="2"/>
    <x v="1"/>
    <x v="0"/>
    <x v="1"/>
    <x v="2"/>
    <x v="1"/>
    <x v="1"/>
    <x v="1"/>
    <x v="0"/>
  </r>
  <r>
    <x v="0"/>
    <x v="0"/>
    <x v="0"/>
    <x v="0"/>
    <x v="3"/>
    <x v="3"/>
    <x v="3"/>
    <x v="2"/>
    <x v="2"/>
    <x v="2"/>
    <x v="1"/>
    <x v="3"/>
    <x v="3"/>
    <x v="3"/>
    <x v="2"/>
    <x v="1"/>
    <x v="3"/>
    <x v="3"/>
    <x v="2"/>
    <x v="2"/>
    <x v="0"/>
    <x v="0"/>
    <x v="0"/>
    <x v="0"/>
    <x v="1"/>
    <x v="3"/>
    <x v="2"/>
    <x v="2"/>
    <x v="2"/>
    <x v="0"/>
    <x v="0"/>
    <x v="2"/>
    <x v="3"/>
    <x v="2"/>
    <x v="3"/>
    <x v="3"/>
    <x v="2"/>
    <x v="0"/>
    <x v="0"/>
    <x v="0"/>
    <x v="3"/>
    <x v="3"/>
    <x v="3"/>
    <x v="1"/>
    <x v="1"/>
    <x v="1"/>
    <x v="1"/>
    <x v="1"/>
    <x v="1"/>
    <x v="1"/>
    <x v="1"/>
    <x v="1"/>
    <x v="3"/>
    <x v="3"/>
    <x v="3"/>
    <x v="3"/>
    <x v="1"/>
    <x v="1"/>
    <x v="3"/>
    <x v="3"/>
    <x v="2"/>
    <x v="2"/>
    <x v="3"/>
    <x v="3"/>
    <x v="1"/>
    <x v="1"/>
    <x v="3"/>
    <x v="3"/>
    <x v="3"/>
    <x v="1"/>
    <x v="3"/>
    <x v="3"/>
    <x v="1"/>
    <x v="1"/>
    <x v="3"/>
    <x v="3"/>
    <x v="1"/>
    <x v="3"/>
    <x v="1"/>
    <x v="1"/>
    <x v="1"/>
    <x v="3"/>
    <x v="2"/>
    <x v="1"/>
    <x v="1"/>
    <x v="1"/>
    <x v="1"/>
    <x v="1"/>
    <x v="1"/>
    <x v="1"/>
    <x v="3"/>
    <x v="3"/>
    <x v="1"/>
    <x v="0"/>
    <x v="1"/>
    <x v="3"/>
    <x v="1"/>
    <x v="1"/>
    <x v="1"/>
    <x v="0"/>
  </r>
  <r>
    <x v="0"/>
    <x v="0"/>
    <x v="0"/>
    <x v="0"/>
    <x v="4"/>
    <x v="4"/>
    <x v="4"/>
    <x v="2"/>
    <x v="2"/>
    <x v="0"/>
    <x v="0"/>
    <x v="4"/>
    <x v="4"/>
    <x v="4"/>
    <x v="3"/>
    <x v="0"/>
    <x v="4"/>
    <x v="4"/>
    <x v="0"/>
    <x v="3"/>
    <x v="0"/>
    <x v="0"/>
    <x v="0"/>
    <x v="0"/>
    <x v="0"/>
    <x v="1"/>
    <x v="0"/>
    <x v="0"/>
    <x v="0"/>
    <x v="0"/>
    <x v="0"/>
    <x v="0"/>
    <x v="4"/>
    <x v="3"/>
    <x v="4"/>
    <x v="4"/>
    <x v="2"/>
    <x v="0"/>
    <x v="0"/>
    <x v="0"/>
    <x v="2"/>
    <x v="2"/>
    <x v="2"/>
    <x v="0"/>
    <x v="0"/>
    <x v="0"/>
    <x v="0"/>
    <x v="0"/>
    <x v="0"/>
    <x v="0"/>
    <x v="0"/>
    <x v="0"/>
    <x v="4"/>
    <x v="4"/>
    <x v="1"/>
    <x v="4"/>
    <x v="0"/>
    <x v="0"/>
    <x v="4"/>
    <x v="4"/>
    <x v="1"/>
    <x v="1"/>
    <x v="4"/>
    <x v="4"/>
    <x v="0"/>
    <x v="0"/>
    <x v="4"/>
    <x v="4"/>
    <x v="4"/>
    <x v="0"/>
    <x v="2"/>
    <x v="2"/>
    <x v="2"/>
    <x v="3"/>
    <x v="4"/>
    <x v="4"/>
    <x v="3"/>
    <x v="4"/>
    <x v="3"/>
    <x v="2"/>
    <x v="2"/>
    <x v="4"/>
    <x v="0"/>
    <x v="0"/>
    <x v="0"/>
    <x v="0"/>
    <x v="2"/>
    <x v="1"/>
    <x v="0"/>
    <x v="0"/>
    <x v="4"/>
    <x v="4"/>
    <x v="1"/>
    <x v="0"/>
    <x v="2"/>
    <x v="4"/>
    <x v="2"/>
    <x v="1"/>
    <x v="2"/>
    <x v="0"/>
  </r>
  <r>
    <x v="0"/>
    <x v="0"/>
    <x v="0"/>
    <x v="0"/>
    <x v="5"/>
    <x v="5"/>
    <x v="5"/>
    <x v="0"/>
    <x v="3"/>
    <x v="3"/>
    <x v="0"/>
    <x v="5"/>
    <x v="5"/>
    <x v="5"/>
    <x v="3"/>
    <x v="0"/>
    <x v="5"/>
    <x v="5"/>
    <x v="3"/>
    <x v="4"/>
    <x v="1"/>
    <x v="2"/>
    <x v="2"/>
    <x v="0"/>
    <x v="2"/>
    <x v="4"/>
    <x v="3"/>
    <x v="3"/>
    <x v="3"/>
    <x v="0"/>
    <x v="0"/>
    <x v="3"/>
    <x v="5"/>
    <x v="4"/>
    <x v="3"/>
    <x v="5"/>
    <x v="3"/>
    <x v="0"/>
    <x v="0"/>
    <x v="0"/>
    <x v="4"/>
    <x v="4"/>
    <x v="4"/>
    <x v="2"/>
    <x v="0"/>
    <x v="0"/>
    <x v="0"/>
    <x v="0"/>
    <x v="0"/>
    <x v="0"/>
    <x v="0"/>
    <x v="0"/>
    <x v="5"/>
    <x v="5"/>
    <x v="4"/>
    <x v="5"/>
    <x v="0"/>
    <x v="1"/>
    <x v="5"/>
    <x v="3"/>
    <x v="1"/>
    <x v="2"/>
    <x v="5"/>
    <x v="3"/>
    <x v="1"/>
    <x v="1"/>
    <x v="3"/>
    <x v="3"/>
    <x v="5"/>
    <x v="2"/>
    <x v="4"/>
    <x v="4"/>
    <x v="3"/>
    <x v="4"/>
    <x v="5"/>
    <x v="5"/>
    <x v="4"/>
    <x v="3"/>
    <x v="1"/>
    <x v="1"/>
    <x v="1"/>
    <x v="5"/>
    <x v="2"/>
    <x v="1"/>
    <x v="3"/>
    <x v="1"/>
    <x v="1"/>
    <x v="1"/>
    <x v="1"/>
    <x v="1"/>
    <x v="5"/>
    <x v="3"/>
    <x v="1"/>
    <x v="0"/>
    <x v="1"/>
    <x v="5"/>
    <x v="1"/>
    <x v="1"/>
    <x v="1"/>
    <x v="0"/>
  </r>
  <r>
    <x v="0"/>
    <x v="0"/>
    <x v="0"/>
    <x v="0"/>
    <x v="6"/>
    <x v="6"/>
    <x v="6"/>
    <x v="0"/>
    <x v="3"/>
    <x v="3"/>
    <x v="0"/>
    <x v="6"/>
    <x v="6"/>
    <x v="6"/>
    <x v="3"/>
    <x v="0"/>
    <x v="4"/>
    <x v="6"/>
    <x v="3"/>
    <x v="5"/>
    <x v="1"/>
    <x v="3"/>
    <x v="3"/>
    <x v="0"/>
    <x v="3"/>
    <x v="5"/>
    <x v="4"/>
    <x v="4"/>
    <x v="4"/>
    <x v="0"/>
    <x v="1"/>
    <x v="4"/>
    <x v="6"/>
    <x v="5"/>
    <x v="5"/>
    <x v="6"/>
    <x v="2"/>
    <x v="1"/>
    <x v="0"/>
    <x v="0"/>
    <x v="4"/>
    <x v="5"/>
    <x v="5"/>
    <x v="2"/>
    <x v="0"/>
    <x v="0"/>
    <x v="0"/>
    <x v="0"/>
    <x v="0"/>
    <x v="0"/>
    <x v="0"/>
    <x v="0"/>
    <x v="6"/>
    <x v="6"/>
    <x v="5"/>
    <x v="3"/>
    <x v="2"/>
    <x v="0"/>
    <x v="6"/>
    <x v="3"/>
    <x v="1"/>
    <x v="1"/>
    <x v="0"/>
    <x v="0"/>
    <x v="0"/>
    <x v="1"/>
    <x v="5"/>
    <x v="3"/>
    <x v="6"/>
    <x v="3"/>
    <x v="1"/>
    <x v="5"/>
    <x v="3"/>
    <x v="5"/>
    <x v="6"/>
    <x v="6"/>
    <x v="5"/>
    <x v="3"/>
    <x v="1"/>
    <x v="0"/>
    <x v="0"/>
    <x v="6"/>
    <x v="2"/>
    <x v="1"/>
    <x v="3"/>
    <x v="1"/>
    <x v="1"/>
    <x v="1"/>
    <x v="1"/>
    <x v="1"/>
    <x v="6"/>
    <x v="5"/>
    <x v="1"/>
    <x v="0"/>
    <x v="1"/>
    <x v="6"/>
    <x v="1"/>
    <x v="1"/>
    <x v="1"/>
    <x v="0"/>
  </r>
  <r>
    <x v="0"/>
    <x v="0"/>
    <x v="0"/>
    <x v="0"/>
    <x v="7"/>
    <x v="7"/>
    <x v="7"/>
    <x v="0"/>
    <x v="4"/>
    <x v="0"/>
    <x v="0"/>
    <x v="7"/>
    <x v="7"/>
    <x v="7"/>
    <x v="0"/>
    <x v="0"/>
    <x v="6"/>
    <x v="7"/>
    <x v="3"/>
    <x v="6"/>
    <x v="1"/>
    <x v="3"/>
    <x v="3"/>
    <x v="0"/>
    <x v="0"/>
    <x v="3"/>
    <x v="4"/>
    <x v="4"/>
    <x v="3"/>
    <x v="0"/>
    <x v="0"/>
    <x v="5"/>
    <x v="7"/>
    <x v="6"/>
    <x v="6"/>
    <x v="7"/>
    <x v="3"/>
    <x v="0"/>
    <x v="0"/>
    <x v="0"/>
    <x v="4"/>
    <x v="4"/>
    <x v="4"/>
    <x v="2"/>
    <x v="0"/>
    <x v="0"/>
    <x v="0"/>
    <x v="0"/>
    <x v="0"/>
    <x v="0"/>
    <x v="0"/>
    <x v="0"/>
    <x v="7"/>
    <x v="7"/>
    <x v="5"/>
    <x v="3"/>
    <x v="3"/>
    <x v="0"/>
    <x v="7"/>
    <x v="3"/>
    <x v="1"/>
    <x v="1"/>
    <x v="6"/>
    <x v="3"/>
    <x v="1"/>
    <x v="1"/>
    <x v="3"/>
    <x v="3"/>
    <x v="7"/>
    <x v="4"/>
    <x v="4"/>
    <x v="4"/>
    <x v="4"/>
    <x v="6"/>
    <x v="7"/>
    <x v="7"/>
    <x v="2"/>
    <x v="5"/>
    <x v="1"/>
    <x v="3"/>
    <x v="3"/>
    <x v="7"/>
    <x v="2"/>
    <x v="2"/>
    <x v="0"/>
    <x v="1"/>
    <x v="1"/>
    <x v="1"/>
    <x v="1"/>
    <x v="1"/>
    <x v="7"/>
    <x v="6"/>
    <x v="1"/>
    <x v="0"/>
    <x v="1"/>
    <x v="7"/>
    <x v="1"/>
    <x v="1"/>
    <x v="1"/>
    <x v="0"/>
  </r>
  <r>
    <x v="0"/>
    <x v="0"/>
    <x v="0"/>
    <x v="0"/>
    <x v="8"/>
    <x v="8"/>
    <x v="8"/>
    <x v="0"/>
    <x v="3"/>
    <x v="3"/>
    <x v="0"/>
    <x v="8"/>
    <x v="8"/>
    <x v="8"/>
    <x v="0"/>
    <x v="0"/>
    <x v="7"/>
    <x v="8"/>
    <x v="0"/>
    <x v="7"/>
    <x v="2"/>
    <x v="4"/>
    <x v="4"/>
    <x v="0"/>
    <x v="2"/>
    <x v="5"/>
    <x v="5"/>
    <x v="5"/>
    <x v="5"/>
    <x v="0"/>
    <x v="0"/>
    <x v="5"/>
    <x v="8"/>
    <x v="7"/>
    <x v="7"/>
    <x v="8"/>
    <x v="4"/>
    <x v="0"/>
    <x v="0"/>
    <x v="0"/>
    <x v="5"/>
    <x v="6"/>
    <x v="6"/>
    <x v="2"/>
    <x v="0"/>
    <x v="0"/>
    <x v="0"/>
    <x v="0"/>
    <x v="0"/>
    <x v="0"/>
    <x v="0"/>
    <x v="0"/>
    <x v="8"/>
    <x v="8"/>
    <x v="6"/>
    <x v="3"/>
    <x v="4"/>
    <x v="1"/>
    <x v="8"/>
    <x v="3"/>
    <x v="1"/>
    <x v="2"/>
    <x v="7"/>
    <x v="3"/>
    <x v="1"/>
    <x v="1"/>
    <x v="3"/>
    <x v="3"/>
    <x v="8"/>
    <x v="4"/>
    <x v="5"/>
    <x v="6"/>
    <x v="2"/>
    <x v="3"/>
    <x v="6"/>
    <x v="8"/>
    <x v="6"/>
    <x v="6"/>
    <x v="3"/>
    <x v="3"/>
    <x v="3"/>
    <x v="8"/>
    <x v="0"/>
    <x v="2"/>
    <x v="3"/>
    <x v="0"/>
    <x v="3"/>
    <x v="2"/>
    <x v="1"/>
    <x v="1"/>
    <x v="8"/>
    <x v="7"/>
    <x v="1"/>
    <x v="0"/>
    <x v="2"/>
    <x v="8"/>
    <x v="3"/>
    <x v="1"/>
    <x v="3"/>
    <x v="0"/>
  </r>
  <r>
    <x v="0"/>
    <x v="0"/>
    <x v="0"/>
    <x v="1"/>
    <x v="9"/>
    <x v="9"/>
    <x v="9"/>
    <x v="3"/>
    <x v="5"/>
    <x v="2"/>
    <x v="1"/>
    <x v="9"/>
    <x v="9"/>
    <x v="9"/>
    <x v="1"/>
    <x v="0"/>
    <x v="8"/>
    <x v="9"/>
    <x v="4"/>
    <x v="8"/>
    <x v="3"/>
    <x v="5"/>
    <x v="5"/>
    <x v="1"/>
    <x v="4"/>
    <x v="6"/>
    <x v="6"/>
    <x v="6"/>
    <x v="6"/>
    <x v="0"/>
    <x v="0"/>
    <x v="6"/>
    <x v="9"/>
    <x v="2"/>
    <x v="1"/>
    <x v="9"/>
    <x v="2"/>
    <x v="0"/>
    <x v="0"/>
    <x v="1"/>
    <x v="6"/>
    <x v="3"/>
    <x v="7"/>
    <x v="1"/>
    <x v="1"/>
    <x v="1"/>
    <x v="1"/>
    <x v="1"/>
    <x v="1"/>
    <x v="1"/>
    <x v="1"/>
    <x v="1"/>
    <x v="3"/>
    <x v="3"/>
    <x v="3"/>
    <x v="3"/>
    <x v="1"/>
    <x v="1"/>
    <x v="3"/>
    <x v="3"/>
    <x v="2"/>
    <x v="2"/>
    <x v="3"/>
    <x v="3"/>
    <x v="1"/>
    <x v="1"/>
    <x v="3"/>
    <x v="3"/>
    <x v="9"/>
    <x v="1"/>
    <x v="3"/>
    <x v="3"/>
    <x v="1"/>
    <x v="1"/>
    <x v="3"/>
    <x v="9"/>
    <x v="1"/>
    <x v="3"/>
    <x v="1"/>
    <x v="1"/>
    <x v="1"/>
    <x v="9"/>
    <x v="2"/>
    <x v="1"/>
    <x v="1"/>
    <x v="1"/>
    <x v="1"/>
    <x v="1"/>
    <x v="1"/>
    <x v="1"/>
    <x v="9"/>
    <x v="1"/>
    <x v="1"/>
    <x v="0"/>
    <x v="1"/>
    <x v="9"/>
    <x v="1"/>
    <x v="1"/>
    <x v="1"/>
    <x v="0"/>
  </r>
  <r>
    <x v="0"/>
    <x v="0"/>
    <x v="0"/>
    <x v="1"/>
    <x v="10"/>
    <x v="10"/>
    <x v="10"/>
    <x v="4"/>
    <x v="6"/>
    <x v="4"/>
    <x v="0"/>
    <x v="10"/>
    <x v="10"/>
    <x v="10"/>
    <x v="1"/>
    <x v="0"/>
    <x v="9"/>
    <x v="10"/>
    <x v="3"/>
    <x v="9"/>
    <x v="4"/>
    <x v="6"/>
    <x v="6"/>
    <x v="0"/>
    <x v="5"/>
    <x v="7"/>
    <x v="5"/>
    <x v="5"/>
    <x v="4"/>
    <x v="0"/>
    <x v="0"/>
    <x v="1"/>
    <x v="10"/>
    <x v="8"/>
    <x v="8"/>
    <x v="10"/>
    <x v="5"/>
    <x v="0"/>
    <x v="0"/>
    <x v="0"/>
    <x v="4"/>
    <x v="7"/>
    <x v="8"/>
    <x v="2"/>
    <x v="0"/>
    <x v="0"/>
    <x v="0"/>
    <x v="0"/>
    <x v="0"/>
    <x v="0"/>
    <x v="0"/>
    <x v="0"/>
    <x v="9"/>
    <x v="9"/>
    <x v="7"/>
    <x v="6"/>
    <x v="0"/>
    <x v="1"/>
    <x v="9"/>
    <x v="3"/>
    <x v="1"/>
    <x v="1"/>
    <x v="8"/>
    <x v="5"/>
    <x v="1"/>
    <x v="1"/>
    <x v="3"/>
    <x v="3"/>
    <x v="10"/>
    <x v="5"/>
    <x v="6"/>
    <x v="7"/>
    <x v="3"/>
    <x v="5"/>
    <x v="4"/>
    <x v="10"/>
    <x v="7"/>
    <x v="7"/>
    <x v="1"/>
    <x v="1"/>
    <x v="1"/>
    <x v="10"/>
    <x v="2"/>
    <x v="1"/>
    <x v="0"/>
    <x v="1"/>
    <x v="1"/>
    <x v="1"/>
    <x v="1"/>
    <x v="1"/>
    <x v="10"/>
    <x v="8"/>
    <x v="1"/>
    <x v="0"/>
    <x v="1"/>
    <x v="10"/>
    <x v="1"/>
    <x v="1"/>
    <x v="1"/>
    <x v="0"/>
  </r>
  <r>
    <x v="0"/>
    <x v="0"/>
    <x v="0"/>
    <x v="1"/>
    <x v="11"/>
    <x v="11"/>
    <x v="11"/>
    <x v="4"/>
    <x v="6"/>
    <x v="4"/>
    <x v="0"/>
    <x v="11"/>
    <x v="11"/>
    <x v="11"/>
    <x v="1"/>
    <x v="0"/>
    <x v="10"/>
    <x v="11"/>
    <x v="1"/>
    <x v="1"/>
    <x v="4"/>
    <x v="7"/>
    <x v="7"/>
    <x v="0"/>
    <x v="5"/>
    <x v="8"/>
    <x v="7"/>
    <x v="5"/>
    <x v="4"/>
    <x v="0"/>
    <x v="2"/>
    <x v="7"/>
    <x v="11"/>
    <x v="9"/>
    <x v="9"/>
    <x v="9"/>
    <x v="2"/>
    <x v="0"/>
    <x v="0"/>
    <x v="0"/>
    <x v="7"/>
    <x v="8"/>
    <x v="9"/>
    <x v="0"/>
    <x v="0"/>
    <x v="0"/>
    <x v="0"/>
    <x v="0"/>
    <x v="0"/>
    <x v="0"/>
    <x v="0"/>
    <x v="0"/>
    <x v="2"/>
    <x v="2"/>
    <x v="8"/>
    <x v="7"/>
    <x v="0"/>
    <x v="0"/>
    <x v="1"/>
    <x v="2"/>
    <x v="1"/>
    <x v="1"/>
    <x v="2"/>
    <x v="1"/>
    <x v="0"/>
    <x v="0"/>
    <x v="6"/>
    <x v="2"/>
    <x v="11"/>
    <x v="0"/>
    <x v="6"/>
    <x v="8"/>
    <x v="4"/>
    <x v="7"/>
    <x v="8"/>
    <x v="11"/>
    <x v="8"/>
    <x v="8"/>
    <x v="1"/>
    <x v="4"/>
    <x v="1"/>
    <x v="11"/>
    <x v="1"/>
    <x v="0"/>
    <x v="4"/>
    <x v="1"/>
    <x v="1"/>
    <x v="1"/>
    <x v="1"/>
    <x v="1"/>
    <x v="11"/>
    <x v="9"/>
    <x v="1"/>
    <x v="0"/>
    <x v="1"/>
    <x v="11"/>
    <x v="1"/>
    <x v="1"/>
    <x v="1"/>
    <x v="0"/>
  </r>
  <r>
    <x v="0"/>
    <x v="0"/>
    <x v="0"/>
    <x v="1"/>
    <x v="12"/>
    <x v="12"/>
    <x v="12"/>
    <x v="5"/>
    <x v="7"/>
    <x v="4"/>
    <x v="0"/>
    <x v="9"/>
    <x v="12"/>
    <x v="12"/>
    <x v="2"/>
    <x v="2"/>
    <x v="11"/>
    <x v="12"/>
    <x v="3"/>
    <x v="10"/>
    <x v="3"/>
    <x v="8"/>
    <x v="8"/>
    <x v="2"/>
    <x v="6"/>
    <x v="9"/>
    <x v="8"/>
    <x v="7"/>
    <x v="6"/>
    <x v="0"/>
    <x v="0"/>
    <x v="7"/>
    <x v="12"/>
    <x v="2"/>
    <x v="10"/>
    <x v="11"/>
    <x v="6"/>
    <x v="2"/>
    <x v="0"/>
    <x v="2"/>
    <x v="5"/>
    <x v="9"/>
    <x v="6"/>
    <x v="2"/>
    <x v="0"/>
    <x v="0"/>
    <x v="2"/>
    <x v="2"/>
    <x v="1"/>
    <x v="1"/>
    <x v="1"/>
    <x v="1"/>
    <x v="3"/>
    <x v="3"/>
    <x v="9"/>
    <x v="3"/>
    <x v="0"/>
    <x v="0"/>
    <x v="10"/>
    <x v="3"/>
    <x v="1"/>
    <x v="2"/>
    <x v="8"/>
    <x v="3"/>
    <x v="1"/>
    <x v="1"/>
    <x v="3"/>
    <x v="3"/>
    <x v="9"/>
    <x v="6"/>
    <x v="6"/>
    <x v="9"/>
    <x v="5"/>
    <x v="8"/>
    <x v="5"/>
    <x v="12"/>
    <x v="9"/>
    <x v="3"/>
    <x v="1"/>
    <x v="4"/>
    <x v="1"/>
    <x v="12"/>
    <x v="2"/>
    <x v="1"/>
    <x v="1"/>
    <x v="1"/>
    <x v="1"/>
    <x v="1"/>
    <x v="1"/>
    <x v="1"/>
    <x v="12"/>
    <x v="9"/>
    <x v="1"/>
    <x v="0"/>
    <x v="1"/>
    <x v="12"/>
    <x v="1"/>
    <x v="1"/>
    <x v="1"/>
    <x v="0"/>
  </r>
  <r>
    <x v="0"/>
    <x v="0"/>
    <x v="0"/>
    <x v="1"/>
    <x v="13"/>
    <x v="13"/>
    <x v="13"/>
    <x v="6"/>
    <x v="6"/>
    <x v="4"/>
    <x v="0"/>
    <x v="12"/>
    <x v="13"/>
    <x v="13"/>
    <x v="1"/>
    <x v="2"/>
    <x v="11"/>
    <x v="13"/>
    <x v="3"/>
    <x v="11"/>
    <x v="3"/>
    <x v="9"/>
    <x v="9"/>
    <x v="0"/>
    <x v="7"/>
    <x v="10"/>
    <x v="9"/>
    <x v="8"/>
    <x v="7"/>
    <x v="0"/>
    <x v="2"/>
    <x v="0"/>
    <x v="13"/>
    <x v="10"/>
    <x v="11"/>
    <x v="0"/>
    <x v="7"/>
    <x v="0"/>
    <x v="0"/>
    <x v="0"/>
    <x v="8"/>
    <x v="10"/>
    <x v="10"/>
    <x v="2"/>
    <x v="0"/>
    <x v="0"/>
    <x v="2"/>
    <x v="2"/>
    <x v="1"/>
    <x v="1"/>
    <x v="1"/>
    <x v="1"/>
    <x v="4"/>
    <x v="3"/>
    <x v="3"/>
    <x v="3"/>
    <x v="1"/>
    <x v="1"/>
    <x v="3"/>
    <x v="3"/>
    <x v="2"/>
    <x v="2"/>
    <x v="3"/>
    <x v="3"/>
    <x v="1"/>
    <x v="1"/>
    <x v="3"/>
    <x v="3"/>
    <x v="12"/>
    <x v="6"/>
    <x v="6"/>
    <x v="10"/>
    <x v="6"/>
    <x v="9"/>
    <x v="7"/>
    <x v="13"/>
    <x v="10"/>
    <x v="3"/>
    <x v="1"/>
    <x v="1"/>
    <x v="1"/>
    <x v="13"/>
    <x v="2"/>
    <x v="1"/>
    <x v="1"/>
    <x v="1"/>
    <x v="1"/>
    <x v="1"/>
    <x v="1"/>
    <x v="1"/>
    <x v="13"/>
    <x v="10"/>
    <x v="1"/>
    <x v="0"/>
    <x v="1"/>
    <x v="13"/>
    <x v="1"/>
    <x v="1"/>
    <x v="1"/>
    <x v="0"/>
  </r>
  <r>
    <x v="0"/>
    <x v="0"/>
    <x v="0"/>
    <x v="1"/>
    <x v="14"/>
    <x v="14"/>
    <x v="14"/>
    <x v="7"/>
    <x v="8"/>
    <x v="4"/>
    <x v="0"/>
    <x v="9"/>
    <x v="14"/>
    <x v="14"/>
    <x v="2"/>
    <x v="2"/>
    <x v="11"/>
    <x v="9"/>
    <x v="3"/>
    <x v="12"/>
    <x v="3"/>
    <x v="10"/>
    <x v="10"/>
    <x v="2"/>
    <x v="8"/>
    <x v="11"/>
    <x v="10"/>
    <x v="7"/>
    <x v="6"/>
    <x v="0"/>
    <x v="2"/>
    <x v="0"/>
    <x v="14"/>
    <x v="1"/>
    <x v="12"/>
    <x v="12"/>
    <x v="6"/>
    <x v="2"/>
    <x v="0"/>
    <x v="2"/>
    <x v="8"/>
    <x v="11"/>
    <x v="10"/>
    <x v="2"/>
    <x v="0"/>
    <x v="0"/>
    <x v="3"/>
    <x v="2"/>
    <x v="0"/>
    <x v="0"/>
    <x v="2"/>
    <x v="2"/>
    <x v="10"/>
    <x v="3"/>
    <x v="10"/>
    <x v="3"/>
    <x v="0"/>
    <x v="1"/>
    <x v="11"/>
    <x v="3"/>
    <x v="1"/>
    <x v="1"/>
    <x v="8"/>
    <x v="5"/>
    <x v="1"/>
    <x v="1"/>
    <x v="3"/>
    <x v="3"/>
    <x v="9"/>
    <x v="3"/>
    <x v="7"/>
    <x v="11"/>
    <x v="6"/>
    <x v="9"/>
    <x v="7"/>
    <x v="14"/>
    <x v="11"/>
    <x v="3"/>
    <x v="1"/>
    <x v="1"/>
    <x v="1"/>
    <x v="14"/>
    <x v="2"/>
    <x v="1"/>
    <x v="1"/>
    <x v="1"/>
    <x v="1"/>
    <x v="1"/>
    <x v="1"/>
    <x v="1"/>
    <x v="14"/>
    <x v="11"/>
    <x v="1"/>
    <x v="0"/>
    <x v="1"/>
    <x v="14"/>
    <x v="1"/>
    <x v="1"/>
    <x v="1"/>
    <x v="0"/>
  </r>
  <r>
    <x v="0"/>
    <x v="0"/>
    <x v="0"/>
    <x v="1"/>
    <x v="15"/>
    <x v="15"/>
    <x v="15"/>
    <x v="6"/>
    <x v="6"/>
    <x v="4"/>
    <x v="0"/>
    <x v="13"/>
    <x v="15"/>
    <x v="15"/>
    <x v="1"/>
    <x v="0"/>
    <x v="12"/>
    <x v="14"/>
    <x v="1"/>
    <x v="1"/>
    <x v="2"/>
    <x v="11"/>
    <x v="11"/>
    <x v="0"/>
    <x v="9"/>
    <x v="12"/>
    <x v="7"/>
    <x v="9"/>
    <x v="4"/>
    <x v="0"/>
    <x v="0"/>
    <x v="4"/>
    <x v="15"/>
    <x v="11"/>
    <x v="10"/>
    <x v="11"/>
    <x v="6"/>
    <x v="2"/>
    <x v="0"/>
    <x v="0"/>
    <x v="7"/>
    <x v="12"/>
    <x v="11"/>
    <x v="0"/>
    <x v="0"/>
    <x v="0"/>
    <x v="0"/>
    <x v="0"/>
    <x v="0"/>
    <x v="0"/>
    <x v="0"/>
    <x v="0"/>
    <x v="11"/>
    <x v="10"/>
    <x v="7"/>
    <x v="8"/>
    <x v="0"/>
    <x v="0"/>
    <x v="12"/>
    <x v="5"/>
    <x v="1"/>
    <x v="1"/>
    <x v="1"/>
    <x v="6"/>
    <x v="0"/>
    <x v="0"/>
    <x v="1"/>
    <x v="5"/>
    <x v="13"/>
    <x v="0"/>
    <x v="4"/>
    <x v="12"/>
    <x v="3"/>
    <x v="5"/>
    <x v="4"/>
    <x v="15"/>
    <x v="12"/>
    <x v="9"/>
    <x v="1"/>
    <x v="4"/>
    <x v="1"/>
    <x v="15"/>
    <x v="3"/>
    <x v="1"/>
    <x v="1"/>
    <x v="1"/>
    <x v="1"/>
    <x v="1"/>
    <x v="1"/>
    <x v="1"/>
    <x v="15"/>
    <x v="9"/>
    <x v="1"/>
    <x v="0"/>
    <x v="1"/>
    <x v="15"/>
    <x v="1"/>
    <x v="1"/>
    <x v="1"/>
    <x v="0"/>
  </r>
  <r>
    <x v="0"/>
    <x v="0"/>
    <x v="0"/>
    <x v="1"/>
    <x v="16"/>
    <x v="16"/>
    <x v="16"/>
    <x v="8"/>
    <x v="5"/>
    <x v="1"/>
    <x v="0"/>
    <x v="14"/>
    <x v="16"/>
    <x v="16"/>
    <x v="1"/>
    <x v="0"/>
    <x v="9"/>
    <x v="15"/>
    <x v="1"/>
    <x v="1"/>
    <x v="4"/>
    <x v="12"/>
    <x v="12"/>
    <x v="0"/>
    <x v="10"/>
    <x v="13"/>
    <x v="11"/>
    <x v="10"/>
    <x v="7"/>
    <x v="0"/>
    <x v="0"/>
    <x v="8"/>
    <x v="12"/>
    <x v="2"/>
    <x v="9"/>
    <x v="9"/>
    <x v="5"/>
    <x v="0"/>
    <x v="0"/>
    <x v="0"/>
    <x v="7"/>
    <x v="13"/>
    <x v="12"/>
    <x v="0"/>
    <x v="0"/>
    <x v="0"/>
    <x v="0"/>
    <x v="0"/>
    <x v="0"/>
    <x v="0"/>
    <x v="0"/>
    <x v="0"/>
    <x v="6"/>
    <x v="11"/>
    <x v="11"/>
    <x v="9"/>
    <x v="0"/>
    <x v="0"/>
    <x v="13"/>
    <x v="6"/>
    <x v="1"/>
    <x v="1"/>
    <x v="9"/>
    <x v="7"/>
    <x v="0"/>
    <x v="0"/>
    <x v="7"/>
    <x v="6"/>
    <x v="14"/>
    <x v="0"/>
    <x v="4"/>
    <x v="13"/>
    <x v="4"/>
    <x v="10"/>
    <x v="8"/>
    <x v="16"/>
    <x v="13"/>
    <x v="10"/>
    <x v="1"/>
    <x v="4"/>
    <x v="1"/>
    <x v="16"/>
    <x v="3"/>
    <x v="0"/>
    <x v="1"/>
    <x v="1"/>
    <x v="1"/>
    <x v="1"/>
    <x v="1"/>
    <x v="1"/>
    <x v="12"/>
    <x v="9"/>
    <x v="1"/>
    <x v="0"/>
    <x v="1"/>
    <x v="12"/>
    <x v="1"/>
    <x v="1"/>
    <x v="1"/>
    <x v="0"/>
  </r>
  <r>
    <x v="0"/>
    <x v="0"/>
    <x v="0"/>
    <x v="1"/>
    <x v="17"/>
    <x v="17"/>
    <x v="17"/>
    <x v="9"/>
    <x v="5"/>
    <x v="1"/>
    <x v="0"/>
    <x v="15"/>
    <x v="17"/>
    <x v="17"/>
    <x v="1"/>
    <x v="0"/>
    <x v="9"/>
    <x v="16"/>
    <x v="1"/>
    <x v="1"/>
    <x v="4"/>
    <x v="13"/>
    <x v="13"/>
    <x v="0"/>
    <x v="11"/>
    <x v="8"/>
    <x v="7"/>
    <x v="11"/>
    <x v="5"/>
    <x v="0"/>
    <x v="0"/>
    <x v="1"/>
    <x v="16"/>
    <x v="8"/>
    <x v="9"/>
    <x v="9"/>
    <x v="2"/>
    <x v="0"/>
    <x v="0"/>
    <x v="0"/>
    <x v="7"/>
    <x v="14"/>
    <x v="13"/>
    <x v="0"/>
    <x v="0"/>
    <x v="0"/>
    <x v="0"/>
    <x v="0"/>
    <x v="0"/>
    <x v="0"/>
    <x v="0"/>
    <x v="0"/>
    <x v="8"/>
    <x v="12"/>
    <x v="7"/>
    <x v="7"/>
    <x v="0"/>
    <x v="0"/>
    <x v="2"/>
    <x v="7"/>
    <x v="1"/>
    <x v="1"/>
    <x v="7"/>
    <x v="2"/>
    <x v="0"/>
    <x v="0"/>
    <x v="2"/>
    <x v="7"/>
    <x v="15"/>
    <x v="0"/>
    <x v="4"/>
    <x v="14"/>
    <x v="4"/>
    <x v="7"/>
    <x v="4"/>
    <x v="17"/>
    <x v="14"/>
    <x v="11"/>
    <x v="1"/>
    <x v="4"/>
    <x v="1"/>
    <x v="17"/>
    <x v="3"/>
    <x v="0"/>
    <x v="5"/>
    <x v="1"/>
    <x v="1"/>
    <x v="1"/>
    <x v="1"/>
    <x v="1"/>
    <x v="16"/>
    <x v="9"/>
    <x v="1"/>
    <x v="0"/>
    <x v="1"/>
    <x v="16"/>
    <x v="1"/>
    <x v="1"/>
    <x v="1"/>
    <x v="0"/>
  </r>
  <r>
    <x v="0"/>
    <x v="0"/>
    <x v="0"/>
    <x v="1"/>
    <x v="18"/>
    <x v="18"/>
    <x v="18"/>
    <x v="8"/>
    <x v="5"/>
    <x v="1"/>
    <x v="0"/>
    <x v="16"/>
    <x v="18"/>
    <x v="18"/>
    <x v="1"/>
    <x v="0"/>
    <x v="9"/>
    <x v="17"/>
    <x v="1"/>
    <x v="1"/>
    <x v="4"/>
    <x v="12"/>
    <x v="12"/>
    <x v="0"/>
    <x v="10"/>
    <x v="13"/>
    <x v="12"/>
    <x v="10"/>
    <x v="7"/>
    <x v="0"/>
    <x v="0"/>
    <x v="4"/>
    <x v="12"/>
    <x v="2"/>
    <x v="9"/>
    <x v="9"/>
    <x v="2"/>
    <x v="0"/>
    <x v="0"/>
    <x v="0"/>
    <x v="7"/>
    <x v="13"/>
    <x v="12"/>
    <x v="0"/>
    <x v="0"/>
    <x v="0"/>
    <x v="0"/>
    <x v="0"/>
    <x v="0"/>
    <x v="0"/>
    <x v="0"/>
    <x v="0"/>
    <x v="6"/>
    <x v="11"/>
    <x v="11"/>
    <x v="10"/>
    <x v="0"/>
    <x v="0"/>
    <x v="14"/>
    <x v="8"/>
    <x v="1"/>
    <x v="1"/>
    <x v="9"/>
    <x v="7"/>
    <x v="0"/>
    <x v="0"/>
    <x v="7"/>
    <x v="6"/>
    <x v="16"/>
    <x v="0"/>
    <x v="4"/>
    <x v="13"/>
    <x v="4"/>
    <x v="10"/>
    <x v="8"/>
    <x v="18"/>
    <x v="13"/>
    <x v="10"/>
    <x v="1"/>
    <x v="4"/>
    <x v="1"/>
    <x v="18"/>
    <x v="3"/>
    <x v="0"/>
    <x v="1"/>
    <x v="1"/>
    <x v="1"/>
    <x v="1"/>
    <x v="1"/>
    <x v="1"/>
    <x v="12"/>
    <x v="9"/>
    <x v="1"/>
    <x v="0"/>
    <x v="1"/>
    <x v="12"/>
    <x v="1"/>
    <x v="1"/>
    <x v="1"/>
    <x v="0"/>
  </r>
  <r>
    <x v="0"/>
    <x v="0"/>
    <x v="0"/>
    <x v="1"/>
    <x v="19"/>
    <x v="19"/>
    <x v="19"/>
    <x v="6"/>
    <x v="6"/>
    <x v="4"/>
    <x v="0"/>
    <x v="17"/>
    <x v="19"/>
    <x v="19"/>
    <x v="1"/>
    <x v="0"/>
    <x v="13"/>
    <x v="18"/>
    <x v="3"/>
    <x v="5"/>
    <x v="4"/>
    <x v="14"/>
    <x v="14"/>
    <x v="0"/>
    <x v="7"/>
    <x v="10"/>
    <x v="11"/>
    <x v="12"/>
    <x v="5"/>
    <x v="0"/>
    <x v="2"/>
    <x v="1"/>
    <x v="14"/>
    <x v="12"/>
    <x v="13"/>
    <x v="9"/>
    <x v="8"/>
    <x v="0"/>
    <x v="0"/>
    <x v="0"/>
    <x v="7"/>
    <x v="15"/>
    <x v="14"/>
    <x v="2"/>
    <x v="0"/>
    <x v="0"/>
    <x v="0"/>
    <x v="0"/>
    <x v="0"/>
    <x v="0"/>
    <x v="0"/>
    <x v="0"/>
    <x v="9"/>
    <x v="13"/>
    <x v="12"/>
    <x v="3"/>
    <x v="1"/>
    <x v="1"/>
    <x v="3"/>
    <x v="3"/>
    <x v="1"/>
    <x v="1"/>
    <x v="8"/>
    <x v="5"/>
    <x v="1"/>
    <x v="1"/>
    <x v="3"/>
    <x v="3"/>
    <x v="17"/>
    <x v="3"/>
    <x v="4"/>
    <x v="15"/>
    <x v="7"/>
    <x v="11"/>
    <x v="0"/>
    <x v="19"/>
    <x v="15"/>
    <x v="3"/>
    <x v="1"/>
    <x v="1"/>
    <x v="1"/>
    <x v="19"/>
    <x v="2"/>
    <x v="1"/>
    <x v="1"/>
    <x v="1"/>
    <x v="1"/>
    <x v="1"/>
    <x v="1"/>
    <x v="1"/>
    <x v="14"/>
    <x v="12"/>
    <x v="1"/>
    <x v="0"/>
    <x v="1"/>
    <x v="14"/>
    <x v="1"/>
    <x v="1"/>
    <x v="1"/>
    <x v="0"/>
  </r>
  <r>
    <x v="0"/>
    <x v="0"/>
    <x v="0"/>
    <x v="1"/>
    <x v="20"/>
    <x v="20"/>
    <x v="20"/>
    <x v="6"/>
    <x v="6"/>
    <x v="4"/>
    <x v="0"/>
    <x v="18"/>
    <x v="20"/>
    <x v="20"/>
    <x v="1"/>
    <x v="0"/>
    <x v="14"/>
    <x v="19"/>
    <x v="3"/>
    <x v="5"/>
    <x v="2"/>
    <x v="15"/>
    <x v="15"/>
    <x v="0"/>
    <x v="7"/>
    <x v="14"/>
    <x v="13"/>
    <x v="10"/>
    <x v="7"/>
    <x v="0"/>
    <x v="0"/>
    <x v="7"/>
    <x v="17"/>
    <x v="10"/>
    <x v="2"/>
    <x v="9"/>
    <x v="9"/>
    <x v="0"/>
    <x v="0"/>
    <x v="0"/>
    <x v="4"/>
    <x v="4"/>
    <x v="4"/>
    <x v="2"/>
    <x v="0"/>
    <x v="0"/>
    <x v="0"/>
    <x v="0"/>
    <x v="0"/>
    <x v="0"/>
    <x v="0"/>
    <x v="0"/>
    <x v="6"/>
    <x v="11"/>
    <x v="13"/>
    <x v="3"/>
    <x v="0"/>
    <x v="1"/>
    <x v="15"/>
    <x v="3"/>
    <x v="1"/>
    <x v="1"/>
    <x v="8"/>
    <x v="5"/>
    <x v="1"/>
    <x v="1"/>
    <x v="3"/>
    <x v="3"/>
    <x v="18"/>
    <x v="3"/>
    <x v="4"/>
    <x v="4"/>
    <x v="7"/>
    <x v="12"/>
    <x v="0"/>
    <x v="20"/>
    <x v="16"/>
    <x v="3"/>
    <x v="1"/>
    <x v="1"/>
    <x v="1"/>
    <x v="20"/>
    <x v="2"/>
    <x v="1"/>
    <x v="1"/>
    <x v="1"/>
    <x v="1"/>
    <x v="1"/>
    <x v="1"/>
    <x v="1"/>
    <x v="17"/>
    <x v="2"/>
    <x v="1"/>
    <x v="0"/>
    <x v="1"/>
    <x v="17"/>
    <x v="1"/>
    <x v="1"/>
    <x v="1"/>
    <x v="0"/>
  </r>
  <r>
    <x v="0"/>
    <x v="0"/>
    <x v="0"/>
    <x v="1"/>
    <x v="21"/>
    <x v="21"/>
    <x v="21"/>
    <x v="7"/>
    <x v="8"/>
    <x v="4"/>
    <x v="0"/>
    <x v="19"/>
    <x v="21"/>
    <x v="21"/>
    <x v="3"/>
    <x v="0"/>
    <x v="15"/>
    <x v="20"/>
    <x v="3"/>
    <x v="9"/>
    <x v="4"/>
    <x v="14"/>
    <x v="14"/>
    <x v="0"/>
    <x v="12"/>
    <x v="15"/>
    <x v="13"/>
    <x v="10"/>
    <x v="8"/>
    <x v="0"/>
    <x v="0"/>
    <x v="0"/>
    <x v="18"/>
    <x v="13"/>
    <x v="14"/>
    <x v="13"/>
    <x v="10"/>
    <x v="0"/>
    <x v="0"/>
    <x v="0"/>
    <x v="5"/>
    <x v="10"/>
    <x v="6"/>
    <x v="2"/>
    <x v="0"/>
    <x v="0"/>
    <x v="0"/>
    <x v="0"/>
    <x v="0"/>
    <x v="0"/>
    <x v="0"/>
    <x v="0"/>
    <x v="9"/>
    <x v="9"/>
    <x v="11"/>
    <x v="11"/>
    <x v="0"/>
    <x v="1"/>
    <x v="9"/>
    <x v="3"/>
    <x v="1"/>
    <x v="1"/>
    <x v="8"/>
    <x v="5"/>
    <x v="1"/>
    <x v="1"/>
    <x v="3"/>
    <x v="3"/>
    <x v="19"/>
    <x v="5"/>
    <x v="6"/>
    <x v="10"/>
    <x v="5"/>
    <x v="13"/>
    <x v="7"/>
    <x v="21"/>
    <x v="17"/>
    <x v="3"/>
    <x v="1"/>
    <x v="1"/>
    <x v="1"/>
    <x v="21"/>
    <x v="2"/>
    <x v="1"/>
    <x v="1"/>
    <x v="1"/>
    <x v="1"/>
    <x v="1"/>
    <x v="1"/>
    <x v="1"/>
    <x v="18"/>
    <x v="13"/>
    <x v="1"/>
    <x v="0"/>
    <x v="1"/>
    <x v="18"/>
    <x v="1"/>
    <x v="1"/>
    <x v="1"/>
    <x v="0"/>
  </r>
  <r>
    <x v="0"/>
    <x v="1"/>
    <x v="0"/>
    <x v="1"/>
    <x v="22"/>
    <x v="22"/>
    <x v="22"/>
    <x v="10"/>
    <x v="9"/>
    <x v="1"/>
    <x v="2"/>
    <x v="9"/>
    <x v="22"/>
    <x v="22"/>
    <x v="3"/>
    <x v="0"/>
    <x v="4"/>
    <x v="9"/>
    <x v="5"/>
    <x v="13"/>
    <x v="4"/>
    <x v="16"/>
    <x v="16"/>
    <x v="3"/>
    <x v="13"/>
    <x v="16"/>
    <x v="14"/>
    <x v="6"/>
    <x v="6"/>
    <x v="1"/>
    <x v="3"/>
    <x v="9"/>
    <x v="19"/>
    <x v="14"/>
    <x v="10"/>
    <x v="11"/>
    <x v="6"/>
    <x v="2"/>
    <x v="0"/>
    <x v="3"/>
    <x v="6"/>
    <x v="16"/>
    <x v="7"/>
    <x v="3"/>
    <x v="1"/>
    <x v="1"/>
    <x v="1"/>
    <x v="1"/>
    <x v="1"/>
    <x v="1"/>
    <x v="1"/>
    <x v="1"/>
    <x v="3"/>
    <x v="3"/>
    <x v="3"/>
    <x v="3"/>
    <x v="1"/>
    <x v="1"/>
    <x v="3"/>
    <x v="3"/>
    <x v="2"/>
    <x v="2"/>
    <x v="3"/>
    <x v="3"/>
    <x v="1"/>
    <x v="1"/>
    <x v="3"/>
    <x v="3"/>
    <x v="9"/>
    <x v="1"/>
    <x v="3"/>
    <x v="3"/>
    <x v="1"/>
    <x v="1"/>
    <x v="9"/>
    <x v="22"/>
    <x v="1"/>
    <x v="3"/>
    <x v="1"/>
    <x v="4"/>
    <x v="1"/>
    <x v="22"/>
    <x v="2"/>
    <x v="1"/>
    <x v="1"/>
    <x v="2"/>
    <x v="1"/>
    <x v="1"/>
    <x v="1"/>
    <x v="1"/>
    <x v="19"/>
    <x v="9"/>
    <x v="1"/>
    <x v="0"/>
    <x v="1"/>
    <x v="19"/>
    <x v="1"/>
    <x v="1"/>
    <x v="1"/>
    <x v="0"/>
  </r>
  <r>
    <x v="0"/>
    <x v="0"/>
    <x v="0"/>
    <x v="1"/>
    <x v="23"/>
    <x v="23"/>
    <x v="23"/>
    <x v="11"/>
    <x v="9"/>
    <x v="4"/>
    <x v="0"/>
    <x v="9"/>
    <x v="23"/>
    <x v="23"/>
    <x v="3"/>
    <x v="0"/>
    <x v="4"/>
    <x v="9"/>
    <x v="3"/>
    <x v="11"/>
    <x v="3"/>
    <x v="9"/>
    <x v="9"/>
    <x v="0"/>
    <x v="6"/>
    <x v="17"/>
    <x v="10"/>
    <x v="13"/>
    <x v="8"/>
    <x v="0"/>
    <x v="0"/>
    <x v="10"/>
    <x v="6"/>
    <x v="15"/>
    <x v="15"/>
    <x v="14"/>
    <x v="11"/>
    <x v="2"/>
    <x v="0"/>
    <x v="0"/>
    <x v="8"/>
    <x v="10"/>
    <x v="15"/>
    <x v="2"/>
    <x v="0"/>
    <x v="0"/>
    <x v="2"/>
    <x v="2"/>
    <x v="1"/>
    <x v="1"/>
    <x v="1"/>
    <x v="1"/>
    <x v="3"/>
    <x v="3"/>
    <x v="3"/>
    <x v="3"/>
    <x v="1"/>
    <x v="1"/>
    <x v="3"/>
    <x v="3"/>
    <x v="2"/>
    <x v="2"/>
    <x v="3"/>
    <x v="3"/>
    <x v="1"/>
    <x v="1"/>
    <x v="3"/>
    <x v="3"/>
    <x v="9"/>
    <x v="6"/>
    <x v="6"/>
    <x v="10"/>
    <x v="8"/>
    <x v="14"/>
    <x v="10"/>
    <x v="23"/>
    <x v="18"/>
    <x v="3"/>
    <x v="1"/>
    <x v="1"/>
    <x v="1"/>
    <x v="22"/>
    <x v="2"/>
    <x v="1"/>
    <x v="1"/>
    <x v="1"/>
    <x v="1"/>
    <x v="1"/>
    <x v="1"/>
    <x v="1"/>
    <x v="6"/>
    <x v="14"/>
    <x v="1"/>
    <x v="0"/>
    <x v="1"/>
    <x v="6"/>
    <x v="1"/>
    <x v="1"/>
    <x v="1"/>
    <x v="0"/>
  </r>
  <r>
    <x v="1"/>
    <x v="0"/>
    <x v="0"/>
    <x v="0"/>
    <x v="24"/>
    <x v="24"/>
    <x v="6"/>
    <x v="0"/>
    <x v="3"/>
    <x v="3"/>
    <x v="0"/>
    <x v="20"/>
    <x v="24"/>
    <x v="24"/>
    <x v="0"/>
    <x v="0"/>
    <x v="16"/>
    <x v="21"/>
    <x v="3"/>
    <x v="6"/>
    <x v="4"/>
    <x v="13"/>
    <x v="13"/>
    <x v="0"/>
    <x v="3"/>
    <x v="12"/>
    <x v="13"/>
    <x v="10"/>
    <x v="7"/>
    <x v="0"/>
    <x v="0"/>
    <x v="11"/>
    <x v="20"/>
    <x v="16"/>
    <x v="16"/>
    <x v="15"/>
    <x v="12"/>
    <x v="0"/>
    <x v="0"/>
    <x v="0"/>
    <x v="5"/>
    <x v="10"/>
    <x v="6"/>
    <x v="2"/>
    <x v="0"/>
    <x v="0"/>
    <x v="0"/>
    <x v="0"/>
    <x v="0"/>
    <x v="0"/>
    <x v="0"/>
    <x v="0"/>
    <x v="12"/>
    <x v="14"/>
    <x v="14"/>
    <x v="3"/>
    <x v="2"/>
    <x v="1"/>
    <x v="7"/>
    <x v="3"/>
    <x v="2"/>
    <x v="2"/>
    <x v="3"/>
    <x v="3"/>
    <x v="1"/>
    <x v="1"/>
    <x v="3"/>
    <x v="3"/>
    <x v="20"/>
    <x v="4"/>
    <x v="6"/>
    <x v="10"/>
    <x v="7"/>
    <x v="15"/>
    <x v="11"/>
    <x v="24"/>
    <x v="19"/>
    <x v="3"/>
    <x v="1"/>
    <x v="0"/>
    <x v="0"/>
    <x v="23"/>
    <x v="2"/>
    <x v="1"/>
    <x v="3"/>
    <x v="1"/>
    <x v="1"/>
    <x v="1"/>
    <x v="1"/>
    <x v="1"/>
    <x v="20"/>
    <x v="15"/>
    <x v="1"/>
    <x v="0"/>
    <x v="1"/>
    <x v="20"/>
    <x v="1"/>
    <x v="1"/>
    <x v="1"/>
    <x v="0"/>
  </r>
  <r>
    <x v="2"/>
    <x v="0"/>
    <x v="1"/>
    <x v="0"/>
    <x v="25"/>
    <x v="25"/>
    <x v="24"/>
    <x v="12"/>
    <x v="10"/>
    <x v="0"/>
    <x v="0"/>
    <x v="21"/>
    <x v="25"/>
    <x v="25"/>
    <x v="2"/>
    <x v="0"/>
    <x v="17"/>
    <x v="22"/>
    <x v="3"/>
    <x v="6"/>
    <x v="2"/>
    <x v="15"/>
    <x v="15"/>
    <x v="0"/>
    <x v="12"/>
    <x v="18"/>
    <x v="7"/>
    <x v="9"/>
    <x v="4"/>
    <x v="0"/>
    <x v="0"/>
    <x v="8"/>
    <x v="11"/>
    <x v="9"/>
    <x v="9"/>
    <x v="9"/>
    <x v="2"/>
    <x v="0"/>
    <x v="0"/>
    <x v="0"/>
    <x v="4"/>
    <x v="17"/>
    <x v="4"/>
    <x v="2"/>
    <x v="0"/>
    <x v="0"/>
    <x v="0"/>
    <x v="0"/>
    <x v="0"/>
    <x v="0"/>
    <x v="0"/>
    <x v="0"/>
    <x v="6"/>
    <x v="12"/>
    <x v="7"/>
    <x v="3"/>
    <x v="0"/>
    <x v="1"/>
    <x v="16"/>
    <x v="3"/>
    <x v="1"/>
    <x v="2"/>
    <x v="9"/>
    <x v="3"/>
    <x v="0"/>
    <x v="1"/>
    <x v="3"/>
    <x v="3"/>
    <x v="9"/>
    <x v="4"/>
    <x v="6"/>
    <x v="16"/>
    <x v="3"/>
    <x v="4"/>
    <x v="4"/>
    <x v="25"/>
    <x v="20"/>
    <x v="3"/>
    <x v="1"/>
    <x v="4"/>
    <x v="1"/>
    <x v="24"/>
    <x v="2"/>
    <x v="1"/>
    <x v="6"/>
    <x v="1"/>
    <x v="1"/>
    <x v="1"/>
    <x v="1"/>
    <x v="1"/>
    <x v="11"/>
    <x v="9"/>
    <x v="1"/>
    <x v="0"/>
    <x v="1"/>
    <x v="11"/>
    <x v="1"/>
    <x v="1"/>
    <x v="1"/>
    <x v="0"/>
  </r>
  <r>
    <x v="1"/>
    <x v="0"/>
    <x v="0"/>
    <x v="0"/>
    <x v="26"/>
    <x v="26"/>
    <x v="25"/>
    <x v="0"/>
    <x v="11"/>
    <x v="0"/>
    <x v="0"/>
    <x v="22"/>
    <x v="26"/>
    <x v="26"/>
    <x v="3"/>
    <x v="0"/>
    <x v="18"/>
    <x v="23"/>
    <x v="3"/>
    <x v="6"/>
    <x v="3"/>
    <x v="9"/>
    <x v="9"/>
    <x v="0"/>
    <x v="14"/>
    <x v="19"/>
    <x v="8"/>
    <x v="14"/>
    <x v="7"/>
    <x v="0"/>
    <x v="0"/>
    <x v="12"/>
    <x v="21"/>
    <x v="17"/>
    <x v="17"/>
    <x v="16"/>
    <x v="13"/>
    <x v="2"/>
    <x v="0"/>
    <x v="0"/>
    <x v="5"/>
    <x v="10"/>
    <x v="16"/>
    <x v="2"/>
    <x v="0"/>
    <x v="0"/>
    <x v="0"/>
    <x v="0"/>
    <x v="0"/>
    <x v="0"/>
    <x v="0"/>
    <x v="0"/>
    <x v="10"/>
    <x v="11"/>
    <x v="12"/>
    <x v="3"/>
    <x v="0"/>
    <x v="1"/>
    <x v="7"/>
    <x v="3"/>
    <x v="2"/>
    <x v="2"/>
    <x v="3"/>
    <x v="3"/>
    <x v="2"/>
    <x v="1"/>
    <x v="8"/>
    <x v="3"/>
    <x v="21"/>
    <x v="4"/>
    <x v="6"/>
    <x v="10"/>
    <x v="5"/>
    <x v="16"/>
    <x v="11"/>
    <x v="26"/>
    <x v="21"/>
    <x v="3"/>
    <x v="1"/>
    <x v="0"/>
    <x v="0"/>
    <x v="25"/>
    <x v="2"/>
    <x v="1"/>
    <x v="6"/>
    <x v="1"/>
    <x v="1"/>
    <x v="1"/>
    <x v="1"/>
    <x v="1"/>
    <x v="21"/>
    <x v="16"/>
    <x v="1"/>
    <x v="0"/>
    <x v="1"/>
    <x v="21"/>
    <x v="1"/>
    <x v="1"/>
    <x v="1"/>
    <x v="0"/>
  </r>
  <r>
    <x v="1"/>
    <x v="0"/>
    <x v="0"/>
    <x v="0"/>
    <x v="27"/>
    <x v="27"/>
    <x v="25"/>
    <x v="0"/>
    <x v="11"/>
    <x v="3"/>
    <x v="0"/>
    <x v="9"/>
    <x v="27"/>
    <x v="27"/>
    <x v="3"/>
    <x v="0"/>
    <x v="19"/>
    <x v="24"/>
    <x v="3"/>
    <x v="14"/>
    <x v="3"/>
    <x v="17"/>
    <x v="17"/>
    <x v="2"/>
    <x v="5"/>
    <x v="19"/>
    <x v="15"/>
    <x v="7"/>
    <x v="6"/>
    <x v="0"/>
    <x v="0"/>
    <x v="13"/>
    <x v="22"/>
    <x v="18"/>
    <x v="18"/>
    <x v="17"/>
    <x v="0"/>
    <x v="2"/>
    <x v="0"/>
    <x v="2"/>
    <x v="8"/>
    <x v="18"/>
    <x v="15"/>
    <x v="2"/>
    <x v="0"/>
    <x v="0"/>
    <x v="3"/>
    <x v="3"/>
    <x v="0"/>
    <x v="0"/>
    <x v="2"/>
    <x v="2"/>
    <x v="13"/>
    <x v="2"/>
    <x v="10"/>
    <x v="3"/>
    <x v="1"/>
    <x v="1"/>
    <x v="3"/>
    <x v="3"/>
    <x v="2"/>
    <x v="2"/>
    <x v="3"/>
    <x v="3"/>
    <x v="1"/>
    <x v="1"/>
    <x v="3"/>
    <x v="3"/>
    <x v="9"/>
    <x v="4"/>
    <x v="7"/>
    <x v="17"/>
    <x v="8"/>
    <x v="17"/>
    <x v="12"/>
    <x v="27"/>
    <x v="22"/>
    <x v="3"/>
    <x v="1"/>
    <x v="3"/>
    <x v="3"/>
    <x v="26"/>
    <x v="2"/>
    <x v="1"/>
    <x v="6"/>
    <x v="1"/>
    <x v="1"/>
    <x v="1"/>
    <x v="1"/>
    <x v="1"/>
    <x v="22"/>
    <x v="17"/>
    <x v="1"/>
    <x v="0"/>
    <x v="1"/>
    <x v="22"/>
    <x v="1"/>
    <x v="1"/>
    <x v="1"/>
    <x v="0"/>
  </r>
  <r>
    <x v="1"/>
    <x v="0"/>
    <x v="0"/>
    <x v="0"/>
    <x v="28"/>
    <x v="28"/>
    <x v="25"/>
    <x v="0"/>
    <x v="12"/>
    <x v="3"/>
    <x v="0"/>
    <x v="23"/>
    <x v="28"/>
    <x v="28"/>
    <x v="3"/>
    <x v="0"/>
    <x v="20"/>
    <x v="25"/>
    <x v="3"/>
    <x v="6"/>
    <x v="2"/>
    <x v="15"/>
    <x v="15"/>
    <x v="0"/>
    <x v="15"/>
    <x v="15"/>
    <x v="16"/>
    <x v="11"/>
    <x v="4"/>
    <x v="0"/>
    <x v="0"/>
    <x v="2"/>
    <x v="23"/>
    <x v="19"/>
    <x v="19"/>
    <x v="18"/>
    <x v="14"/>
    <x v="0"/>
    <x v="0"/>
    <x v="0"/>
    <x v="5"/>
    <x v="8"/>
    <x v="6"/>
    <x v="2"/>
    <x v="0"/>
    <x v="0"/>
    <x v="0"/>
    <x v="0"/>
    <x v="0"/>
    <x v="0"/>
    <x v="0"/>
    <x v="0"/>
    <x v="4"/>
    <x v="15"/>
    <x v="7"/>
    <x v="3"/>
    <x v="1"/>
    <x v="1"/>
    <x v="3"/>
    <x v="3"/>
    <x v="2"/>
    <x v="2"/>
    <x v="3"/>
    <x v="3"/>
    <x v="1"/>
    <x v="1"/>
    <x v="3"/>
    <x v="3"/>
    <x v="22"/>
    <x v="4"/>
    <x v="6"/>
    <x v="8"/>
    <x v="7"/>
    <x v="18"/>
    <x v="6"/>
    <x v="28"/>
    <x v="23"/>
    <x v="3"/>
    <x v="1"/>
    <x v="0"/>
    <x v="0"/>
    <x v="27"/>
    <x v="2"/>
    <x v="1"/>
    <x v="6"/>
    <x v="1"/>
    <x v="1"/>
    <x v="1"/>
    <x v="1"/>
    <x v="1"/>
    <x v="23"/>
    <x v="18"/>
    <x v="1"/>
    <x v="0"/>
    <x v="1"/>
    <x v="23"/>
    <x v="1"/>
    <x v="1"/>
    <x v="1"/>
    <x v="0"/>
  </r>
  <r>
    <x v="1"/>
    <x v="0"/>
    <x v="0"/>
    <x v="1"/>
    <x v="29"/>
    <x v="29"/>
    <x v="26"/>
    <x v="4"/>
    <x v="6"/>
    <x v="4"/>
    <x v="0"/>
    <x v="24"/>
    <x v="29"/>
    <x v="29"/>
    <x v="3"/>
    <x v="0"/>
    <x v="21"/>
    <x v="26"/>
    <x v="1"/>
    <x v="1"/>
    <x v="2"/>
    <x v="18"/>
    <x v="18"/>
    <x v="0"/>
    <x v="16"/>
    <x v="20"/>
    <x v="17"/>
    <x v="9"/>
    <x v="4"/>
    <x v="0"/>
    <x v="0"/>
    <x v="2"/>
    <x v="24"/>
    <x v="20"/>
    <x v="9"/>
    <x v="9"/>
    <x v="2"/>
    <x v="0"/>
    <x v="0"/>
    <x v="0"/>
    <x v="4"/>
    <x v="5"/>
    <x v="5"/>
    <x v="0"/>
    <x v="0"/>
    <x v="0"/>
    <x v="0"/>
    <x v="0"/>
    <x v="0"/>
    <x v="0"/>
    <x v="0"/>
    <x v="0"/>
    <x v="14"/>
    <x v="16"/>
    <x v="6"/>
    <x v="2"/>
    <x v="0"/>
    <x v="0"/>
    <x v="2"/>
    <x v="9"/>
    <x v="1"/>
    <x v="1"/>
    <x v="10"/>
    <x v="2"/>
    <x v="0"/>
    <x v="0"/>
    <x v="2"/>
    <x v="0"/>
    <x v="23"/>
    <x v="0"/>
    <x v="2"/>
    <x v="18"/>
    <x v="4"/>
    <x v="10"/>
    <x v="4"/>
    <x v="29"/>
    <x v="0"/>
    <x v="12"/>
    <x v="1"/>
    <x v="4"/>
    <x v="1"/>
    <x v="28"/>
    <x v="1"/>
    <x v="0"/>
    <x v="4"/>
    <x v="1"/>
    <x v="1"/>
    <x v="1"/>
    <x v="1"/>
    <x v="1"/>
    <x v="24"/>
    <x v="9"/>
    <x v="1"/>
    <x v="0"/>
    <x v="1"/>
    <x v="24"/>
    <x v="1"/>
    <x v="1"/>
    <x v="1"/>
    <x v="0"/>
  </r>
  <r>
    <x v="1"/>
    <x v="0"/>
    <x v="0"/>
    <x v="1"/>
    <x v="30"/>
    <x v="30"/>
    <x v="27"/>
    <x v="1"/>
    <x v="1"/>
    <x v="1"/>
    <x v="0"/>
    <x v="9"/>
    <x v="30"/>
    <x v="30"/>
    <x v="3"/>
    <x v="0"/>
    <x v="22"/>
    <x v="27"/>
    <x v="3"/>
    <x v="12"/>
    <x v="3"/>
    <x v="9"/>
    <x v="9"/>
    <x v="2"/>
    <x v="7"/>
    <x v="15"/>
    <x v="8"/>
    <x v="15"/>
    <x v="6"/>
    <x v="0"/>
    <x v="0"/>
    <x v="3"/>
    <x v="25"/>
    <x v="15"/>
    <x v="20"/>
    <x v="19"/>
    <x v="15"/>
    <x v="2"/>
    <x v="0"/>
    <x v="2"/>
    <x v="5"/>
    <x v="19"/>
    <x v="6"/>
    <x v="2"/>
    <x v="0"/>
    <x v="0"/>
    <x v="4"/>
    <x v="4"/>
    <x v="0"/>
    <x v="0"/>
    <x v="3"/>
    <x v="3"/>
    <x v="15"/>
    <x v="10"/>
    <x v="15"/>
    <x v="3"/>
    <x v="0"/>
    <x v="1"/>
    <x v="11"/>
    <x v="3"/>
    <x v="1"/>
    <x v="1"/>
    <x v="8"/>
    <x v="5"/>
    <x v="1"/>
    <x v="1"/>
    <x v="3"/>
    <x v="3"/>
    <x v="24"/>
    <x v="3"/>
    <x v="5"/>
    <x v="19"/>
    <x v="5"/>
    <x v="8"/>
    <x v="6"/>
    <x v="30"/>
    <x v="24"/>
    <x v="3"/>
    <x v="1"/>
    <x v="1"/>
    <x v="1"/>
    <x v="29"/>
    <x v="2"/>
    <x v="1"/>
    <x v="1"/>
    <x v="1"/>
    <x v="1"/>
    <x v="1"/>
    <x v="1"/>
    <x v="1"/>
    <x v="25"/>
    <x v="19"/>
    <x v="1"/>
    <x v="0"/>
    <x v="1"/>
    <x v="25"/>
    <x v="1"/>
    <x v="1"/>
    <x v="1"/>
    <x v="0"/>
  </r>
  <r>
    <x v="1"/>
    <x v="0"/>
    <x v="0"/>
    <x v="0"/>
    <x v="31"/>
    <x v="31"/>
    <x v="28"/>
    <x v="2"/>
    <x v="2"/>
    <x v="0"/>
    <x v="0"/>
    <x v="25"/>
    <x v="31"/>
    <x v="31"/>
    <x v="2"/>
    <x v="0"/>
    <x v="23"/>
    <x v="28"/>
    <x v="3"/>
    <x v="5"/>
    <x v="3"/>
    <x v="9"/>
    <x v="9"/>
    <x v="0"/>
    <x v="9"/>
    <x v="19"/>
    <x v="9"/>
    <x v="8"/>
    <x v="7"/>
    <x v="0"/>
    <x v="0"/>
    <x v="14"/>
    <x v="26"/>
    <x v="21"/>
    <x v="20"/>
    <x v="20"/>
    <x v="16"/>
    <x v="0"/>
    <x v="0"/>
    <x v="0"/>
    <x v="5"/>
    <x v="10"/>
    <x v="6"/>
    <x v="2"/>
    <x v="0"/>
    <x v="0"/>
    <x v="0"/>
    <x v="0"/>
    <x v="0"/>
    <x v="0"/>
    <x v="0"/>
    <x v="0"/>
    <x v="6"/>
    <x v="15"/>
    <x v="14"/>
    <x v="3"/>
    <x v="1"/>
    <x v="1"/>
    <x v="17"/>
    <x v="3"/>
    <x v="1"/>
    <x v="1"/>
    <x v="8"/>
    <x v="5"/>
    <x v="0"/>
    <x v="1"/>
    <x v="9"/>
    <x v="3"/>
    <x v="25"/>
    <x v="3"/>
    <x v="6"/>
    <x v="10"/>
    <x v="5"/>
    <x v="13"/>
    <x v="6"/>
    <x v="31"/>
    <x v="25"/>
    <x v="3"/>
    <x v="1"/>
    <x v="1"/>
    <x v="1"/>
    <x v="30"/>
    <x v="2"/>
    <x v="1"/>
    <x v="0"/>
    <x v="1"/>
    <x v="1"/>
    <x v="1"/>
    <x v="1"/>
    <x v="1"/>
    <x v="26"/>
    <x v="19"/>
    <x v="1"/>
    <x v="0"/>
    <x v="1"/>
    <x v="26"/>
    <x v="1"/>
    <x v="1"/>
    <x v="1"/>
    <x v="0"/>
  </r>
  <r>
    <x v="1"/>
    <x v="0"/>
    <x v="0"/>
    <x v="0"/>
    <x v="32"/>
    <x v="32"/>
    <x v="29"/>
    <x v="2"/>
    <x v="2"/>
    <x v="0"/>
    <x v="0"/>
    <x v="26"/>
    <x v="32"/>
    <x v="32"/>
    <x v="2"/>
    <x v="0"/>
    <x v="24"/>
    <x v="29"/>
    <x v="3"/>
    <x v="15"/>
    <x v="2"/>
    <x v="11"/>
    <x v="11"/>
    <x v="2"/>
    <x v="16"/>
    <x v="20"/>
    <x v="5"/>
    <x v="7"/>
    <x v="6"/>
    <x v="0"/>
    <x v="0"/>
    <x v="7"/>
    <x v="27"/>
    <x v="3"/>
    <x v="3"/>
    <x v="3"/>
    <x v="6"/>
    <x v="2"/>
    <x v="0"/>
    <x v="2"/>
    <x v="4"/>
    <x v="20"/>
    <x v="8"/>
    <x v="2"/>
    <x v="0"/>
    <x v="0"/>
    <x v="0"/>
    <x v="0"/>
    <x v="0"/>
    <x v="0"/>
    <x v="0"/>
    <x v="0"/>
    <x v="1"/>
    <x v="1"/>
    <x v="16"/>
    <x v="12"/>
    <x v="0"/>
    <x v="1"/>
    <x v="17"/>
    <x v="3"/>
    <x v="1"/>
    <x v="1"/>
    <x v="8"/>
    <x v="5"/>
    <x v="0"/>
    <x v="1"/>
    <x v="9"/>
    <x v="3"/>
    <x v="26"/>
    <x v="5"/>
    <x v="6"/>
    <x v="20"/>
    <x v="3"/>
    <x v="4"/>
    <x v="4"/>
    <x v="32"/>
    <x v="26"/>
    <x v="3"/>
    <x v="1"/>
    <x v="1"/>
    <x v="1"/>
    <x v="31"/>
    <x v="2"/>
    <x v="1"/>
    <x v="0"/>
    <x v="1"/>
    <x v="1"/>
    <x v="1"/>
    <x v="1"/>
    <x v="1"/>
    <x v="27"/>
    <x v="3"/>
    <x v="1"/>
    <x v="0"/>
    <x v="1"/>
    <x v="27"/>
    <x v="1"/>
    <x v="1"/>
    <x v="1"/>
    <x v="0"/>
  </r>
  <r>
    <x v="1"/>
    <x v="0"/>
    <x v="0"/>
    <x v="1"/>
    <x v="33"/>
    <x v="33"/>
    <x v="30"/>
    <x v="13"/>
    <x v="13"/>
    <x v="2"/>
    <x v="1"/>
    <x v="9"/>
    <x v="33"/>
    <x v="33"/>
    <x v="3"/>
    <x v="0"/>
    <x v="9"/>
    <x v="9"/>
    <x v="6"/>
    <x v="16"/>
    <x v="5"/>
    <x v="19"/>
    <x v="19"/>
    <x v="4"/>
    <x v="9"/>
    <x v="16"/>
    <x v="14"/>
    <x v="6"/>
    <x v="6"/>
    <x v="0"/>
    <x v="2"/>
    <x v="9"/>
    <x v="19"/>
    <x v="14"/>
    <x v="10"/>
    <x v="11"/>
    <x v="6"/>
    <x v="2"/>
    <x v="0"/>
    <x v="4"/>
    <x v="6"/>
    <x v="3"/>
    <x v="7"/>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1"/>
    <x v="0"/>
    <x v="0"/>
    <x v="1"/>
    <x v="34"/>
    <x v="34"/>
    <x v="31"/>
    <x v="3"/>
    <x v="5"/>
    <x v="1"/>
    <x v="0"/>
    <x v="9"/>
    <x v="34"/>
    <x v="34"/>
    <x v="3"/>
    <x v="0"/>
    <x v="25"/>
    <x v="9"/>
    <x v="3"/>
    <x v="12"/>
    <x v="3"/>
    <x v="10"/>
    <x v="10"/>
    <x v="2"/>
    <x v="17"/>
    <x v="21"/>
    <x v="10"/>
    <x v="7"/>
    <x v="6"/>
    <x v="0"/>
    <x v="0"/>
    <x v="4"/>
    <x v="28"/>
    <x v="22"/>
    <x v="21"/>
    <x v="11"/>
    <x v="17"/>
    <x v="2"/>
    <x v="0"/>
    <x v="2"/>
    <x v="5"/>
    <x v="18"/>
    <x v="6"/>
    <x v="2"/>
    <x v="0"/>
    <x v="0"/>
    <x v="4"/>
    <x v="4"/>
    <x v="0"/>
    <x v="0"/>
    <x v="3"/>
    <x v="3"/>
    <x v="2"/>
    <x v="12"/>
    <x v="17"/>
    <x v="3"/>
    <x v="0"/>
    <x v="1"/>
    <x v="3"/>
    <x v="3"/>
    <x v="1"/>
    <x v="1"/>
    <x v="8"/>
    <x v="5"/>
    <x v="1"/>
    <x v="1"/>
    <x v="3"/>
    <x v="3"/>
    <x v="27"/>
    <x v="3"/>
    <x v="7"/>
    <x v="17"/>
    <x v="8"/>
    <x v="19"/>
    <x v="11"/>
    <x v="34"/>
    <x v="27"/>
    <x v="3"/>
    <x v="1"/>
    <x v="1"/>
    <x v="1"/>
    <x v="33"/>
    <x v="2"/>
    <x v="1"/>
    <x v="1"/>
    <x v="1"/>
    <x v="1"/>
    <x v="1"/>
    <x v="1"/>
    <x v="1"/>
    <x v="28"/>
    <x v="20"/>
    <x v="1"/>
    <x v="0"/>
    <x v="1"/>
    <x v="28"/>
    <x v="1"/>
    <x v="1"/>
    <x v="1"/>
    <x v="0"/>
  </r>
  <r>
    <x v="3"/>
    <x v="0"/>
    <x v="1"/>
    <x v="0"/>
    <x v="35"/>
    <x v="35"/>
    <x v="32"/>
    <x v="2"/>
    <x v="2"/>
    <x v="0"/>
    <x v="0"/>
    <x v="9"/>
    <x v="35"/>
    <x v="35"/>
    <x v="3"/>
    <x v="2"/>
    <x v="11"/>
    <x v="30"/>
    <x v="3"/>
    <x v="11"/>
    <x v="6"/>
    <x v="20"/>
    <x v="20"/>
    <x v="0"/>
    <x v="12"/>
    <x v="18"/>
    <x v="16"/>
    <x v="10"/>
    <x v="7"/>
    <x v="0"/>
    <x v="0"/>
    <x v="4"/>
    <x v="29"/>
    <x v="22"/>
    <x v="22"/>
    <x v="21"/>
    <x v="10"/>
    <x v="0"/>
    <x v="0"/>
    <x v="0"/>
    <x v="7"/>
    <x v="18"/>
    <x v="17"/>
    <x v="2"/>
    <x v="2"/>
    <x v="1"/>
    <x v="5"/>
    <x v="1"/>
    <x v="0"/>
    <x v="0"/>
    <x v="0"/>
    <x v="0"/>
    <x v="6"/>
    <x v="11"/>
    <x v="18"/>
    <x v="3"/>
    <x v="1"/>
    <x v="1"/>
    <x v="3"/>
    <x v="3"/>
    <x v="2"/>
    <x v="2"/>
    <x v="3"/>
    <x v="3"/>
    <x v="1"/>
    <x v="1"/>
    <x v="3"/>
    <x v="3"/>
    <x v="28"/>
    <x v="6"/>
    <x v="7"/>
    <x v="17"/>
    <x v="7"/>
    <x v="12"/>
    <x v="5"/>
    <x v="35"/>
    <x v="28"/>
    <x v="3"/>
    <x v="1"/>
    <x v="1"/>
    <x v="1"/>
    <x v="34"/>
    <x v="2"/>
    <x v="1"/>
    <x v="0"/>
    <x v="1"/>
    <x v="1"/>
    <x v="3"/>
    <x v="1"/>
    <x v="1"/>
    <x v="29"/>
    <x v="21"/>
    <x v="1"/>
    <x v="0"/>
    <x v="1"/>
    <x v="29"/>
    <x v="1"/>
    <x v="1"/>
    <x v="1"/>
    <x v="0"/>
  </r>
  <r>
    <x v="0"/>
    <x v="0"/>
    <x v="0"/>
    <x v="1"/>
    <x v="36"/>
    <x v="36"/>
    <x v="33"/>
    <x v="1"/>
    <x v="1"/>
    <x v="1"/>
    <x v="0"/>
    <x v="27"/>
    <x v="36"/>
    <x v="36"/>
    <x v="2"/>
    <x v="0"/>
    <x v="26"/>
    <x v="31"/>
    <x v="3"/>
    <x v="6"/>
    <x v="4"/>
    <x v="16"/>
    <x v="16"/>
    <x v="0"/>
    <x v="7"/>
    <x v="15"/>
    <x v="16"/>
    <x v="11"/>
    <x v="4"/>
    <x v="0"/>
    <x v="0"/>
    <x v="8"/>
    <x v="30"/>
    <x v="20"/>
    <x v="4"/>
    <x v="9"/>
    <x v="18"/>
    <x v="0"/>
    <x v="0"/>
    <x v="0"/>
    <x v="7"/>
    <x v="17"/>
    <x v="11"/>
    <x v="2"/>
    <x v="0"/>
    <x v="0"/>
    <x v="0"/>
    <x v="0"/>
    <x v="0"/>
    <x v="0"/>
    <x v="0"/>
    <x v="0"/>
    <x v="8"/>
    <x v="5"/>
    <x v="8"/>
    <x v="3"/>
    <x v="0"/>
    <x v="1"/>
    <x v="15"/>
    <x v="3"/>
    <x v="2"/>
    <x v="2"/>
    <x v="3"/>
    <x v="3"/>
    <x v="1"/>
    <x v="1"/>
    <x v="3"/>
    <x v="3"/>
    <x v="29"/>
    <x v="4"/>
    <x v="6"/>
    <x v="16"/>
    <x v="5"/>
    <x v="20"/>
    <x v="5"/>
    <x v="36"/>
    <x v="29"/>
    <x v="3"/>
    <x v="1"/>
    <x v="1"/>
    <x v="1"/>
    <x v="35"/>
    <x v="2"/>
    <x v="1"/>
    <x v="1"/>
    <x v="1"/>
    <x v="1"/>
    <x v="1"/>
    <x v="1"/>
    <x v="1"/>
    <x v="30"/>
    <x v="4"/>
    <x v="1"/>
    <x v="0"/>
    <x v="1"/>
    <x v="30"/>
    <x v="1"/>
    <x v="1"/>
    <x v="1"/>
    <x v="0"/>
  </r>
  <r>
    <x v="1"/>
    <x v="0"/>
    <x v="0"/>
    <x v="0"/>
    <x v="37"/>
    <x v="37"/>
    <x v="34"/>
    <x v="2"/>
    <x v="2"/>
    <x v="0"/>
    <x v="0"/>
    <x v="28"/>
    <x v="37"/>
    <x v="37"/>
    <x v="3"/>
    <x v="0"/>
    <x v="27"/>
    <x v="32"/>
    <x v="3"/>
    <x v="5"/>
    <x v="4"/>
    <x v="6"/>
    <x v="6"/>
    <x v="0"/>
    <x v="12"/>
    <x v="19"/>
    <x v="16"/>
    <x v="12"/>
    <x v="5"/>
    <x v="0"/>
    <x v="0"/>
    <x v="4"/>
    <x v="31"/>
    <x v="23"/>
    <x v="23"/>
    <x v="22"/>
    <x v="19"/>
    <x v="0"/>
    <x v="0"/>
    <x v="0"/>
    <x v="5"/>
    <x v="7"/>
    <x v="6"/>
    <x v="2"/>
    <x v="0"/>
    <x v="0"/>
    <x v="0"/>
    <x v="0"/>
    <x v="2"/>
    <x v="0"/>
    <x v="4"/>
    <x v="0"/>
    <x v="16"/>
    <x v="13"/>
    <x v="8"/>
    <x v="3"/>
    <x v="0"/>
    <x v="1"/>
    <x v="11"/>
    <x v="3"/>
    <x v="1"/>
    <x v="1"/>
    <x v="8"/>
    <x v="5"/>
    <x v="1"/>
    <x v="1"/>
    <x v="3"/>
    <x v="3"/>
    <x v="30"/>
    <x v="3"/>
    <x v="6"/>
    <x v="7"/>
    <x v="5"/>
    <x v="13"/>
    <x v="11"/>
    <x v="37"/>
    <x v="30"/>
    <x v="3"/>
    <x v="1"/>
    <x v="3"/>
    <x v="3"/>
    <x v="36"/>
    <x v="2"/>
    <x v="1"/>
    <x v="0"/>
    <x v="1"/>
    <x v="1"/>
    <x v="4"/>
    <x v="1"/>
    <x v="1"/>
    <x v="31"/>
    <x v="22"/>
    <x v="1"/>
    <x v="0"/>
    <x v="1"/>
    <x v="31"/>
    <x v="1"/>
    <x v="1"/>
    <x v="1"/>
    <x v="0"/>
  </r>
  <r>
    <x v="2"/>
    <x v="0"/>
    <x v="1"/>
    <x v="0"/>
    <x v="38"/>
    <x v="38"/>
    <x v="34"/>
    <x v="12"/>
    <x v="2"/>
    <x v="0"/>
    <x v="0"/>
    <x v="29"/>
    <x v="38"/>
    <x v="38"/>
    <x v="3"/>
    <x v="2"/>
    <x v="11"/>
    <x v="33"/>
    <x v="3"/>
    <x v="12"/>
    <x v="4"/>
    <x v="13"/>
    <x v="13"/>
    <x v="2"/>
    <x v="18"/>
    <x v="13"/>
    <x v="13"/>
    <x v="7"/>
    <x v="6"/>
    <x v="0"/>
    <x v="3"/>
    <x v="8"/>
    <x v="16"/>
    <x v="14"/>
    <x v="24"/>
    <x v="23"/>
    <x v="6"/>
    <x v="2"/>
    <x v="0"/>
    <x v="2"/>
    <x v="5"/>
    <x v="10"/>
    <x v="6"/>
    <x v="2"/>
    <x v="0"/>
    <x v="0"/>
    <x v="0"/>
    <x v="0"/>
    <x v="0"/>
    <x v="0"/>
    <x v="0"/>
    <x v="0"/>
    <x v="6"/>
    <x v="17"/>
    <x v="14"/>
    <x v="3"/>
    <x v="0"/>
    <x v="1"/>
    <x v="11"/>
    <x v="3"/>
    <x v="1"/>
    <x v="1"/>
    <x v="8"/>
    <x v="5"/>
    <x v="1"/>
    <x v="1"/>
    <x v="3"/>
    <x v="3"/>
    <x v="31"/>
    <x v="3"/>
    <x v="6"/>
    <x v="10"/>
    <x v="4"/>
    <x v="10"/>
    <x v="8"/>
    <x v="38"/>
    <x v="13"/>
    <x v="13"/>
    <x v="1"/>
    <x v="1"/>
    <x v="1"/>
    <x v="37"/>
    <x v="2"/>
    <x v="2"/>
    <x v="6"/>
    <x v="1"/>
    <x v="1"/>
    <x v="1"/>
    <x v="1"/>
    <x v="1"/>
    <x v="16"/>
    <x v="23"/>
    <x v="1"/>
    <x v="0"/>
    <x v="1"/>
    <x v="16"/>
    <x v="1"/>
    <x v="1"/>
    <x v="1"/>
    <x v="0"/>
  </r>
  <r>
    <x v="3"/>
    <x v="2"/>
    <x v="0"/>
    <x v="2"/>
    <x v="39"/>
    <x v="39"/>
    <x v="35"/>
    <x v="14"/>
    <x v="14"/>
    <x v="2"/>
    <x v="3"/>
    <x v="9"/>
    <x v="39"/>
    <x v="39"/>
    <x v="3"/>
    <x v="0"/>
    <x v="28"/>
    <x v="9"/>
    <x v="7"/>
    <x v="17"/>
    <x v="7"/>
    <x v="19"/>
    <x v="21"/>
    <x v="2"/>
    <x v="19"/>
    <x v="22"/>
    <x v="18"/>
    <x v="16"/>
    <x v="6"/>
    <x v="0"/>
    <x v="3"/>
    <x v="0"/>
    <x v="19"/>
    <x v="14"/>
    <x v="10"/>
    <x v="11"/>
    <x v="6"/>
    <x v="2"/>
    <x v="0"/>
    <x v="2"/>
    <x v="6"/>
    <x v="16"/>
    <x v="18"/>
    <x v="1"/>
    <x v="1"/>
    <x v="1"/>
    <x v="1"/>
    <x v="1"/>
    <x v="1"/>
    <x v="1"/>
    <x v="1"/>
    <x v="1"/>
    <x v="3"/>
    <x v="3"/>
    <x v="3"/>
    <x v="3"/>
    <x v="1"/>
    <x v="1"/>
    <x v="3"/>
    <x v="3"/>
    <x v="2"/>
    <x v="2"/>
    <x v="3"/>
    <x v="3"/>
    <x v="1"/>
    <x v="1"/>
    <x v="3"/>
    <x v="3"/>
    <x v="9"/>
    <x v="1"/>
    <x v="3"/>
    <x v="3"/>
    <x v="1"/>
    <x v="1"/>
    <x v="14"/>
    <x v="39"/>
    <x v="1"/>
    <x v="3"/>
    <x v="1"/>
    <x v="4"/>
    <x v="1"/>
    <x v="38"/>
    <x v="2"/>
    <x v="1"/>
    <x v="1"/>
    <x v="1"/>
    <x v="1"/>
    <x v="1"/>
    <x v="1"/>
    <x v="1"/>
    <x v="19"/>
    <x v="9"/>
    <x v="1"/>
    <x v="0"/>
    <x v="1"/>
    <x v="19"/>
    <x v="1"/>
    <x v="1"/>
    <x v="1"/>
    <x v="0"/>
  </r>
  <r>
    <x v="3"/>
    <x v="2"/>
    <x v="0"/>
    <x v="0"/>
    <x v="40"/>
    <x v="40"/>
    <x v="7"/>
    <x v="0"/>
    <x v="4"/>
    <x v="2"/>
    <x v="3"/>
    <x v="9"/>
    <x v="40"/>
    <x v="40"/>
    <x v="3"/>
    <x v="0"/>
    <x v="29"/>
    <x v="9"/>
    <x v="4"/>
    <x v="8"/>
    <x v="7"/>
    <x v="19"/>
    <x v="21"/>
    <x v="1"/>
    <x v="20"/>
    <x v="23"/>
    <x v="18"/>
    <x v="6"/>
    <x v="6"/>
    <x v="0"/>
    <x v="3"/>
    <x v="15"/>
    <x v="32"/>
    <x v="24"/>
    <x v="25"/>
    <x v="20"/>
    <x v="20"/>
    <x v="2"/>
    <x v="0"/>
    <x v="1"/>
    <x v="6"/>
    <x v="16"/>
    <x v="18"/>
    <x v="1"/>
    <x v="1"/>
    <x v="1"/>
    <x v="1"/>
    <x v="1"/>
    <x v="1"/>
    <x v="1"/>
    <x v="1"/>
    <x v="1"/>
    <x v="3"/>
    <x v="3"/>
    <x v="3"/>
    <x v="3"/>
    <x v="1"/>
    <x v="1"/>
    <x v="3"/>
    <x v="3"/>
    <x v="2"/>
    <x v="2"/>
    <x v="3"/>
    <x v="3"/>
    <x v="1"/>
    <x v="1"/>
    <x v="3"/>
    <x v="3"/>
    <x v="9"/>
    <x v="1"/>
    <x v="3"/>
    <x v="3"/>
    <x v="1"/>
    <x v="1"/>
    <x v="15"/>
    <x v="40"/>
    <x v="1"/>
    <x v="3"/>
    <x v="1"/>
    <x v="1"/>
    <x v="1"/>
    <x v="39"/>
    <x v="2"/>
    <x v="1"/>
    <x v="1"/>
    <x v="1"/>
    <x v="1"/>
    <x v="1"/>
    <x v="1"/>
    <x v="1"/>
    <x v="32"/>
    <x v="24"/>
    <x v="1"/>
    <x v="0"/>
    <x v="1"/>
    <x v="32"/>
    <x v="1"/>
    <x v="1"/>
    <x v="1"/>
    <x v="0"/>
  </r>
  <r>
    <x v="3"/>
    <x v="2"/>
    <x v="0"/>
    <x v="0"/>
    <x v="41"/>
    <x v="41"/>
    <x v="36"/>
    <x v="2"/>
    <x v="2"/>
    <x v="2"/>
    <x v="3"/>
    <x v="9"/>
    <x v="41"/>
    <x v="41"/>
    <x v="3"/>
    <x v="0"/>
    <x v="30"/>
    <x v="9"/>
    <x v="4"/>
    <x v="8"/>
    <x v="7"/>
    <x v="19"/>
    <x v="21"/>
    <x v="1"/>
    <x v="21"/>
    <x v="24"/>
    <x v="19"/>
    <x v="6"/>
    <x v="6"/>
    <x v="0"/>
    <x v="3"/>
    <x v="15"/>
    <x v="19"/>
    <x v="14"/>
    <x v="10"/>
    <x v="11"/>
    <x v="6"/>
    <x v="2"/>
    <x v="0"/>
    <x v="1"/>
    <x v="6"/>
    <x v="16"/>
    <x v="18"/>
    <x v="1"/>
    <x v="1"/>
    <x v="1"/>
    <x v="1"/>
    <x v="1"/>
    <x v="1"/>
    <x v="1"/>
    <x v="1"/>
    <x v="1"/>
    <x v="3"/>
    <x v="3"/>
    <x v="3"/>
    <x v="3"/>
    <x v="1"/>
    <x v="1"/>
    <x v="3"/>
    <x v="3"/>
    <x v="2"/>
    <x v="2"/>
    <x v="3"/>
    <x v="3"/>
    <x v="1"/>
    <x v="1"/>
    <x v="3"/>
    <x v="3"/>
    <x v="9"/>
    <x v="1"/>
    <x v="3"/>
    <x v="3"/>
    <x v="1"/>
    <x v="1"/>
    <x v="16"/>
    <x v="41"/>
    <x v="1"/>
    <x v="3"/>
    <x v="1"/>
    <x v="4"/>
    <x v="1"/>
    <x v="40"/>
    <x v="2"/>
    <x v="1"/>
    <x v="1"/>
    <x v="1"/>
    <x v="1"/>
    <x v="1"/>
    <x v="1"/>
    <x v="1"/>
    <x v="19"/>
    <x v="9"/>
    <x v="1"/>
    <x v="0"/>
    <x v="1"/>
    <x v="19"/>
    <x v="1"/>
    <x v="1"/>
    <x v="1"/>
    <x v="0"/>
  </r>
  <r>
    <x v="3"/>
    <x v="2"/>
    <x v="0"/>
    <x v="0"/>
    <x v="42"/>
    <x v="42"/>
    <x v="25"/>
    <x v="0"/>
    <x v="12"/>
    <x v="2"/>
    <x v="3"/>
    <x v="9"/>
    <x v="42"/>
    <x v="42"/>
    <x v="3"/>
    <x v="0"/>
    <x v="31"/>
    <x v="9"/>
    <x v="7"/>
    <x v="17"/>
    <x v="7"/>
    <x v="19"/>
    <x v="21"/>
    <x v="2"/>
    <x v="8"/>
    <x v="25"/>
    <x v="20"/>
    <x v="16"/>
    <x v="6"/>
    <x v="0"/>
    <x v="3"/>
    <x v="7"/>
    <x v="33"/>
    <x v="25"/>
    <x v="26"/>
    <x v="24"/>
    <x v="21"/>
    <x v="2"/>
    <x v="0"/>
    <x v="2"/>
    <x v="6"/>
    <x v="16"/>
    <x v="18"/>
    <x v="1"/>
    <x v="1"/>
    <x v="1"/>
    <x v="1"/>
    <x v="1"/>
    <x v="1"/>
    <x v="1"/>
    <x v="1"/>
    <x v="1"/>
    <x v="3"/>
    <x v="3"/>
    <x v="3"/>
    <x v="3"/>
    <x v="1"/>
    <x v="1"/>
    <x v="3"/>
    <x v="3"/>
    <x v="2"/>
    <x v="2"/>
    <x v="3"/>
    <x v="3"/>
    <x v="1"/>
    <x v="1"/>
    <x v="3"/>
    <x v="3"/>
    <x v="9"/>
    <x v="1"/>
    <x v="3"/>
    <x v="3"/>
    <x v="1"/>
    <x v="1"/>
    <x v="17"/>
    <x v="42"/>
    <x v="1"/>
    <x v="3"/>
    <x v="1"/>
    <x v="1"/>
    <x v="1"/>
    <x v="41"/>
    <x v="2"/>
    <x v="1"/>
    <x v="1"/>
    <x v="1"/>
    <x v="1"/>
    <x v="1"/>
    <x v="1"/>
    <x v="1"/>
    <x v="33"/>
    <x v="25"/>
    <x v="1"/>
    <x v="0"/>
    <x v="1"/>
    <x v="33"/>
    <x v="1"/>
    <x v="1"/>
    <x v="1"/>
    <x v="0"/>
  </r>
  <r>
    <x v="3"/>
    <x v="2"/>
    <x v="0"/>
    <x v="0"/>
    <x v="43"/>
    <x v="43"/>
    <x v="37"/>
    <x v="0"/>
    <x v="15"/>
    <x v="2"/>
    <x v="3"/>
    <x v="9"/>
    <x v="43"/>
    <x v="43"/>
    <x v="3"/>
    <x v="0"/>
    <x v="32"/>
    <x v="9"/>
    <x v="4"/>
    <x v="8"/>
    <x v="7"/>
    <x v="19"/>
    <x v="21"/>
    <x v="1"/>
    <x v="17"/>
    <x v="11"/>
    <x v="21"/>
    <x v="6"/>
    <x v="6"/>
    <x v="0"/>
    <x v="3"/>
    <x v="3"/>
    <x v="19"/>
    <x v="14"/>
    <x v="10"/>
    <x v="11"/>
    <x v="6"/>
    <x v="2"/>
    <x v="0"/>
    <x v="1"/>
    <x v="6"/>
    <x v="16"/>
    <x v="18"/>
    <x v="1"/>
    <x v="1"/>
    <x v="1"/>
    <x v="1"/>
    <x v="1"/>
    <x v="1"/>
    <x v="1"/>
    <x v="1"/>
    <x v="1"/>
    <x v="3"/>
    <x v="3"/>
    <x v="3"/>
    <x v="3"/>
    <x v="1"/>
    <x v="1"/>
    <x v="3"/>
    <x v="3"/>
    <x v="2"/>
    <x v="2"/>
    <x v="3"/>
    <x v="3"/>
    <x v="1"/>
    <x v="1"/>
    <x v="3"/>
    <x v="3"/>
    <x v="9"/>
    <x v="1"/>
    <x v="3"/>
    <x v="3"/>
    <x v="1"/>
    <x v="1"/>
    <x v="18"/>
    <x v="43"/>
    <x v="1"/>
    <x v="3"/>
    <x v="1"/>
    <x v="4"/>
    <x v="1"/>
    <x v="42"/>
    <x v="2"/>
    <x v="1"/>
    <x v="1"/>
    <x v="1"/>
    <x v="1"/>
    <x v="1"/>
    <x v="1"/>
    <x v="1"/>
    <x v="19"/>
    <x v="9"/>
    <x v="1"/>
    <x v="0"/>
    <x v="1"/>
    <x v="19"/>
    <x v="1"/>
    <x v="1"/>
    <x v="1"/>
    <x v="0"/>
  </r>
  <r>
    <x v="3"/>
    <x v="2"/>
    <x v="0"/>
    <x v="0"/>
    <x v="44"/>
    <x v="44"/>
    <x v="38"/>
    <x v="0"/>
    <x v="16"/>
    <x v="2"/>
    <x v="3"/>
    <x v="9"/>
    <x v="44"/>
    <x v="44"/>
    <x v="0"/>
    <x v="0"/>
    <x v="33"/>
    <x v="9"/>
    <x v="8"/>
    <x v="18"/>
    <x v="7"/>
    <x v="19"/>
    <x v="21"/>
    <x v="5"/>
    <x v="22"/>
    <x v="26"/>
    <x v="14"/>
    <x v="6"/>
    <x v="6"/>
    <x v="0"/>
    <x v="3"/>
    <x v="9"/>
    <x v="34"/>
    <x v="26"/>
    <x v="27"/>
    <x v="25"/>
    <x v="1"/>
    <x v="2"/>
    <x v="0"/>
    <x v="5"/>
    <x v="6"/>
    <x v="16"/>
    <x v="18"/>
    <x v="3"/>
    <x v="1"/>
    <x v="1"/>
    <x v="1"/>
    <x v="1"/>
    <x v="1"/>
    <x v="1"/>
    <x v="1"/>
    <x v="1"/>
    <x v="3"/>
    <x v="3"/>
    <x v="3"/>
    <x v="3"/>
    <x v="1"/>
    <x v="1"/>
    <x v="3"/>
    <x v="3"/>
    <x v="2"/>
    <x v="2"/>
    <x v="3"/>
    <x v="3"/>
    <x v="1"/>
    <x v="1"/>
    <x v="3"/>
    <x v="3"/>
    <x v="9"/>
    <x v="1"/>
    <x v="3"/>
    <x v="3"/>
    <x v="1"/>
    <x v="1"/>
    <x v="19"/>
    <x v="44"/>
    <x v="1"/>
    <x v="3"/>
    <x v="1"/>
    <x v="1"/>
    <x v="1"/>
    <x v="43"/>
    <x v="2"/>
    <x v="1"/>
    <x v="1"/>
    <x v="1"/>
    <x v="1"/>
    <x v="1"/>
    <x v="1"/>
    <x v="1"/>
    <x v="34"/>
    <x v="26"/>
    <x v="1"/>
    <x v="0"/>
    <x v="1"/>
    <x v="34"/>
    <x v="1"/>
    <x v="1"/>
    <x v="1"/>
    <x v="0"/>
  </r>
  <r>
    <x v="3"/>
    <x v="2"/>
    <x v="0"/>
    <x v="0"/>
    <x v="45"/>
    <x v="45"/>
    <x v="0"/>
    <x v="0"/>
    <x v="0"/>
    <x v="2"/>
    <x v="3"/>
    <x v="9"/>
    <x v="45"/>
    <x v="45"/>
    <x v="3"/>
    <x v="0"/>
    <x v="34"/>
    <x v="9"/>
    <x v="6"/>
    <x v="16"/>
    <x v="7"/>
    <x v="19"/>
    <x v="21"/>
    <x v="4"/>
    <x v="23"/>
    <x v="16"/>
    <x v="14"/>
    <x v="6"/>
    <x v="6"/>
    <x v="0"/>
    <x v="3"/>
    <x v="9"/>
    <x v="19"/>
    <x v="14"/>
    <x v="10"/>
    <x v="11"/>
    <x v="6"/>
    <x v="2"/>
    <x v="0"/>
    <x v="4"/>
    <x v="6"/>
    <x v="16"/>
    <x v="18"/>
    <x v="3"/>
    <x v="1"/>
    <x v="1"/>
    <x v="1"/>
    <x v="1"/>
    <x v="1"/>
    <x v="1"/>
    <x v="1"/>
    <x v="1"/>
    <x v="3"/>
    <x v="3"/>
    <x v="3"/>
    <x v="3"/>
    <x v="1"/>
    <x v="1"/>
    <x v="3"/>
    <x v="3"/>
    <x v="2"/>
    <x v="2"/>
    <x v="3"/>
    <x v="3"/>
    <x v="1"/>
    <x v="1"/>
    <x v="3"/>
    <x v="3"/>
    <x v="9"/>
    <x v="1"/>
    <x v="3"/>
    <x v="3"/>
    <x v="1"/>
    <x v="1"/>
    <x v="20"/>
    <x v="45"/>
    <x v="1"/>
    <x v="3"/>
    <x v="1"/>
    <x v="4"/>
    <x v="1"/>
    <x v="44"/>
    <x v="2"/>
    <x v="1"/>
    <x v="1"/>
    <x v="1"/>
    <x v="1"/>
    <x v="1"/>
    <x v="1"/>
    <x v="1"/>
    <x v="19"/>
    <x v="9"/>
    <x v="1"/>
    <x v="0"/>
    <x v="1"/>
    <x v="19"/>
    <x v="1"/>
    <x v="1"/>
    <x v="1"/>
    <x v="0"/>
  </r>
  <r>
    <x v="3"/>
    <x v="2"/>
    <x v="0"/>
    <x v="0"/>
    <x v="46"/>
    <x v="46"/>
    <x v="0"/>
    <x v="0"/>
    <x v="0"/>
    <x v="2"/>
    <x v="3"/>
    <x v="9"/>
    <x v="46"/>
    <x v="46"/>
    <x v="3"/>
    <x v="0"/>
    <x v="35"/>
    <x v="9"/>
    <x v="6"/>
    <x v="16"/>
    <x v="7"/>
    <x v="19"/>
    <x v="21"/>
    <x v="4"/>
    <x v="23"/>
    <x v="16"/>
    <x v="14"/>
    <x v="6"/>
    <x v="6"/>
    <x v="0"/>
    <x v="3"/>
    <x v="9"/>
    <x v="35"/>
    <x v="27"/>
    <x v="28"/>
    <x v="3"/>
    <x v="1"/>
    <x v="2"/>
    <x v="1"/>
    <x v="4"/>
    <x v="6"/>
    <x v="16"/>
    <x v="18"/>
    <x v="3"/>
    <x v="1"/>
    <x v="1"/>
    <x v="1"/>
    <x v="1"/>
    <x v="1"/>
    <x v="1"/>
    <x v="1"/>
    <x v="1"/>
    <x v="3"/>
    <x v="3"/>
    <x v="3"/>
    <x v="3"/>
    <x v="1"/>
    <x v="1"/>
    <x v="3"/>
    <x v="3"/>
    <x v="2"/>
    <x v="2"/>
    <x v="3"/>
    <x v="3"/>
    <x v="1"/>
    <x v="1"/>
    <x v="3"/>
    <x v="3"/>
    <x v="9"/>
    <x v="1"/>
    <x v="3"/>
    <x v="3"/>
    <x v="1"/>
    <x v="1"/>
    <x v="21"/>
    <x v="46"/>
    <x v="1"/>
    <x v="3"/>
    <x v="1"/>
    <x v="1"/>
    <x v="1"/>
    <x v="45"/>
    <x v="2"/>
    <x v="1"/>
    <x v="1"/>
    <x v="1"/>
    <x v="1"/>
    <x v="1"/>
    <x v="1"/>
    <x v="1"/>
    <x v="35"/>
    <x v="27"/>
    <x v="1"/>
    <x v="0"/>
    <x v="1"/>
    <x v="35"/>
    <x v="1"/>
    <x v="1"/>
    <x v="1"/>
    <x v="0"/>
  </r>
  <r>
    <x v="3"/>
    <x v="2"/>
    <x v="0"/>
    <x v="0"/>
    <x v="47"/>
    <x v="47"/>
    <x v="0"/>
    <x v="0"/>
    <x v="17"/>
    <x v="2"/>
    <x v="3"/>
    <x v="9"/>
    <x v="47"/>
    <x v="47"/>
    <x v="3"/>
    <x v="0"/>
    <x v="36"/>
    <x v="9"/>
    <x v="6"/>
    <x v="16"/>
    <x v="7"/>
    <x v="19"/>
    <x v="21"/>
    <x v="4"/>
    <x v="24"/>
    <x v="16"/>
    <x v="14"/>
    <x v="6"/>
    <x v="6"/>
    <x v="0"/>
    <x v="3"/>
    <x v="9"/>
    <x v="19"/>
    <x v="14"/>
    <x v="10"/>
    <x v="11"/>
    <x v="6"/>
    <x v="2"/>
    <x v="0"/>
    <x v="4"/>
    <x v="6"/>
    <x v="16"/>
    <x v="18"/>
    <x v="3"/>
    <x v="1"/>
    <x v="1"/>
    <x v="1"/>
    <x v="1"/>
    <x v="1"/>
    <x v="1"/>
    <x v="1"/>
    <x v="1"/>
    <x v="3"/>
    <x v="3"/>
    <x v="3"/>
    <x v="3"/>
    <x v="1"/>
    <x v="1"/>
    <x v="3"/>
    <x v="3"/>
    <x v="2"/>
    <x v="2"/>
    <x v="3"/>
    <x v="3"/>
    <x v="1"/>
    <x v="1"/>
    <x v="3"/>
    <x v="3"/>
    <x v="9"/>
    <x v="1"/>
    <x v="3"/>
    <x v="3"/>
    <x v="1"/>
    <x v="1"/>
    <x v="22"/>
    <x v="47"/>
    <x v="1"/>
    <x v="3"/>
    <x v="1"/>
    <x v="4"/>
    <x v="1"/>
    <x v="46"/>
    <x v="2"/>
    <x v="1"/>
    <x v="1"/>
    <x v="1"/>
    <x v="1"/>
    <x v="1"/>
    <x v="1"/>
    <x v="1"/>
    <x v="19"/>
    <x v="9"/>
    <x v="1"/>
    <x v="0"/>
    <x v="1"/>
    <x v="19"/>
    <x v="1"/>
    <x v="1"/>
    <x v="1"/>
    <x v="0"/>
  </r>
  <r>
    <x v="0"/>
    <x v="1"/>
    <x v="0"/>
    <x v="0"/>
    <x v="33"/>
    <x v="33"/>
    <x v="39"/>
    <x v="1"/>
    <x v="1"/>
    <x v="2"/>
    <x v="2"/>
    <x v="9"/>
    <x v="48"/>
    <x v="48"/>
    <x v="2"/>
    <x v="1"/>
    <x v="3"/>
    <x v="9"/>
    <x v="5"/>
    <x v="13"/>
    <x v="5"/>
    <x v="19"/>
    <x v="19"/>
    <x v="3"/>
    <x v="13"/>
    <x v="16"/>
    <x v="14"/>
    <x v="6"/>
    <x v="6"/>
    <x v="2"/>
    <x v="3"/>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2"/>
    <x v="1"/>
    <x v="1"/>
    <x v="1"/>
    <x v="1"/>
    <x v="19"/>
    <x v="9"/>
    <x v="1"/>
    <x v="0"/>
    <x v="1"/>
    <x v="19"/>
    <x v="1"/>
    <x v="1"/>
    <x v="1"/>
    <x v="0"/>
  </r>
  <r>
    <x v="0"/>
    <x v="1"/>
    <x v="0"/>
    <x v="1"/>
    <x v="33"/>
    <x v="33"/>
    <x v="40"/>
    <x v="6"/>
    <x v="6"/>
    <x v="2"/>
    <x v="2"/>
    <x v="9"/>
    <x v="49"/>
    <x v="49"/>
    <x v="1"/>
    <x v="2"/>
    <x v="11"/>
    <x v="9"/>
    <x v="5"/>
    <x v="13"/>
    <x v="5"/>
    <x v="19"/>
    <x v="21"/>
    <x v="3"/>
    <x v="13"/>
    <x v="16"/>
    <x v="14"/>
    <x v="6"/>
    <x v="6"/>
    <x v="3"/>
    <x v="3"/>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2"/>
    <x v="1"/>
    <x v="1"/>
    <x v="1"/>
    <x v="1"/>
    <x v="19"/>
    <x v="9"/>
    <x v="1"/>
    <x v="0"/>
    <x v="1"/>
    <x v="19"/>
    <x v="1"/>
    <x v="1"/>
    <x v="1"/>
    <x v="0"/>
  </r>
  <r>
    <x v="0"/>
    <x v="1"/>
    <x v="0"/>
    <x v="1"/>
    <x v="33"/>
    <x v="33"/>
    <x v="41"/>
    <x v="15"/>
    <x v="13"/>
    <x v="2"/>
    <x v="2"/>
    <x v="9"/>
    <x v="50"/>
    <x v="50"/>
    <x v="2"/>
    <x v="1"/>
    <x v="3"/>
    <x v="9"/>
    <x v="5"/>
    <x v="13"/>
    <x v="5"/>
    <x v="19"/>
    <x v="21"/>
    <x v="3"/>
    <x v="13"/>
    <x v="16"/>
    <x v="14"/>
    <x v="6"/>
    <x v="6"/>
    <x v="2"/>
    <x v="3"/>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2"/>
    <x v="1"/>
    <x v="1"/>
    <x v="1"/>
    <x v="1"/>
    <x v="19"/>
    <x v="9"/>
    <x v="1"/>
    <x v="0"/>
    <x v="1"/>
    <x v="19"/>
    <x v="1"/>
    <x v="1"/>
    <x v="1"/>
    <x v="0"/>
  </r>
  <r>
    <x v="0"/>
    <x v="1"/>
    <x v="0"/>
    <x v="1"/>
    <x v="33"/>
    <x v="33"/>
    <x v="42"/>
    <x v="13"/>
    <x v="13"/>
    <x v="2"/>
    <x v="2"/>
    <x v="9"/>
    <x v="51"/>
    <x v="51"/>
    <x v="1"/>
    <x v="0"/>
    <x v="9"/>
    <x v="9"/>
    <x v="5"/>
    <x v="13"/>
    <x v="5"/>
    <x v="19"/>
    <x v="21"/>
    <x v="3"/>
    <x v="13"/>
    <x v="16"/>
    <x v="14"/>
    <x v="6"/>
    <x v="6"/>
    <x v="2"/>
    <x v="3"/>
    <x v="9"/>
    <x v="19"/>
    <x v="14"/>
    <x v="10"/>
    <x v="11"/>
    <x v="6"/>
    <x v="2"/>
    <x v="0"/>
    <x v="3"/>
    <x v="9"/>
    <x v="16"/>
    <x v="19"/>
    <x v="3"/>
    <x v="1"/>
    <x v="1"/>
    <x v="1"/>
    <x v="1"/>
    <x v="1"/>
    <x v="1"/>
    <x v="1"/>
    <x v="1"/>
    <x v="3"/>
    <x v="3"/>
    <x v="3"/>
    <x v="3"/>
    <x v="1"/>
    <x v="1"/>
    <x v="3"/>
    <x v="3"/>
    <x v="2"/>
    <x v="2"/>
    <x v="3"/>
    <x v="3"/>
    <x v="1"/>
    <x v="1"/>
    <x v="3"/>
    <x v="3"/>
    <x v="9"/>
    <x v="1"/>
    <x v="3"/>
    <x v="3"/>
    <x v="1"/>
    <x v="1"/>
    <x v="13"/>
    <x v="33"/>
    <x v="1"/>
    <x v="3"/>
    <x v="1"/>
    <x v="4"/>
    <x v="1"/>
    <x v="32"/>
    <x v="2"/>
    <x v="1"/>
    <x v="1"/>
    <x v="2"/>
    <x v="1"/>
    <x v="1"/>
    <x v="1"/>
    <x v="1"/>
    <x v="19"/>
    <x v="9"/>
    <x v="1"/>
    <x v="0"/>
    <x v="1"/>
    <x v="19"/>
    <x v="1"/>
    <x v="1"/>
    <x v="1"/>
    <x v="0"/>
  </r>
  <r>
    <x v="0"/>
    <x v="0"/>
    <x v="0"/>
    <x v="1"/>
    <x v="33"/>
    <x v="33"/>
    <x v="43"/>
    <x v="8"/>
    <x v="5"/>
    <x v="2"/>
    <x v="1"/>
    <x v="9"/>
    <x v="52"/>
    <x v="52"/>
    <x v="2"/>
    <x v="0"/>
    <x v="37"/>
    <x v="9"/>
    <x v="9"/>
    <x v="13"/>
    <x v="8"/>
    <x v="21"/>
    <x v="21"/>
    <x v="3"/>
    <x v="13"/>
    <x v="16"/>
    <x v="14"/>
    <x v="6"/>
    <x v="6"/>
    <x v="4"/>
    <x v="0"/>
    <x v="9"/>
    <x v="19"/>
    <x v="14"/>
    <x v="10"/>
    <x v="11"/>
    <x v="6"/>
    <x v="2"/>
    <x v="0"/>
    <x v="3"/>
    <x v="10"/>
    <x v="3"/>
    <x v="20"/>
    <x v="3"/>
    <x v="1"/>
    <x v="1"/>
    <x v="1"/>
    <x v="1"/>
    <x v="1"/>
    <x v="1"/>
    <x v="1"/>
    <x v="1"/>
    <x v="3"/>
    <x v="3"/>
    <x v="3"/>
    <x v="3"/>
    <x v="1"/>
    <x v="1"/>
    <x v="3"/>
    <x v="3"/>
    <x v="2"/>
    <x v="2"/>
    <x v="3"/>
    <x v="3"/>
    <x v="1"/>
    <x v="1"/>
    <x v="3"/>
    <x v="3"/>
    <x v="9"/>
    <x v="1"/>
    <x v="3"/>
    <x v="3"/>
    <x v="1"/>
    <x v="1"/>
    <x v="13"/>
    <x v="50"/>
    <x v="1"/>
    <x v="3"/>
    <x v="1"/>
    <x v="4"/>
    <x v="1"/>
    <x v="48"/>
    <x v="2"/>
    <x v="1"/>
    <x v="1"/>
    <x v="1"/>
    <x v="1"/>
    <x v="1"/>
    <x v="1"/>
    <x v="1"/>
    <x v="19"/>
    <x v="9"/>
    <x v="1"/>
    <x v="0"/>
    <x v="1"/>
    <x v="19"/>
    <x v="1"/>
    <x v="1"/>
    <x v="1"/>
    <x v="0"/>
  </r>
  <r>
    <x v="0"/>
    <x v="2"/>
    <x v="0"/>
    <x v="1"/>
    <x v="33"/>
    <x v="33"/>
    <x v="44"/>
    <x v="15"/>
    <x v="13"/>
    <x v="2"/>
    <x v="3"/>
    <x v="9"/>
    <x v="53"/>
    <x v="53"/>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0"/>
    <x v="0"/>
    <x v="1"/>
    <x v="33"/>
    <x v="33"/>
    <x v="45"/>
    <x v="7"/>
    <x v="8"/>
    <x v="2"/>
    <x v="1"/>
    <x v="9"/>
    <x v="54"/>
    <x v="54"/>
    <x v="2"/>
    <x v="1"/>
    <x v="3"/>
    <x v="9"/>
    <x v="9"/>
    <x v="13"/>
    <x v="9"/>
    <x v="22"/>
    <x v="21"/>
    <x v="6"/>
    <x v="13"/>
    <x v="16"/>
    <x v="14"/>
    <x v="6"/>
    <x v="6"/>
    <x v="0"/>
    <x v="1"/>
    <x v="9"/>
    <x v="19"/>
    <x v="14"/>
    <x v="10"/>
    <x v="11"/>
    <x v="6"/>
    <x v="2"/>
    <x v="0"/>
    <x v="3"/>
    <x v="11"/>
    <x v="21"/>
    <x v="21"/>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0"/>
    <x v="0"/>
    <x v="1"/>
    <x v="33"/>
    <x v="33"/>
    <x v="1"/>
    <x v="1"/>
    <x v="1"/>
    <x v="2"/>
    <x v="1"/>
    <x v="9"/>
    <x v="55"/>
    <x v="55"/>
    <x v="2"/>
    <x v="1"/>
    <x v="3"/>
    <x v="9"/>
    <x v="9"/>
    <x v="13"/>
    <x v="9"/>
    <x v="23"/>
    <x v="21"/>
    <x v="6"/>
    <x v="13"/>
    <x v="16"/>
    <x v="14"/>
    <x v="6"/>
    <x v="6"/>
    <x v="0"/>
    <x v="2"/>
    <x v="9"/>
    <x v="19"/>
    <x v="14"/>
    <x v="10"/>
    <x v="11"/>
    <x v="6"/>
    <x v="2"/>
    <x v="0"/>
    <x v="3"/>
    <x v="11"/>
    <x v="22"/>
    <x v="22"/>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46"/>
    <x v="7"/>
    <x v="8"/>
    <x v="2"/>
    <x v="3"/>
    <x v="9"/>
    <x v="56"/>
    <x v="56"/>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47"/>
    <x v="10"/>
    <x v="9"/>
    <x v="2"/>
    <x v="3"/>
    <x v="9"/>
    <x v="57"/>
    <x v="57"/>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48"/>
    <x v="7"/>
    <x v="8"/>
    <x v="2"/>
    <x v="3"/>
    <x v="9"/>
    <x v="58"/>
    <x v="58"/>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0"/>
    <x v="0"/>
    <x v="1"/>
    <x v="33"/>
    <x v="33"/>
    <x v="49"/>
    <x v="7"/>
    <x v="8"/>
    <x v="2"/>
    <x v="1"/>
    <x v="9"/>
    <x v="59"/>
    <x v="59"/>
    <x v="2"/>
    <x v="1"/>
    <x v="3"/>
    <x v="9"/>
    <x v="9"/>
    <x v="13"/>
    <x v="8"/>
    <x v="24"/>
    <x v="21"/>
    <x v="6"/>
    <x v="13"/>
    <x v="16"/>
    <x v="14"/>
    <x v="6"/>
    <x v="6"/>
    <x v="0"/>
    <x v="2"/>
    <x v="9"/>
    <x v="19"/>
    <x v="14"/>
    <x v="10"/>
    <x v="11"/>
    <x v="6"/>
    <x v="2"/>
    <x v="0"/>
    <x v="3"/>
    <x v="10"/>
    <x v="23"/>
    <x v="23"/>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0"/>
    <x v="1"/>
    <x v="1"/>
    <x v="2"/>
    <x v="3"/>
    <x v="9"/>
    <x v="60"/>
    <x v="60"/>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1"/>
    <x v="13"/>
    <x v="13"/>
    <x v="2"/>
    <x v="3"/>
    <x v="9"/>
    <x v="61"/>
    <x v="61"/>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2"/>
    <x v="15"/>
    <x v="13"/>
    <x v="2"/>
    <x v="3"/>
    <x v="9"/>
    <x v="62"/>
    <x v="62"/>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3"/>
    <x v="13"/>
    <x v="13"/>
    <x v="2"/>
    <x v="3"/>
    <x v="9"/>
    <x v="63"/>
    <x v="63"/>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4"/>
    <x v="15"/>
    <x v="13"/>
    <x v="2"/>
    <x v="3"/>
    <x v="9"/>
    <x v="64"/>
    <x v="64"/>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5"/>
    <x v="7"/>
    <x v="8"/>
    <x v="2"/>
    <x v="3"/>
    <x v="9"/>
    <x v="65"/>
    <x v="65"/>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6"/>
    <x v="16"/>
    <x v="9"/>
    <x v="2"/>
    <x v="3"/>
    <x v="9"/>
    <x v="66"/>
    <x v="66"/>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7"/>
    <x v="3"/>
    <x v="5"/>
    <x v="2"/>
    <x v="3"/>
    <x v="9"/>
    <x v="67"/>
    <x v="67"/>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58"/>
    <x v="10"/>
    <x v="9"/>
    <x v="2"/>
    <x v="3"/>
    <x v="9"/>
    <x v="68"/>
    <x v="68"/>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0"/>
    <x v="0"/>
    <x v="1"/>
    <x v="33"/>
    <x v="33"/>
    <x v="59"/>
    <x v="6"/>
    <x v="6"/>
    <x v="2"/>
    <x v="1"/>
    <x v="9"/>
    <x v="69"/>
    <x v="69"/>
    <x v="1"/>
    <x v="1"/>
    <x v="38"/>
    <x v="9"/>
    <x v="9"/>
    <x v="13"/>
    <x v="10"/>
    <x v="25"/>
    <x v="21"/>
    <x v="6"/>
    <x v="13"/>
    <x v="16"/>
    <x v="14"/>
    <x v="6"/>
    <x v="6"/>
    <x v="0"/>
    <x v="0"/>
    <x v="9"/>
    <x v="19"/>
    <x v="14"/>
    <x v="10"/>
    <x v="11"/>
    <x v="6"/>
    <x v="2"/>
    <x v="0"/>
    <x v="3"/>
    <x v="12"/>
    <x v="24"/>
    <x v="24"/>
    <x v="3"/>
    <x v="1"/>
    <x v="1"/>
    <x v="1"/>
    <x v="1"/>
    <x v="1"/>
    <x v="1"/>
    <x v="1"/>
    <x v="1"/>
    <x v="3"/>
    <x v="3"/>
    <x v="3"/>
    <x v="3"/>
    <x v="1"/>
    <x v="1"/>
    <x v="3"/>
    <x v="3"/>
    <x v="2"/>
    <x v="2"/>
    <x v="3"/>
    <x v="3"/>
    <x v="1"/>
    <x v="1"/>
    <x v="3"/>
    <x v="3"/>
    <x v="9"/>
    <x v="1"/>
    <x v="3"/>
    <x v="3"/>
    <x v="1"/>
    <x v="1"/>
    <x v="3"/>
    <x v="51"/>
    <x v="1"/>
    <x v="3"/>
    <x v="1"/>
    <x v="4"/>
    <x v="1"/>
    <x v="49"/>
    <x v="2"/>
    <x v="1"/>
    <x v="1"/>
    <x v="1"/>
    <x v="1"/>
    <x v="1"/>
    <x v="1"/>
    <x v="1"/>
    <x v="19"/>
    <x v="9"/>
    <x v="1"/>
    <x v="0"/>
    <x v="1"/>
    <x v="19"/>
    <x v="1"/>
    <x v="1"/>
    <x v="1"/>
    <x v="0"/>
  </r>
  <r>
    <x v="0"/>
    <x v="0"/>
    <x v="0"/>
    <x v="1"/>
    <x v="33"/>
    <x v="33"/>
    <x v="60"/>
    <x v="7"/>
    <x v="8"/>
    <x v="2"/>
    <x v="1"/>
    <x v="9"/>
    <x v="70"/>
    <x v="70"/>
    <x v="2"/>
    <x v="1"/>
    <x v="39"/>
    <x v="9"/>
    <x v="9"/>
    <x v="13"/>
    <x v="8"/>
    <x v="26"/>
    <x v="21"/>
    <x v="6"/>
    <x v="13"/>
    <x v="16"/>
    <x v="14"/>
    <x v="6"/>
    <x v="6"/>
    <x v="0"/>
    <x v="0"/>
    <x v="9"/>
    <x v="19"/>
    <x v="14"/>
    <x v="10"/>
    <x v="11"/>
    <x v="6"/>
    <x v="2"/>
    <x v="0"/>
    <x v="3"/>
    <x v="10"/>
    <x v="25"/>
    <x v="25"/>
    <x v="3"/>
    <x v="1"/>
    <x v="1"/>
    <x v="1"/>
    <x v="1"/>
    <x v="1"/>
    <x v="1"/>
    <x v="1"/>
    <x v="1"/>
    <x v="3"/>
    <x v="3"/>
    <x v="3"/>
    <x v="3"/>
    <x v="1"/>
    <x v="1"/>
    <x v="3"/>
    <x v="3"/>
    <x v="2"/>
    <x v="2"/>
    <x v="3"/>
    <x v="3"/>
    <x v="1"/>
    <x v="1"/>
    <x v="3"/>
    <x v="3"/>
    <x v="9"/>
    <x v="1"/>
    <x v="3"/>
    <x v="3"/>
    <x v="1"/>
    <x v="1"/>
    <x v="23"/>
    <x v="52"/>
    <x v="1"/>
    <x v="3"/>
    <x v="1"/>
    <x v="4"/>
    <x v="1"/>
    <x v="50"/>
    <x v="2"/>
    <x v="1"/>
    <x v="1"/>
    <x v="1"/>
    <x v="1"/>
    <x v="1"/>
    <x v="1"/>
    <x v="1"/>
    <x v="19"/>
    <x v="9"/>
    <x v="1"/>
    <x v="0"/>
    <x v="1"/>
    <x v="19"/>
    <x v="1"/>
    <x v="1"/>
    <x v="1"/>
    <x v="0"/>
  </r>
  <r>
    <x v="0"/>
    <x v="0"/>
    <x v="0"/>
    <x v="1"/>
    <x v="33"/>
    <x v="33"/>
    <x v="61"/>
    <x v="7"/>
    <x v="8"/>
    <x v="2"/>
    <x v="1"/>
    <x v="9"/>
    <x v="71"/>
    <x v="71"/>
    <x v="1"/>
    <x v="1"/>
    <x v="40"/>
    <x v="9"/>
    <x v="9"/>
    <x v="13"/>
    <x v="10"/>
    <x v="27"/>
    <x v="21"/>
    <x v="6"/>
    <x v="13"/>
    <x v="16"/>
    <x v="14"/>
    <x v="6"/>
    <x v="6"/>
    <x v="0"/>
    <x v="0"/>
    <x v="9"/>
    <x v="19"/>
    <x v="14"/>
    <x v="10"/>
    <x v="11"/>
    <x v="6"/>
    <x v="2"/>
    <x v="0"/>
    <x v="3"/>
    <x v="12"/>
    <x v="26"/>
    <x v="26"/>
    <x v="3"/>
    <x v="1"/>
    <x v="1"/>
    <x v="1"/>
    <x v="1"/>
    <x v="1"/>
    <x v="1"/>
    <x v="1"/>
    <x v="1"/>
    <x v="3"/>
    <x v="3"/>
    <x v="3"/>
    <x v="3"/>
    <x v="1"/>
    <x v="1"/>
    <x v="3"/>
    <x v="3"/>
    <x v="2"/>
    <x v="2"/>
    <x v="3"/>
    <x v="3"/>
    <x v="1"/>
    <x v="1"/>
    <x v="3"/>
    <x v="3"/>
    <x v="9"/>
    <x v="1"/>
    <x v="3"/>
    <x v="3"/>
    <x v="1"/>
    <x v="1"/>
    <x v="23"/>
    <x v="53"/>
    <x v="1"/>
    <x v="3"/>
    <x v="1"/>
    <x v="4"/>
    <x v="1"/>
    <x v="51"/>
    <x v="2"/>
    <x v="1"/>
    <x v="1"/>
    <x v="1"/>
    <x v="1"/>
    <x v="1"/>
    <x v="1"/>
    <x v="1"/>
    <x v="19"/>
    <x v="9"/>
    <x v="1"/>
    <x v="0"/>
    <x v="1"/>
    <x v="19"/>
    <x v="1"/>
    <x v="1"/>
    <x v="1"/>
    <x v="0"/>
  </r>
  <r>
    <x v="0"/>
    <x v="2"/>
    <x v="0"/>
    <x v="1"/>
    <x v="33"/>
    <x v="33"/>
    <x v="62"/>
    <x v="16"/>
    <x v="9"/>
    <x v="2"/>
    <x v="3"/>
    <x v="9"/>
    <x v="72"/>
    <x v="72"/>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0"/>
    <x v="0"/>
    <x v="1"/>
    <x v="33"/>
    <x v="33"/>
    <x v="63"/>
    <x v="7"/>
    <x v="8"/>
    <x v="2"/>
    <x v="1"/>
    <x v="9"/>
    <x v="73"/>
    <x v="73"/>
    <x v="2"/>
    <x v="1"/>
    <x v="3"/>
    <x v="9"/>
    <x v="9"/>
    <x v="13"/>
    <x v="9"/>
    <x v="28"/>
    <x v="21"/>
    <x v="6"/>
    <x v="13"/>
    <x v="16"/>
    <x v="14"/>
    <x v="6"/>
    <x v="6"/>
    <x v="0"/>
    <x v="1"/>
    <x v="9"/>
    <x v="19"/>
    <x v="14"/>
    <x v="10"/>
    <x v="11"/>
    <x v="6"/>
    <x v="2"/>
    <x v="0"/>
    <x v="3"/>
    <x v="11"/>
    <x v="27"/>
    <x v="27"/>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0"/>
    <x v="0"/>
    <x v="1"/>
    <x v="33"/>
    <x v="33"/>
    <x v="33"/>
    <x v="1"/>
    <x v="1"/>
    <x v="2"/>
    <x v="1"/>
    <x v="9"/>
    <x v="74"/>
    <x v="74"/>
    <x v="2"/>
    <x v="1"/>
    <x v="3"/>
    <x v="9"/>
    <x v="9"/>
    <x v="13"/>
    <x v="9"/>
    <x v="23"/>
    <x v="21"/>
    <x v="6"/>
    <x v="13"/>
    <x v="16"/>
    <x v="14"/>
    <x v="6"/>
    <x v="6"/>
    <x v="0"/>
    <x v="2"/>
    <x v="9"/>
    <x v="19"/>
    <x v="14"/>
    <x v="10"/>
    <x v="11"/>
    <x v="6"/>
    <x v="2"/>
    <x v="0"/>
    <x v="3"/>
    <x v="11"/>
    <x v="22"/>
    <x v="22"/>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64"/>
    <x v="7"/>
    <x v="8"/>
    <x v="2"/>
    <x v="3"/>
    <x v="9"/>
    <x v="75"/>
    <x v="75"/>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65"/>
    <x v="10"/>
    <x v="9"/>
    <x v="2"/>
    <x v="3"/>
    <x v="9"/>
    <x v="76"/>
    <x v="76"/>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66"/>
    <x v="10"/>
    <x v="9"/>
    <x v="2"/>
    <x v="3"/>
    <x v="9"/>
    <x v="77"/>
    <x v="77"/>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2"/>
    <x v="0"/>
    <x v="1"/>
    <x v="33"/>
    <x v="33"/>
    <x v="67"/>
    <x v="7"/>
    <x v="8"/>
    <x v="2"/>
    <x v="3"/>
    <x v="9"/>
    <x v="78"/>
    <x v="78"/>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0"/>
    <x v="0"/>
    <x v="0"/>
    <x v="2"/>
    <x v="33"/>
    <x v="33"/>
    <x v="68"/>
    <x v="17"/>
    <x v="18"/>
    <x v="2"/>
    <x v="1"/>
    <x v="9"/>
    <x v="79"/>
    <x v="79"/>
    <x v="1"/>
    <x v="0"/>
    <x v="9"/>
    <x v="9"/>
    <x v="9"/>
    <x v="13"/>
    <x v="9"/>
    <x v="23"/>
    <x v="21"/>
    <x v="6"/>
    <x v="13"/>
    <x v="16"/>
    <x v="14"/>
    <x v="6"/>
    <x v="6"/>
    <x v="0"/>
    <x v="2"/>
    <x v="9"/>
    <x v="19"/>
    <x v="14"/>
    <x v="10"/>
    <x v="11"/>
    <x v="6"/>
    <x v="2"/>
    <x v="0"/>
    <x v="3"/>
    <x v="11"/>
    <x v="22"/>
    <x v="22"/>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0"/>
    <x v="2"/>
    <x v="0"/>
    <x v="2"/>
    <x v="33"/>
    <x v="33"/>
    <x v="69"/>
    <x v="18"/>
    <x v="19"/>
    <x v="2"/>
    <x v="3"/>
    <x v="9"/>
    <x v="80"/>
    <x v="80"/>
    <x v="1"/>
    <x v="0"/>
    <x v="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0"/>
    <x v="0"/>
    <x v="0"/>
    <x v="2"/>
    <x v="33"/>
    <x v="33"/>
    <x v="70"/>
    <x v="19"/>
    <x v="20"/>
    <x v="2"/>
    <x v="1"/>
    <x v="9"/>
    <x v="81"/>
    <x v="81"/>
    <x v="1"/>
    <x v="0"/>
    <x v="9"/>
    <x v="9"/>
    <x v="9"/>
    <x v="13"/>
    <x v="10"/>
    <x v="29"/>
    <x v="21"/>
    <x v="6"/>
    <x v="13"/>
    <x v="16"/>
    <x v="14"/>
    <x v="6"/>
    <x v="6"/>
    <x v="0"/>
    <x v="0"/>
    <x v="9"/>
    <x v="19"/>
    <x v="14"/>
    <x v="10"/>
    <x v="11"/>
    <x v="6"/>
    <x v="2"/>
    <x v="0"/>
    <x v="3"/>
    <x v="10"/>
    <x v="28"/>
    <x v="2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0"/>
    <x v="0"/>
    <x v="0"/>
    <x v="2"/>
    <x v="33"/>
    <x v="33"/>
    <x v="71"/>
    <x v="14"/>
    <x v="14"/>
    <x v="2"/>
    <x v="1"/>
    <x v="9"/>
    <x v="82"/>
    <x v="82"/>
    <x v="2"/>
    <x v="0"/>
    <x v="41"/>
    <x v="9"/>
    <x v="9"/>
    <x v="13"/>
    <x v="9"/>
    <x v="22"/>
    <x v="21"/>
    <x v="6"/>
    <x v="13"/>
    <x v="16"/>
    <x v="14"/>
    <x v="6"/>
    <x v="6"/>
    <x v="0"/>
    <x v="2"/>
    <x v="9"/>
    <x v="19"/>
    <x v="14"/>
    <x v="10"/>
    <x v="11"/>
    <x v="6"/>
    <x v="2"/>
    <x v="0"/>
    <x v="3"/>
    <x v="11"/>
    <x v="21"/>
    <x v="21"/>
    <x v="3"/>
    <x v="1"/>
    <x v="1"/>
    <x v="1"/>
    <x v="1"/>
    <x v="1"/>
    <x v="1"/>
    <x v="1"/>
    <x v="1"/>
    <x v="3"/>
    <x v="3"/>
    <x v="3"/>
    <x v="3"/>
    <x v="1"/>
    <x v="1"/>
    <x v="3"/>
    <x v="3"/>
    <x v="2"/>
    <x v="2"/>
    <x v="3"/>
    <x v="3"/>
    <x v="1"/>
    <x v="1"/>
    <x v="3"/>
    <x v="3"/>
    <x v="9"/>
    <x v="1"/>
    <x v="3"/>
    <x v="3"/>
    <x v="1"/>
    <x v="1"/>
    <x v="3"/>
    <x v="54"/>
    <x v="1"/>
    <x v="3"/>
    <x v="1"/>
    <x v="4"/>
    <x v="1"/>
    <x v="52"/>
    <x v="2"/>
    <x v="1"/>
    <x v="1"/>
    <x v="1"/>
    <x v="1"/>
    <x v="1"/>
    <x v="1"/>
    <x v="1"/>
    <x v="19"/>
    <x v="9"/>
    <x v="1"/>
    <x v="0"/>
    <x v="1"/>
    <x v="19"/>
    <x v="1"/>
    <x v="1"/>
    <x v="1"/>
    <x v="0"/>
  </r>
  <r>
    <x v="0"/>
    <x v="0"/>
    <x v="0"/>
    <x v="3"/>
    <x v="33"/>
    <x v="33"/>
    <x v="72"/>
    <x v="20"/>
    <x v="21"/>
    <x v="2"/>
    <x v="4"/>
    <x v="9"/>
    <x v="83"/>
    <x v="83"/>
    <x v="2"/>
    <x v="0"/>
    <x v="42"/>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24"/>
    <x v="55"/>
    <x v="1"/>
    <x v="3"/>
    <x v="1"/>
    <x v="4"/>
    <x v="1"/>
    <x v="53"/>
    <x v="2"/>
    <x v="1"/>
    <x v="1"/>
    <x v="1"/>
    <x v="1"/>
    <x v="1"/>
    <x v="1"/>
    <x v="1"/>
    <x v="19"/>
    <x v="9"/>
    <x v="1"/>
    <x v="0"/>
    <x v="1"/>
    <x v="19"/>
    <x v="1"/>
    <x v="1"/>
    <x v="1"/>
    <x v="0"/>
  </r>
  <r>
    <x v="0"/>
    <x v="0"/>
    <x v="0"/>
    <x v="3"/>
    <x v="33"/>
    <x v="33"/>
    <x v="73"/>
    <x v="20"/>
    <x v="21"/>
    <x v="2"/>
    <x v="4"/>
    <x v="9"/>
    <x v="84"/>
    <x v="84"/>
    <x v="1"/>
    <x v="0"/>
    <x v="4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25"/>
    <x v="56"/>
    <x v="1"/>
    <x v="3"/>
    <x v="1"/>
    <x v="4"/>
    <x v="1"/>
    <x v="54"/>
    <x v="2"/>
    <x v="1"/>
    <x v="1"/>
    <x v="1"/>
    <x v="1"/>
    <x v="1"/>
    <x v="1"/>
    <x v="1"/>
    <x v="19"/>
    <x v="9"/>
    <x v="1"/>
    <x v="0"/>
    <x v="1"/>
    <x v="19"/>
    <x v="1"/>
    <x v="1"/>
    <x v="1"/>
    <x v="0"/>
  </r>
  <r>
    <x v="0"/>
    <x v="0"/>
    <x v="0"/>
    <x v="3"/>
    <x v="33"/>
    <x v="33"/>
    <x v="74"/>
    <x v="20"/>
    <x v="21"/>
    <x v="2"/>
    <x v="4"/>
    <x v="9"/>
    <x v="85"/>
    <x v="85"/>
    <x v="1"/>
    <x v="0"/>
    <x v="9"/>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0"/>
    <x v="0"/>
    <x v="0"/>
    <x v="3"/>
    <x v="33"/>
    <x v="33"/>
    <x v="75"/>
    <x v="21"/>
    <x v="22"/>
    <x v="2"/>
    <x v="4"/>
    <x v="9"/>
    <x v="86"/>
    <x v="86"/>
    <x v="1"/>
    <x v="0"/>
    <x v="9"/>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0"/>
    <x v="2"/>
    <x v="0"/>
    <x v="3"/>
    <x v="33"/>
    <x v="33"/>
    <x v="76"/>
    <x v="22"/>
    <x v="23"/>
    <x v="2"/>
    <x v="3"/>
    <x v="9"/>
    <x v="87"/>
    <x v="87"/>
    <x v="1"/>
    <x v="0"/>
    <x v="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0"/>
    <x v="2"/>
    <x v="0"/>
    <x v="3"/>
    <x v="33"/>
    <x v="33"/>
    <x v="77"/>
    <x v="23"/>
    <x v="23"/>
    <x v="2"/>
    <x v="3"/>
    <x v="9"/>
    <x v="88"/>
    <x v="88"/>
    <x v="1"/>
    <x v="0"/>
    <x v="4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57"/>
    <x v="1"/>
    <x v="3"/>
    <x v="1"/>
    <x v="4"/>
    <x v="1"/>
    <x v="55"/>
    <x v="2"/>
    <x v="1"/>
    <x v="1"/>
    <x v="1"/>
    <x v="1"/>
    <x v="1"/>
    <x v="1"/>
    <x v="1"/>
    <x v="19"/>
    <x v="9"/>
    <x v="1"/>
    <x v="0"/>
    <x v="1"/>
    <x v="19"/>
    <x v="1"/>
    <x v="1"/>
    <x v="1"/>
    <x v="0"/>
  </r>
  <r>
    <x v="0"/>
    <x v="0"/>
    <x v="0"/>
    <x v="3"/>
    <x v="33"/>
    <x v="33"/>
    <x v="78"/>
    <x v="24"/>
    <x v="22"/>
    <x v="2"/>
    <x v="4"/>
    <x v="9"/>
    <x v="89"/>
    <x v="89"/>
    <x v="1"/>
    <x v="0"/>
    <x v="45"/>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3"/>
    <x v="58"/>
    <x v="1"/>
    <x v="3"/>
    <x v="1"/>
    <x v="4"/>
    <x v="1"/>
    <x v="56"/>
    <x v="2"/>
    <x v="1"/>
    <x v="1"/>
    <x v="1"/>
    <x v="1"/>
    <x v="1"/>
    <x v="1"/>
    <x v="1"/>
    <x v="19"/>
    <x v="9"/>
    <x v="1"/>
    <x v="0"/>
    <x v="1"/>
    <x v="19"/>
    <x v="1"/>
    <x v="1"/>
    <x v="1"/>
    <x v="0"/>
  </r>
  <r>
    <x v="0"/>
    <x v="0"/>
    <x v="0"/>
    <x v="3"/>
    <x v="33"/>
    <x v="33"/>
    <x v="79"/>
    <x v="24"/>
    <x v="22"/>
    <x v="2"/>
    <x v="4"/>
    <x v="9"/>
    <x v="90"/>
    <x v="90"/>
    <x v="1"/>
    <x v="0"/>
    <x v="37"/>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3"/>
    <x v="50"/>
    <x v="1"/>
    <x v="3"/>
    <x v="1"/>
    <x v="4"/>
    <x v="1"/>
    <x v="48"/>
    <x v="2"/>
    <x v="1"/>
    <x v="1"/>
    <x v="1"/>
    <x v="1"/>
    <x v="1"/>
    <x v="1"/>
    <x v="1"/>
    <x v="19"/>
    <x v="9"/>
    <x v="1"/>
    <x v="0"/>
    <x v="1"/>
    <x v="19"/>
    <x v="1"/>
    <x v="1"/>
    <x v="1"/>
    <x v="0"/>
  </r>
  <r>
    <x v="0"/>
    <x v="0"/>
    <x v="0"/>
    <x v="3"/>
    <x v="33"/>
    <x v="33"/>
    <x v="80"/>
    <x v="24"/>
    <x v="22"/>
    <x v="2"/>
    <x v="4"/>
    <x v="9"/>
    <x v="91"/>
    <x v="91"/>
    <x v="1"/>
    <x v="0"/>
    <x v="46"/>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59"/>
    <x v="1"/>
    <x v="3"/>
    <x v="1"/>
    <x v="4"/>
    <x v="1"/>
    <x v="57"/>
    <x v="2"/>
    <x v="1"/>
    <x v="1"/>
    <x v="1"/>
    <x v="1"/>
    <x v="1"/>
    <x v="1"/>
    <x v="1"/>
    <x v="19"/>
    <x v="9"/>
    <x v="1"/>
    <x v="0"/>
    <x v="1"/>
    <x v="19"/>
    <x v="1"/>
    <x v="1"/>
    <x v="1"/>
    <x v="0"/>
  </r>
  <r>
    <x v="0"/>
    <x v="0"/>
    <x v="0"/>
    <x v="3"/>
    <x v="33"/>
    <x v="33"/>
    <x v="81"/>
    <x v="24"/>
    <x v="22"/>
    <x v="2"/>
    <x v="4"/>
    <x v="9"/>
    <x v="92"/>
    <x v="92"/>
    <x v="1"/>
    <x v="0"/>
    <x v="47"/>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3"/>
    <x v="60"/>
    <x v="1"/>
    <x v="3"/>
    <x v="1"/>
    <x v="4"/>
    <x v="1"/>
    <x v="58"/>
    <x v="2"/>
    <x v="1"/>
    <x v="1"/>
    <x v="1"/>
    <x v="1"/>
    <x v="1"/>
    <x v="1"/>
    <x v="1"/>
    <x v="19"/>
    <x v="9"/>
    <x v="1"/>
    <x v="0"/>
    <x v="1"/>
    <x v="19"/>
    <x v="1"/>
    <x v="1"/>
    <x v="1"/>
    <x v="0"/>
  </r>
  <r>
    <x v="4"/>
    <x v="0"/>
    <x v="1"/>
    <x v="1"/>
    <x v="33"/>
    <x v="33"/>
    <x v="82"/>
    <x v="3"/>
    <x v="24"/>
    <x v="1"/>
    <x v="0"/>
    <x v="9"/>
    <x v="93"/>
    <x v="93"/>
    <x v="4"/>
    <x v="2"/>
    <x v="11"/>
    <x v="9"/>
    <x v="7"/>
    <x v="18"/>
    <x v="6"/>
    <x v="30"/>
    <x v="21"/>
    <x v="2"/>
    <x v="25"/>
    <x v="27"/>
    <x v="22"/>
    <x v="7"/>
    <x v="6"/>
    <x v="0"/>
    <x v="0"/>
    <x v="16"/>
    <x v="19"/>
    <x v="14"/>
    <x v="10"/>
    <x v="11"/>
    <x v="6"/>
    <x v="2"/>
    <x v="0"/>
    <x v="5"/>
    <x v="9"/>
    <x v="29"/>
    <x v="19"/>
    <x v="1"/>
    <x v="1"/>
    <x v="1"/>
    <x v="1"/>
    <x v="1"/>
    <x v="1"/>
    <x v="1"/>
    <x v="1"/>
    <x v="1"/>
    <x v="3"/>
    <x v="3"/>
    <x v="3"/>
    <x v="3"/>
    <x v="1"/>
    <x v="1"/>
    <x v="3"/>
    <x v="3"/>
    <x v="2"/>
    <x v="2"/>
    <x v="3"/>
    <x v="3"/>
    <x v="1"/>
    <x v="1"/>
    <x v="3"/>
    <x v="3"/>
    <x v="9"/>
    <x v="1"/>
    <x v="7"/>
    <x v="21"/>
    <x v="8"/>
    <x v="17"/>
    <x v="6"/>
    <x v="61"/>
    <x v="11"/>
    <x v="3"/>
    <x v="1"/>
    <x v="4"/>
    <x v="1"/>
    <x v="14"/>
    <x v="2"/>
    <x v="1"/>
    <x v="1"/>
    <x v="1"/>
    <x v="1"/>
    <x v="5"/>
    <x v="1"/>
    <x v="1"/>
    <x v="19"/>
    <x v="9"/>
    <x v="1"/>
    <x v="0"/>
    <x v="1"/>
    <x v="19"/>
    <x v="1"/>
    <x v="1"/>
    <x v="1"/>
    <x v="0"/>
  </r>
  <r>
    <x v="4"/>
    <x v="0"/>
    <x v="1"/>
    <x v="2"/>
    <x v="33"/>
    <x v="33"/>
    <x v="83"/>
    <x v="25"/>
    <x v="24"/>
    <x v="2"/>
    <x v="4"/>
    <x v="9"/>
    <x v="94"/>
    <x v="94"/>
    <x v="5"/>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1"/>
    <x v="1"/>
    <x v="5"/>
    <x v="1"/>
    <x v="1"/>
    <x v="19"/>
    <x v="9"/>
    <x v="1"/>
    <x v="0"/>
    <x v="1"/>
    <x v="19"/>
    <x v="1"/>
    <x v="1"/>
    <x v="1"/>
    <x v="0"/>
  </r>
  <r>
    <x v="4"/>
    <x v="0"/>
    <x v="1"/>
    <x v="1"/>
    <x v="33"/>
    <x v="33"/>
    <x v="84"/>
    <x v="1"/>
    <x v="24"/>
    <x v="1"/>
    <x v="0"/>
    <x v="9"/>
    <x v="95"/>
    <x v="95"/>
    <x v="6"/>
    <x v="2"/>
    <x v="11"/>
    <x v="9"/>
    <x v="7"/>
    <x v="17"/>
    <x v="6"/>
    <x v="31"/>
    <x v="21"/>
    <x v="2"/>
    <x v="26"/>
    <x v="28"/>
    <x v="21"/>
    <x v="7"/>
    <x v="6"/>
    <x v="0"/>
    <x v="0"/>
    <x v="1"/>
    <x v="19"/>
    <x v="14"/>
    <x v="10"/>
    <x v="11"/>
    <x v="6"/>
    <x v="2"/>
    <x v="0"/>
    <x v="2"/>
    <x v="9"/>
    <x v="30"/>
    <x v="19"/>
    <x v="1"/>
    <x v="1"/>
    <x v="1"/>
    <x v="1"/>
    <x v="1"/>
    <x v="1"/>
    <x v="1"/>
    <x v="1"/>
    <x v="1"/>
    <x v="3"/>
    <x v="3"/>
    <x v="3"/>
    <x v="3"/>
    <x v="1"/>
    <x v="1"/>
    <x v="3"/>
    <x v="3"/>
    <x v="2"/>
    <x v="2"/>
    <x v="3"/>
    <x v="3"/>
    <x v="1"/>
    <x v="1"/>
    <x v="3"/>
    <x v="3"/>
    <x v="9"/>
    <x v="1"/>
    <x v="7"/>
    <x v="22"/>
    <x v="8"/>
    <x v="21"/>
    <x v="6"/>
    <x v="62"/>
    <x v="31"/>
    <x v="3"/>
    <x v="1"/>
    <x v="4"/>
    <x v="1"/>
    <x v="14"/>
    <x v="2"/>
    <x v="1"/>
    <x v="1"/>
    <x v="1"/>
    <x v="1"/>
    <x v="5"/>
    <x v="1"/>
    <x v="1"/>
    <x v="19"/>
    <x v="9"/>
    <x v="1"/>
    <x v="0"/>
    <x v="1"/>
    <x v="19"/>
    <x v="1"/>
    <x v="1"/>
    <x v="1"/>
    <x v="0"/>
  </r>
  <r>
    <x v="4"/>
    <x v="0"/>
    <x v="1"/>
    <x v="2"/>
    <x v="33"/>
    <x v="33"/>
    <x v="85"/>
    <x v="26"/>
    <x v="24"/>
    <x v="2"/>
    <x v="4"/>
    <x v="9"/>
    <x v="96"/>
    <x v="96"/>
    <x v="7"/>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1"/>
    <x v="1"/>
    <x v="5"/>
    <x v="1"/>
    <x v="1"/>
    <x v="19"/>
    <x v="9"/>
    <x v="1"/>
    <x v="0"/>
    <x v="1"/>
    <x v="19"/>
    <x v="1"/>
    <x v="1"/>
    <x v="1"/>
    <x v="0"/>
  </r>
  <r>
    <x v="4"/>
    <x v="0"/>
    <x v="1"/>
    <x v="1"/>
    <x v="33"/>
    <x v="33"/>
    <x v="86"/>
    <x v="1"/>
    <x v="24"/>
    <x v="1"/>
    <x v="1"/>
    <x v="9"/>
    <x v="97"/>
    <x v="97"/>
    <x v="5"/>
    <x v="2"/>
    <x v="11"/>
    <x v="9"/>
    <x v="4"/>
    <x v="8"/>
    <x v="5"/>
    <x v="19"/>
    <x v="21"/>
    <x v="3"/>
    <x v="27"/>
    <x v="28"/>
    <x v="23"/>
    <x v="6"/>
    <x v="6"/>
    <x v="5"/>
    <x v="1"/>
    <x v="7"/>
    <x v="19"/>
    <x v="14"/>
    <x v="10"/>
    <x v="11"/>
    <x v="6"/>
    <x v="2"/>
    <x v="0"/>
    <x v="1"/>
    <x v="6"/>
    <x v="16"/>
    <x v="7"/>
    <x v="1"/>
    <x v="1"/>
    <x v="1"/>
    <x v="1"/>
    <x v="1"/>
    <x v="1"/>
    <x v="1"/>
    <x v="1"/>
    <x v="1"/>
    <x v="3"/>
    <x v="3"/>
    <x v="3"/>
    <x v="3"/>
    <x v="1"/>
    <x v="1"/>
    <x v="3"/>
    <x v="3"/>
    <x v="2"/>
    <x v="2"/>
    <x v="3"/>
    <x v="3"/>
    <x v="1"/>
    <x v="1"/>
    <x v="3"/>
    <x v="3"/>
    <x v="9"/>
    <x v="1"/>
    <x v="3"/>
    <x v="3"/>
    <x v="1"/>
    <x v="1"/>
    <x v="1"/>
    <x v="49"/>
    <x v="1"/>
    <x v="3"/>
    <x v="1"/>
    <x v="4"/>
    <x v="1"/>
    <x v="14"/>
    <x v="2"/>
    <x v="1"/>
    <x v="1"/>
    <x v="1"/>
    <x v="1"/>
    <x v="6"/>
    <x v="1"/>
    <x v="1"/>
    <x v="19"/>
    <x v="9"/>
    <x v="1"/>
    <x v="0"/>
    <x v="1"/>
    <x v="19"/>
    <x v="1"/>
    <x v="1"/>
    <x v="1"/>
    <x v="0"/>
  </r>
  <r>
    <x v="4"/>
    <x v="0"/>
    <x v="1"/>
    <x v="2"/>
    <x v="33"/>
    <x v="33"/>
    <x v="87"/>
    <x v="26"/>
    <x v="24"/>
    <x v="2"/>
    <x v="4"/>
    <x v="9"/>
    <x v="98"/>
    <x v="98"/>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1"/>
    <x v="1"/>
    <x v="6"/>
    <x v="1"/>
    <x v="1"/>
    <x v="19"/>
    <x v="9"/>
    <x v="1"/>
    <x v="0"/>
    <x v="1"/>
    <x v="19"/>
    <x v="1"/>
    <x v="1"/>
    <x v="1"/>
    <x v="0"/>
  </r>
  <r>
    <x v="4"/>
    <x v="0"/>
    <x v="1"/>
    <x v="1"/>
    <x v="33"/>
    <x v="33"/>
    <x v="88"/>
    <x v="1"/>
    <x v="24"/>
    <x v="1"/>
    <x v="1"/>
    <x v="9"/>
    <x v="99"/>
    <x v="99"/>
    <x v="7"/>
    <x v="2"/>
    <x v="11"/>
    <x v="9"/>
    <x v="8"/>
    <x v="18"/>
    <x v="5"/>
    <x v="19"/>
    <x v="21"/>
    <x v="5"/>
    <x v="27"/>
    <x v="28"/>
    <x v="14"/>
    <x v="6"/>
    <x v="6"/>
    <x v="0"/>
    <x v="1"/>
    <x v="9"/>
    <x v="19"/>
    <x v="14"/>
    <x v="10"/>
    <x v="11"/>
    <x v="6"/>
    <x v="2"/>
    <x v="0"/>
    <x v="5"/>
    <x v="6"/>
    <x v="16"/>
    <x v="7"/>
    <x v="3"/>
    <x v="1"/>
    <x v="1"/>
    <x v="1"/>
    <x v="1"/>
    <x v="1"/>
    <x v="1"/>
    <x v="1"/>
    <x v="1"/>
    <x v="3"/>
    <x v="3"/>
    <x v="3"/>
    <x v="3"/>
    <x v="1"/>
    <x v="1"/>
    <x v="3"/>
    <x v="3"/>
    <x v="2"/>
    <x v="2"/>
    <x v="3"/>
    <x v="3"/>
    <x v="1"/>
    <x v="1"/>
    <x v="3"/>
    <x v="3"/>
    <x v="9"/>
    <x v="1"/>
    <x v="3"/>
    <x v="3"/>
    <x v="1"/>
    <x v="1"/>
    <x v="1"/>
    <x v="49"/>
    <x v="1"/>
    <x v="3"/>
    <x v="1"/>
    <x v="4"/>
    <x v="1"/>
    <x v="14"/>
    <x v="2"/>
    <x v="1"/>
    <x v="1"/>
    <x v="1"/>
    <x v="1"/>
    <x v="6"/>
    <x v="1"/>
    <x v="1"/>
    <x v="19"/>
    <x v="9"/>
    <x v="1"/>
    <x v="0"/>
    <x v="1"/>
    <x v="19"/>
    <x v="1"/>
    <x v="1"/>
    <x v="1"/>
    <x v="0"/>
  </r>
  <r>
    <x v="4"/>
    <x v="0"/>
    <x v="0"/>
    <x v="2"/>
    <x v="33"/>
    <x v="33"/>
    <x v="89"/>
    <x v="17"/>
    <x v="24"/>
    <x v="2"/>
    <x v="1"/>
    <x v="9"/>
    <x v="100"/>
    <x v="100"/>
    <x v="2"/>
    <x v="1"/>
    <x v="3"/>
    <x v="9"/>
    <x v="9"/>
    <x v="13"/>
    <x v="9"/>
    <x v="22"/>
    <x v="21"/>
    <x v="6"/>
    <x v="13"/>
    <x v="16"/>
    <x v="14"/>
    <x v="6"/>
    <x v="6"/>
    <x v="0"/>
    <x v="1"/>
    <x v="9"/>
    <x v="19"/>
    <x v="14"/>
    <x v="10"/>
    <x v="11"/>
    <x v="6"/>
    <x v="2"/>
    <x v="0"/>
    <x v="3"/>
    <x v="11"/>
    <x v="21"/>
    <x v="21"/>
    <x v="3"/>
    <x v="1"/>
    <x v="1"/>
    <x v="1"/>
    <x v="1"/>
    <x v="1"/>
    <x v="1"/>
    <x v="1"/>
    <x v="1"/>
    <x v="3"/>
    <x v="3"/>
    <x v="3"/>
    <x v="3"/>
    <x v="1"/>
    <x v="1"/>
    <x v="3"/>
    <x v="3"/>
    <x v="2"/>
    <x v="2"/>
    <x v="3"/>
    <x v="3"/>
    <x v="1"/>
    <x v="1"/>
    <x v="3"/>
    <x v="3"/>
    <x v="9"/>
    <x v="1"/>
    <x v="3"/>
    <x v="3"/>
    <x v="1"/>
    <x v="1"/>
    <x v="3"/>
    <x v="48"/>
    <x v="1"/>
    <x v="3"/>
    <x v="1"/>
    <x v="4"/>
    <x v="1"/>
    <x v="47"/>
    <x v="2"/>
    <x v="1"/>
    <x v="1"/>
    <x v="1"/>
    <x v="1"/>
    <x v="6"/>
    <x v="1"/>
    <x v="1"/>
    <x v="19"/>
    <x v="9"/>
    <x v="1"/>
    <x v="0"/>
    <x v="1"/>
    <x v="19"/>
    <x v="1"/>
    <x v="1"/>
    <x v="1"/>
    <x v="0"/>
  </r>
  <r>
    <x v="4"/>
    <x v="0"/>
    <x v="1"/>
    <x v="1"/>
    <x v="33"/>
    <x v="33"/>
    <x v="82"/>
    <x v="3"/>
    <x v="24"/>
    <x v="1"/>
    <x v="0"/>
    <x v="9"/>
    <x v="101"/>
    <x v="101"/>
    <x v="8"/>
    <x v="2"/>
    <x v="11"/>
    <x v="9"/>
    <x v="8"/>
    <x v="16"/>
    <x v="11"/>
    <x v="32"/>
    <x v="21"/>
    <x v="3"/>
    <x v="25"/>
    <x v="26"/>
    <x v="14"/>
    <x v="6"/>
    <x v="6"/>
    <x v="6"/>
    <x v="2"/>
    <x v="16"/>
    <x v="19"/>
    <x v="14"/>
    <x v="10"/>
    <x v="11"/>
    <x v="6"/>
    <x v="2"/>
    <x v="0"/>
    <x v="4"/>
    <x v="9"/>
    <x v="31"/>
    <x v="19"/>
    <x v="3"/>
    <x v="1"/>
    <x v="1"/>
    <x v="1"/>
    <x v="1"/>
    <x v="1"/>
    <x v="1"/>
    <x v="1"/>
    <x v="1"/>
    <x v="3"/>
    <x v="3"/>
    <x v="3"/>
    <x v="3"/>
    <x v="1"/>
    <x v="1"/>
    <x v="3"/>
    <x v="3"/>
    <x v="2"/>
    <x v="2"/>
    <x v="3"/>
    <x v="3"/>
    <x v="1"/>
    <x v="1"/>
    <x v="3"/>
    <x v="3"/>
    <x v="9"/>
    <x v="1"/>
    <x v="7"/>
    <x v="23"/>
    <x v="8"/>
    <x v="22"/>
    <x v="6"/>
    <x v="63"/>
    <x v="32"/>
    <x v="3"/>
    <x v="1"/>
    <x v="4"/>
    <x v="1"/>
    <x v="14"/>
    <x v="2"/>
    <x v="1"/>
    <x v="1"/>
    <x v="1"/>
    <x v="1"/>
    <x v="7"/>
    <x v="1"/>
    <x v="1"/>
    <x v="19"/>
    <x v="9"/>
    <x v="1"/>
    <x v="0"/>
    <x v="1"/>
    <x v="19"/>
    <x v="1"/>
    <x v="1"/>
    <x v="1"/>
    <x v="0"/>
  </r>
  <r>
    <x v="4"/>
    <x v="0"/>
    <x v="1"/>
    <x v="2"/>
    <x v="33"/>
    <x v="33"/>
    <x v="90"/>
    <x v="17"/>
    <x v="24"/>
    <x v="2"/>
    <x v="4"/>
    <x v="9"/>
    <x v="102"/>
    <x v="102"/>
    <x v="4"/>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1"/>
    <x v="1"/>
    <x v="7"/>
    <x v="1"/>
    <x v="1"/>
    <x v="19"/>
    <x v="9"/>
    <x v="1"/>
    <x v="0"/>
    <x v="1"/>
    <x v="19"/>
    <x v="1"/>
    <x v="1"/>
    <x v="1"/>
    <x v="0"/>
  </r>
  <r>
    <x v="4"/>
    <x v="0"/>
    <x v="1"/>
    <x v="1"/>
    <x v="33"/>
    <x v="33"/>
    <x v="26"/>
    <x v="4"/>
    <x v="24"/>
    <x v="4"/>
    <x v="0"/>
    <x v="9"/>
    <x v="103"/>
    <x v="103"/>
    <x v="9"/>
    <x v="2"/>
    <x v="11"/>
    <x v="9"/>
    <x v="7"/>
    <x v="17"/>
    <x v="11"/>
    <x v="32"/>
    <x v="21"/>
    <x v="2"/>
    <x v="21"/>
    <x v="24"/>
    <x v="24"/>
    <x v="7"/>
    <x v="6"/>
    <x v="0"/>
    <x v="2"/>
    <x v="4"/>
    <x v="19"/>
    <x v="14"/>
    <x v="10"/>
    <x v="11"/>
    <x v="6"/>
    <x v="2"/>
    <x v="0"/>
    <x v="2"/>
    <x v="9"/>
    <x v="31"/>
    <x v="19"/>
    <x v="1"/>
    <x v="1"/>
    <x v="1"/>
    <x v="1"/>
    <x v="1"/>
    <x v="1"/>
    <x v="1"/>
    <x v="1"/>
    <x v="1"/>
    <x v="3"/>
    <x v="3"/>
    <x v="3"/>
    <x v="3"/>
    <x v="1"/>
    <x v="1"/>
    <x v="3"/>
    <x v="3"/>
    <x v="2"/>
    <x v="2"/>
    <x v="3"/>
    <x v="3"/>
    <x v="1"/>
    <x v="1"/>
    <x v="3"/>
    <x v="3"/>
    <x v="9"/>
    <x v="1"/>
    <x v="7"/>
    <x v="23"/>
    <x v="4"/>
    <x v="10"/>
    <x v="8"/>
    <x v="64"/>
    <x v="13"/>
    <x v="3"/>
    <x v="1"/>
    <x v="4"/>
    <x v="1"/>
    <x v="14"/>
    <x v="2"/>
    <x v="2"/>
    <x v="4"/>
    <x v="1"/>
    <x v="1"/>
    <x v="7"/>
    <x v="0"/>
    <x v="1"/>
    <x v="19"/>
    <x v="9"/>
    <x v="1"/>
    <x v="0"/>
    <x v="1"/>
    <x v="19"/>
    <x v="1"/>
    <x v="1"/>
    <x v="1"/>
    <x v="0"/>
  </r>
  <r>
    <x v="4"/>
    <x v="0"/>
    <x v="1"/>
    <x v="2"/>
    <x v="33"/>
    <x v="33"/>
    <x v="91"/>
    <x v="26"/>
    <x v="24"/>
    <x v="2"/>
    <x v="4"/>
    <x v="9"/>
    <x v="104"/>
    <x v="104"/>
    <x v="7"/>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1"/>
    <x v="1"/>
    <x v="7"/>
    <x v="1"/>
    <x v="1"/>
    <x v="19"/>
    <x v="9"/>
    <x v="1"/>
    <x v="0"/>
    <x v="1"/>
    <x v="19"/>
    <x v="1"/>
    <x v="1"/>
    <x v="1"/>
    <x v="0"/>
  </r>
  <r>
    <x v="4"/>
    <x v="0"/>
    <x v="1"/>
    <x v="1"/>
    <x v="33"/>
    <x v="33"/>
    <x v="92"/>
    <x v="3"/>
    <x v="24"/>
    <x v="1"/>
    <x v="0"/>
    <x v="9"/>
    <x v="105"/>
    <x v="105"/>
    <x v="4"/>
    <x v="2"/>
    <x v="11"/>
    <x v="9"/>
    <x v="6"/>
    <x v="13"/>
    <x v="11"/>
    <x v="32"/>
    <x v="21"/>
    <x v="3"/>
    <x v="25"/>
    <x v="16"/>
    <x v="14"/>
    <x v="6"/>
    <x v="6"/>
    <x v="7"/>
    <x v="2"/>
    <x v="16"/>
    <x v="19"/>
    <x v="14"/>
    <x v="10"/>
    <x v="11"/>
    <x v="6"/>
    <x v="2"/>
    <x v="0"/>
    <x v="3"/>
    <x v="9"/>
    <x v="31"/>
    <x v="19"/>
    <x v="3"/>
    <x v="1"/>
    <x v="1"/>
    <x v="1"/>
    <x v="1"/>
    <x v="1"/>
    <x v="1"/>
    <x v="1"/>
    <x v="1"/>
    <x v="3"/>
    <x v="3"/>
    <x v="3"/>
    <x v="3"/>
    <x v="1"/>
    <x v="1"/>
    <x v="3"/>
    <x v="3"/>
    <x v="2"/>
    <x v="2"/>
    <x v="3"/>
    <x v="3"/>
    <x v="1"/>
    <x v="1"/>
    <x v="3"/>
    <x v="3"/>
    <x v="9"/>
    <x v="1"/>
    <x v="7"/>
    <x v="23"/>
    <x v="8"/>
    <x v="22"/>
    <x v="6"/>
    <x v="63"/>
    <x v="33"/>
    <x v="3"/>
    <x v="1"/>
    <x v="4"/>
    <x v="1"/>
    <x v="14"/>
    <x v="2"/>
    <x v="1"/>
    <x v="1"/>
    <x v="1"/>
    <x v="1"/>
    <x v="7"/>
    <x v="1"/>
    <x v="1"/>
    <x v="19"/>
    <x v="9"/>
    <x v="1"/>
    <x v="0"/>
    <x v="1"/>
    <x v="19"/>
    <x v="1"/>
    <x v="1"/>
    <x v="1"/>
    <x v="0"/>
  </r>
  <r>
    <x v="1"/>
    <x v="0"/>
    <x v="0"/>
    <x v="2"/>
    <x v="33"/>
    <x v="33"/>
    <x v="93"/>
    <x v="27"/>
    <x v="25"/>
    <x v="2"/>
    <x v="1"/>
    <x v="9"/>
    <x v="106"/>
    <x v="106"/>
    <x v="2"/>
    <x v="0"/>
    <x v="48"/>
    <x v="9"/>
    <x v="9"/>
    <x v="13"/>
    <x v="8"/>
    <x v="21"/>
    <x v="21"/>
    <x v="6"/>
    <x v="13"/>
    <x v="16"/>
    <x v="14"/>
    <x v="6"/>
    <x v="6"/>
    <x v="0"/>
    <x v="0"/>
    <x v="9"/>
    <x v="19"/>
    <x v="14"/>
    <x v="10"/>
    <x v="11"/>
    <x v="6"/>
    <x v="2"/>
    <x v="0"/>
    <x v="3"/>
    <x v="10"/>
    <x v="3"/>
    <x v="20"/>
    <x v="3"/>
    <x v="1"/>
    <x v="1"/>
    <x v="1"/>
    <x v="1"/>
    <x v="1"/>
    <x v="1"/>
    <x v="1"/>
    <x v="1"/>
    <x v="3"/>
    <x v="3"/>
    <x v="3"/>
    <x v="3"/>
    <x v="1"/>
    <x v="1"/>
    <x v="3"/>
    <x v="3"/>
    <x v="2"/>
    <x v="2"/>
    <x v="3"/>
    <x v="3"/>
    <x v="1"/>
    <x v="1"/>
    <x v="3"/>
    <x v="3"/>
    <x v="9"/>
    <x v="1"/>
    <x v="3"/>
    <x v="3"/>
    <x v="1"/>
    <x v="1"/>
    <x v="24"/>
    <x v="65"/>
    <x v="1"/>
    <x v="3"/>
    <x v="1"/>
    <x v="4"/>
    <x v="1"/>
    <x v="59"/>
    <x v="2"/>
    <x v="1"/>
    <x v="1"/>
    <x v="1"/>
    <x v="1"/>
    <x v="1"/>
    <x v="1"/>
    <x v="1"/>
    <x v="19"/>
    <x v="9"/>
    <x v="1"/>
    <x v="0"/>
    <x v="1"/>
    <x v="19"/>
    <x v="1"/>
    <x v="1"/>
    <x v="1"/>
    <x v="0"/>
  </r>
  <r>
    <x v="1"/>
    <x v="0"/>
    <x v="0"/>
    <x v="2"/>
    <x v="33"/>
    <x v="33"/>
    <x v="94"/>
    <x v="27"/>
    <x v="25"/>
    <x v="2"/>
    <x v="1"/>
    <x v="9"/>
    <x v="107"/>
    <x v="107"/>
    <x v="1"/>
    <x v="0"/>
    <x v="49"/>
    <x v="9"/>
    <x v="9"/>
    <x v="13"/>
    <x v="12"/>
    <x v="33"/>
    <x v="21"/>
    <x v="6"/>
    <x v="13"/>
    <x v="16"/>
    <x v="14"/>
    <x v="6"/>
    <x v="6"/>
    <x v="0"/>
    <x v="2"/>
    <x v="9"/>
    <x v="19"/>
    <x v="14"/>
    <x v="10"/>
    <x v="11"/>
    <x v="6"/>
    <x v="2"/>
    <x v="0"/>
    <x v="3"/>
    <x v="13"/>
    <x v="32"/>
    <x v="29"/>
    <x v="3"/>
    <x v="1"/>
    <x v="1"/>
    <x v="1"/>
    <x v="1"/>
    <x v="1"/>
    <x v="1"/>
    <x v="1"/>
    <x v="1"/>
    <x v="3"/>
    <x v="3"/>
    <x v="3"/>
    <x v="3"/>
    <x v="1"/>
    <x v="1"/>
    <x v="3"/>
    <x v="3"/>
    <x v="2"/>
    <x v="2"/>
    <x v="3"/>
    <x v="3"/>
    <x v="1"/>
    <x v="1"/>
    <x v="3"/>
    <x v="3"/>
    <x v="9"/>
    <x v="1"/>
    <x v="3"/>
    <x v="3"/>
    <x v="1"/>
    <x v="1"/>
    <x v="9"/>
    <x v="66"/>
    <x v="1"/>
    <x v="3"/>
    <x v="1"/>
    <x v="4"/>
    <x v="1"/>
    <x v="60"/>
    <x v="2"/>
    <x v="1"/>
    <x v="1"/>
    <x v="1"/>
    <x v="1"/>
    <x v="1"/>
    <x v="1"/>
    <x v="1"/>
    <x v="19"/>
    <x v="9"/>
    <x v="1"/>
    <x v="0"/>
    <x v="1"/>
    <x v="19"/>
    <x v="1"/>
    <x v="1"/>
    <x v="1"/>
    <x v="0"/>
  </r>
  <r>
    <x v="1"/>
    <x v="0"/>
    <x v="0"/>
    <x v="2"/>
    <x v="33"/>
    <x v="33"/>
    <x v="95"/>
    <x v="14"/>
    <x v="14"/>
    <x v="2"/>
    <x v="1"/>
    <x v="9"/>
    <x v="108"/>
    <x v="108"/>
    <x v="2"/>
    <x v="0"/>
    <x v="50"/>
    <x v="9"/>
    <x v="9"/>
    <x v="13"/>
    <x v="8"/>
    <x v="24"/>
    <x v="21"/>
    <x v="6"/>
    <x v="13"/>
    <x v="16"/>
    <x v="14"/>
    <x v="6"/>
    <x v="6"/>
    <x v="0"/>
    <x v="0"/>
    <x v="9"/>
    <x v="19"/>
    <x v="14"/>
    <x v="10"/>
    <x v="11"/>
    <x v="6"/>
    <x v="2"/>
    <x v="0"/>
    <x v="3"/>
    <x v="10"/>
    <x v="23"/>
    <x v="23"/>
    <x v="3"/>
    <x v="1"/>
    <x v="1"/>
    <x v="1"/>
    <x v="1"/>
    <x v="1"/>
    <x v="1"/>
    <x v="1"/>
    <x v="1"/>
    <x v="3"/>
    <x v="3"/>
    <x v="3"/>
    <x v="3"/>
    <x v="1"/>
    <x v="1"/>
    <x v="3"/>
    <x v="3"/>
    <x v="2"/>
    <x v="2"/>
    <x v="3"/>
    <x v="3"/>
    <x v="1"/>
    <x v="1"/>
    <x v="3"/>
    <x v="3"/>
    <x v="9"/>
    <x v="1"/>
    <x v="3"/>
    <x v="3"/>
    <x v="1"/>
    <x v="1"/>
    <x v="15"/>
    <x v="67"/>
    <x v="1"/>
    <x v="3"/>
    <x v="1"/>
    <x v="4"/>
    <x v="1"/>
    <x v="61"/>
    <x v="2"/>
    <x v="1"/>
    <x v="1"/>
    <x v="1"/>
    <x v="1"/>
    <x v="1"/>
    <x v="1"/>
    <x v="1"/>
    <x v="19"/>
    <x v="9"/>
    <x v="1"/>
    <x v="0"/>
    <x v="1"/>
    <x v="19"/>
    <x v="1"/>
    <x v="1"/>
    <x v="1"/>
    <x v="0"/>
  </r>
  <r>
    <x v="1"/>
    <x v="0"/>
    <x v="0"/>
    <x v="3"/>
    <x v="33"/>
    <x v="33"/>
    <x v="96"/>
    <x v="24"/>
    <x v="22"/>
    <x v="2"/>
    <x v="4"/>
    <x v="9"/>
    <x v="109"/>
    <x v="109"/>
    <x v="10"/>
    <x v="0"/>
    <x v="5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8"/>
    <x v="68"/>
    <x v="1"/>
    <x v="3"/>
    <x v="1"/>
    <x v="4"/>
    <x v="1"/>
    <x v="62"/>
    <x v="2"/>
    <x v="1"/>
    <x v="1"/>
    <x v="1"/>
    <x v="1"/>
    <x v="1"/>
    <x v="1"/>
    <x v="1"/>
    <x v="19"/>
    <x v="9"/>
    <x v="1"/>
    <x v="0"/>
    <x v="1"/>
    <x v="19"/>
    <x v="1"/>
    <x v="1"/>
    <x v="1"/>
    <x v="0"/>
  </r>
  <r>
    <x v="1"/>
    <x v="0"/>
    <x v="0"/>
    <x v="2"/>
    <x v="33"/>
    <x v="33"/>
    <x v="65"/>
    <x v="14"/>
    <x v="14"/>
    <x v="2"/>
    <x v="1"/>
    <x v="9"/>
    <x v="110"/>
    <x v="110"/>
    <x v="1"/>
    <x v="0"/>
    <x v="52"/>
    <x v="9"/>
    <x v="9"/>
    <x v="13"/>
    <x v="8"/>
    <x v="34"/>
    <x v="21"/>
    <x v="6"/>
    <x v="13"/>
    <x v="16"/>
    <x v="14"/>
    <x v="6"/>
    <x v="6"/>
    <x v="0"/>
    <x v="0"/>
    <x v="9"/>
    <x v="19"/>
    <x v="14"/>
    <x v="10"/>
    <x v="11"/>
    <x v="6"/>
    <x v="2"/>
    <x v="0"/>
    <x v="3"/>
    <x v="14"/>
    <x v="33"/>
    <x v="30"/>
    <x v="3"/>
    <x v="1"/>
    <x v="1"/>
    <x v="1"/>
    <x v="1"/>
    <x v="1"/>
    <x v="1"/>
    <x v="1"/>
    <x v="1"/>
    <x v="3"/>
    <x v="3"/>
    <x v="3"/>
    <x v="3"/>
    <x v="1"/>
    <x v="1"/>
    <x v="3"/>
    <x v="3"/>
    <x v="2"/>
    <x v="2"/>
    <x v="3"/>
    <x v="3"/>
    <x v="1"/>
    <x v="1"/>
    <x v="3"/>
    <x v="3"/>
    <x v="9"/>
    <x v="1"/>
    <x v="3"/>
    <x v="3"/>
    <x v="1"/>
    <x v="1"/>
    <x v="26"/>
    <x v="69"/>
    <x v="1"/>
    <x v="3"/>
    <x v="1"/>
    <x v="4"/>
    <x v="1"/>
    <x v="63"/>
    <x v="2"/>
    <x v="1"/>
    <x v="1"/>
    <x v="1"/>
    <x v="1"/>
    <x v="1"/>
    <x v="1"/>
    <x v="1"/>
    <x v="19"/>
    <x v="9"/>
    <x v="1"/>
    <x v="0"/>
    <x v="1"/>
    <x v="19"/>
    <x v="1"/>
    <x v="1"/>
    <x v="1"/>
    <x v="0"/>
  </r>
  <r>
    <x v="1"/>
    <x v="0"/>
    <x v="0"/>
    <x v="4"/>
    <x v="33"/>
    <x v="33"/>
    <x v="97"/>
    <x v="28"/>
    <x v="23"/>
    <x v="2"/>
    <x v="4"/>
    <x v="9"/>
    <x v="111"/>
    <x v="111"/>
    <x v="1"/>
    <x v="0"/>
    <x v="5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25"/>
    <x v="70"/>
    <x v="1"/>
    <x v="3"/>
    <x v="1"/>
    <x v="4"/>
    <x v="1"/>
    <x v="64"/>
    <x v="2"/>
    <x v="1"/>
    <x v="1"/>
    <x v="1"/>
    <x v="1"/>
    <x v="1"/>
    <x v="1"/>
    <x v="1"/>
    <x v="19"/>
    <x v="9"/>
    <x v="1"/>
    <x v="0"/>
    <x v="1"/>
    <x v="19"/>
    <x v="1"/>
    <x v="1"/>
    <x v="1"/>
    <x v="0"/>
  </r>
  <r>
    <x v="1"/>
    <x v="0"/>
    <x v="0"/>
    <x v="3"/>
    <x v="33"/>
    <x v="33"/>
    <x v="98"/>
    <x v="29"/>
    <x v="21"/>
    <x v="2"/>
    <x v="4"/>
    <x v="9"/>
    <x v="112"/>
    <x v="112"/>
    <x v="1"/>
    <x v="0"/>
    <x v="9"/>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1"/>
    <x v="0"/>
    <x v="0"/>
    <x v="4"/>
    <x v="33"/>
    <x v="33"/>
    <x v="99"/>
    <x v="30"/>
    <x v="23"/>
    <x v="2"/>
    <x v="4"/>
    <x v="9"/>
    <x v="113"/>
    <x v="113"/>
    <x v="1"/>
    <x v="0"/>
    <x v="9"/>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1"/>
    <x v="2"/>
    <x v="0"/>
    <x v="5"/>
    <x v="33"/>
    <x v="33"/>
    <x v="100"/>
    <x v="31"/>
    <x v="23"/>
    <x v="2"/>
    <x v="3"/>
    <x v="9"/>
    <x v="114"/>
    <x v="114"/>
    <x v="1"/>
    <x v="0"/>
    <x v="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1"/>
    <x v="0"/>
    <x v="0"/>
    <x v="4"/>
    <x v="33"/>
    <x v="33"/>
    <x v="101"/>
    <x v="32"/>
    <x v="23"/>
    <x v="2"/>
    <x v="4"/>
    <x v="9"/>
    <x v="115"/>
    <x v="115"/>
    <x v="2"/>
    <x v="0"/>
    <x v="44"/>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3"/>
    <x v="57"/>
    <x v="1"/>
    <x v="3"/>
    <x v="1"/>
    <x v="4"/>
    <x v="1"/>
    <x v="55"/>
    <x v="2"/>
    <x v="1"/>
    <x v="1"/>
    <x v="1"/>
    <x v="1"/>
    <x v="1"/>
    <x v="1"/>
    <x v="1"/>
    <x v="19"/>
    <x v="9"/>
    <x v="1"/>
    <x v="0"/>
    <x v="1"/>
    <x v="19"/>
    <x v="1"/>
    <x v="1"/>
    <x v="1"/>
    <x v="0"/>
  </r>
  <r>
    <x v="1"/>
    <x v="0"/>
    <x v="0"/>
    <x v="4"/>
    <x v="33"/>
    <x v="33"/>
    <x v="102"/>
    <x v="30"/>
    <x v="23"/>
    <x v="2"/>
    <x v="4"/>
    <x v="9"/>
    <x v="116"/>
    <x v="116"/>
    <x v="2"/>
    <x v="0"/>
    <x v="44"/>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3"/>
    <x v="57"/>
    <x v="1"/>
    <x v="3"/>
    <x v="1"/>
    <x v="4"/>
    <x v="1"/>
    <x v="55"/>
    <x v="2"/>
    <x v="1"/>
    <x v="1"/>
    <x v="1"/>
    <x v="1"/>
    <x v="1"/>
    <x v="1"/>
    <x v="1"/>
    <x v="19"/>
    <x v="9"/>
    <x v="1"/>
    <x v="0"/>
    <x v="1"/>
    <x v="19"/>
    <x v="1"/>
    <x v="1"/>
    <x v="1"/>
    <x v="0"/>
  </r>
  <r>
    <x v="1"/>
    <x v="2"/>
    <x v="0"/>
    <x v="5"/>
    <x v="33"/>
    <x v="33"/>
    <x v="103"/>
    <x v="33"/>
    <x v="23"/>
    <x v="2"/>
    <x v="3"/>
    <x v="9"/>
    <x v="117"/>
    <x v="117"/>
    <x v="2"/>
    <x v="0"/>
    <x v="4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57"/>
    <x v="1"/>
    <x v="3"/>
    <x v="1"/>
    <x v="4"/>
    <x v="1"/>
    <x v="55"/>
    <x v="2"/>
    <x v="1"/>
    <x v="1"/>
    <x v="1"/>
    <x v="1"/>
    <x v="1"/>
    <x v="1"/>
    <x v="1"/>
    <x v="19"/>
    <x v="9"/>
    <x v="1"/>
    <x v="0"/>
    <x v="1"/>
    <x v="19"/>
    <x v="1"/>
    <x v="1"/>
    <x v="1"/>
    <x v="0"/>
  </r>
  <r>
    <x v="2"/>
    <x v="0"/>
    <x v="0"/>
    <x v="5"/>
    <x v="33"/>
    <x v="33"/>
    <x v="104"/>
    <x v="12"/>
    <x v="23"/>
    <x v="2"/>
    <x v="4"/>
    <x v="9"/>
    <x v="118"/>
    <x v="118"/>
    <x v="2"/>
    <x v="0"/>
    <x v="54"/>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71"/>
    <x v="1"/>
    <x v="3"/>
    <x v="1"/>
    <x v="4"/>
    <x v="1"/>
    <x v="65"/>
    <x v="2"/>
    <x v="1"/>
    <x v="1"/>
    <x v="1"/>
    <x v="1"/>
    <x v="1"/>
    <x v="1"/>
    <x v="1"/>
    <x v="19"/>
    <x v="9"/>
    <x v="1"/>
    <x v="0"/>
    <x v="1"/>
    <x v="19"/>
    <x v="1"/>
    <x v="1"/>
    <x v="1"/>
    <x v="0"/>
  </r>
  <r>
    <x v="1"/>
    <x v="0"/>
    <x v="0"/>
    <x v="3"/>
    <x v="33"/>
    <x v="33"/>
    <x v="105"/>
    <x v="20"/>
    <x v="21"/>
    <x v="2"/>
    <x v="4"/>
    <x v="9"/>
    <x v="119"/>
    <x v="119"/>
    <x v="1"/>
    <x v="0"/>
    <x v="55"/>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72"/>
    <x v="1"/>
    <x v="3"/>
    <x v="1"/>
    <x v="4"/>
    <x v="1"/>
    <x v="66"/>
    <x v="2"/>
    <x v="1"/>
    <x v="1"/>
    <x v="1"/>
    <x v="1"/>
    <x v="1"/>
    <x v="1"/>
    <x v="1"/>
    <x v="19"/>
    <x v="9"/>
    <x v="1"/>
    <x v="0"/>
    <x v="1"/>
    <x v="19"/>
    <x v="1"/>
    <x v="1"/>
    <x v="1"/>
    <x v="0"/>
  </r>
  <r>
    <x v="1"/>
    <x v="0"/>
    <x v="0"/>
    <x v="3"/>
    <x v="33"/>
    <x v="33"/>
    <x v="106"/>
    <x v="20"/>
    <x v="21"/>
    <x v="2"/>
    <x v="4"/>
    <x v="9"/>
    <x v="120"/>
    <x v="120"/>
    <x v="1"/>
    <x v="0"/>
    <x v="55"/>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72"/>
    <x v="1"/>
    <x v="3"/>
    <x v="1"/>
    <x v="4"/>
    <x v="1"/>
    <x v="66"/>
    <x v="2"/>
    <x v="1"/>
    <x v="1"/>
    <x v="1"/>
    <x v="1"/>
    <x v="1"/>
    <x v="1"/>
    <x v="1"/>
    <x v="19"/>
    <x v="9"/>
    <x v="1"/>
    <x v="0"/>
    <x v="1"/>
    <x v="19"/>
    <x v="1"/>
    <x v="1"/>
    <x v="1"/>
    <x v="0"/>
  </r>
  <r>
    <x v="1"/>
    <x v="0"/>
    <x v="0"/>
    <x v="3"/>
    <x v="33"/>
    <x v="33"/>
    <x v="107"/>
    <x v="24"/>
    <x v="22"/>
    <x v="2"/>
    <x v="4"/>
    <x v="9"/>
    <x v="121"/>
    <x v="121"/>
    <x v="1"/>
    <x v="0"/>
    <x v="56"/>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3"/>
    <x v="73"/>
    <x v="1"/>
    <x v="3"/>
    <x v="1"/>
    <x v="4"/>
    <x v="1"/>
    <x v="67"/>
    <x v="2"/>
    <x v="1"/>
    <x v="1"/>
    <x v="1"/>
    <x v="1"/>
    <x v="1"/>
    <x v="1"/>
    <x v="1"/>
    <x v="19"/>
    <x v="9"/>
    <x v="1"/>
    <x v="0"/>
    <x v="1"/>
    <x v="19"/>
    <x v="1"/>
    <x v="1"/>
    <x v="1"/>
    <x v="0"/>
  </r>
  <r>
    <x v="1"/>
    <x v="0"/>
    <x v="0"/>
    <x v="3"/>
    <x v="33"/>
    <x v="33"/>
    <x v="108"/>
    <x v="34"/>
    <x v="26"/>
    <x v="2"/>
    <x v="4"/>
    <x v="9"/>
    <x v="122"/>
    <x v="122"/>
    <x v="3"/>
    <x v="0"/>
    <x v="57"/>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27"/>
    <x v="74"/>
    <x v="1"/>
    <x v="3"/>
    <x v="1"/>
    <x v="4"/>
    <x v="1"/>
    <x v="68"/>
    <x v="2"/>
    <x v="1"/>
    <x v="1"/>
    <x v="1"/>
    <x v="1"/>
    <x v="1"/>
    <x v="1"/>
    <x v="1"/>
    <x v="19"/>
    <x v="9"/>
    <x v="1"/>
    <x v="0"/>
    <x v="1"/>
    <x v="19"/>
    <x v="1"/>
    <x v="1"/>
    <x v="1"/>
    <x v="0"/>
  </r>
  <r>
    <x v="1"/>
    <x v="0"/>
    <x v="0"/>
    <x v="4"/>
    <x v="33"/>
    <x v="33"/>
    <x v="97"/>
    <x v="28"/>
    <x v="23"/>
    <x v="2"/>
    <x v="4"/>
    <x v="9"/>
    <x v="123"/>
    <x v="123"/>
    <x v="3"/>
    <x v="0"/>
    <x v="58"/>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27"/>
    <x v="75"/>
    <x v="1"/>
    <x v="3"/>
    <x v="1"/>
    <x v="4"/>
    <x v="1"/>
    <x v="69"/>
    <x v="2"/>
    <x v="1"/>
    <x v="1"/>
    <x v="1"/>
    <x v="1"/>
    <x v="1"/>
    <x v="1"/>
    <x v="1"/>
    <x v="19"/>
    <x v="9"/>
    <x v="1"/>
    <x v="0"/>
    <x v="1"/>
    <x v="19"/>
    <x v="1"/>
    <x v="1"/>
    <x v="1"/>
    <x v="0"/>
  </r>
  <r>
    <x v="1"/>
    <x v="0"/>
    <x v="0"/>
    <x v="4"/>
    <x v="33"/>
    <x v="33"/>
    <x v="97"/>
    <x v="28"/>
    <x v="23"/>
    <x v="2"/>
    <x v="4"/>
    <x v="9"/>
    <x v="124"/>
    <x v="124"/>
    <x v="10"/>
    <x v="0"/>
    <x v="59"/>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5"/>
    <x v="76"/>
    <x v="1"/>
    <x v="3"/>
    <x v="1"/>
    <x v="4"/>
    <x v="1"/>
    <x v="70"/>
    <x v="2"/>
    <x v="1"/>
    <x v="1"/>
    <x v="1"/>
    <x v="1"/>
    <x v="1"/>
    <x v="1"/>
    <x v="1"/>
    <x v="19"/>
    <x v="9"/>
    <x v="1"/>
    <x v="0"/>
    <x v="1"/>
    <x v="19"/>
    <x v="1"/>
    <x v="1"/>
    <x v="1"/>
    <x v="0"/>
  </r>
  <r>
    <x v="1"/>
    <x v="2"/>
    <x v="0"/>
    <x v="2"/>
    <x v="33"/>
    <x v="33"/>
    <x v="109"/>
    <x v="27"/>
    <x v="25"/>
    <x v="2"/>
    <x v="3"/>
    <x v="9"/>
    <x v="125"/>
    <x v="125"/>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2"/>
    <x v="33"/>
    <x v="33"/>
    <x v="110"/>
    <x v="35"/>
    <x v="19"/>
    <x v="2"/>
    <x v="3"/>
    <x v="9"/>
    <x v="126"/>
    <x v="126"/>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2"/>
    <x v="33"/>
    <x v="33"/>
    <x v="110"/>
    <x v="35"/>
    <x v="19"/>
    <x v="2"/>
    <x v="3"/>
    <x v="9"/>
    <x v="127"/>
    <x v="127"/>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2"/>
    <x v="33"/>
    <x v="33"/>
    <x v="111"/>
    <x v="14"/>
    <x v="14"/>
    <x v="2"/>
    <x v="1"/>
    <x v="9"/>
    <x v="128"/>
    <x v="128"/>
    <x v="2"/>
    <x v="1"/>
    <x v="3"/>
    <x v="9"/>
    <x v="9"/>
    <x v="13"/>
    <x v="10"/>
    <x v="25"/>
    <x v="21"/>
    <x v="6"/>
    <x v="13"/>
    <x v="16"/>
    <x v="14"/>
    <x v="6"/>
    <x v="6"/>
    <x v="0"/>
    <x v="0"/>
    <x v="9"/>
    <x v="19"/>
    <x v="14"/>
    <x v="10"/>
    <x v="11"/>
    <x v="6"/>
    <x v="2"/>
    <x v="0"/>
    <x v="3"/>
    <x v="12"/>
    <x v="24"/>
    <x v="24"/>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2"/>
    <x v="33"/>
    <x v="33"/>
    <x v="112"/>
    <x v="36"/>
    <x v="20"/>
    <x v="2"/>
    <x v="1"/>
    <x v="9"/>
    <x v="129"/>
    <x v="129"/>
    <x v="2"/>
    <x v="1"/>
    <x v="3"/>
    <x v="9"/>
    <x v="9"/>
    <x v="13"/>
    <x v="12"/>
    <x v="35"/>
    <x v="21"/>
    <x v="6"/>
    <x v="13"/>
    <x v="16"/>
    <x v="14"/>
    <x v="6"/>
    <x v="6"/>
    <x v="0"/>
    <x v="1"/>
    <x v="9"/>
    <x v="19"/>
    <x v="14"/>
    <x v="10"/>
    <x v="11"/>
    <x v="6"/>
    <x v="2"/>
    <x v="0"/>
    <x v="3"/>
    <x v="13"/>
    <x v="34"/>
    <x v="31"/>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2"/>
    <x v="33"/>
    <x v="33"/>
    <x v="113"/>
    <x v="27"/>
    <x v="25"/>
    <x v="2"/>
    <x v="3"/>
    <x v="9"/>
    <x v="130"/>
    <x v="130"/>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2"/>
    <x v="33"/>
    <x v="33"/>
    <x v="114"/>
    <x v="14"/>
    <x v="14"/>
    <x v="2"/>
    <x v="1"/>
    <x v="9"/>
    <x v="131"/>
    <x v="131"/>
    <x v="2"/>
    <x v="1"/>
    <x v="3"/>
    <x v="9"/>
    <x v="9"/>
    <x v="13"/>
    <x v="8"/>
    <x v="36"/>
    <x v="21"/>
    <x v="6"/>
    <x v="13"/>
    <x v="16"/>
    <x v="14"/>
    <x v="6"/>
    <x v="6"/>
    <x v="0"/>
    <x v="2"/>
    <x v="9"/>
    <x v="19"/>
    <x v="14"/>
    <x v="10"/>
    <x v="11"/>
    <x v="6"/>
    <x v="2"/>
    <x v="0"/>
    <x v="3"/>
    <x v="10"/>
    <x v="35"/>
    <x v="32"/>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2"/>
    <x v="33"/>
    <x v="33"/>
    <x v="115"/>
    <x v="17"/>
    <x v="18"/>
    <x v="2"/>
    <x v="3"/>
    <x v="9"/>
    <x v="132"/>
    <x v="132"/>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2"/>
    <x v="33"/>
    <x v="33"/>
    <x v="116"/>
    <x v="27"/>
    <x v="25"/>
    <x v="2"/>
    <x v="3"/>
    <x v="9"/>
    <x v="133"/>
    <x v="133"/>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3"/>
    <x v="33"/>
    <x v="33"/>
    <x v="117"/>
    <x v="13"/>
    <x v="23"/>
    <x v="2"/>
    <x v="3"/>
    <x v="9"/>
    <x v="134"/>
    <x v="134"/>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3"/>
    <x v="33"/>
    <x v="33"/>
    <x v="118"/>
    <x v="29"/>
    <x v="21"/>
    <x v="2"/>
    <x v="4"/>
    <x v="9"/>
    <x v="135"/>
    <x v="135"/>
    <x v="2"/>
    <x v="1"/>
    <x v="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3"/>
    <x v="33"/>
    <x v="33"/>
    <x v="119"/>
    <x v="37"/>
    <x v="27"/>
    <x v="2"/>
    <x v="3"/>
    <x v="9"/>
    <x v="136"/>
    <x v="136"/>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4"/>
    <x v="33"/>
    <x v="33"/>
    <x v="120"/>
    <x v="38"/>
    <x v="23"/>
    <x v="2"/>
    <x v="3"/>
    <x v="9"/>
    <x v="137"/>
    <x v="137"/>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4"/>
    <x v="33"/>
    <x v="33"/>
    <x v="121"/>
    <x v="39"/>
    <x v="23"/>
    <x v="2"/>
    <x v="3"/>
    <x v="9"/>
    <x v="138"/>
    <x v="138"/>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4"/>
    <x v="33"/>
    <x v="33"/>
    <x v="122"/>
    <x v="33"/>
    <x v="23"/>
    <x v="2"/>
    <x v="3"/>
    <x v="9"/>
    <x v="139"/>
    <x v="139"/>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4"/>
    <x v="33"/>
    <x v="33"/>
    <x v="121"/>
    <x v="39"/>
    <x v="23"/>
    <x v="2"/>
    <x v="3"/>
    <x v="9"/>
    <x v="140"/>
    <x v="140"/>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5"/>
    <x v="33"/>
    <x v="33"/>
    <x v="123"/>
    <x v="40"/>
    <x v="23"/>
    <x v="2"/>
    <x v="3"/>
    <x v="9"/>
    <x v="141"/>
    <x v="141"/>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5"/>
    <x v="33"/>
    <x v="33"/>
    <x v="124"/>
    <x v="38"/>
    <x v="23"/>
    <x v="2"/>
    <x v="3"/>
    <x v="9"/>
    <x v="142"/>
    <x v="142"/>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5"/>
    <x v="33"/>
    <x v="33"/>
    <x v="125"/>
    <x v="38"/>
    <x v="23"/>
    <x v="2"/>
    <x v="3"/>
    <x v="9"/>
    <x v="143"/>
    <x v="143"/>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5"/>
    <x v="33"/>
    <x v="33"/>
    <x v="126"/>
    <x v="41"/>
    <x v="23"/>
    <x v="2"/>
    <x v="3"/>
    <x v="9"/>
    <x v="144"/>
    <x v="144"/>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5"/>
    <x v="33"/>
    <x v="33"/>
    <x v="127"/>
    <x v="38"/>
    <x v="23"/>
    <x v="2"/>
    <x v="3"/>
    <x v="9"/>
    <x v="145"/>
    <x v="145"/>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5"/>
    <x v="33"/>
    <x v="33"/>
    <x v="128"/>
    <x v="23"/>
    <x v="23"/>
    <x v="2"/>
    <x v="4"/>
    <x v="9"/>
    <x v="146"/>
    <x v="146"/>
    <x v="2"/>
    <x v="1"/>
    <x v="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5"/>
    <x v="33"/>
    <x v="33"/>
    <x v="129"/>
    <x v="42"/>
    <x v="23"/>
    <x v="2"/>
    <x v="4"/>
    <x v="9"/>
    <x v="147"/>
    <x v="147"/>
    <x v="2"/>
    <x v="1"/>
    <x v="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5"/>
    <x v="33"/>
    <x v="33"/>
    <x v="130"/>
    <x v="42"/>
    <x v="23"/>
    <x v="2"/>
    <x v="3"/>
    <x v="9"/>
    <x v="148"/>
    <x v="148"/>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2"/>
    <x v="2"/>
    <x v="0"/>
    <x v="5"/>
    <x v="33"/>
    <x v="33"/>
    <x v="104"/>
    <x v="12"/>
    <x v="23"/>
    <x v="2"/>
    <x v="3"/>
    <x v="9"/>
    <x v="149"/>
    <x v="149"/>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2"/>
    <x v="0"/>
    <x v="5"/>
    <x v="33"/>
    <x v="33"/>
    <x v="131"/>
    <x v="43"/>
    <x v="23"/>
    <x v="2"/>
    <x v="3"/>
    <x v="9"/>
    <x v="150"/>
    <x v="150"/>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5"/>
    <x v="33"/>
    <x v="33"/>
    <x v="132"/>
    <x v="42"/>
    <x v="23"/>
    <x v="2"/>
    <x v="4"/>
    <x v="9"/>
    <x v="151"/>
    <x v="151"/>
    <x v="2"/>
    <x v="1"/>
    <x v="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1"/>
    <x v="0"/>
    <x v="0"/>
    <x v="5"/>
    <x v="33"/>
    <x v="33"/>
    <x v="103"/>
    <x v="33"/>
    <x v="23"/>
    <x v="2"/>
    <x v="4"/>
    <x v="9"/>
    <x v="152"/>
    <x v="152"/>
    <x v="2"/>
    <x v="1"/>
    <x v="60"/>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3"/>
    <x v="3"/>
    <x v="1"/>
    <x v="1"/>
    <x v="3"/>
    <x v="77"/>
    <x v="1"/>
    <x v="3"/>
    <x v="1"/>
    <x v="4"/>
    <x v="1"/>
    <x v="71"/>
    <x v="2"/>
    <x v="1"/>
    <x v="1"/>
    <x v="1"/>
    <x v="1"/>
    <x v="1"/>
    <x v="1"/>
    <x v="1"/>
    <x v="19"/>
    <x v="9"/>
    <x v="1"/>
    <x v="0"/>
    <x v="1"/>
    <x v="19"/>
    <x v="1"/>
    <x v="1"/>
    <x v="1"/>
    <x v="0"/>
  </r>
  <r>
    <x v="1"/>
    <x v="0"/>
    <x v="0"/>
    <x v="2"/>
    <x v="33"/>
    <x v="33"/>
    <x v="133"/>
    <x v="17"/>
    <x v="18"/>
    <x v="2"/>
    <x v="1"/>
    <x v="9"/>
    <x v="153"/>
    <x v="153"/>
    <x v="1"/>
    <x v="1"/>
    <x v="61"/>
    <x v="9"/>
    <x v="9"/>
    <x v="13"/>
    <x v="10"/>
    <x v="25"/>
    <x v="21"/>
    <x v="6"/>
    <x v="13"/>
    <x v="16"/>
    <x v="14"/>
    <x v="6"/>
    <x v="6"/>
    <x v="0"/>
    <x v="0"/>
    <x v="9"/>
    <x v="19"/>
    <x v="14"/>
    <x v="10"/>
    <x v="11"/>
    <x v="6"/>
    <x v="2"/>
    <x v="0"/>
    <x v="3"/>
    <x v="12"/>
    <x v="24"/>
    <x v="24"/>
    <x v="3"/>
    <x v="1"/>
    <x v="1"/>
    <x v="1"/>
    <x v="1"/>
    <x v="1"/>
    <x v="1"/>
    <x v="1"/>
    <x v="1"/>
    <x v="3"/>
    <x v="3"/>
    <x v="3"/>
    <x v="3"/>
    <x v="1"/>
    <x v="1"/>
    <x v="3"/>
    <x v="3"/>
    <x v="2"/>
    <x v="2"/>
    <x v="3"/>
    <x v="3"/>
    <x v="1"/>
    <x v="1"/>
    <x v="3"/>
    <x v="3"/>
    <x v="9"/>
    <x v="1"/>
    <x v="3"/>
    <x v="3"/>
    <x v="1"/>
    <x v="1"/>
    <x v="3"/>
    <x v="78"/>
    <x v="1"/>
    <x v="3"/>
    <x v="1"/>
    <x v="4"/>
    <x v="1"/>
    <x v="72"/>
    <x v="2"/>
    <x v="1"/>
    <x v="1"/>
    <x v="1"/>
    <x v="1"/>
    <x v="1"/>
    <x v="1"/>
    <x v="1"/>
    <x v="19"/>
    <x v="9"/>
    <x v="1"/>
    <x v="0"/>
    <x v="1"/>
    <x v="19"/>
    <x v="1"/>
    <x v="1"/>
    <x v="1"/>
    <x v="0"/>
  </r>
  <r>
    <x v="1"/>
    <x v="0"/>
    <x v="0"/>
    <x v="3"/>
    <x v="33"/>
    <x v="33"/>
    <x v="134"/>
    <x v="20"/>
    <x v="21"/>
    <x v="2"/>
    <x v="4"/>
    <x v="9"/>
    <x v="154"/>
    <x v="154"/>
    <x v="1"/>
    <x v="1"/>
    <x v="62"/>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3"/>
    <x v="79"/>
    <x v="1"/>
    <x v="3"/>
    <x v="1"/>
    <x v="4"/>
    <x v="1"/>
    <x v="73"/>
    <x v="2"/>
    <x v="1"/>
    <x v="1"/>
    <x v="1"/>
    <x v="1"/>
    <x v="1"/>
    <x v="1"/>
    <x v="1"/>
    <x v="19"/>
    <x v="9"/>
    <x v="1"/>
    <x v="0"/>
    <x v="1"/>
    <x v="19"/>
    <x v="1"/>
    <x v="1"/>
    <x v="1"/>
    <x v="0"/>
  </r>
  <r>
    <x v="1"/>
    <x v="0"/>
    <x v="0"/>
    <x v="3"/>
    <x v="33"/>
    <x v="33"/>
    <x v="135"/>
    <x v="20"/>
    <x v="21"/>
    <x v="2"/>
    <x v="4"/>
    <x v="9"/>
    <x v="155"/>
    <x v="155"/>
    <x v="2"/>
    <x v="1"/>
    <x v="6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80"/>
    <x v="1"/>
    <x v="3"/>
    <x v="1"/>
    <x v="4"/>
    <x v="1"/>
    <x v="74"/>
    <x v="2"/>
    <x v="1"/>
    <x v="1"/>
    <x v="1"/>
    <x v="1"/>
    <x v="1"/>
    <x v="1"/>
    <x v="1"/>
    <x v="19"/>
    <x v="9"/>
    <x v="1"/>
    <x v="0"/>
    <x v="1"/>
    <x v="19"/>
    <x v="1"/>
    <x v="1"/>
    <x v="1"/>
    <x v="0"/>
  </r>
  <r>
    <x v="1"/>
    <x v="2"/>
    <x v="0"/>
    <x v="5"/>
    <x v="33"/>
    <x v="33"/>
    <x v="122"/>
    <x v="33"/>
    <x v="23"/>
    <x v="2"/>
    <x v="3"/>
    <x v="9"/>
    <x v="156"/>
    <x v="156"/>
    <x v="2"/>
    <x v="1"/>
    <x v="6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81"/>
    <x v="1"/>
    <x v="3"/>
    <x v="1"/>
    <x v="4"/>
    <x v="1"/>
    <x v="75"/>
    <x v="2"/>
    <x v="1"/>
    <x v="1"/>
    <x v="1"/>
    <x v="1"/>
    <x v="1"/>
    <x v="1"/>
    <x v="1"/>
    <x v="19"/>
    <x v="9"/>
    <x v="1"/>
    <x v="0"/>
    <x v="1"/>
    <x v="19"/>
    <x v="1"/>
    <x v="1"/>
    <x v="1"/>
    <x v="0"/>
  </r>
  <r>
    <x v="1"/>
    <x v="0"/>
    <x v="0"/>
    <x v="3"/>
    <x v="33"/>
    <x v="33"/>
    <x v="136"/>
    <x v="24"/>
    <x v="22"/>
    <x v="2"/>
    <x v="4"/>
    <x v="9"/>
    <x v="157"/>
    <x v="157"/>
    <x v="1"/>
    <x v="1"/>
    <x v="65"/>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3"/>
    <x v="82"/>
    <x v="1"/>
    <x v="3"/>
    <x v="1"/>
    <x v="4"/>
    <x v="1"/>
    <x v="76"/>
    <x v="2"/>
    <x v="1"/>
    <x v="1"/>
    <x v="1"/>
    <x v="1"/>
    <x v="1"/>
    <x v="1"/>
    <x v="1"/>
    <x v="19"/>
    <x v="9"/>
    <x v="1"/>
    <x v="0"/>
    <x v="1"/>
    <x v="19"/>
    <x v="1"/>
    <x v="1"/>
    <x v="1"/>
    <x v="0"/>
  </r>
  <r>
    <x v="1"/>
    <x v="0"/>
    <x v="0"/>
    <x v="5"/>
    <x v="33"/>
    <x v="33"/>
    <x v="103"/>
    <x v="33"/>
    <x v="23"/>
    <x v="2"/>
    <x v="4"/>
    <x v="9"/>
    <x v="158"/>
    <x v="158"/>
    <x v="2"/>
    <x v="1"/>
    <x v="66"/>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83"/>
    <x v="1"/>
    <x v="3"/>
    <x v="1"/>
    <x v="4"/>
    <x v="1"/>
    <x v="77"/>
    <x v="2"/>
    <x v="1"/>
    <x v="1"/>
    <x v="1"/>
    <x v="1"/>
    <x v="1"/>
    <x v="1"/>
    <x v="1"/>
    <x v="19"/>
    <x v="9"/>
    <x v="1"/>
    <x v="0"/>
    <x v="1"/>
    <x v="19"/>
    <x v="1"/>
    <x v="1"/>
    <x v="1"/>
    <x v="0"/>
  </r>
  <r>
    <x v="1"/>
    <x v="0"/>
    <x v="0"/>
    <x v="5"/>
    <x v="33"/>
    <x v="33"/>
    <x v="103"/>
    <x v="15"/>
    <x v="23"/>
    <x v="2"/>
    <x v="4"/>
    <x v="9"/>
    <x v="159"/>
    <x v="159"/>
    <x v="2"/>
    <x v="1"/>
    <x v="67"/>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23"/>
    <x v="84"/>
    <x v="1"/>
    <x v="3"/>
    <x v="1"/>
    <x v="4"/>
    <x v="1"/>
    <x v="78"/>
    <x v="2"/>
    <x v="1"/>
    <x v="1"/>
    <x v="1"/>
    <x v="1"/>
    <x v="1"/>
    <x v="1"/>
    <x v="1"/>
    <x v="19"/>
    <x v="9"/>
    <x v="1"/>
    <x v="0"/>
    <x v="1"/>
    <x v="19"/>
    <x v="1"/>
    <x v="1"/>
    <x v="1"/>
    <x v="0"/>
  </r>
  <r>
    <x v="2"/>
    <x v="0"/>
    <x v="0"/>
    <x v="5"/>
    <x v="33"/>
    <x v="33"/>
    <x v="104"/>
    <x v="12"/>
    <x v="23"/>
    <x v="2"/>
    <x v="4"/>
    <x v="9"/>
    <x v="160"/>
    <x v="160"/>
    <x v="2"/>
    <x v="1"/>
    <x v="40"/>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23"/>
    <x v="53"/>
    <x v="1"/>
    <x v="3"/>
    <x v="1"/>
    <x v="4"/>
    <x v="1"/>
    <x v="51"/>
    <x v="2"/>
    <x v="1"/>
    <x v="1"/>
    <x v="1"/>
    <x v="1"/>
    <x v="1"/>
    <x v="1"/>
    <x v="1"/>
    <x v="19"/>
    <x v="9"/>
    <x v="1"/>
    <x v="0"/>
    <x v="1"/>
    <x v="19"/>
    <x v="1"/>
    <x v="1"/>
    <x v="1"/>
    <x v="0"/>
  </r>
  <r>
    <x v="1"/>
    <x v="2"/>
    <x v="0"/>
    <x v="2"/>
    <x v="33"/>
    <x v="33"/>
    <x v="137"/>
    <x v="17"/>
    <x v="18"/>
    <x v="2"/>
    <x v="3"/>
    <x v="9"/>
    <x v="161"/>
    <x v="161"/>
    <x v="2"/>
    <x v="2"/>
    <x v="1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
    <x v="49"/>
    <x v="1"/>
    <x v="3"/>
    <x v="1"/>
    <x v="4"/>
    <x v="1"/>
    <x v="14"/>
    <x v="2"/>
    <x v="1"/>
    <x v="1"/>
    <x v="1"/>
    <x v="1"/>
    <x v="1"/>
    <x v="1"/>
    <x v="1"/>
    <x v="19"/>
    <x v="9"/>
    <x v="1"/>
    <x v="0"/>
    <x v="1"/>
    <x v="19"/>
    <x v="1"/>
    <x v="1"/>
    <x v="1"/>
    <x v="0"/>
  </r>
  <r>
    <x v="1"/>
    <x v="2"/>
    <x v="0"/>
    <x v="5"/>
    <x v="33"/>
    <x v="33"/>
    <x v="104"/>
    <x v="44"/>
    <x v="23"/>
    <x v="2"/>
    <x v="3"/>
    <x v="9"/>
    <x v="162"/>
    <x v="162"/>
    <x v="2"/>
    <x v="2"/>
    <x v="1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
    <x v="49"/>
    <x v="1"/>
    <x v="3"/>
    <x v="1"/>
    <x v="4"/>
    <x v="1"/>
    <x v="14"/>
    <x v="2"/>
    <x v="1"/>
    <x v="1"/>
    <x v="1"/>
    <x v="1"/>
    <x v="1"/>
    <x v="1"/>
    <x v="1"/>
    <x v="19"/>
    <x v="9"/>
    <x v="1"/>
    <x v="0"/>
    <x v="1"/>
    <x v="19"/>
    <x v="1"/>
    <x v="1"/>
    <x v="1"/>
    <x v="0"/>
  </r>
  <r>
    <x v="3"/>
    <x v="2"/>
    <x v="0"/>
    <x v="0"/>
    <x v="33"/>
    <x v="33"/>
    <x v="6"/>
    <x v="0"/>
    <x v="3"/>
    <x v="2"/>
    <x v="3"/>
    <x v="9"/>
    <x v="163"/>
    <x v="163"/>
    <x v="3"/>
    <x v="0"/>
    <x v="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9"/>
    <x v="22"/>
    <x v="1"/>
    <x v="3"/>
    <x v="1"/>
    <x v="4"/>
    <x v="1"/>
    <x v="22"/>
    <x v="2"/>
    <x v="1"/>
    <x v="1"/>
    <x v="1"/>
    <x v="1"/>
    <x v="1"/>
    <x v="1"/>
    <x v="1"/>
    <x v="19"/>
    <x v="9"/>
    <x v="1"/>
    <x v="0"/>
    <x v="1"/>
    <x v="19"/>
    <x v="1"/>
    <x v="1"/>
    <x v="1"/>
    <x v="0"/>
  </r>
  <r>
    <x v="3"/>
    <x v="0"/>
    <x v="0"/>
    <x v="1"/>
    <x v="33"/>
    <x v="33"/>
    <x v="138"/>
    <x v="3"/>
    <x v="5"/>
    <x v="2"/>
    <x v="1"/>
    <x v="9"/>
    <x v="164"/>
    <x v="164"/>
    <x v="2"/>
    <x v="0"/>
    <x v="68"/>
    <x v="9"/>
    <x v="9"/>
    <x v="13"/>
    <x v="8"/>
    <x v="34"/>
    <x v="21"/>
    <x v="6"/>
    <x v="13"/>
    <x v="16"/>
    <x v="14"/>
    <x v="6"/>
    <x v="6"/>
    <x v="0"/>
    <x v="2"/>
    <x v="9"/>
    <x v="19"/>
    <x v="14"/>
    <x v="10"/>
    <x v="11"/>
    <x v="6"/>
    <x v="2"/>
    <x v="0"/>
    <x v="3"/>
    <x v="14"/>
    <x v="33"/>
    <x v="30"/>
    <x v="3"/>
    <x v="1"/>
    <x v="1"/>
    <x v="1"/>
    <x v="1"/>
    <x v="1"/>
    <x v="1"/>
    <x v="1"/>
    <x v="1"/>
    <x v="3"/>
    <x v="3"/>
    <x v="3"/>
    <x v="3"/>
    <x v="1"/>
    <x v="1"/>
    <x v="3"/>
    <x v="3"/>
    <x v="2"/>
    <x v="2"/>
    <x v="3"/>
    <x v="3"/>
    <x v="1"/>
    <x v="1"/>
    <x v="3"/>
    <x v="3"/>
    <x v="9"/>
    <x v="1"/>
    <x v="3"/>
    <x v="3"/>
    <x v="1"/>
    <x v="1"/>
    <x v="3"/>
    <x v="85"/>
    <x v="1"/>
    <x v="3"/>
    <x v="1"/>
    <x v="4"/>
    <x v="1"/>
    <x v="79"/>
    <x v="2"/>
    <x v="1"/>
    <x v="1"/>
    <x v="1"/>
    <x v="1"/>
    <x v="1"/>
    <x v="1"/>
    <x v="1"/>
    <x v="19"/>
    <x v="9"/>
    <x v="1"/>
    <x v="0"/>
    <x v="1"/>
    <x v="19"/>
    <x v="1"/>
    <x v="1"/>
    <x v="1"/>
    <x v="0"/>
  </r>
  <r>
    <x v="3"/>
    <x v="2"/>
    <x v="0"/>
    <x v="1"/>
    <x v="33"/>
    <x v="33"/>
    <x v="139"/>
    <x v="9"/>
    <x v="5"/>
    <x v="2"/>
    <x v="3"/>
    <x v="9"/>
    <x v="165"/>
    <x v="165"/>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0"/>
    <x v="0"/>
    <x v="1"/>
    <x v="33"/>
    <x v="33"/>
    <x v="140"/>
    <x v="16"/>
    <x v="9"/>
    <x v="2"/>
    <x v="1"/>
    <x v="9"/>
    <x v="166"/>
    <x v="166"/>
    <x v="2"/>
    <x v="1"/>
    <x v="3"/>
    <x v="9"/>
    <x v="9"/>
    <x v="13"/>
    <x v="10"/>
    <x v="37"/>
    <x v="21"/>
    <x v="6"/>
    <x v="13"/>
    <x v="16"/>
    <x v="14"/>
    <x v="6"/>
    <x v="6"/>
    <x v="0"/>
    <x v="0"/>
    <x v="9"/>
    <x v="19"/>
    <x v="14"/>
    <x v="10"/>
    <x v="11"/>
    <x v="6"/>
    <x v="2"/>
    <x v="0"/>
    <x v="3"/>
    <x v="12"/>
    <x v="36"/>
    <x v="33"/>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2"/>
    <x v="0"/>
    <x v="1"/>
    <x v="33"/>
    <x v="33"/>
    <x v="43"/>
    <x v="8"/>
    <x v="5"/>
    <x v="2"/>
    <x v="3"/>
    <x v="9"/>
    <x v="167"/>
    <x v="167"/>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0"/>
    <x v="0"/>
    <x v="1"/>
    <x v="33"/>
    <x v="33"/>
    <x v="141"/>
    <x v="15"/>
    <x v="13"/>
    <x v="2"/>
    <x v="1"/>
    <x v="9"/>
    <x v="168"/>
    <x v="168"/>
    <x v="2"/>
    <x v="1"/>
    <x v="3"/>
    <x v="9"/>
    <x v="9"/>
    <x v="13"/>
    <x v="8"/>
    <x v="36"/>
    <x v="21"/>
    <x v="6"/>
    <x v="13"/>
    <x v="16"/>
    <x v="14"/>
    <x v="6"/>
    <x v="6"/>
    <x v="0"/>
    <x v="0"/>
    <x v="9"/>
    <x v="19"/>
    <x v="14"/>
    <x v="10"/>
    <x v="11"/>
    <x v="6"/>
    <x v="2"/>
    <x v="0"/>
    <x v="3"/>
    <x v="10"/>
    <x v="35"/>
    <x v="32"/>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2"/>
    <x v="0"/>
    <x v="1"/>
    <x v="33"/>
    <x v="33"/>
    <x v="15"/>
    <x v="6"/>
    <x v="6"/>
    <x v="2"/>
    <x v="3"/>
    <x v="9"/>
    <x v="169"/>
    <x v="169"/>
    <x v="2"/>
    <x v="1"/>
    <x v="6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86"/>
    <x v="1"/>
    <x v="3"/>
    <x v="1"/>
    <x v="4"/>
    <x v="1"/>
    <x v="80"/>
    <x v="2"/>
    <x v="1"/>
    <x v="1"/>
    <x v="1"/>
    <x v="1"/>
    <x v="1"/>
    <x v="1"/>
    <x v="1"/>
    <x v="19"/>
    <x v="9"/>
    <x v="1"/>
    <x v="0"/>
    <x v="1"/>
    <x v="19"/>
    <x v="1"/>
    <x v="1"/>
    <x v="1"/>
    <x v="0"/>
  </r>
  <r>
    <x v="3"/>
    <x v="2"/>
    <x v="0"/>
    <x v="1"/>
    <x v="33"/>
    <x v="33"/>
    <x v="92"/>
    <x v="3"/>
    <x v="5"/>
    <x v="2"/>
    <x v="3"/>
    <x v="9"/>
    <x v="170"/>
    <x v="170"/>
    <x v="3"/>
    <x v="0"/>
    <x v="70"/>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8"/>
    <x v="87"/>
    <x v="1"/>
    <x v="3"/>
    <x v="1"/>
    <x v="4"/>
    <x v="1"/>
    <x v="81"/>
    <x v="2"/>
    <x v="1"/>
    <x v="1"/>
    <x v="1"/>
    <x v="1"/>
    <x v="1"/>
    <x v="1"/>
    <x v="1"/>
    <x v="19"/>
    <x v="9"/>
    <x v="1"/>
    <x v="0"/>
    <x v="1"/>
    <x v="19"/>
    <x v="1"/>
    <x v="1"/>
    <x v="1"/>
    <x v="0"/>
  </r>
  <r>
    <x v="3"/>
    <x v="2"/>
    <x v="0"/>
    <x v="1"/>
    <x v="33"/>
    <x v="33"/>
    <x v="12"/>
    <x v="5"/>
    <x v="7"/>
    <x v="2"/>
    <x v="3"/>
    <x v="9"/>
    <x v="171"/>
    <x v="171"/>
    <x v="2"/>
    <x v="0"/>
    <x v="7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8"/>
    <x v="88"/>
    <x v="1"/>
    <x v="3"/>
    <x v="1"/>
    <x v="4"/>
    <x v="1"/>
    <x v="82"/>
    <x v="2"/>
    <x v="1"/>
    <x v="1"/>
    <x v="1"/>
    <x v="1"/>
    <x v="1"/>
    <x v="1"/>
    <x v="1"/>
    <x v="19"/>
    <x v="9"/>
    <x v="1"/>
    <x v="0"/>
    <x v="1"/>
    <x v="19"/>
    <x v="1"/>
    <x v="1"/>
    <x v="1"/>
    <x v="0"/>
  </r>
  <r>
    <x v="3"/>
    <x v="2"/>
    <x v="0"/>
    <x v="1"/>
    <x v="33"/>
    <x v="33"/>
    <x v="51"/>
    <x v="13"/>
    <x v="13"/>
    <x v="2"/>
    <x v="3"/>
    <x v="9"/>
    <x v="172"/>
    <x v="172"/>
    <x v="1"/>
    <x v="0"/>
    <x v="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3"/>
    <x v="2"/>
    <x v="0"/>
    <x v="1"/>
    <x v="33"/>
    <x v="33"/>
    <x v="103"/>
    <x v="3"/>
    <x v="5"/>
    <x v="2"/>
    <x v="3"/>
    <x v="9"/>
    <x v="173"/>
    <x v="173"/>
    <x v="2"/>
    <x v="0"/>
    <x v="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3"/>
    <x v="2"/>
    <x v="0"/>
    <x v="1"/>
    <x v="33"/>
    <x v="33"/>
    <x v="142"/>
    <x v="9"/>
    <x v="5"/>
    <x v="2"/>
    <x v="3"/>
    <x v="9"/>
    <x v="174"/>
    <x v="174"/>
    <x v="1"/>
    <x v="0"/>
    <x v="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3"/>
    <x v="2"/>
    <x v="0"/>
    <x v="1"/>
    <x v="33"/>
    <x v="33"/>
    <x v="143"/>
    <x v="8"/>
    <x v="5"/>
    <x v="2"/>
    <x v="3"/>
    <x v="9"/>
    <x v="175"/>
    <x v="175"/>
    <x v="2"/>
    <x v="1"/>
    <x v="72"/>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89"/>
    <x v="1"/>
    <x v="3"/>
    <x v="1"/>
    <x v="4"/>
    <x v="1"/>
    <x v="83"/>
    <x v="2"/>
    <x v="1"/>
    <x v="1"/>
    <x v="1"/>
    <x v="1"/>
    <x v="1"/>
    <x v="1"/>
    <x v="1"/>
    <x v="19"/>
    <x v="9"/>
    <x v="1"/>
    <x v="0"/>
    <x v="1"/>
    <x v="19"/>
    <x v="1"/>
    <x v="1"/>
    <x v="1"/>
    <x v="0"/>
  </r>
  <r>
    <x v="3"/>
    <x v="0"/>
    <x v="0"/>
    <x v="1"/>
    <x v="33"/>
    <x v="33"/>
    <x v="144"/>
    <x v="3"/>
    <x v="5"/>
    <x v="2"/>
    <x v="1"/>
    <x v="9"/>
    <x v="176"/>
    <x v="176"/>
    <x v="2"/>
    <x v="1"/>
    <x v="73"/>
    <x v="9"/>
    <x v="9"/>
    <x v="13"/>
    <x v="10"/>
    <x v="38"/>
    <x v="21"/>
    <x v="6"/>
    <x v="13"/>
    <x v="16"/>
    <x v="14"/>
    <x v="6"/>
    <x v="6"/>
    <x v="0"/>
    <x v="0"/>
    <x v="9"/>
    <x v="19"/>
    <x v="14"/>
    <x v="10"/>
    <x v="11"/>
    <x v="6"/>
    <x v="2"/>
    <x v="0"/>
    <x v="3"/>
    <x v="12"/>
    <x v="37"/>
    <x v="34"/>
    <x v="3"/>
    <x v="1"/>
    <x v="1"/>
    <x v="1"/>
    <x v="1"/>
    <x v="1"/>
    <x v="1"/>
    <x v="1"/>
    <x v="1"/>
    <x v="3"/>
    <x v="3"/>
    <x v="3"/>
    <x v="3"/>
    <x v="1"/>
    <x v="1"/>
    <x v="3"/>
    <x v="3"/>
    <x v="2"/>
    <x v="2"/>
    <x v="3"/>
    <x v="3"/>
    <x v="1"/>
    <x v="1"/>
    <x v="3"/>
    <x v="3"/>
    <x v="9"/>
    <x v="1"/>
    <x v="3"/>
    <x v="3"/>
    <x v="1"/>
    <x v="1"/>
    <x v="23"/>
    <x v="90"/>
    <x v="1"/>
    <x v="3"/>
    <x v="1"/>
    <x v="4"/>
    <x v="1"/>
    <x v="84"/>
    <x v="2"/>
    <x v="1"/>
    <x v="1"/>
    <x v="1"/>
    <x v="1"/>
    <x v="1"/>
    <x v="1"/>
    <x v="1"/>
    <x v="19"/>
    <x v="9"/>
    <x v="1"/>
    <x v="0"/>
    <x v="1"/>
    <x v="19"/>
    <x v="1"/>
    <x v="1"/>
    <x v="1"/>
    <x v="0"/>
  </r>
  <r>
    <x v="3"/>
    <x v="2"/>
    <x v="0"/>
    <x v="1"/>
    <x v="33"/>
    <x v="33"/>
    <x v="145"/>
    <x v="7"/>
    <x v="8"/>
    <x v="2"/>
    <x v="3"/>
    <x v="9"/>
    <x v="177"/>
    <x v="177"/>
    <x v="2"/>
    <x v="2"/>
    <x v="1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
    <x v="49"/>
    <x v="1"/>
    <x v="3"/>
    <x v="1"/>
    <x v="4"/>
    <x v="1"/>
    <x v="14"/>
    <x v="2"/>
    <x v="1"/>
    <x v="1"/>
    <x v="1"/>
    <x v="1"/>
    <x v="1"/>
    <x v="1"/>
    <x v="1"/>
    <x v="19"/>
    <x v="9"/>
    <x v="1"/>
    <x v="0"/>
    <x v="1"/>
    <x v="19"/>
    <x v="1"/>
    <x v="1"/>
    <x v="1"/>
    <x v="0"/>
  </r>
  <r>
    <x v="3"/>
    <x v="2"/>
    <x v="0"/>
    <x v="2"/>
    <x v="33"/>
    <x v="33"/>
    <x v="146"/>
    <x v="27"/>
    <x v="25"/>
    <x v="2"/>
    <x v="3"/>
    <x v="9"/>
    <x v="178"/>
    <x v="178"/>
    <x v="2"/>
    <x v="0"/>
    <x v="7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9"/>
    <x v="91"/>
    <x v="1"/>
    <x v="3"/>
    <x v="1"/>
    <x v="4"/>
    <x v="1"/>
    <x v="85"/>
    <x v="2"/>
    <x v="1"/>
    <x v="1"/>
    <x v="1"/>
    <x v="1"/>
    <x v="1"/>
    <x v="1"/>
    <x v="1"/>
    <x v="19"/>
    <x v="9"/>
    <x v="1"/>
    <x v="0"/>
    <x v="1"/>
    <x v="19"/>
    <x v="1"/>
    <x v="1"/>
    <x v="1"/>
    <x v="0"/>
  </r>
  <r>
    <x v="3"/>
    <x v="0"/>
    <x v="0"/>
    <x v="2"/>
    <x v="33"/>
    <x v="33"/>
    <x v="147"/>
    <x v="27"/>
    <x v="25"/>
    <x v="2"/>
    <x v="1"/>
    <x v="9"/>
    <x v="179"/>
    <x v="179"/>
    <x v="1"/>
    <x v="0"/>
    <x v="75"/>
    <x v="9"/>
    <x v="9"/>
    <x v="13"/>
    <x v="10"/>
    <x v="37"/>
    <x v="21"/>
    <x v="6"/>
    <x v="13"/>
    <x v="16"/>
    <x v="14"/>
    <x v="6"/>
    <x v="6"/>
    <x v="0"/>
    <x v="0"/>
    <x v="9"/>
    <x v="19"/>
    <x v="14"/>
    <x v="10"/>
    <x v="11"/>
    <x v="6"/>
    <x v="2"/>
    <x v="0"/>
    <x v="3"/>
    <x v="12"/>
    <x v="36"/>
    <x v="33"/>
    <x v="3"/>
    <x v="1"/>
    <x v="1"/>
    <x v="1"/>
    <x v="1"/>
    <x v="1"/>
    <x v="1"/>
    <x v="1"/>
    <x v="1"/>
    <x v="3"/>
    <x v="3"/>
    <x v="3"/>
    <x v="3"/>
    <x v="1"/>
    <x v="1"/>
    <x v="3"/>
    <x v="3"/>
    <x v="2"/>
    <x v="2"/>
    <x v="3"/>
    <x v="3"/>
    <x v="1"/>
    <x v="1"/>
    <x v="3"/>
    <x v="3"/>
    <x v="9"/>
    <x v="1"/>
    <x v="3"/>
    <x v="3"/>
    <x v="1"/>
    <x v="1"/>
    <x v="28"/>
    <x v="92"/>
    <x v="1"/>
    <x v="3"/>
    <x v="1"/>
    <x v="4"/>
    <x v="1"/>
    <x v="86"/>
    <x v="2"/>
    <x v="1"/>
    <x v="1"/>
    <x v="1"/>
    <x v="1"/>
    <x v="1"/>
    <x v="1"/>
    <x v="1"/>
    <x v="19"/>
    <x v="9"/>
    <x v="1"/>
    <x v="0"/>
    <x v="1"/>
    <x v="19"/>
    <x v="1"/>
    <x v="1"/>
    <x v="1"/>
    <x v="0"/>
  </r>
  <r>
    <x v="3"/>
    <x v="0"/>
    <x v="0"/>
    <x v="2"/>
    <x v="33"/>
    <x v="33"/>
    <x v="111"/>
    <x v="14"/>
    <x v="14"/>
    <x v="2"/>
    <x v="1"/>
    <x v="9"/>
    <x v="180"/>
    <x v="180"/>
    <x v="2"/>
    <x v="0"/>
    <x v="76"/>
    <x v="9"/>
    <x v="9"/>
    <x v="13"/>
    <x v="8"/>
    <x v="24"/>
    <x v="21"/>
    <x v="6"/>
    <x v="13"/>
    <x v="16"/>
    <x v="14"/>
    <x v="6"/>
    <x v="6"/>
    <x v="0"/>
    <x v="0"/>
    <x v="9"/>
    <x v="19"/>
    <x v="14"/>
    <x v="10"/>
    <x v="11"/>
    <x v="6"/>
    <x v="2"/>
    <x v="0"/>
    <x v="3"/>
    <x v="10"/>
    <x v="23"/>
    <x v="23"/>
    <x v="3"/>
    <x v="1"/>
    <x v="1"/>
    <x v="1"/>
    <x v="1"/>
    <x v="1"/>
    <x v="1"/>
    <x v="1"/>
    <x v="1"/>
    <x v="3"/>
    <x v="3"/>
    <x v="3"/>
    <x v="3"/>
    <x v="1"/>
    <x v="1"/>
    <x v="3"/>
    <x v="3"/>
    <x v="2"/>
    <x v="2"/>
    <x v="3"/>
    <x v="3"/>
    <x v="1"/>
    <x v="1"/>
    <x v="3"/>
    <x v="3"/>
    <x v="9"/>
    <x v="1"/>
    <x v="3"/>
    <x v="3"/>
    <x v="1"/>
    <x v="1"/>
    <x v="28"/>
    <x v="93"/>
    <x v="1"/>
    <x v="3"/>
    <x v="1"/>
    <x v="4"/>
    <x v="1"/>
    <x v="87"/>
    <x v="2"/>
    <x v="1"/>
    <x v="1"/>
    <x v="1"/>
    <x v="1"/>
    <x v="1"/>
    <x v="1"/>
    <x v="1"/>
    <x v="19"/>
    <x v="9"/>
    <x v="1"/>
    <x v="0"/>
    <x v="1"/>
    <x v="19"/>
    <x v="1"/>
    <x v="1"/>
    <x v="1"/>
    <x v="0"/>
  </r>
  <r>
    <x v="3"/>
    <x v="2"/>
    <x v="0"/>
    <x v="2"/>
    <x v="33"/>
    <x v="33"/>
    <x v="148"/>
    <x v="27"/>
    <x v="25"/>
    <x v="2"/>
    <x v="3"/>
    <x v="9"/>
    <x v="181"/>
    <x v="181"/>
    <x v="1"/>
    <x v="0"/>
    <x v="77"/>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5"/>
    <x v="94"/>
    <x v="1"/>
    <x v="3"/>
    <x v="1"/>
    <x v="4"/>
    <x v="1"/>
    <x v="88"/>
    <x v="2"/>
    <x v="1"/>
    <x v="1"/>
    <x v="1"/>
    <x v="1"/>
    <x v="1"/>
    <x v="1"/>
    <x v="1"/>
    <x v="19"/>
    <x v="9"/>
    <x v="1"/>
    <x v="0"/>
    <x v="1"/>
    <x v="19"/>
    <x v="1"/>
    <x v="1"/>
    <x v="1"/>
    <x v="0"/>
  </r>
  <r>
    <x v="3"/>
    <x v="0"/>
    <x v="0"/>
    <x v="2"/>
    <x v="33"/>
    <x v="33"/>
    <x v="149"/>
    <x v="27"/>
    <x v="25"/>
    <x v="2"/>
    <x v="1"/>
    <x v="9"/>
    <x v="182"/>
    <x v="182"/>
    <x v="1"/>
    <x v="0"/>
    <x v="78"/>
    <x v="9"/>
    <x v="9"/>
    <x v="13"/>
    <x v="8"/>
    <x v="39"/>
    <x v="21"/>
    <x v="6"/>
    <x v="13"/>
    <x v="16"/>
    <x v="14"/>
    <x v="6"/>
    <x v="6"/>
    <x v="0"/>
    <x v="0"/>
    <x v="9"/>
    <x v="19"/>
    <x v="14"/>
    <x v="10"/>
    <x v="11"/>
    <x v="6"/>
    <x v="2"/>
    <x v="0"/>
    <x v="3"/>
    <x v="10"/>
    <x v="38"/>
    <x v="35"/>
    <x v="3"/>
    <x v="1"/>
    <x v="1"/>
    <x v="1"/>
    <x v="1"/>
    <x v="1"/>
    <x v="1"/>
    <x v="1"/>
    <x v="1"/>
    <x v="3"/>
    <x v="3"/>
    <x v="3"/>
    <x v="3"/>
    <x v="1"/>
    <x v="1"/>
    <x v="3"/>
    <x v="3"/>
    <x v="2"/>
    <x v="2"/>
    <x v="3"/>
    <x v="3"/>
    <x v="1"/>
    <x v="1"/>
    <x v="3"/>
    <x v="3"/>
    <x v="9"/>
    <x v="1"/>
    <x v="3"/>
    <x v="3"/>
    <x v="1"/>
    <x v="1"/>
    <x v="25"/>
    <x v="95"/>
    <x v="1"/>
    <x v="3"/>
    <x v="1"/>
    <x v="4"/>
    <x v="1"/>
    <x v="89"/>
    <x v="2"/>
    <x v="1"/>
    <x v="1"/>
    <x v="1"/>
    <x v="1"/>
    <x v="1"/>
    <x v="1"/>
    <x v="1"/>
    <x v="19"/>
    <x v="9"/>
    <x v="1"/>
    <x v="0"/>
    <x v="1"/>
    <x v="19"/>
    <x v="1"/>
    <x v="1"/>
    <x v="1"/>
    <x v="0"/>
  </r>
  <r>
    <x v="3"/>
    <x v="2"/>
    <x v="0"/>
    <x v="2"/>
    <x v="33"/>
    <x v="33"/>
    <x v="150"/>
    <x v="17"/>
    <x v="18"/>
    <x v="2"/>
    <x v="3"/>
    <x v="9"/>
    <x v="183"/>
    <x v="183"/>
    <x v="1"/>
    <x v="0"/>
    <x v="7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5"/>
    <x v="96"/>
    <x v="1"/>
    <x v="3"/>
    <x v="1"/>
    <x v="4"/>
    <x v="1"/>
    <x v="90"/>
    <x v="2"/>
    <x v="1"/>
    <x v="1"/>
    <x v="1"/>
    <x v="1"/>
    <x v="1"/>
    <x v="1"/>
    <x v="1"/>
    <x v="19"/>
    <x v="9"/>
    <x v="1"/>
    <x v="0"/>
    <x v="1"/>
    <x v="19"/>
    <x v="1"/>
    <x v="1"/>
    <x v="1"/>
    <x v="0"/>
  </r>
  <r>
    <x v="3"/>
    <x v="0"/>
    <x v="0"/>
    <x v="2"/>
    <x v="33"/>
    <x v="33"/>
    <x v="151"/>
    <x v="27"/>
    <x v="25"/>
    <x v="2"/>
    <x v="1"/>
    <x v="9"/>
    <x v="184"/>
    <x v="184"/>
    <x v="2"/>
    <x v="1"/>
    <x v="3"/>
    <x v="9"/>
    <x v="9"/>
    <x v="13"/>
    <x v="10"/>
    <x v="29"/>
    <x v="21"/>
    <x v="6"/>
    <x v="13"/>
    <x v="16"/>
    <x v="14"/>
    <x v="6"/>
    <x v="6"/>
    <x v="0"/>
    <x v="0"/>
    <x v="9"/>
    <x v="19"/>
    <x v="14"/>
    <x v="10"/>
    <x v="11"/>
    <x v="6"/>
    <x v="2"/>
    <x v="0"/>
    <x v="3"/>
    <x v="10"/>
    <x v="28"/>
    <x v="2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2"/>
    <x v="0"/>
    <x v="3"/>
    <x v="33"/>
    <x v="33"/>
    <x v="152"/>
    <x v="45"/>
    <x v="21"/>
    <x v="2"/>
    <x v="3"/>
    <x v="9"/>
    <x v="185"/>
    <x v="185"/>
    <x v="3"/>
    <x v="0"/>
    <x v="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9"/>
    <x v="22"/>
    <x v="1"/>
    <x v="3"/>
    <x v="1"/>
    <x v="4"/>
    <x v="1"/>
    <x v="22"/>
    <x v="2"/>
    <x v="1"/>
    <x v="1"/>
    <x v="1"/>
    <x v="1"/>
    <x v="1"/>
    <x v="1"/>
    <x v="1"/>
    <x v="19"/>
    <x v="9"/>
    <x v="1"/>
    <x v="0"/>
    <x v="1"/>
    <x v="19"/>
    <x v="1"/>
    <x v="1"/>
    <x v="1"/>
    <x v="0"/>
  </r>
  <r>
    <x v="3"/>
    <x v="2"/>
    <x v="0"/>
    <x v="3"/>
    <x v="33"/>
    <x v="33"/>
    <x v="153"/>
    <x v="34"/>
    <x v="28"/>
    <x v="2"/>
    <x v="3"/>
    <x v="9"/>
    <x v="186"/>
    <x v="186"/>
    <x v="1"/>
    <x v="0"/>
    <x v="80"/>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6"/>
    <x v="97"/>
    <x v="1"/>
    <x v="3"/>
    <x v="1"/>
    <x v="4"/>
    <x v="1"/>
    <x v="91"/>
    <x v="2"/>
    <x v="1"/>
    <x v="1"/>
    <x v="1"/>
    <x v="1"/>
    <x v="1"/>
    <x v="1"/>
    <x v="1"/>
    <x v="19"/>
    <x v="9"/>
    <x v="1"/>
    <x v="0"/>
    <x v="1"/>
    <x v="19"/>
    <x v="1"/>
    <x v="1"/>
    <x v="1"/>
    <x v="0"/>
  </r>
  <r>
    <x v="3"/>
    <x v="0"/>
    <x v="0"/>
    <x v="3"/>
    <x v="33"/>
    <x v="33"/>
    <x v="154"/>
    <x v="24"/>
    <x v="22"/>
    <x v="2"/>
    <x v="4"/>
    <x v="9"/>
    <x v="187"/>
    <x v="187"/>
    <x v="1"/>
    <x v="0"/>
    <x v="8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3"/>
    <x v="98"/>
    <x v="1"/>
    <x v="3"/>
    <x v="1"/>
    <x v="4"/>
    <x v="1"/>
    <x v="92"/>
    <x v="2"/>
    <x v="1"/>
    <x v="1"/>
    <x v="1"/>
    <x v="1"/>
    <x v="1"/>
    <x v="1"/>
    <x v="1"/>
    <x v="19"/>
    <x v="9"/>
    <x v="1"/>
    <x v="0"/>
    <x v="1"/>
    <x v="19"/>
    <x v="1"/>
    <x v="1"/>
    <x v="1"/>
    <x v="0"/>
  </r>
  <r>
    <x v="3"/>
    <x v="2"/>
    <x v="0"/>
    <x v="3"/>
    <x v="33"/>
    <x v="33"/>
    <x v="72"/>
    <x v="20"/>
    <x v="21"/>
    <x v="2"/>
    <x v="3"/>
    <x v="9"/>
    <x v="188"/>
    <x v="188"/>
    <x v="2"/>
    <x v="0"/>
    <x v="82"/>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99"/>
    <x v="1"/>
    <x v="3"/>
    <x v="1"/>
    <x v="4"/>
    <x v="1"/>
    <x v="93"/>
    <x v="2"/>
    <x v="1"/>
    <x v="1"/>
    <x v="1"/>
    <x v="1"/>
    <x v="1"/>
    <x v="1"/>
    <x v="1"/>
    <x v="19"/>
    <x v="9"/>
    <x v="1"/>
    <x v="0"/>
    <x v="1"/>
    <x v="19"/>
    <x v="1"/>
    <x v="1"/>
    <x v="1"/>
    <x v="0"/>
  </r>
  <r>
    <x v="3"/>
    <x v="2"/>
    <x v="0"/>
    <x v="3"/>
    <x v="33"/>
    <x v="33"/>
    <x v="155"/>
    <x v="24"/>
    <x v="22"/>
    <x v="2"/>
    <x v="3"/>
    <x v="9"/>
    <x v="189"/>
    <x v="189"/>
    <x v="1"/>
    <x v="0"/>
    <x v="8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100"/>
    <x v="1"/>
    <x v="3"/>
    <x v="1"/>
    <x v="4"/>
    <x v="1"/>
    <x v="94"/>
    <x v="2"/>
    <x v="1"/>
    <x v="1"/>
    <x v="1"/>
    <x v="1"/>
    <x v="1"/>
    <x v="1"/>
    <x v="1"/>
    <x v="19"/>
    <x v="9"/>
    <x v="1"/>
    <x v="0"/>
    <x v="1"/>
    <x v="19"/>
    <x v="1"/>
    <x v="1"/>
    <x v="1"/>
    <x v="0"/>
  </r>
  <r>
    <x v="3"/>
    <x v="0"/>
    <x v="0"/>
    <x v="3"/>
    <x v="33"/>
    <x v="33"/>
    <x v="156"/>
    <x v="20"/>
    <x v="21"/>
    <x v="2"/>
    <x v="4"/>
    <x v="9"/>
    <x v="190"/>
    <x v="190"/>
    <x v="1"/>
    <x v="0"/>
    <x v="84"/>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101"/>
    <x v="1"/>
    <x v="3"/>
    <x v="1"/>
    <x v="4"/>
    <x v="1"/>
    <x v="95"/>
    <x v="2"/>
    <x v="1"/>
    <x v="1"/>
    <x v="1"/>
    <x v="1"/>
    <x v="1"/>
    <x v="1"/>
    <x v="1"/>
    <x v="19"/>
    <x v="9"/>
    <x v="1"/>
    <x v="0"/>
    <x v="1"/>
    <x v="19"/>
    <x v="1"/>
    <x v="1"/>
    <x v="1"/>
    <x v="0"/>
  </r>
  <r>
    <x v="3"/>
    <x v="0"/>
    <x v="0"/>
    <x v="4"/>
    <x v="33"/>
    <x v="33"/>
    <x v="97"/>
    <x v="28"/>
    <x v="23"/>
    <x v="2"/>
    <x v="4"/>
    <x v="9"/>
    <x v="191"/>
    <x v="191"/>
    <x v="3"/>
    <x v="0"/>
    <x v="85"/>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6"/>
    <x v="102"/>
    <x v="1"/>
    <x v="3"/>
    <x v="1"/>
    <x v="4"/>
    <x v="1"/>
    <x v="96"/>
    <x v="2"/>
    <x v="1"/>
    <x v="1"/>
    <x v="1"/>
    <x v="1"/>
    <x v="1"/>
    <x v="1"/>
    <x v="1"/>
    <x v="19"/>
    <x v="9"/>
    <x v="1"/>
    <x v="0"/>
    <x v="1"/>
    <x v="19"/>
    <x v="1"/>
    <x v="1"/>
    <x v="1"/>
    <x v="0"/>
  </r>
  <r>
    <x v="3"/>
    <x v="2"/>
    <x v="0"/>
    <x v="4"/>
    <x v="33"/>
    <x v="33"/>
    <x v="157"/>
    <x v="28"/>
    <x v="23"/>
    <x v="2"/>
    <x v="3"/>
    <x v="9"/>
    <x v="192"/>
    <x v="192"/>
    <x v="2"/>
    <x v="0"/>
    <x v="86"/>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103"/>
    <x v="1"/>
    <x v="3"/>
    <x v="1"/>
    <x v="4"/>
    <x v="1"/>
    <x v="97"/>
    <x v="2"/>
    <x v="1"/>
    <x v="1"/>
    <x v="1"/>
    <x v="1"/>
    <x v="1"/>
    <x v="1"/>
    <x v="1"/>
    <x v="19"/>
    <x v="9"/>
    <x v="1"/>
    <x v="0"/>
    <x v="1"/>
    <x v="19"/>
    <x v="1"/>
    <x v="1"/>
    <x v="1"/>
    <x v="0"/>
  </r>
  <r>
    <x v="3"/>
    <x v="0"/>
    <x v="0"/>
    <x v="4"/>
    <x v="33"/>
    <x v="33"/>
    <x v="158"/>
    <x v="32"/>
    <x v="23"/>
    <x v="2"/>
    <x v="4"/>
    <x v="9"/>
    <x v="193"/>
    <x v="193"/>
    <x v="2"/>
    <x v="1"/>
    <x v="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2"/>
    <x v="0"/>
    <x v="4"/>
    <x v="33"/>
    <x v="33"/>
    <x v="159"/>
    <x v="46"/>
    <x v="23"/>
    <x v="2"/>
    <x v="3"/>
    <x v="9"/>
    <x v="194"/>
    <x v="194"/>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2"/>
    <x v="0"/>
    <x v="0"/>
    <x v="4"/>
    <x v="33"/>
    <x v="33"/>
    <x v="160"/>
    <x v="12"/>
    <x v="23"/>
    <x v="2"/>
    <x v="4"/>
    <x v="9"/>
    <x v="195"/>
    <x v="195"/>
    <x v="2"/>
    <x v="1"/>
    <x v="3"/>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2"/>
    <x v="0"/>
    <x v="4"/>
    <x v="33"/>
    <x v="33"/>
    <x v="161"/>
    <x v="23"/>
    <x v="23"/>
    <x v="2"/>
    <x v="3"/>
    <x v="9"/>
    <x v="196"/>
    <x v="196"/>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3"/>
    <x v="2"/>
    <x v="0"/>
    <x v="5"/>
    <x v="33"/>
    <x v="33"/>
    <x v="122"/>
    <x v="33"/>
    <x v="23"/>
    <x v="2"/>
    <x v="3"/>
    <x v="9"/>
    <x v="197"/>
    <x v="197"/>
    <x v="3"/>
    <x v="0"/>
    <x v="87"/>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4"/>
    <x v="104"/>
    <x v="1"/>
    <x v="3"/>
    <x v="1"/>
    <x v="4"/>
    <x v="1"/>
    <x v="98"/>
    <x v="2"/>
    <x v="1"/>
    <x v="1"/>
    <x v="1"/>
    <x v="1"/>
    <x v="1"/>
    <x v="1"/>
    <x v="1"/>
    <x v="19"/>
    <x v="9"/>
    <x v="1"/>
    <x v="0"/>
    <x v="1"/>
    <x v="19"/>
    <x v="1"/>
    <x v="1"/>
    <x v="1"/>
    <x v="0"/>
  </r>
  <r>
    <x v="3"/>
    <x v="2"/>
    <x v="0"/>
    <x v="5"/>
    <x v="33"/>
    <x v="33"/>
    <x v="104"/>
    <x v="44"/>
    <x v="23"/>
    <x v="2"/>
    <x v="3"/>
    <x v="9"/>
    <x v="198"/>
    <x v="198"/>
    <x v="2"/>
    <x v="0"/>
    <x v="88"/>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105"/>
    <x v="1"/>
    <x v="3"/>
    <x v="1"/>
    <x v="4"/>
    <x v="1"/>
    <x v="99"/>
    <x v="2"/>
    <x v="1"/>
    <x v="1"/>
    <x v="1"/>
    <x v="1"/>
    <x v="1"/>
    <x v="1"/>
    <x v="1"/>
    <x v="19"/>
    <x v="9"/>
    <x v="1"/>
    <x v="0"/>
    <x v="1"/>
    <x v="19"/>
    <x v="1"/>
    <x v="1"/>
    <x v="1"/>
    <x v="0"/>
  </r>
  <r>
    <x v="3"/>
    <x v="2"/>
    <x v="0"/>
    <x v="5"/>
    <x v="33"/>
    <x v="33"/>
    <x v="162"/>
    <x v="41"/>
    <x v="23"/>
    <x v="2"/>
    <x v="3"/>
    <x v="9"/>
    <x v="199"/>
    <x v="199"/>
    <x v="2"/>
    <x v="0"/>
    <x v="8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106"/>
    <x v="1"/>
    <x v="3"/>
    <x v="1"/>
    <x v="4"/>
    <x v="1"/>
    <x v="100"/>
    <x v="2"/>
    <x v="1"/>
    <x v="1"/>
    <x v="1"/>
    <x v="1"/>
    <x v="1"/>
    <x v="1"/>
    <x v="1"/>
    <x v="19"/>
    <x v="9"/>
    <x v="1"/>
    <x v="0"/>
    <x v="1"/>
    <x v="19"/>
    <x v="1"/>
    <x v="1"/>
    <x v="1"/>
    <x v="0"/>
  </r>
  <r>
    <x v="3"/>
    <x v="0"/>
    <x v="0"/>
    <x v="5"/>
    <x v="33"/>
    <x v="33"/>
    <x v="103"/>
    <x v="33"/>
    <x v="23"/>
    <x v="2"/>
    <x v="4"/>
    <x v="9"/>
    <x v="200"/>
    <x v="200"/>
    <x v="2"/>
    <x v="0"/>
    <x v="90"/>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3"/>
    <x v="107"/>
    <x v="1"/>
    <x v="3"/>
    <x v="1"/>
    <x v="4"/>
    <x v="1"/>
    <x v="101"/>
    <x v="2"/>
    <x v="1"/>
    <x v="1"/>
    <x v="1"/>
    <x v="1"/>
    <x v="1"/>
    <x v="1"/>
    <x v="1"/>
    <x v="19"/>
    <x v="9"/>
    <x v="1"/>
    <x v="0"/>
    <x v="1"/>
    <x v="19"/>
    <x v="1"/>
    <x v="1"/>
    <x v="1"/>
    <x v="0"/>
  </r>
  <r>
    <x v="3"/>
    <x v="2"/>
    <x v="0"/>
    <x v="5"/>
    <x v="33"/>
    <x v="33"/>
    <x v="163"/>
    <x v="41"/>
    <x v="23"/>
    <x v="2"/>
    <x v="3"/>
    <x v="9"/>
    <x v="201"/>
    <x v="201"/>
    <x v="1"/>
    <x v="1"/>
    <x v="3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3"/>
    <x v="52"/>
    <x v="1"/>
    <x v="3"/>
    <x v="1"/>
    <x v="4"/>
    <x v="1"/>
    <x v="50"/>
    <x v="2"/>
    <x v="1"/>
    <x v="1"/>
    <x v="1"/>
    <x v="1"/>
    <x v="1"/>
    <x v="1"/>
    <x v="1"/>
    <x v="19"/>
    <x v="9"/>
    <x v="1"/>
    <x v="0"/>
    <x v="1"/>
    <x v="19"/>
    <x v="1"/>
    <x v="1"/>
    <x v="1"/>
    <x v="0"/>
  </r>
  <r>
    <x v="5"/>
    <x v="2"/>
    <x v="0"/>
    <x v="0"/>
    <x v="33"/>
    <x v="33"/>
    <x v="164"/>
    <x v="0"/>
    <x v="10"/>
    <x v="2"/>
    <x v="3"/>
    <x v="9"/>
    <x v="202"/>
    <x v="202"/>
    <x v="0"/>
    <x v="0"/>
    <x v="9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7"/>
    <x v="108"/>
    <x v="1"/>
    <x v="3"/>
    <x v="1"/>
    <x v="4"/>
    <x v="1"/>
    <x v="102"/>
    <x v="2"/>
    <x v="1"/>
    <x v="1"/>
    <x v="1"/>
    <x v="1"/>
    <x v="1"/>
    <x v="1"/>
    <x v="1"/>
    <x v="19"/>
    <x v="9"/>
    <x v="1"/>
    <x v="0"/>
    <x v="1"/>
    <x v="19"/>
    <x v="1"/>
    <x v="1"/>
    <x v="1"/>
    <x v="0"/>
  </r>
  <r>
    <x v="5"/>
    <x v="2"/>
    <x v="0"/>
    <x v="0"/>
    <x v="33"/>
    <x v="33"/>
    <x v="165"/>
    <x v="0"/>
    <x v="15"/>
    <x v="2"/>
    <x v="3"/>
    <x v="9"/>
    <x v="203"/>
    <x v="203"/>
    <x v="3"/>
    <x v="0"/>
    <x v="92"/>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0"/>
    <x v="109"/>
    <x v="1"/>
    <x v="3"/>
    <x v="1"/>
    <x v="4"/>
    <x v="1"/>
    <x v="103"/>
    <x v="2"/>
    <x v="1"/>
    <x v="1"/>
    <x v="1"/>
    <x v="1"/>
    <x v="1"/>
    <x v="1"/>
    <x v="1"/>
    <x v="19"/>
    <x v="9"/>
    <x v="1"/>
    <x v="0"/>
    <x v="1"/>
    <x v="19"/>
    <x v="1"/>
    <x v="1"/>
    <x v="1"/>
    <x v="0"/>
  </r>
  <r>
    <x v="5"/>
    <x v="2"/>
    <x v="0"/>
    <x v="0"/>
    <x v="33"/>
    <x v="33"/>
    <x v="166"/>
    <x v="0"/>
    <x v="4"/>
    <x v="2"/>
    <x v="3"/>
    <x v="9"/>
    <x v="204"/>
    <x v="204"/>
    <x v="3"/>
    <x v="0"/>
    <x v="9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4"/>
    <x v="110"/>
    <x v="1"/>
    <x v="3"/>
    <x v="1"/>
    <x v="4"/>
    <x v="1"/>
    <x v="104"/>
    <x v="2"/>
    <x v="1"/>
    <x v="1"/>
    <x v="1"/>
    <x v="1"/>
    <x v="1"/>
    <x v="1"/>
    <x v="1"/>
    <x v="19"/>
    <x v="9"/>
    <x v="1"/>
    <x v="0"/>
    <x v="1"/>
    <x v="19"/>
    <x v="1"/>
    <x v="1"/>
    <x v="1"/>
    <x v="0"/>
  </r>
  <r>
    <x v="5"/>
    <x v="2"/>
    <x v="0"/>
    <x v="0"/>
    <x v="33"/>
    <x v="33"/>
    <x v="0"/>
    <x v="0"/>
    <x v="0"/>
    <x v="2"/>
    <x v="3"/>
    <x v="9"/>
    <x v="205"/>
    <x v="205"/>
    <x v="0"/>
    <x v="0"/>
    <x v="9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1"/>
    <x v="111"/>
    <x v="1"/>
    <x v="3"/>
    <x v="1"/>
    <x v="4"/>
    <x v="1"/>
    <x v="105"/>
    <x v="2"/>
    <x v="1"/>
    <x v="1"/>
    <x v="1"/>
    <x v="1"/>
    <x v="1"/>
    <x v="1"/>
    <x v="1"/>
    <x v="19"/>
    <x v="9"/>
    <x v="1"/>
    <x v="0"/>
    <x v="1"/>
    <x v="19"/>
    <x v="1"/>
    <x v="1"/>
    <x v="1"/>
    <x v="0"/>
  </r>
  <r>
    <x v="5"/>
    <x v="2"/>
    <x v="0"/>
    <x v="0"/>
    <x v="33"/>
    <x v="33"/>
    <x v="165"/>
    <x v="0"/>
    <x v="15"/>
    <x v="2"/>
    <x v="3"/>
    <x v="9"/>
    <x v="206"/>
    <x v="206"/>
    <x v="0"/>
    <x v="0"/>
    <x v="95"/>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2"/>
    <x v="112"/>
    <x v="1"/>
    <x v="3"/>
    <x v="1"/>
    <x v="4"/>
    <x v="1"/>
    <x v="106"/>
    <x v="2"/>
    <x v="1"/>
    <x v="1"/>
    <x v="1"/>
    <x v="1"/>
    <x v="1"/>
    <x v="1"/>
    <x v="1"/>
    <x v="19"/>
    <x v="9"/>
    <x v="1"/>
    <x v="0"/>
    <x v="1"/>
    <x v="19"/>
    <x v="1"/>
    <x v="1"/>
    <x v="1"/>
    <x v="0"/>
  </r>
  <r>
    <x v="5"/>
    <x v="2"/>
    <x v="0"/>
    <x v="0"/>
    <x v="33"/>
    <x v="33"/>
    <x v="167"/>
    <x v="0"/>
    <x v="16"/>
    <x v="2"/>
    <x v="3"/>
    <x v="9"/>
    <x v="207"/>
    <x v="207"/>
    <x v="3"/>
    <x v="0"/>
    <x v="96"/>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1"/>
    <x v="113"/>
    <x v="1"/>
    <x v="3"/>
    <x v="1"/>
    <x v="4"/>
    <x v="1"/>
    <x v="107"/>
    <x v="2"/>
    <x v="1"/>
    <x v="1"/>
    <x v="1"/>
    <x v="1"/>
    <x v="1"/>
    <x v="1"/>
    <x v="1"/>
    <x v="19"/>
    <x v="9"/>
    <x v="1"/>
    <x v="0"/>
    <x v="1"/>
    <x v="19"/>
    <x v="1"/>
    <x v="1"/>
    <x v="1"/>
    <x v="0"/>
  </r>
  <r>
    <x v="5"/>
    <x v="2"/>
    <x v="0"/>
    <x v="0"/>
    <x v="33"/>
    <x v="33"/>
    <x v="25"/>
    <x v="0"/>
    <x v="17"/>
    <x v="2"/>
    <x v="3"/>
    <x v="9"/>
    <x v="208"/>
    <x v="208"/>
    <x v="0"/>
    <x v="0"/>
    <x v="97"/>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3"/>
    <x v="114"/>
    <x v="1"/>
    <x v="3"/>
    <x v="1"/>
    <x v="4"/>
    <x v="1"/>
    <x v="108"/>
    <x v="2"/>
    <x v="1"/>
    <x v="1"/>
    <x v="1"/>
    <x v="1"/>
    <x v="1"/>
    <x v="1"/>
    <x v="1"/>
    <x v="19"/>
    <x v="9"/>
    <x v="1"/>
    <x v="0"/>
    <x v="1"/>
    <x v="19"/>
    <x v="1"/>
    <x v="1"/>
    <x v="1"/>
    <x v="0"/>
  </r>
  <r>
    <x v="5"/>
    <x v="2"/>
    <x v="0"/>
    <x v="2"/>
    <x v="33"/>
    <x v="33"/>
    <x v="90"/>
    <x v="17"/>
    <x v="18"/>
    <x v="2"/>
    <x v="3"/>
    <x v="9"/>
    <x v="209"/>
    <x v="209"/>
    <x v="10"/>
    <x v="0"/>
    <x v="98"/>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9"/>
    <x v="115"/>
    <x v="1"/>
    <x v="3"/>
    <x v="1"/>
    <x v="4"/>
    <x v="1"/>
    <x v="109"/>
    <x v="2"/>
    <x v="1"/>
    <x v="1"/>
    <x v="1"/>
    <x v="1"/>
    <x v="1"/>
    <x v="1"/>
    <x v="1"/>
    <x v="19"/>
    <x v="9"/>
    <x v="1"/>
    <x v="0"/>
    <x v="1"/>
    <x v="19"/>
    <x v="1"/>
    <x v="1"/>
    <x v="1"/>
    <x v="0"/>
  </r>
  <r>
    <x v="5"/>
    <x v="2"/>
    <x v="0"/>
    <x v="2"/>
    <x v="33"/>
    <x v="33"/>
    <x v="168"/>
    <x v="18"/>
    <x v="19"/>
    <x v="2"/>
    <x v="3"/>
    <x v="9"/>
    <x v="210"/>
    <x v="210"/>
    <x v="3"/>
    <x v="0"/>
    <x v="9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9"/>
    <x v="116"/>
    <x v="1"/>
    <x v="3"/>
    <x v="1"/>
    <x v="4"/>
    <x v="1"/>
    <x v="110"/>
    <x v="2"/>
    <x v="1"/>
    <x v="1"/>
    <x v="1"/>
    <x v="1"/>
    <x v="1"/>
    <x v="1"/>
    <x v="1"/>
    <x v="19"/>
    <x v="9"/>
    <x v="1"/>
    <x v="0"/>
    <x v="1"/>
    <x v="19"/>
    <x v="1"/>
    <x v="1"/>
    <x v="1"/>
    <x v="0"/>
  </r>
  <r>
    <x v="5"/>
    <x v="2"/>
    <x v="0"/>
    <x v="2"/>
    <x v="33"/>
    <x v="33"/>
    <x v="169"/>
    <x v="27"/>
    <x v="25"/>
    <x v="2"/>
    <x v="3"/>
    <x v="9"/>
    <x v="211"/>
    <x v="211"/>
    <x v="10"/>
    <x v="0"/>
    <x v="100"/>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9"/>
    <x v="117"/>
    <x v="1"/>
    <x v="3"/>
    <x v="1"/>
    <x v="4"/>
    <x v="1"/>
    <x v="111"/>
    <x v="2"/>
    <x v="1"/>
    <x v="1"/>
    <x v="1"/>
    <x v="1"/>
    <x v="1"/>
    <x v="1"/>
    <x v="1"/>
    <x v="19"/>
    <x v="9"/>
    <x v="1"/>
    <x v="0"/>
    <x v="1"/>
    <x v="19"/>
    <x v="1"/>
    <x v="1"/>
    <x v="1"/>
    <x v="0"/>
  </r>
  <r>
    <x v="5"/>
    <x v="2"/>
    <x v="0"/>
    <x v="2"/>
    <x v="33"/>
    <x v="33"/>
    <x v="170"/>
    <x v="14"/>
    <x v="14"/>
    <x v="2"/>
    <x v="3"/>
    <x v="9"/>
    <x v="212"/>
    <x v="212"/>
    <x v="2"/>
    <x v="0"/>
    <x v="10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6"/>
    <x v="118"/>
    <x v="1"/>
    <x v="3"/>
    <x v="1"/>
    <x v="4"/>
    <x v="1"/>
    <x v="112"/>
    <x v="2"/>
    <x v="1"/>
    <x v="1"/>
    <x v="1"/>
    <x v="1"/>
    <x v="1"/>
    <x v="1"/>
    <x v="1"/>
    <x v="19"/>
    <x v="9"/>
    <x v="1"/>
    <x v="0"/>
    <x v="1"/>
    <x v="19"/>
    <x v="1"/>
    <x v="1"/>
    <x v="1"/>
    <x v="0"/>
  </r>
  <r>
    <x v="5"/>
    <x v="2"/>
    <x v="0"/>
    <x v="2"/>
    <x v="33"/>
    <x v="33"/>
    <x v="171"/>
    <x v="17"/>
    <x v="18"/>
    <x v="2"/>
    <x v="3"/>
    <x v="9"/>
    <x v="213"/>
    <x v="213"/>
    <x v="2"/>
    <x v="0"/>
    <x v="102"/>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8"/>
    <x v="119"/>
    <x v="1"/>
    <x v="3"/>
    <x v="1"/>
    <x v="4"/>
    <x v="1"/>
    <x v="113"/>
    <x v="2"/>
    <x v="1"/>
    <x v="1"/>
    <x v="1"/>
    <x v="1"/>
    <x v="1"/>
    <x v="1"/>
    <x v="1"/>
    <x v="19"/>
    <x v="9"/>
    <x v="1"/>
    <x v="0"/>
    <x v="1"/>
    <x v="19"/>
    <x v="1"/>
    <x v="1"/>
    <x v="1"/>
    <x v="0"/>
  </r>
  <r>
    <x v="5"/>
    <x v="2"/>
    <x v="0"/>
    <x v="2"/>
    <x v="33"/>
    <x v="33"/>
    <x v="151"/>
    <x v="27"/>
    <x v="25"/>
    <x v="2"/>
    <x v="3"/>
    <x v="9"/>
    <x v="214"/>
    <x v="214"/>
    <x v="1"/>
    <x v="0"/>
    <x v="10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5"/>
    <x v="120"/>
    <x v="1"/>
    <x v="3"/>
    <x v="1"/>
    <x v="4"/>
    <x v="1"/>
    <x v="114"/>
    <x v="2"/>
    <x v="1"/>
    <x v="1"/>
    <x v="1"/>
    <x v="1"/>
    <x v="1"/>
    <x v="1"/>
    <x v="1"/>
    <x v="19"/>
    <x v="9"/>
    <x v="1"/>
    <x v="0"/>
    <x v="1"/>
    <x v="19"/>
    <x v="1"/>
    <x v="1"/>
    <x v="1"/>
    <x v="0"/>
  </r>
  <r>
    <x v="5"/>
    <x v="2"/>
    <x v="0"/>
    <x v="2"/>
    <x v="33"/>
    <x v="33"/>
    <x v="111"/>
    <x v="14"/>
    <x v="14"/>
    <x v="2"/>
    <x v="3"/>
    <x v="9"/>
    <x v="215"/>
    <x v="215"/>
    <x v="1"/>
    <x v="0"/>
    <x v="10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8"/>
    <x v="121"/>
    <x v="1"/>
    <x v="3"/>
    <x v="1"/>
    <x v="4"/>
    <x v="1"/>
    <x v="115"/>
    <x v="2"/>
    <x v="1"/>
    <x v="1"/>
    <x v="1"/>
    <x v="1"/>
    <x v="1"/>
    <x v="1"/>
    <x v="1"/>
    <x v="19"/>
    <x v="9"/>
    <x v="1"/>
    <x v="0"/>
    <x v="1"/>
    <x v="19"/>
    <x v="1"/>
    <x v="1"/>
    <x v="1"/>
    <x v="0"/>
  </r>
  <r>
    <x v="5"/>
    <x v="2"/>
    <x v="0"/>
    <x v="2"/>
    <x v="33"/>
    <x v="33"/>
    <x v="148"/>
    <x v="27"/>
    <x v="25"/>
    <x v="2"/>
    <x v="3"/>
    <x v="9"/>
    <x v="216"/>
    <x v="216"/>
    <x v="1"/>
    <x v="0"/>
    <x v="105"/>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8"/>
    <x v="122"/>
    <x v="1"/>
    <x v="3"/>
    <x v="1"/>
    <x v="4"/>
    <x v="1"/>
    <x v="116"/>
    <x v="2"/>
    <x v="1"/>
    <x v="1"/>
    <x v="1"/>
    <x v="1"/>
    <x v="1"/>
    <x v="1"/>
    <x v="1"/>
    <x v="19"/>
    <x v="9"/>
    <x v="1"/>
    <x v="0"/>
    <x v="1"/>
    <x v="19"/>
    <x v="1"/>
    <x v="1"/>
    <x v="1"/>
    <x v="0"/>
  </r>
  <r>
    <x v="5"/>
    <x v="2"/>
    <x v="0"/>
    <x v="2"/>
    <x v="33"/>
    <x v="33"/>
    <x v="172"/>
    <x v="27"/>
    <x v="25"/>
    <x v="2"/>
    <x v="3"/>
    <x v="9"/>
    <x v="217"/>
    <x v="217"/>
    <x v="2"/>
    <x v="0"/>
    <x v="106"/>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5"/>
    <x v="123"/>
    <x v="1"/>
    <x v="3"/>
    <x v="1"/>
    <x v="4"/>
    <x v="1"/>
    <x v="117"/>
    <x v="2"/>
    <x v="1"/>
    <x v="1"/>
    <x v="1"/>
    <x v="1"/>
    <x v="1"/>
    <x v="1"/>
    <x v="1"/>
    <x v="19"/>
    <x v="9"/>
    <x v="1"/>
    <x v="0"/>
    <x v="1"/>
    <x v="19"/>
    <x v="1"/>
    <x v="1"/>
    <x v="1"/>
    <x v="0"/>
  </r>
  <r>
    <x v="5"/>
    <x v="2"/>
    <x v="0"/>
    <x v="2"/>
    <x v="33"/>
    <x v="33"/>
    <x v="173"/>
    <x v="27"/>
    <x v="25"/>
    <x v="2"/>
    <x v="3"/>
    <x v="9"/>
    <x v="218"/>
    <x v="218"/>
    <x v="1"/>
    <x v="0"/>
    <x v="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3"/>
    <x v="33"/>
    <x v="1"/>
    <x v="3"/>
    <x v="1"/>
    <x v="4"/>
    <x v="1"/>
    <x v="32"/>
    <x v="2"/>
    <x v="1"/>
    <x v="1"/>
    <x v="1"/>
    <x v="1"/>
    <x v="1"/>
    <x v="1"/>
    <x v="1"/>
    <x v="19"/>
    <x v="9"/>
    <x v="1"/>
    <x v="0"/>
    <x v="1"/>
    <x v="19"/>
    <x v="1"/>
    <x v="1"/>
    <x v="1"/>
    <x v="0"/>
  </r>
  <r>
    <x v="5"/>
    <x v="2"/>
    <x v="0"/>
    <x v="2"/>
    <x v="33"/>
    <x v="33"/>
    <x v="172"/>
    <x v="27"/>
    <x v="25"/>
    <x v="2"/>
    <x v="3"/>
    <x v="9"/>
    <x v="219"/>
    <x v="219"/>
    <x v="2"/>
    <x v="0"/>
    <x v="107"/>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124"/>
    <x v="1"/>
    <x v="3"/>
    <x v="1"/>
    <x v="4"/>
    <x v="1"/>
    <x v="118"/>
    <x v="2"/>
    <x v="1"/>
    <x v="1"/>
    <x v="1"/>
    <x v="1"/>
    <x v="1"/>
    <x v="1"/>
    <x v="1"/>
    <x v="19"/>
    <x v="9"/>
    <x v="1"/>
    <x v="0"/>
    <x v="1"/>
    <x v="19"/>
    <x v="1"/>
    <x v="1"/>
    <x v="1"/>
    <x v="0"/>
  </r>
  <r>
    <x v="5"/>
    <x v="2"/>
    <x v="0"/>
    <x v="2"/>
    <x v="33"/>
    <x v="33"/>
    <x v="174"/>
    <x v="14"/>
    <x v="14"/>
    <x v="2"/>
    <x v="3"/>
    <x v="9"/>
    <x v="220"/>
    <x v="220"/>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5"/>
    <x v="2"/>
    <x v="0"/>
    <x v="2"/>
    <x v="33"/>
    <x v="33"/>
    <x v="175"/>
    <x v="27"/>
    <x v="25"/>
    <x v="2"/>
    <x v="3"/>
    <x v="9"/>
    <x v="221"/>
    <x v="221"/>
    <x v="1"/>
    <x v="1"/>
    <x v="108"/>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125"/>
    <x v="1"/>
    <x v="3"/>
    <x v="1"/>
    <x v="4"/>
    <x v="1"/>
    <x v="119"/>
    <x v="2"/>
    <x v="1"/>
    <x v="1"/>
    <x v="1"/>
    <x v="1"/>
    <x v="1"/>
    <x v="1"/>
    <x v="1"/>
    <x v="19"/>
    <x v="9"/>
    <x v="1"/>
    <x v="0"/>
    <x v="1"/>
    <x v="19"/>
    <x v="1"/>
    <x v="1"/>
    <x v="1"/>
    <x v="0"/>
  </r>
  <r>
    <x v="5"/>
    <x v="2"/>
    <x v="0"/>
    <x v="2"/>
    <x v="33"/>
    <x v="33"/>
    <x v="176"/>
    <x v="14"/>
    <x v="14"/>
    <x v="2"/>
    <x v="3"/>
    <x v="9"/>
    <x v="222"/>
    <x v="222"/>
    <x v="2"/>
    <x v="1"/>
    <x v="10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126"/>
    <x v="1"/>
    <x v="3"/>
    <x v="1"/>
    <x v="4"/>
    <x v="1"/>
    <x v="120"/>
    <x v="2"/>
    <x v="1"/>
    <x v="1"/>
    <x v="1"/>
    <x v="1"/>
    <x v="1"/>
    <x v="1"/>
    <x v="1"/>
    <x v="19"/>
    <x v="9"/>
    <x v="1"/>
    <x v="0"/>
    <x v="1"/>
    <x v="19"/>
    <x v="1"/>
    <x v="1"/>
    <x v="1"/>
    <x v="0"/>
  </r>
  <r>
    <x v="5"/>
    <x v="2"/>
    <x v="0"/>
    <x v="2"/>
    <x v="33"/>
    <x v="33"/>
    <x v="177"/>
    <x v="14"/>
    <x v="14"/>
    <x v="2"/>
    <x v="3"/>
    <x v="9"/>
    <x v="223"/>
    <x v="223"/>
    <x v="2"/>
    <x v="1"/>
    <x v="110"/>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127"/>
    <x v="1"/>
    <x v="3"/>
    <x v="1"/>
    <x v="4"/>
    <x v="1"/>
    <x v="121"/>
    <x v="2"/>
    <x v="1"/>
    <x v="1"/>
    <x v="1"/>
    <x v="1"/>
    <x v="1"/>
    <x v="1"/>
    <x v="1"/>
    <x v="19"/>
    <x v="9"/>
    <x v="1"/>
    <x v="0"/>
    <x v="1"/>
    <x v="19"/>
    <x v="1"/>
    <x v="1"/>
    <x v="1"/>
    <x v="0"/>
  </r>
  <r>
    <x v="5"/>
    <x v="2"/>
    <x v="0"/>
    <x v="3"/>
    <x v="33"/>
    <x v="33"/>
    <x v="178"/>
    <x v="24"/>
    <x v="22"/>
    <x v="2"/>
    <x v="3"/>
    <x v="9"/>
    <x v="224"/>
    <x v="224"/>
    <x v="3"/>
    <x v="0"/>
    <x v="11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4"/>
    <x v="128"/>
    <x v="1"/>
    <x v="3"/>
    <x v="1"/>
    <x v="4"/>
    <x v="1"/>
    <x v="122"/>
    <x v="2"/>
    <x v="1"/>
    <x v="1"/>
    <x v="1"/>
    <x v="1"/>
    <x v="1"/>
    <x v="1"/>
    <x v="1"/>
    <x v="19"/>
    <x v="9"/>
    <x v="1"/>
    <x v="0"/>
    <x v="1"/>
    <x v="19"/>
    <x v="1"/>
    <x v="1"/>
    <x v="1"/>
    <x v="0"/>
  </r>
  <r>
    <x v="5"/>
    <x v="2"/>
    <x v="0"/>
    <x v="3"/>
    <x v="33"/>
    <x v="33"/>
    <x v="72"/>
    <x v="20"/>
    <x v="21"/>
    <x v="2"/>
    <x v="3"/>
    <x v="9"/>
    <x v="225"/>
    <x v="225"/>
    <x v="10"/>
    <x v="0"/>
    <x v="112"/>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1"/>
    <x v="129"/>
    <x v="1"/>
    <x v="3"/>
    <x v="1"/>
    <x v="4"/>
    <x v="1"/>
    <x v="123"/>
    <x v="2"/>
    <x v="1"/>
    <x v="1"/>
    <x v="1"/>
    <x v="1"/>
    <x v="1"/>
    <x v="1"/>
    <x v="1"/>
    <x v="19"/>
    <x v="9"/>
    <x v="1"/>
    <x v="0"/>
    <x v="1"/>
    <x v="19"/>
    <x v="1"/>
    <x v="1"/>
    <x v="1"/>
    <x v="0"/>
  </r>
  <r>
    <x v="5"/>
    <x v="2"/>
    <x v="0"/>
    <x v="3"/>
    <x v="33"/>
    <x v="33"/>
    <x v="103"/>
    <x v="47"/>
    <x v="22"/>
    <x v="2"/>
    <x v="3"/>
    <x v="9"/>
    <x v="226"/>
    <x v="226"/>
    <x v="10"/>
    <x v="0"/>
    <x v="11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1"/>
    <x v="130"/>
    <x v="1"/>
    <x v="3"/>
    <x v="1"/>
    <x v="4"/>
    <x v="1"/>
    <x v="124"/>
    <x v="2"/>
    <x v="1"/>
    <x v="1"/>
    <x v="1"/>
    <x v="1"/>
    <x v="1"/>
    <x v="1"/>
    <x v="1"/>
    <x v="19"/>
    <x v="9"/>
    <x v="1"/>
    <x v="0"/>
    <x v="1"/>
    <x v="19"/>
    <x v="1"/>
    <x v="1"/>
    <x v="1"/>
    <x v="0"/>
  </r>
  <r>
    <x v="5"/>
    <x v="2"/>
    <x v="0"/>
    <x v="3"/>
    <x v="33"/>
    <x v="33"/>
    <x v="68"/>
    <x v="34"/>
    <x v="26"/>
    <x v="2"/>
    <x v="3"/>
    <x v="9"/>
    <x v="227"/>
    <x v="227"/>
    <x v="10"/>
    <x v="0"/>
    <x v="11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9"/>
    <x v="131"/>
    <x v="1"/>
    <x v="3"/>
    <x v="1"/>
    <x v="4"/>
    <x v="1"/>
    <x v="125"/>
    <x v="2"/>
    <x v="1"/>
    <x v="1"/>
    <x v="1"/>
    <x v="1"/>
    <x v="1"/>
    <x v="1"/>
    <x v="1"/>
    <x v="19"/>
    <x v="9"/>
    <x v="1"/>
    <x v="0"/>
    <x v="1"/>
    <x v="19"/>
    <x v="1"/>
    <x v="1"/>
    <x v="1"/>
    <x v="0"/>
  </r>
  <r>
    <x v="5"/>
    <x v="2"/>
    <x v="0"/>
    <x v="0"/>
    <x v="33"/>
    <x v="33"/>
    <x v="0"/>
    <x v="0"/>
    <x v="17"/>
    <x v="2"/>
    <x v="3"/>
    <x v="9"/>
    <x v="228"/>
    <x v="228"/>
    <x v="0"/>
    <x v="0"/>
    <x v="115"/>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5"/>
    <x v="132"/>
    <x v="1"/>
    <x v="3"/>
    <x v="1"/>
    <x v="4"/>
    <x v="1"/>
    <x v="126"/>
    <x v="2"/>
    <x v="1"/>
    <x v="1"/>
    <x v="1"/>
    <x v="1"/>
    <x v="1"/>
    <x v="1"/>
    <x v="1"/>
    <x v="19"/>
    <x v="9"/>
    <x v="1"/>
    <x v="0"/>
    <x v="1"/>
    <x v="19"/>
    <x v="1"/>
    <x v="1"/>
    <x v="1"/>
    <x v="0"/>
  </r>
  <r>
    <x v="5"/>
    <x v="2"/>
    <x v="0"/>
    <x v="0"/>
    <x v="33"/>
    <x v="33"/>
    <x v="179"/>
    <x v="0"/>
    <x v="29"/>
    <x v="2"/>
    <x v="3"/>
    <x v="9"/>
    <x v="229"/>
    <x v="229"/>
    <x v="0"/>
    <x v="0"/>
    <x v="116"/>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6"/>
    <x v="133"/>
    <x v="1"/>
    <x v="3"/>
    <x v="1"/>
    <x v="4"/>
    <x v="1"/>
    <x v="127"/>
    <x v="2"/>
    <x v="1"/>
    <x v="1"/>
    <x v="1"/>
    <x v="1"/>
    <x v="1"/>
    <x v="1"/>
    <x v="1"/>
    <x v="19"/>
    <x v="9"/>
    <x v="1"/>
    <x v="0"/>
    <x v="1"/>
    <x v="19"/>
    <x v="1"/>
    <x v="1"/>
    <x v="1"/>
    <x v="0"/>
  </r>
  <r>
    <x v="5"/>
    <x v="2"/>
    <x v="0"/>
    <x v="0"/>
    <x v="33"/>
    <x v="33"/>
    <x v="37"/>
    <x v="0"/>
    <x v="15"/>
    <x v="2"/>
    <x v="3"/>
    <x v="9"/>
    <x v="230"/>
    <x v="230"/>
    <x v="0"/>
    <x v="0"/>
    <x v="117"/>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7"/>
    <x v="134"/>
    <x v="1"/>
    <x v="3"/>
    <x v="1"/>
    <x v="4"/>
    <x v="1"/>
    <x v="128"/>
    <x v="2"/>
    <x v="1"/>
    <x v="1"/>
    <x v="1"/>
    <x v="1"/>
    <x v="1"/>
    <x v="1"/>
    <x v="1"/>
    <x v="19"/>
    <x v="9"/>
    <x v="1"/>
    <x v="0"/>
    <x v="1"/>
    <x v="19"/>
    <x v="1"/>
    <x v="1"/>
    <x v="1"/>
    <x v="0"/>
  </r>
  <r>
    <x v="5"/>
    <x v="2"/>
    <x v="0"/>
    <x v="0"/>
    <x v="33"/>
    <x v="33"/>
    <x v="180"/>
    <x v="0"/>
    <x v="29"/>
    <x v="2"/>
    <x v="3"/>
    <x v="9"/>
    <x v="231"/>
    <x v="231"/>
    <x v="0"/>
    <x v="0"/>
    <x v="118"/>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8"/>
    <x v="135"/>
    <x v="1"/>
    <x v="3"/>
    <x v="1"/>
    <x v="4"/>
    <x v="1"/>
    <x v="129"/>
    <x v="2"/>
    <x v="1"/>
    <x v="1"/>
    <x v="1"/>
    <x v="1"/>
    <x v="1"/>
    <x v="1"/>
    <x v="1"/>
    <x v="19"/>
    <x v="9"/>
    <x v="1"/>
    <x v="0"/>
    <x v="1"/>
    <x v="19"/>
    <x v="1"/>
    <x v="1"/>
    <x v="1"/>
    <x v="0"/>
  </r>
  <r>
    <x v="5"/>
    <x v="2"/>
    <x v="0"/>
    <x v="0"/>
    <x v="33"/>
    <x v="33"/>
    <x v="38"/>
    <x v="0"/>
    <x v="16"/>
    <x v="2"/>
    <x v="3"/>
    <x v="9"/>
    <x v="232"/>
    <x v="232"/>
    <x v="0"/>
    <x v="0"/>
    <x v="11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9"/>
    <x v="136"/>
    <x v="1"/>
    <x v="3"/>
    <x v="1"/>
    <x v="4"/>
    <x v="1"/>
    <x v="130"/>
    <x v="2"/>
    <x v="1"/>
    <x v="1"/>
    <x v="1"/>
    <x v="1"/>
    <x v="1"/>
    <x v="1"/>
    <x v="1"/>
    <x v="19"/>
    <x v="9"/>
    <x v="1"/>
    <x v="0"/>
    <x v="1"/>
    <x v="19"/>
    <x v="1"/>
    <x v="1"/>
    <x v="1"/>
    <x v="0"/>
  </r>
  <r>
    <x v="5"/>
    <x v="2"/>
    <x v="0"/>
    <x v="0"/>
    <x v="33"/>
    <x v="33"/>
    <x v="25"/>
    <x v="0"/>
    <x v="12"/>
    <x v="2"/>
    <x v="3"/>
    <x v="9"/>
    <x v="233"/>
    <x v="233"/>
    <x v="3"/>
    <x v="0"/>
    <x v="120"/>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17"/>
    <x v="137"/>
    <x v="1"/>
    <x v="3"/>
    <x v="1"/>
    <x v="4"/>
    <x v="1"/>
    <x v="131"/>
    <x v="2"/>
    <x v="1"/>
    <x v="1"/>
    <x v="1"/>
    <x v="1"/>
    <x v="1"/>
    <x v="1"/>
    <x v="1"/>
    <x v="19"/>
    <x v="9"/>
    <x v="1"/>
    <x v="0"/>
    <x v="1"/>
    <x v="19"/>
    <x v="1"/>
    <x v="1"/>
    <x v="1"/>
    <x v="0"/>
  </r>
  <r>
    <x v="6"/>
    <x v="2"/>
    <x v="0"/>
    <x v="0"/>
    <x v="33"/>
    <x v="33"/>
    <x v="7"/>
    <x v="0"/>
    <x v="4"/>
    <x v="2"/>
    <x v="3"/>
    <x v="9"/>
    <x v="234"/>
    <x v="234"/>
    <x v="0"/>
    <x v="0"/>
    <x v="121"/>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40"/>
    <x v="138"/>
    <x v="1"/>
    <x v="3"/>
    <x v="1"/>
    <x v="4"/>
    <x v="1"/>
    <x v="132"/>
    <x v="2"/>
    <x v="1"/>
    <x v="1"/>
    <x v="1"/>
    <x v="1"/>
    <x v="1"/>
    <x v="1"/>
    <x v="1"/>
    <x v="19"/>
    <x v="9"/>
    <x v="1"/>
    <x v="0"/>
    <x v="1"/>
    <x v="19"/>
    <x v="1"/>
    <x v="1"/>
    <x v="1"/>
    <x v="0"/>
  </r>
  <r>
    <x v="6"/>
    <x v="2"/>
    <x v="0"/>
    <x v="0"/>
    <x v="33"/>
    <x v="33"/>
    <x v="181"/>
    <x v="0"/>
    <x v="30"/>
    <x v="2"/>
    <x v="3"/>
    <x v="9"/>
    <x v="235"/>
    <x v="235"/>
    <x v="0"/>
    <x v="0"/>
    <x v="122"/>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9"/>
    <x v="139"/>
    <x v="1"/>
    <x v="3"/>
    <x v="1"/>
    <x v="4"/>
    <x v="1"/>
    <x v="133"/>
    <x v="2"/>
    <x v="1"/>
    <x v="1"/>
    <x v="1"/>
    <x v="1"/>
    <x v="1"/>
    <x v="1"/>
    <x v="1"/>
    <x v="19"/>
    <x v="9"/>
    <x v="1"/>
    <x v="0"/>
    <x v="1"/>
    <x v="19"/>
    <x v="1"/>
    <x v="1"/>
    <x v="1"/>
    <x v="0"/>
  </r>
  <r>
    <x v="5"/>
    <x v="2"/>
    <x v="0"/>
    <x v="3"/>
    <x v="33"/>
    <x v="33"/>
    <x v="108"/>
    <x v="34"/>
    <x v="28"/>
    <x v="2"/>
    <x v="3"/>
    <x v="9"/>
    <x v="236"/>
    <x v="236"/>
    <x v="0"/>
    <x v="0"/>
    <x v="12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2"/>
    <x v="140"/>
    <x v="1"/>
    <x v="3"/>
    <x v="1"/>
    <x v="4"/>
    <x v="1"/>
    <x v="134"/>
    <x v="2"/>
    <x v="1"/>
    <x v="1"/>
    <x v="1"/>
    <x v="1"/>
    <x v="1"/>
    <x v="1"/>
    <x v="1"/>
    <x v="19"/>
    <x v="9"/>
    <x v="1"/>
    <x v="0"/>
    <x v="1"/>
    <x v="19"/>
    <x v="1"/>
    <x v="1"/>
    <x v="1"/>
    <x v="0"/>
  </r>
  <r>
    <x v="5"/>
    <x v="2"/>
    <x v="0"/>
    <x v="3"/>
    <x v="33"/>
    <x v="33"/>
    <x v="182"/>
    <x v="34"/>
    <x v="28"/>
    <x v="2"/>
    <x v="3"/>
    <x v="9"/>
    <x v="237"/>
    <x v="237"/>
    <x v="3"/>
    <x v="0"/>
    <x v="12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2"/>
    <x v="141"/>
    <x v="1"/>
    <x v="3"/>
    <x v="1"/>
    <x v="4"/>
    <x v="1"/>
    <x v="135"/>
    <x v="2"/>
    <x v="1"/>
    <x v="1"/>
    <x v="1"/>
    <x v="1"/>
    <x v="1"/>
    <x v="1"/>
    <x v="1"/>
    <x v="19"/>
    <x v="9"/>
    <x v="1"/>
    <x v="0"/>
    <x v="1"/>
    <x v="19"/>
    <x v="1"/>
    <x v="1"/>
    <x v="1"/>
    <x v="0"/>
  </r>
  <r>
    <x v="5"/>
    <x v="2"/>
    <x v="0"/>
    <x v="3"/>
    <x v="33"/>
    <x v="33"/>
    <x v="183"/>
    <x v="29"/>
    <x v="21"/>
    <x v="2"/>
    <x v="3"/>
    <x v="9"/>
    <x v="238"/>
    <x v="238"/>
    <x v="1"/>
    <x v="0"/>
    <x v="125"/>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9"/>
    <x v="142"/>
    <x v="1"/>
    <x v="3"/>
    <x v="1"/>
    <x v="4"/>
    <x v="1"/>
    <x v="136"/>
    <x v="2"/>
    <x v="1"/>
    <x v="1"/>
    <x v="1"/>
    <x v="1"/>
    <x v="1"/>
    <x v="1"/>
    <x v="1"/>
    <x v="19"/>
    <x v="9"/>
    <x v="1"/>
    <x v="0"/>
    <x v="1"/>
    <x v="19"/>
    <x v="1"/>
    <x v="1"/>
    <x v="1"/>
    <x v="0"/>
  </r>
  <r>
    <x v="5"/>
    <x v="2"/>
    <x v="0"/>
    <x v="3"/>
    <x v="33"/>
    <x v="33"/>
    <x v="184"/>
    <x v="21"/>
    <x v="22"/>
    <x v="2"/>
    <x v="3"/>
    <x v="9"/>
    <x v="239"/>
    <x v="239"/>
    <x v="2"/>
    <x v="1"/>
    <x v="3"/>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3"/>
    <x v="48"/>
    <x v="1"/>
    <x v="3"/>
    <x v="1"/>
    <x v="4"/>
    <x v="1"/>
    <x v="47"/>
    <x v="2"/>
    <x v="1"/>
    <x v="1"/>
    <x v="1"/>
    <x v="1"/>
    <x v="1"/>
    <x v="1"/>
    <x v="1"/>
    <x v="19"/>
    <x v="9"/>
    <x v="1"/>
    <x v="0"/>
    <x v="1"/>
    <x v="19"/>
    <x v="1"/>
    <x v="1"/>
    <x v="1"/>
    <x v="0"/>
  </r>
  <r>
    <x v="6"/>
    <x v="2"/>
    <x v="0"/>
    <x v="0"/>
    <x v="33"/>
    <x v="33"/>
    <x v="181"/>
    <x v="0"/>
    <x v="30"/>
    <x v="2"/>
    <x v="3"/>
    <x v="9"/>
    <x v="240"/>
    <x v="240"/>
    <x v="0"/>
    <x v="0"/>
    <x v="126"/>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41"/>
    <x v="143"/>
    <x v="1"/>
    <x v="3"/>
    <x v="1"/>
    <x v="4"/>
    <x v="1"/>
    <x v="137"/>
    <x v="2"/>
    <x v="1"/>
    <x v="1"/>
    <x v="1"/>
    <x v="1"/>
    <x v="1"/>
    <x v="1"/>
    <x v="1"/>
    <x v="19"/>
    <x v="9"/>
    <x v="1"/>
    <x v="0"/>
    <x v="1"/>
    <x v="19"/>
    <x v="1"/>
    <x v="1"/>
    <x v="1"/>
    <x v="0"/>
  </r>
  <r>
    <x v="5"/>
    <x v="2"/>
    <x v="0"/>
    <x v="0"/>
    <x v="33"/>
    <x v="33"/>
    <x v="167"/>
    <x v="0"/>
    <x v="16"/>
    <x v="2"/>
    <x v="3"/>
    <x v="9"/>
    <x v="241"/>
    <x v="241"/>
    <x v="0"/>
    <x v="0"/>
    <x v="127"/>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42"/>
    <x v="144"/>
    <x v="1"/>
    <x v="3"/>
    <x v="1"/>
    <x v="4"/>
    <x v="1"/>
    <x v="138"/>
    <x v="2"/>
    <x v="1"/>
    <x v="1"/>
    <x v="1"/>
    <x v="1"/>
    <x v="1"/>
    <x v="1"/>
    <x v="1"/>
    <x v="19"/>
    <x v="9"/>
    <x v="1"/>
    <x v="0"/>
    <x v="1"/>
    <x v="19"/>
    <x v="1"/>
    <x v="1"/>
    <x v="1"/>
    <x v="0"/>
  </r>
  <r>
    <x v="5"/>
    <x v="2"/>
    <x v="0"/>
    <x v="0"/>
    <x v="33"/>
    <x v="33"/>
    <x v="32"/>
    <x v="2"/>
    <x v="2"/>
    <x v="2"/>
    <x v="3"/>
    <x v="9"/>
    <x v="242"/>
    <x v="242"/>
    <x v="3"/>
    <x v="0"/>
    <x v="128"/>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0"/>
    <x v="145"/>
    <x v="1"/>
    <x v="3"/>
    <x v="1"/>
    <x v="4"/>
    <x v="1"/>
    <x v="139"/>
    <x v="2"/>
    <x v="1"/>
    <x v="1"/>
    <x v="1"/>
    <x v="1"/>
    <x v="1"/>
    <x v="1"/>
    <x v="1"/>
    <x v="19"/>
    <x v="9"/>
    <x v="1"/>
    <x v="0"/>
    <x v="1"/>
    <x v="19"/>
    <x v="1"/>
    <x v="1"/>
    <x v="1"/>
    <x v="0"/>
  </r>
  <r>
    <x v="5"/>
    <x v="2"/>
    <x v="0"/>
    <x v="3"/>
    <x v="33"/>
    <x v="33"/>
    <x v="108"/>
    <x v="34"/>
    <x v="28"/>
    <x v="2"/>
    <x v="3"/>
    <x v="9"/>
    <x v="243"/>
    <x v="243"/>
    <x v="3"/>
    <x v="0"/>
    <x v="4"/>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9"/>
    <x v="22"/>
    <x v="1"/>
    <x v="3"/>
    <x v="1"/>
    <x v="4"/>
    <x v="1"/>
    <x v="22"/>
    <x v="2"/>
    <x v="1"/>
    <x v="1"/>
    <x v="1"/>
    <x v="1"/>
    <x v="1"/>
    <x v="1"/>
    <x v="1"/>
    <x v="19"/>
    <x v="9"/>
    <x v="1"/>
    <x v="0"/>
    <x v="1"/>
    <x v="19"/>
    <x v="1"/>
    <x v="1"/>
    <x v="1"/>
    <x v="0"/>
  </r>
  <r>
    <x v="2"/>
    <x v="2"/>
    <x v="0"/>
    <x v="0"/>
    <x v="33"/>
    <x v="33"/>
    <x v="181"/>
    <x v="0"/>
    <x v="24"/>
    <x v="2"/>
    <x v="3"/>
    <x v="9"/>
    <x v="244"/>
    <x v="244"/>
    <x v="0"/>
    <x v="0"/>
    <x v="129"/>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43"/>
    <x v="146"/>
    <x v="1"/>
    <x v="3"/>
    <x v="1"/>
    <x v="4"/>
    <x v="1"/>
    <x v="140"/>
    <x v="2"/>
    <x v="1"/>
    <x v="1"/>
    <x v="3"/>
    <x v="1"/>
    <x v="1"/>
    <x v="1"/>
    <x v="1"/>
    <x v="19"/>
    <x v="9"/>
    <x v="1"/>
    <x v="0"/>
    <x v="1"/>
    <x v="19"/>
    <x v="1"/>
    <x v="1"/>
    <x v="1"/>
    <x v="0"/>
  </r>
  <r>
    <x v="5"/>
    <x v="2"/>
    <x v="0"/>
    <x v="2"/>
    <x v="33"/>
    <x v="33"/>
    <x v="185"/>
    <x v="27"/>
    <x v="25"/>
    <x v="2"/>
    <x v="3"/>
    <x v="9"/>
    <x v="245"/>
    <x v="245"/>
    <x v="1"/>
    <x v="1"/>
    <x v="40"/>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3"/>
    <x v="53"/>
    <x v="1"/>
    <x v="3"/>
    <x v="1"/>
    <x v="4"/>
    <x v="1"/>
    <x v="51"/>
    <x v="2"/>
    <x v="1"/>
    <x v="1"/>
    <x v="1"/>
    <x v="1"/>
    <x v="1"/>
    <x v="1"/>
    <x v="1"/>
    <x v="19"/>
    <x v="9"/>
    <x v="1"/>
    <x v="0"/>
    <x v="1"/>
    <x v="19"/>
    <x v="1"/>
    <x v="1"/>
    <x v="1"/>
    <x v="0"/>
  </r>
  <r>
    <x v="5"/>
    <x v="2"/>
    <x v="0"/>
    <x v="2"/>
    <x v="33"/>
    <x v="33"/>
    <x v="186"/>
    <x v="17"/>
    <x v="18"/>
    <x v="2"/>
    <x v="3"/>
    <x v="9"/>
    <x v="246"/>
    <x v="246"/>
    <x v="1"/>
    <x v="1"/>
    <x v="40"/>
    <x v="9"/>
    <x v="9"/>
    <x v="13"/>
    <x v="7"/>
    <x v="19"/>
    <x v="21"/>
    <x v="6"/>
    <x v="13"/>
    <x v="16"/>
    <x v="14"/>
    <x v="6"/>
    <x v="6"/>
    <x v="0"/>
    <x v="3"/>
    <x v="9"/>
    <x v="19"/>
    <x v="14"/>
    <x v="10"/>
    <x v="11"/>
    <x v="6"/>
    <x v="2"/>
    <x v="0"/>
    <x v="3"/>
    <x v="6"/>
    <x v="16"/>
    <x v="18"/>
    <x v="3"/>
    <x v="1"/>
    <x v="1"/>
    <x v="1"/>
    <x v="1"/>
    <x v="1"/>
    <x v="1"/>
    <x v="1"/>
    <x v="1"/>
    <x v="3"/>
    <x v="3"/>
    <x v="3"/>
    <x v="3"/>
    <x v="1"/>
    <x v="1"/>
    <x v="3"/>
    <x v="3"/>
    <x v="2"/>
    <x v="2"/>
    <x v="3"/>
    <x v="3"/>
    <x v="1"/>
    <x v="1"/>
    <x v="3"/>
    <x v="3"/>
    <x v="9"/>
    <x v="1"/>
    <x v="3"/>
    <x v="3"/>
    <x v="1"/>
    <x v="1"/>
    <x v="23"/>
    <x v="53"/>
    <x v="1"/>
    <x v="3"/>
    <x v="1"/>
    <x v="4"/>
    <x v="1"/>
    <x v="51"/>
    <x v="2"/>
    <x v="1"/>
    <x v="1"/>
    <x v="1"/>
    <x v="1"/>
    <x v="1"/>
    <x v="1"/>
    <x v="1"/>
    <x v="19"/>
    <x v="9"/>
    <x v="1"/>
    <x v="0"/>
    <x v="1"/>
    <x v="19"/>
    <x v="1"/>
    <x v="1"/>
    <x v="1"/>
    <x v="0"/>
  </r>
  <r>
    <x v="2"/>
    <x v="0"/>
    <x v="1"/>
    <x v="0"/>
    <x v="33"/>
    <x v="33"/>
    <x v="38"/>
    <x v="0"/>
    <x v="24"/>
    <x v="2"/>
    <x v="4"/>
    <x v="9"/>
    <x v="244"/>
    <x v="247"/>
    <x v="11"/>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2"/>
    <x v="5"/>
    <x v="24"/>
    <x v="2"/>
    <x v="4"/>
    <x v="9"/>
    <x v="244"/>
    <x v="248"/>
    <x v="12"/>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2"/>
    <x v="33"/>
    <x v="33"/>
    <x v="187"/>
    <x v="14"/>
    <x v="24"/>
    <x v="2"/>
    <x v="4"/>
    <x v="9"/>
    <x v="244"/>
    <x v="249"/>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4"/>
    <x v="33"/>
    <x v="33"/>
    <x v="97"/>
    <x v="28"/>
    <x v="24"/>
    <x v="2"/>
    <x v="4"/>
    <x v="9"/>
    <x v="244"/>
    <x v="250"/>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2"/>
    <x v="33"/>
    <x v="33"/>
    <x v="103"/>
    <x v="14"/>
    <x v="24"/>
    <x v="2"/>
    <x v="4"/>
    <x v="9"/>
    <x v="244"/>
    <x v="251"/>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88"/>
    <x v="1"/>
    <x v="24"/>
    <x v="2"/>
    <x v="4"/>
    <x v="9"/>
    <x v="244"/>
    <x v="252"/>
    <x v="5"/>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89"/>
    <x v="11"/>
    <x v="24"/>
    <x v="2"/>
    <x v="4"/>
    <x v="9"/>
    <x v="244"/>
    <x v="253"/>
    <x v="5"/>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2"/>
    <x v="1"/>
    <x v="24"/>
    <x v="2"/>
    <x v="4"/>
    <x v="9"/>
    <x v="244"/>
    <x v="254"/>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90"/>
    <x v="1"/>
    <x v="24"/>
    <x v="2"/>
    <x v="4"/>
    <x v="9"/>
    <x v="244"/>
    <x v="255"/>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2"/>
    <x v="33"/>
    <x v="33"/>
    <x v="191"/>
    <x v="26"/>
    <x v="24"/>
    <x v="2"/>
    <x v="4"/>
    <x v="9"/>
    <x v="244"/>
    <x v="256"/>
    <x v="7"/>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27"/>
    <x v="1"/>
    <x v="24"/>
    <x v="2"/>
    <x v="4"/>
    <x v="9"/>
    <x v="244"/>
    <x v="257"/>
    <x v="5"/>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92"/>
    <x v="1"/>
    <x v="24"/>
    <x v="2"/>
    <x v="4"/>
    <x v="9"/>
    <x v="244"/>
    <x v="258"/>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65"/>
    <x v="8"/>
    <x v="24"/>
    <x v="2"/>
    <x v="4"/>
    <x v="9"/>
    <x v="244"/>
    <x v="259"/>
    <x v="7"/>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93"/>
    <x v="1"/>
    <x v="24"/>
    <x v="2"/>
    <x v="4"/>
    <x v="9"/>
    <x v="244"/>
    <x v="260"/>
    <x v="5"/>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2"/>
    <x v="5"/>
    <x v="24"/>
    <x v="2"/>
    <x v="4"/>
    <x v="9"/>
    <x v="244"/>
    <x v="261"/>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62"/>
    <x v="1"/>
    <x v="24"/>
    <x v="2"/>
    <x v="4"/>
    <x v="9"/>
    <x v="244"/>
    <x v="262"/>
    <x v="5"/>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3"/>
    <x v="33"/>
    <x v="33"/>
    <x v="178"/>
    <x v="24"/>
    <x v="24"/>
    <x v="2"/>
    <x v="4"/>
    <x v="9"/>
    <x v="244"/>
    <x v="263"/>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4"/>
    <x v="33"/>
    <x v="33"/>
    <x v="97"/>
    <x v="28"/>
    <x v="24"/>
    <x v="2"/>
    <x v="4"/>
    <x v="9"/>
    <x v="244"/>
    <x v="264"/>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5"/>
    <x v="33"/>
    <x v="33"/>
    <x v="103"/>
    <x v="48"/>
    <x v="24"/>
    <x v="2"/>
    <x v="4"/>
    <x v="9"/>
    <x v="244"/>
    <x v="265"/>
    <x v="6"/>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5"/>
    <x v="33"/>
    <x v="33"/>
    <x v="103"/>
    <x v="48"/>
    <x v="24"/>
    <x v="2"/>
    <x v="4"/>
    <x v="9"/>
    <x v="244"/>
    <x v="266"/>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5"/>
    <x v="33"/>
    <x v="33"/>
    <x v="103"/>
    <x v="48"/>
    <x v="24"/>
    <x v="2"/>
    <x v="4"/>
    <x v="9"/>
    <x v="244"/>
    <x v="267"/>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3"/>
    <x v="33"/>
    <x v="33"/>
    <x v="178"/>
    <x v="24"/>
    <x v="24"/>
    <x v="2"/>
    <x v="4"/>
    <x v="9"/>
    <x v="244"/>
    <x v="268"/>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0"/>
    <x v="33"/>
    <x v="33"/>
    <x v="34"/>
    <x v="2"/>
    <x v="24"/>
    <x v="2"/>
    <x v="4"/>
    <x v="9"/>
    <x v="244"/>
    <x v="269"/>
    <x v="9"/>
    <x v="2"/>
    <x v="11"/>
    <x v="9"/>
    <x v="9"/>
    <x v="13"/>
    <x v="5"/>
    <x v="19"/>
    <x v="21"/>
    <x v="6"/>
    <x v="13"/>
    <x v="16"/>
    <x v="14"/>
    <x v="6"/>
    <x v="6"/>
    <x v="0"/>
    <x v="0"/>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2"/>
    <x v="33"/>
    <x v="33"/>
    <x v="194"/>
    <x v="18"/>
    <x v="24"/>
    <x v="2"/>
    <x v="4"/>
    <x v="9"/>
    <x v="244"/>
    <x v="270"/>
    <x v="7"/>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4"/>
    <x v="33"/>
    <x v="33"/>
    <x v="195"/>
    <x v="32"/>
    <x v="24"/>
    <x v="2"/>
    <x v="4"/>
    <x v="9"/>
    <x v="244"/>
    <x v="271"/>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26"/>
    <x v="4"/>
    <x v="24"/>
    <x v="2"/>
    <x v="4"/>
    <x v="9"/>
    <x v="244"/>
    <x v="272"/>
    <x v="12"/>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21"/>
    <x v="7"/>
    <x v="24"/>
    <x v="2"/>
    <x v="4"/>
    <x v="9"/>
    <x v="244"/>
    <x v="273"/>
    <x v="13"/>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96"/>
    <x v="3"/>
    <x v="24"/>
    <x v="2"/>
    <x v="4"/>
    <x v="9"/>
    <x v="244"/>
    <x v="274"/>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2"/>
    <x v="33"/>
    <x v="33"/>
    <x v="197"/>
    <x v="27"/>
    <x v="24"/>
    <x v="2"/>
    <x v="4"/>
    <x v="9"/>
    <x v="244"/>
    <x v="275"/>
    <x v="14"/>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98"/>
    <x v="7"/>
    <x v="24"/>
    <x v="2"/>
    <x v="4"/>
    <x v="9"/>
    <x v="244"/>
    <x v="276"/>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99"/>
    <x v="1"/>
    <x v="24"/>
    <x v="2"/>
    <x v="4"/>
    <x v="9"/>
    <x v="244"/>
    <x v="277"/>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200"/>
    <x v="3"/>
    <x v="24"/>
    <x v="2"/>
    <x v="4"/>
    <x v="9"/>
    <x v="244"/>
    <x v="278"/>
    <x v="4"/>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92"/>
    <x v="1"/>
    <x v="24"/>
    <x v="2"/>
    <x v="4"/>
    <x v="9"/>
    <x v="244"/>
    <x v="279"/>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201"/>
    <x v="1"/>
    <x v="24"/>
    <x v="2"/>
    <x v="4"/>
    <x v="9"/>
    <x v="244"/>
    <x v="280"/>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92"/>
    <x v="11"/>
    <x v="24"/>
    <x v="2"/>
    <x v="4"/>
    <x v="9"/>
    <x v="244"/>
    <x v="281"/>
    <x v="4"/>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202"/>
    <x v="4"/>
    <x v="24"/>
    <x v="2"/>
    <x v="4"/>
    <x v="9"/>
    <x v="244"/>
    <x v="282"/>
    <x v="5"/>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0"/>
    <x v="4"/>
    <x v="24"/>
    <x v="2"/>
    <x v="4"/>
    <x v="9"/>
    <x v="244"/>
    <x v="283"/>
    <x v="6"/>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5"/>
    <x v="33"/>
    <x v="33"/>
    <x v="203"/>
    <x v="49"/>
    <x v="24"/>
    <x v="2"/>
    <x v="4"/>
    <x v="9"/>
    <x v="244"/>
    <x v="284"/>
    <x v="12"/>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3"/>
    <x v="3"/>
    <x v="1"/>
    <x v="1"/>
    <x v="1"/>
    <x v="49"/>
    <x v="1"/>
    <x v="3"/>
    <x v="1"/>
    <x v="4"/>
    <x v="1"/>
    <x v="14"/>
    <x v="2"/>
    <x v="1"/>
    <x v="1"/>
    <x v="3"/>
    <x v="1"/>
    <x v="1"/>
    <x v="1"/>
    <x v="1"/>
    <x v="19"/>
    <x v="9"/>
    <x v="1"/>
    <x v="0"/>
    <x v="1"/>
    <x v="19"/>
    <x v="1"/>
    <x v="1"/>
    <x v="1"/>
    <x v="0"/>
  </r>
  <r>
    <x v="2"/>
    <x v="0"/>
    <x v="1"/>
    <x v="1"/>
    <x v="33"/>
    <x v="33"/>
    <x v="103"/>
    <x v="4"/>
    <x v="24"/>
    <x v="2"/>
    <x v="4"/>
    <x v="9"/>
    <x v="244"/>
    <x v="285"/>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4"/>
    <x v="33"/>
    <x v="33"/>
    <x v="204"/>
    <x v="32"/>
    <x v="24"/>
    <x v="2"/>
    <x v="4"/>
    <x v="9"/>
    <x v="244"/>
    <x v="286"/>
    <x v="9"/>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103"/>
    <x v="50"/>
    <x v="24"/>
    <x v="2"/>
    <x v="4"/>
    <x v="9"/>
    <x v="244"/>
    <x v="287"/>
    <x v="7"/>
    <x v="2"/>
    <x v="11"/>
    <x v="9"/>
    <x v="9"/>
    <x v="13"/>
    <x v="5"/>
    <x v="19"/>
    <x v="21"/>
    <x v="6"/>
    <x v="13"/>
    <x v="16"/>
    <x v="14"/>
    <x v="6"/>
    <x v="6"/>
    <x v="0"/>
    <x v="2"/>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05"/>
    <x v="11"/>
    <x v="24"/>
    <x v="2"/>
    <x v="4"/>
    <x v="9"/>
    <x v="244"/>
    <x v="288"/>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06"/>
    <x v="7"/>
    <x v="24"/>
    <x v="2"/>
    <x v="4"/>
    <x v="9"/>
    <x v="244"/>
    <x v="289"/>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07"/>
    <x v="1"/>
    <x v="24"/>
    <x v="2"/>
    <x v="4"/>
    <x v="9"/>
    <x v="244"/>
    <x v="290"/>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45"/>
    <x v="7"/>
    <x v="24"/>
    <x v="2"/>
    <x v="4"/>
    <x v="9"/>
    <x v="244"/>
    <x v="291"/>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2"/>
    <x v="33"/>
    <x v="33"/>
    <x v="208"/>
    <x v="17"/>
    <x v="24"/>
    <x v="2"/>
    <x v="4"/>
    <x v="9"/>
    <x v="244"/>
    <x v="292"/>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2"/>
    <x v="33"/>
    <x v="33"/>
    <x v="171"/>
    <x v="17"/>
    <x v="24"/>
    <x v="2"/>
    <x v="4"/>
    <x v="9"/>
    <x v="244"/>
    <x v="293"/>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09"/>
    <x v="1"/>
    <x v="24"/>
    <x v="2"/>
    <x v="4"/>
    <x v="9"/>
    <x v="244"/>
    <x v="294"/>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2"/>
    <x v="33"/>
    <x v="33"/>
    <x v="111"/>
    <x v="14"/>
    <x v="24"/>
    <x v="2"/>
    <x v="4"/>
    <x v="9"/>
    <x v="244"/>
    <x v="295"/>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
    <x v="7"/>
    <x v="24"/>
    <x v="2"/>
    <x v="4"/>
    <x v="9"/>
    <x v="244"/>
    <x v="296"/>
    <x v="5"/>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0"/>
    <x v="4"/>
    <x v="24"/>
    <x v="2"/>
    <x v="4"/>
    <x v="9"/>
    <x v="244"/>
    <x v="297"/>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1"/>
    <x v="7"/>
    <x v="24"/>
    <x v="2"/>
    <x v="4"/>
    <x v="9"/>
    <x v="244"/>
    <x v="298"/>
    <x v="5"/>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2"/>
    <x v="33"/>
    <x v="33"/>
    <x v="170"/>
    <x v="14"/>
    <x v="24"/>
    <x v="2"/>
    <x v="4"/>
    <x v="9"/>
    <x v="244"/>
    <x v="299"/>
    <x v="9"/>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61"/>
    <x v="7"/>
    <x v="24"/>
    <x v="2"/>
    <x v="4"/>
    <x v="9"/>
    <x v="244"/>
    <x v="300"/>
    <x v="9"/>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2"/>
    <x v="7"/>
    <x v="24"/>
    <x v="2"/>
    <x v="4"/>
    <x v="9"/>
    <x v="244"/>
    <x v="301"/>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3"/>
    <x v="7"/>
    <x v="24"/>
    <x v="2"/>
    <x v="4"/>
    <x v="9"/>
    <x v="244"/>
    <x v="302"/>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4"/>
    <x v="4"/>
    <x v="24"/>
    <x v="2"/>
    <x v="4"/>
    <x v="9"/>
    <x v="244"/>
    <x v="303"/>
    <x v="9"/>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2"/>
    <x v="33"/>
    <x v="33"/>
    <x v="95"/>
    <x v="14"/>
    <x v="24"/>
    <x v="2"/>
    <x v="4"/>
    <x v="9"/>
    <x v="244"/>
    <x v="304"/>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5"/>
    <x v="7"/>
    <x v="24"/>
    <x v="2"/>
    <x v="4"/>
    <x v="9"/>
    <x v="244"/>
    <x v="305"/>
    <x v="4"/>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84"/>
    <x v="7"/>
    <x v="24"/>
    <x v="2"/>
    <x v="4"/>
    <x v="9"/>
    <x v="244"/>
    <x v="306"/>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6"/>
    <x v="7"/>
    <x v="24"/>
    <x v="2"/>
    <x v="4"/>
    <x v="9"/>
    <x v="244"/>
    <x v="307"/>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17"/>
    <x v="7"/>
    <x v="24"/>
    <x v="2"/>
    <x v="4"/>
    <x v="9"/>
    <x v="244"/>
    <x v="308"/>
    <x v="7"/>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2"/>
    <x v="33"/>
    <x v="33"/>
    <x v="218"/>
    <x v="17"/>
    <x v="24"/>
    <x v="2"/>
    <x v="4"/>
    <x v="9"/>
    <x v="244"/>
    <x v="309"/>
    <x v="5"/>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2"/>
    <x v="33"/>
    <x v="33"/>
    <x v="219"/>
    <x v="14"/>
    <x v="24"/>
    <x v="2"/>
    <x v="4"/>
    <x v="9"/>
    <x v="244"/>
    <x v="310"/>
    <x v="9"/>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0"/>
    <x v="1"/>
    <x v="1"/>
    <x v="33"/>
    <x v="33"/>
    <x v="220"/>
    <x v="7"/>
    <x v="24"/>
    <x v="2"/>
    <x v="4"/>
    <x v="9"/>
    <x v="244"/>
    <x v="311"/>
    <x v="9"/>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r>
    <x v="2"/>
    <x v="2"/>
    <x v="0"/>
    <x v="0"/>
    <x v="33"/>
    <x v="33"/>
    <x v="221"/>
    <x v="2"/>
    <x v="2"/>
    <x v="2"/>
    <x v="4"/>
    <x v="9"/>
    <x v="244"/>
    <x v="312"/>
    <x v="4"/>
    <x v="2"/>
    <x v="130"/>
    <x v="9"/>
    <x v="9"/>
    <x v="13"/>
    <x v="5"/>
    <x v="19"/>
    <x v="21"/>
    <x v="6"/>
    <x v="13"/>
    <x v="16"/>
    <x v="14"/>
    <x v="6"/>
    <x v="6"/>
    <x v="0"/>
    <x v="3"/>
    <x v="9"/>
    <x v="19"/>
    <x v="14"/>
    <x v="10"/>
    <x v="11"/>
    <x v="6"/>
    <x v="2"/>
    <x v="0"/>
    <x v="3"/>
    <x v="6"/>
    <x v="16"/>
    <x v="18"/>
    <x v="3"/>
    <x v="1"/>
    <x v="1"/>
    <x v="1"/>
    <x v="1"/>
    <x v="1"/>
    <x v="1"/>
    <x v="1"/>
    <x v="1"/>
    <x v="3"/>
    <x v="3"/>
    <x v="3"/>
    <x v="3"/>
    <x v="1"/>
    <x v="1"/>
    <x v="3"/>
    <x v="3"/>
    <x v="2"/>
    <x v="2"/>
    <x v="3"/>
    <x v="3"/>
    <x v="1"/>
    <x v="1"/>
    <x v="3"/>
    <x v="3"/>
    <x v="9"/>
    <x v="1"/>
    <x v="8"/>
    <x v="24"/>
    <x v="1"/>
    <x v="1"/>
    <x v="1"/>
    <x v="49"/>
    <x v="1"/>
    <x v="3"/>
    <x v="1"/>
    <x v="4"/>
    <x v="4"/>
    <x v="14"/>
    <x v="2"/>
    <x v="1"/>
    <x v="1"/>
    <x v="3"/>
    <x v="1"/>
    <x v="1"/>
    <x v="1"/>
    <x v="1"/>
    <x v="19"/>
    <x v="9"/>
    <x v="1"/>
    <x v="0"/>
    <x v="1"/>
    <x v="19"/>
    <x v="1"/>
    <x v="1"/>
    <x v="1"/>
    <x v="0"/>
  </r>
  <r>
    <x v="2"/>
    <x v="0"/>
    <x v="1"/>
    <x v="0"/>
    <x v="33"/>
    <x v="33"/>
    <x v="4"/>
    <x v="2"/>
    <x v="24"/>
    <x v="2"/>
    <x v="4"/>
    <x v="9"/>
    <x v="244"/>
    <x v="313"/>
    <x v="9"/>
    <x v="2"/>
    <x v="11"/>
    <x v="9"/>
    <x v="9"/>
    <x v="13"/>
    <x v="5"/>
    <x v="19"/>
    <x v="21"/>
    <x v="6"/>
    <x v="13"/>
    <x v="16"/>
    <x v="14"/>
    <x v="6"/>
    <x v="6"/>
    <x v="0"/>
    <x v="1"/>
    <x v="9"/>
    <x v="19"/>
    <x v="14"/>
    <x v="10"/>
    <x v="11"/>
    <x v="6"/>
    <x v="2"/>
    <x v="0"/>
    <x v="3"/>
    <x v="9"/>
    <x v="16"/>
    <x v="19"/>
    <x v="3"/>
    <x v="1"/>
    <x v="1"/>
    <x v="1"/>
    <x v="1"/>
    <x v="1"/>
    <x v="1"/>
    <x v="1"/>
    <x v="1"/>
    <x v="3"/>
    <x v="3"/>
    <x v="3"/>
    <x v="3"/>
    <x v="1"/>
    <x v="1"/>
    <x v="3"/>
    <x v="3"/>
    <x v="2"/>
    <x v="2"/>
    <x v="3"/>
    <x v="3"/>
    <x v="1"/>
    <x v="1"/>
    <x v="3"/>
    <x v="3"/>
    <x v="9"/>
    <x v="1"/>
    <x v="8"/>
    <x v="24"/>
    <x v="1"/>
    <x v="1"/>
    <x v="1"/>
    <x v="49"/>
    <x v="1"/>
    <x v="3"/>
    <x v="1"/>
    <x v="4"/>
    <x v="1"/>
    <x v="14"/>
    <x v="2"/>
    <x v="1"/>
    <x v="1"/>
    <x v="3"/>
    <x v="1"/>
    <x v="1"/>
    <x v="1"/>
    <x v="1"/>
    <x v="19"/>
    <x v="9"/>
    <x v="1"/>
    <x v="0"/>
    <x v="1"/>
    <x v="19"/>
    <x v="1"/>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compact="0" indent="0" outline="1" compactData="0" outlineData="1" showDrill="1" multipleFieldFilters="0" rowHeaderCaption="QTR" grandTotalCaption="TOTAL">
  <location ref="AU5:BH9" firstHeaderRow="0" firstDataRow="1" firstDataCol="1" rowPageCount="1" colPageCount="1"/>
  <pivotFields count="100">
    <pivotField compact="0" showAll="0">
      <items count="8">
        <item x="0"/>
        <item x="4"/>
        <item x="1"/>
        <item x="3"/>
        <item x="5"/>
        <item x="6"/>
        <item x="2"/>
        <item t="default"/>
      </items>
    </pivotField>
    <pivotField axis="axisPage" compact="0" multipleItemSelectionAllowed="1" showAll="0">
      <items count="5">
        <item h="1" x="1"/>
        <item h="1" m="1" x="3"/>
        <item h="1" x="2"/>
        <item x="0"/>
        <item t="default"/>
      </items>
    </pivotField>
    <pivotField compact="0" showAll="0">
      <items count="4">
        <item m="1" x="2"/>
        <item x="0"/>
        <item x="1"/>
        <item t="default"/>
      </items>
    </pivotField>
    <pivotField compact="0" showAll="0">
      <items count="7">
        <item x="0"/>
        <item x="5"/>
        <item x="1"/>
        <item x="4"/>
        <item x="2"/>
        <item x="3"/>
        <item t="default"/>
      </items>
    </pivotField>
    <pivotField compact="0" showAll="0">
      <items count="49">
        <item x="39"/>
        <item x="43"/>
        <item x="32"/>
        <item x="44"/>
        <item x="4"/>
        <item x="3"/>
        <item x="31"/>
        <item x="38"/>
        <item x="7"/>
        <item x="40"/>
        <item x="37"/>
        <item x="0"/>
        <item x="41"/>
        <item x="35"/>
        <item x="45"/>
        <item x="46"/>
        <item x="47"/>
        <item x="42"/>
        <item x="17"/>
        <item x="28"/>
        <item x="24"/>
        <item x="5"/>
        <item x="26"/>
        <item x="8"/>
        <item x="25"/>
        <item x="27"/>
        <item x="6"/>
        <item x="2"/>
        <item x="30"/>
        <item x="34"/>
        <item x="1"/>
        <item x="18"/>
        <item x="16"/>
        <item x="9"/>
        <item x="36"/>
        <item x="10"/>
        <item x="13"/>
        <item x="29"/>
        <item x="15"/>
        <item x="20"/>
        <item x="19"/>
        <item x="11"/>
        <item x="14"/>
        <item x="21"/>
        <item x="12"/>
        <item x="23"/>
        <item x="22"/>
        <item x="33"/>
        <item t="default"/>
      </items>
    </pivotField>
    <pivotField compact="0" showAll="0">
      <items count="49">
        <item x="16"/>
        <item x="18"/>
        <item x="23"/>
        <item x="21"/>
        <item x="14"/>
        <item x="22"/>
        <item x="19"/>
        <item x="34"/>
        <item x="17"/>
        <item x="20"/>
        <item x="12"/>
        <item x="13"/>
        <item x="15"/>
        <item x="9"/>
        <item x="30"/>
        <item x="2"/>
        <item x="11"/>
        <item x="1"/>
        <item x="5"/>
        <item x="10"/>
        <item x="8"/>
        <item x="29"/>
        <item x="36"/>
        <item x="47"/>
        <item x="24"/>
        <item x="45"/>
        <item x="0"/>
        <item x="46"/>
        <item x="28"/>
        <item x="27"/>
        <item x="44"/>
        <item x="43"/>
        <item x="6"/>
        <item x="39"/>
        <item x="42"/>
        <item x="40"/>
        <item x="7"/>
        <item x="26"/>
        <item x="35"/>
        <item x="25"/>
        <item x="37"/>
        <item x="38"/>
        <item x="31"/>
        <item x="41"/>
        <item x="32"/>
        <item x="3"/>
        <item x="4"/>
        <item x="33"/>
        <item t="default"/>
      </items>
    </pivotField>
    <pivotField compact="0" showAll="0">
      <items count="223">
        <item x="103"/>
        <item x="44"/>
        <item x="64"/>
        <item x="109"/>
        <item x="74"/>
        <item x="133"/>
        <item x="82"/>
        <item x="28"/>
        <item x="36"/>
        <item x="41"/>
        <item x="45"/>
        <item x="178"/>
        <item x="151"/>
        <item x="78"/>
        <item x="12"/>
        <item x="75"/>
        <item x="139"/>
        <item x="1"/>
        <item x="46"/>
        <item x="105"/>
        <item x="47"/>
        <item x="48"/>
        <item x="171"/>
        <item x="49"/>
        <item x="184"/>
        <item x="123"/>
        <item x="177"/>
        <item x="29"/>
        <item x="100"/>
        <item x="110"/>
        <item x="2"/>
        <item x="50"/>
        <item x="120"/>
        <item x="125"/>
        <item x="124"/>
        <item x="26"/>
        <item x="117"/>
        <item x="176"/>
        <item x="155"/>
        <item x="162"/>
        <item x="32"/>
        <item x="111"/>
        <item x="6"/>
        <item x="19"/>
        <item x="13"/>
        <item x="173"/>
        <item x="51"/>
        <item x="185"/>
        <item x="108"/>
        <item x="52"/>
        <item x="59"/>
        <item x="53"/>
        <item x="158"/>
        <item x="112"/>
        <item x="21"/>
        <item x="172"/>
        <item x="97"/>
        <item x="157"/>
        <item x="134"/>
        <item x="121"/>
        <item x="106"/>
        <item x="42"/>
        <item x="107"/>
        <item x="156"/>
        <item x="138"/>
        <item x="10"/>
        <item x="159"/>
        <item x="113"/>
        <item x="54"/>
        <item x="144"/>
        <item x="30"/>
        <item x="104"/>
        <item x="72"/>
        <item x="169"/>
        <item x="147"/>
        <item x="91"/>
        <item x="99"/>
        <item x="154"/>
        <item x="93"/>
        <item x="160"/>
        <item x="80"/>
        <item x="79"/>
        <item x="140"/>
        <item x="153"/>
        <item x="165"/>
        <item x="87"/>
        <item x="89"/>
        <item x="90"/>
        <item x="170"/>
        <item x="31"/>
        <item x="168"/>
        <item x="181"/>
        <item x="5"/>
        <item x="55"/>
        <item x="27"/>
        <item x="98"/>
        <item x="61"/>
        <item x="136"/>
        <item x="179"/>
        <item x="182"/>
        <item x="60"/>
        <item x="0"/>
        <item x="126"/>
        <item x="56"/>
        <item x="164"/>
        <item x="142"/>
        <item x="57"/>
        <item x="70"/>
        <item x="9"/>
        <item x="88"/>
        <item x="3"/>
        <item x="11"/>
        <item x="37"/>
        <item x="83"/>
        <item x="175"/>
        <item x="58"/>
        <item x="127"/>
        <item x="137"/>
        <item x="76"/>
        <item x="39"/>
        <item x="43"/>
        <item x="17"/>
        <item x="128"/>
        <item x="161"/>
        <item x="71"/>
        <item x="129"/>
        <item x="20"/>
        <item x="130"/>
        <item x="38"/>
        <item x="167"/>
        <item x="7"/>
        <item x="62"/>
        <item x="114"/>
        <item x="118"/>
        <item x="152"/>
        <item x="25"/>
        <item x="148"/>
        <item x="183"/>
        <item x="81"/>
        <item x="14"/>
        <item x="23"/>
        <item x="92"/>
        <item x="186"/>
        <item x="86"/>
        <item x="180"/>
        <item x="63"/>
        <item x="18"/>
        <item x="24"/>
        <item x="33"/>
        <item x="16"/>
        <item x="95"/>
        <item x="35"/>
        <item x="65"/>
        <item x="66"/>
        <item x="84"/>
        <item x="174"/>
        <item x="67"/>
        <item x="135"/>
        <item x="94"/>
        <item x="96"/>
        <item x="143"/>
        <item x="101"/>
        <item x="131"/>
        <item x="115"/>
        <item x="85"/>
        <item x="102"/>
        <item x="146"/>
        <item x="119"/>
        <item x="163"/>
        <item x="166"/>
        <item x="132"/>
        <item x="68"/>
        <item x="150"/>
        <item x="4"/>
        <item x="77"/>
        <item x="73"/>
        <item x="116"/>
        <item x="15"/>
        <item x="69"/>
        <item x="34"/>
        <item x="149"/>
        <item x="141"/>
        <item x="145"/>
        <item x="8"/>
        <item x="40"/>
        <item x="22"/>
        <item x="122"/>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compact="0" showAll="0">
      <items count="52">
        <item x="50"/>
        <item x="38"/>
        <item x="40"/>
        <item x="22"/>
        <item x="26"/>
        <item x="9"/>
        <item x="17"/>
        <item x="5"/>
        <item x="37"/>
        <item x="1"/>
        <item x="15"/>
        <item x="36"/>
        <item x="25"/>
        <item x="29"/>
        <item x="27"/>
        <item x="34"/>
        <item x="42"/>
        <item x="28"/>
        <item x="16"/>
        <item x="10"/>
        <item x="20"/>
        <item x="13"/>
        <item x="11"/>
        <item x="14"/>
        <item x="44"/>
        <item x="32"/>
        <item x="35"/>
        <item x="19"/>
        <item x="0"/>
        <item x="23"/>
        <item x="41"/>
        <item x="24"/>
        <item x="47"/>
        <item x="21"/>
        <item x="4"/>
        <item x="45"/>
        <item x="3"/>
        <item x="7"/>
        <item x="18"/>
        <item x="2"/>
        <item x="46"/>
        <item x="30"/>
        <item x="43"/>
        <item x="31"/>
        <item x="6"/>
        <item x="8"/>
        <item x="39"/>
        <item x="33"/>
        <item x="12"/>
        <item x="48"/>
        <item x="49"/>
        <item t="default"/>
      </items>
    </pivotField>
    <pivotField compact="0" showAll="0">
      <items count="32">
        <item x="23"/>
        <item x="15"/>
        <item x="7"/>
        <item x="18"/>
        <item x="20"/>
        <item x="1"/>
        <item x="13"/>
        <item x="3"/>
        <item x="25"/>
        <item x="2"/>
        <item x="9"/>
        <item x="14"/>
        <item x="30"/>
        <item x="29"/>
        <item x="10"/>
        <item x="22"/>
        <item x="28"/>
        <item x="17"/>
        <item x="11"/>
        <item x="5"/>
        <item x="21"/>
        <item x="8"/>
        <item x="16"/>
        <item x="4"/>
        <item x="19"/>
        <item x="27"/>
        <item x="26"/>
        <item x="0"/>
        <item x="12"/>
        <item x="6"/>
        <item x="24"/>
        <item t="default"/>
      </items>
    </pivotField>
    <pivotField compact="0" showAll="0">
      <items count="6">
        <item x="3"/>
        <item x="0"/>
        <item x="1"/>
        <item x="4"/>
        <item x="2"/>
        <item t="default"/>
      </items>
    </pivotField>
    <pivotField axis="axisRow" compact="0" multipleItemSelectionAllowed="1" showAll="0">
      <items count="12">
        <item x="0"/>
        <item m="1" x="7"/>
        <item m="1" x="10"/>
        <item x="1"/>
        <item m="1" x="6"/>
        <item x="4"/>
        <item m="1" x="8"/>
        <item m="1" x="5"/>
        <item m="1" x="9"/>
        <item h="1" x="3"/>
        <item x="2"/>
        <item t="default"/>
      </items>
    </pivotField>
    <pivotField compact="0" showAll="0"/>
    <pivotField compact="0" showAll="0"/>
    <pivotField dataField="1" compact="0" showAll="0">
      <items count="315">
        <item x="247"/>
        <item x="53"/>
        <item x="230"/>
        <item x="125"/>
        <item x="85"/>
        <item x="153"/>
        <item x="31"/>
        <item x="41"/>
        <item x="50"/>
        <item x="137"/>
        <item x="54"/>
        <item x="270"/>
        <item x="271"/>
        <item x="220"/>
        <item x="152"/>
        <item x="224"/>
        <item x="214"/>
        <item x="89"/>
        <item x="248"/>
        <item x="12"/>
        <item x="86"/>
        <item x="165"/>
        <item x="26"/>
        <item x="55"/>
        <item x="1"/>
        <item x="56"/>
        <item x="119"/>
        <item x="57"/>
        <item x="58"/>
        <item x="226"/>
        <item x="213"/>
        <item x="59"/>
        <item x="239"/>
        <item x="141"/>
        <item x="174"/>
        <item x="32"/>
        <item x="228"/>
        <item x="126"/>
        <item x="127"/>
        <item x="2"/>
        <item x="60"/>
        <item x="142"/>
        <item x="29"/>
        <item x="272"/>
        <item x="134"/>
        <item x="189"/>
        <item x="159"/>
        <item x="249"/>
        <item x="250"/>
        <item x="251"/>
        <item x="143"/>
        <item x="163"/>
        <item x="19"/>
        <item x="128"/>
        <item x="215"/>
        <item x="13"/>
        <item x="199"/>
        <item x="218"/>
        <item x="61"/>
        <item x="172"/>
        <item x="245"/>
        <item x="236"/>
        <item x="216"/>
        <item x="173"/>
        <item x="62"/>
        <item x="69"/>
        <item x="63"/>
        <item x="193"/>
        <item x="42"/>
        <item x="21"/>
        <item x="273"/>
        <item x="229"/>
        <item x="219"/>
        <item x="217"/>
        <item x="191"/>
        <item x="123"/>
        <item x="288"/>
        <item x="289"/>
        <item x="290"/>
        <item x="93"/>
        <item x="274"/>
        <item x="291"/>
        <item x="275"/>
        <item x="252"/>
        <item x="292"/>
        <item x="101"/>
        <item x="293"/>
        <item x="253"/>
        <item x="276"/>
        <item x="294"/>
        <item x="254"/>
        <item x="103"/>
        <item x="35"/>
        <item x="295"/>
        <item x="255"/>
        <item x="129"/>
        <item x="296"/>
        <item x="297"/>
        <item x="277"/>
        <item x="104"/>
        <item x="98"/>
        <item x="100"/>
        <item x="256"/>
        <item x="298"/>
        <item x="102"/>
        <item x="299"/>
        <item x="257"/>
        <item x="300"/>
        <item x="278"/>
        <item x="99"/>
        <item x="94"/>
        <item x="258"/>
        <item x="279"/>
        <item x="301"/>
        <item x="280"/>
        <item x="302"/>
        <item x="105"/>
        <item x="281"/>
        <item x="97"/>
        <item x="303"/>
        <item x="25"/>
        <item x="304"/>
        <item x="305"/>
        <item x="259"/>
        <item x="95"/>
        <item x="306"/>
        <item x="96"/>
        <item x="282"/>
        <item x="307"/>
        <item x="308"/>
        <item x="192"/>
        <item x="233"/>
        <item x="154"/>
        <item x="138"/>
        <item x="120"/>
        <item x="51"/>
        <item x="121"/>
        <item x="190"/>
        <item x="164"/>
        <item x="283"/>
        <item x="10"/>
        <item x="234"/>
        <item x="194"/>
        <item x="130"/>
        <item x="64"/>
        <item x="24"/>
        <item x="231"/>
        <item x="176"/>
        <item x="225"/>
        <item x="260"/>
        <item x="309"/>
        <item x="33"/>
        <item x="83"/>
        <item x="211"/>
        <item x="179"/>
        <item x="113"/>
        <item x="235"/>
        <item x="187"/>
        <item x="6"/>
        <item x="106"/>
        <item x="261"/>
        <item x="91"/>
        <item x="90"/>
        <item x="166"/>
        <item x="206"/>
        <item x="223"/>
        <item x="310"/>
        <item x="209"/>
        <item x="222"/>
        <item x="212"/>
        <item x="34"/>
        <item x="210"/>
        <item x="169"/>
        <item x="195"/>
        <item x="243"/>
        <item x="186"/>
        <item x="240"/>
        <item x="5"/>
        <item x="65"/>
        <item x="205"/>
        <item x="284"/>
        <item x="185"/>
        <item x="30"/>
        <item x="262"/>
        <item x="112"/>
        <item x="71"/>
        <item x="157"/>
        <item x="237"/>
        <item x="188"/>
        <item x="114"/>
        <item x="70"/>
        <item x="263"/>
        <item x="144"/>
        <item x="198"/>
        <item x="162"/>
        <item x="66"/>
        <item x="67"/>
        <item x="81"/>
        <item x="9"/>
        <item x="264"/>
        <item x="184"/>
        <item x="3"/>
        <item x="11"/>
        <item x="43"/>
        <item x="221"/>
        <item x="68"/>
        <item x="145"/>
        <item x="161"/>
        <item x="180"/>
        <item x="7"/>
        <item x="202"/>
        <item x="44"/>
        <item x="27"/>
        <item x="87"/>
        <item x="48"/>
        <item x="52"/>
        <item x="17"/>
        <item x="146"/>
        <item x="196"/>
        <item x="0"/>
        <item x="82"/>
        <item x="200"/>
        <item x="285"/>
        <item x="203"/>
        <item x="147"/>
        <item x="20"/>
        <item x="148"/>
        <item x="232"/>
        <item x="286"/>
        <item x="241"/>
        <item x="265"/>
        <item x="72"/>
        <item x="131"/>
        <item x="139"/>
        <item x="266"/>
        <item x="267"/>
        <item x="160"/>
        <item x="118"/>
        <item x="149"/>
        <item x="140"/>
        <item x="135"/>
        <item x="156"/>
        <item x="45"/>
        <item x="244"/>
        <item x="181"/>
        <item x="238"/>
        <item x="92"/>
        <item x="208"/>
        <item x="14"/>
        <item x="311"/>
        <item x="246"/>
        <item x="73"/>
        <item x="18"/>
        <item x="74"/>
        <item x="36"/>
        <item x="16"/>
        <item x="108"/>
        <item x="39"/>
        <item x="75"/>
        <item x="155"/>
        <item x="124"/>
        <item x="171"/>
        <item x="170"/>
        <item x="23"/>
        <item x="107"/>
        <item x="109"/>
        <item x="122"/>
        <item x="242"/>
        <item x="28"/>
        <item x="117"/>
        <item x="76"/>
        <item x="77"/>
        <item x="110"/>
        <item x="158"/>
        <item x="46"/>
        <item x="78"/>
        <item x="175"/>
        <item x="167"/>
        <item x="115"/>
        <item x="150"/>
        <item x="132"/>
        <item x="116"/>
        <item x="178"/>
        <item x="136"/>
        <item x="201"/>
        <item x="204"/>
        <item x="151"/>
        <item x="287"/>
        <item x="79"/>
        <item x="227"/>
        <item x="207"/>
        <item x="183"/>
        <item x="4"/>
        <item x="313"/>
        <item x="268"/>
        <item x="88"/>
        <item x="84"/>
        <item x="133"/>
        <item x="15"/>
        <item x="80"/>
        <item x="37"/>
        <item x="38"/>
        <item x="269"/>
        <item x="47"/>
        <item x="111"/>
        <item x="182"/>
        <item x="168"/>
        <item x="40"/>
        <item x="177"/>
        <item x="8"/>
        <item x="49"/>
        <item x="22"/>
        <item x="197"/>
        <item x="312"/>
        <item t="default"/>
      </items>
    </pivotField>
    <pivotField compact="0" showAll="0"/>
    <pivotField compact="0" showAll="0"/>
    <pivotField compact="0" showAll="0"/>
    <pivotField compact="0" showAll="0"/>
    <pivotField compact="0" showAll="0"/>
    <pivotField compact="0" numFmtId="9" showAll="0"/>
    <pivotField compact="0" showAll="0"/>
    <pivotField compact="0" showAll="0"/>
    <pivotField compact="0" showAll="0"/>
    <pivotField compact="0" showAll="0"/>
    <pivotField dataField="1" compact="0" showAll="0">
      <items count="29">
        <item x="0"/>
        <item x="2"/>
        <item x="1"/>
        <item x="4"/>
        <item x="3"/>
        <item x="16"/>
        <item x="5"/>
        <item x="11"/>
        <item x="9"/>
        <item x="14"/>
        <item x="12"/>
        <item x="15"/>
        <item x="7"/>
        <item x="10"/>
        <item x="18"/>
        <item x="6"/>
        <item x="8"/>
        <item x="20"/>
        <item x="19"/>
        <item x="17"/>
        <item x="13"/>
        <item x="21"/>
        <item x="22"/>
        <item x="25"/>
        <item x="23"/>
        <item x="24"/>
        <item x="26"/>
        <item x="27"/>
        <item t="default"/>
      </items>
    </pivotField>
    <pivotField dataField="1" compact="0" showAll="0">
      <items count="30">
        <item x="2"/>
        <item x="1"/>
        <item x="0"/>
        <item x="3"/>
        <item x="4"/>
        <item x="6"/>
        <item x="5"/>
        <item x="20"/>
        <item x="7"/>
        <item x="8"/>
        <item x="12"/>
        <item x="19"/>
        <item x="18"/>
        <item x="15"/>
        <item x="10"/>
        <item x="13"/>
        <item x="14"/>
        <item x="9"/>
        <item x="25"/>
        <item x="23"/>
        <item x="21"/>
        <item x="16"/>
        <item x="17"/>
        <item x="11"/>
        <item x="22"/>
        <item x="24"/>
        <item x="26"/>
        <item x="27"/>
        <item x="28"/>
        <item t="default"/>
      </items>
    </pivotField>
    <pivotField dataField="1" compact="0" showAll="0">
      <items count="26">
        <item x="1"/>
        <item x="0"/>
        <item x="2"/>
        <item x="3"/>
        <item x="4"/>
        <item x="17"/>
        <item x="5"/>
        <item x="7"/>
        <item x="16"/>
        <item x="11"/>
        <item x="13"/>
        <item x="12"/>
        <item x="9"/>
        <item x="8"/>
        <item x="6"/>
        <item x="15"/>
        <item x="14"/>
        <item x="10"/>
        <item x="20"/>
        <item x="18"/>
        <item x="22"/>
        <item x="21"/>
        <item x="24"/>
        <item x="19"/>
        <item x="23"/>
        <item t="default"/>
      </items>
    </pivotField>
    <pivotField dataField="1" compact="0" showAll="0">
      <items count="18">
        <item x="1"/>
        <item x="0"/>
        <item x="2"/>
        <item x="3"/>
        <item x="4"/>
        <item x="5"/>
        <item x="9"/>
        <item x="11"/>
        <item x="12"/>
        <item x="10"/>
        <item x="8"/>
        <item x="14"/>
        <item x="6"/>
        <item x="13"/>
        <item x="7"/>
        <item x="15"/>
        <item x="16"/>
        <item t="default"/>
      </items>
    </pivotField>
    <pivotField dataField="1" compact="0" showAll="0">
      <items count="10">
        <item x="1"/>
        <item x="0"/>
        <item x="2"/>
        <item x="3"/>
        <item x="4"/>
        <item x="5"/>
        <item x="7"/>
        <item x="6"/>
        <item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9"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0">
        <item x="0"/>
        <item x="2"/>
        <item x="1"/>
        <item x="4"/>
        <item x="5"/>
        <item x="6"/>
        <item x="16"/>
        <item x="7"/>
        <item x="18"/>
        <item x="8"/>
        <item x="14"/>
        <item x="11"/>
        <item x="13"/>
        <item x="12"/>
        <item x="3"/>
        <item x="15"/>
        <item x="17"/>
        <item x="10"/>
        <item x="9"/>
        <item t="default"/>
      </items>
    </pivotField>
    <pivotField compact="0" showAll="0"/>
    <pivotField compact="0" showAll="0"/>
    <pivotField compact="0" showAll="0"/>
    <pivotField compact="0" showAll="0"/>
    <pivotField dataField="1" compact="0" showAll="0">
      <items count="11">
        <item x="7"/>
        <item x="2"/>
        <item x="9"/>
        <item x="0"/>
        <item x="8"/>
        <item x="3"/>
        <item x="6"/>
        <item x="4"/>
        <item x="1"/>
        <item x="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9" showAll="0"/>
    <pivotField compact="0" showAll="0"/>
    <pivotField compact="0" numFmtId="188" showAll="0"/>
    <pivotField compact="0" showAll="0"/>
    <pivotField compact="0" showAll="0"/>
    <pivotField compact="0" showAll="0"/>
    <pivotField compact="0" numFmtId="188" showAll="0"/>
    <pivotField compact="0" showAll="0"/>
    <pivotField compact="0" showAll="0"/>
    <pivotField dataField="1" compact="0" showAll="0">
      <items count="5">
        <item x="0"/>
        <item x="1"/>
        <item x="3"/>
        <item x="2"/>
        <item t="default"/>
      </items>
    </pivotField>
    <pivotField compact="0" numFmtId="1" showAll="0"/>
    <pivotField compact="0" numFmtId="192" showAll="0"/>
    <pivotField compact="0" numFmtId="190" showAll="0"/>
    <pivotField compact="0" showAll="0"/>
    <pivotField compact="0" showAll="0"/>
    <pivotField compact="0" showAll="0"/>
    <pivotField compact="0" showAll="0"/>
    <pivotField compact="0" numFmtId="9" showAll="0"/>
    <pivotField compact="0" showAll="0"/>
    <pivotField compact="0" showAll="0"/>
    <pivotField compact="0" showAll="0"/>
    <pivotField compact="0" numFmtId="190" showAll="0"/>
    <pivotField compact="0" numFmtId="190" showAll="0"/>
    <pivotField compact="0" showAll="0"/>
    <pivotField compact="0" showAll="0"/>
    <pivotField compact="0" showAll="0"/>
    <pivotField compact="0" showAll="0"/>
    <pivotField dataField="1" compact="0" showAll="0">
      <items count="5">
        <item x="0"/>
        <item x="3"/>
        <item x="2"/>
        <item x="1"/>
        <item t="default"/>
      </items>
    </pivotField>
    <pivotField dataField="1" compact="0" showAll="0">
      <items count="3">
        <item x="0"/>
        <item x="1"/>
        <item t="default"/>
      </items>
    </pivotField>
    <pivotField dataField="1" compact="0" numFmtId="192" showAll="0">
      <items count="5">
        <item x="1"/>
        <item x="3"/>
        <item x="2"/>
        <item x="0"/>
        <item t="default"/>
      </items>
    </pivotField>
    <pivotField dataField="1" compact="0" showAll="0">
      <items count="2">
        <item x="0"/>
        <item t="default"/>
      </items>
    </pivotField>
  </pivotFields>
  <rowFields count="1">
    <field x="10"/>
  </rowFields>
  <rowItems count="4">
    <i>
      <x/>
    </i>
    <i>
      <x v="3"/>
    </i>
    <i>
      <x v="5"/>
    </i>
    <i t="grand">
      <x/>
    </i>
  </rowItems>
  <colFields count="1">
    <field x="-2"/>
  </colFields>
  <colItems count="13">
    <i>
      <x/>
    </i>
    <i i="1">
      <x v="1"/>
    </i>
    <i i="2">
      <x v="2"/>
    </i>
    <i i="3">
      <x v="3"/>
    </i>
    <i i="4">
      <x v="4"/>
    </i>
    <i i="5">
      <x v="5"/>
    </i>
    <i i="6">
      <x v="6"/>
    </i>
    <i i="7">
      <x v="7"/>
    </i>
    <i i="8">
      <x v="8"/>
    </i>
    <i i="9">
      <x v="9"/>
    </i>
    <i i="10">
      <x v="10"/>
    </i>
    <i i="11">
      <x v="11"/>
    </i>
    <i i="12">
      <x v="12"/>
    </i>
  </colItems>
  <pageFields count="1">
    <pageField fld="1"/>
  </pageFields>
  <dataFields count="13">
    <dataField name="TOTAL SITES" fld="13" subtotal="count" baseField="0" baseItem="0"/>
    <dataField name="SURVEY STARTED" fld="24" subtotal="count" baseField="0" baseItem="0"/>
    <dataField name="DONE SURVEY" fld="25" subtotal="count" baseField="0" baseItem="0"/>
    <dataField name="DESIGN COMPLETED" fld="26" subtotal="count" baseField="0" baseItem="0"/>
    <dataField name="DESIGN SUBMITTED" fld="27" subtotal="count" baseField="0" baseItem="0"/>
    <dataField name="DESIGN APPROVED  " fld="28" subtotal="count" baseField="0" baseItem="0"/>
    <dataField name="STARTED PERMITTING" fld="54" subtotal="count" baseField="0" baseItem="0"/>
    <dataField name="RFE" fld="59" subtotal="count" baseField="0" baseItem="0"/>
    <dataField name="EXTRACTION STARTED" fld="78" subtotal="count" baseField="0" baseItem="0"/>
    <dataField name="ISP EXTRACTED " fld="96" baseField="0" baseItem="0"/>
    <dataField name="OSP EXTRACTED " fld="97" baseField="0" baseItem="0"/>
    <dataField name="TOTAL TONS" fld="98" baseField="0" baseItem="0"/>
    <dataField name=" EXTRACTION DONE" fld="99" subtotal="count" baseField="0" baseItem="0"/>
  </dataFields>
  <formats count="172">
    <format dxfId="0">
      <pivotArea dataOnly="0" labelOnly="1" fieldPosition="0">
        <references count="1">
          <reference field="4294967294" count="1">
            <x v="1"/>
          </reference>
        </references>
      </pivotArea>
    </format>
    <format dxfId="1">
      <pivotArea dataOnly="0" labelOnly="1" fieldPosition="0">
        <references count="1">
          <reference field="4294967294" count="1">
            <x v="2"/>
          </reference>
        </references>
      </pivotArea>
    </format>
    <format dxfId="2">
      <pivotArea dataOnly="0" labelOnly="1" fieldPosition="0">
        <references count="1">
          <reference field="4294967294" count="1">
            <x v="3"/>
          </reference>
        </references>
      </pivotArea>
    </format>
    <format dxfId="3">
      <pivotArea dataOnly="0" labelOnly="1" fieldPosition="0">
        <references count="1">
          <reference field="4294967294" count="1">
            <x v="4"/>
          </reference>
        </references>
      </pivotArea>
    </format>
    <format dxfId="4">
      <pivotArea dataOnly="0" labelOnly="1" fieldPosition="0">
        <references count="1">
          <reference field="4294967294" count="1">
            <x v="5"/>
          </reference>
        </references>
      </pivotArea>
    </format>
    <format dxfId="5">
      <pivotArea dataOnly="0" labelOnly="1" fieldPosition="0">
        <references count="1">
          <reference field="4294967294" count="1">
            <x v="6"/>
          </reference>
        </references>
      </pivotArea>
    </format>
    <format dxfId="6">
      <pivotArea collapsedLevelsAreSubtotals="1" fieldPosition="0"/>
    </format>
    <format dxfId="7">
      <pivotArea dataOnly="0" labelOnly="1" fieldPosition="0">
        <references count="1">
          <reference field="4294967294" count="1">
            <x v="1"/>
          </reference>
        </references>
      </pivotArea>
    </format>
    <format dxfId="8">
      <pivotArea dataOnly="0" labelOnly="1" fieldPosition="0">
        <references count="1">
          <reference field="4294967294" count="1">
            <x v="2"/>
          </reference>
        </references>
      </pivotArea>
    </format>
    <format dxfId="9">
      <pivotArea dataOnly="0" labelOnly="1" fieldPosition="0">
        <references count="1">
          <reference field="4294967294" count="1">
            <x v="3"/>
          </reference>
        </references>
      </pivotArea>
    </format>
    <format dxfId="10">
      <pivotArea dataOnly="0" labelOnly="1" fieldPosition="0">
        <references count="1">
          <reference field="4294967294" count="1">
            <x v="4"/>
          </reference>
        </references>
      </pivotArea>
    </format>
    <format dxfId="11">
      <pivotArea dataOnly="0" labelOnly="1" fieldPosition="0">
        <references count="1">
          <reference field="4294967294" count="1">
            <x v="5"/>
          </reference>
        </references>
      </pivotArea>
    </format>
    <format dxfId="12">
      <pivotArea dataOnly="0" labelOnly="1" fieldPosition="0">
        <references count="1">
          <reference field="4294967294" count="1">
            <x v="6"/>
          </reference>
        </references>
      </pivotArea>
    </format>
    <format dxfId="13">
      <pivotArea dataOnly="0" labelOnly="1" fieldPosition="0">
        <references count="1">
          <reference field="4294967294" count="1">
            <x v="7"/>
          </reference>
        </references>
      </pivotArea>
    </format>
    <format dxfId="14">
      <pivotArea collapsedLevelsAreSubtotals="1" fieldPosition="0"/>
    </format>
    <format dxfId="15">
      <pivotArea type="all" dataOnly="0" outline="0" fieldPosition="0"/>
    </format>
    <format dxfId="16">
      <pivotArea type="all" dataOnly="0" outline="0" fieldPosition="0"/>
    </format>
    <format dxfId="17">
      <pivotArea dataOnly="0" labelOnly="1" fieldPosition="0">
        <references count="1">
          <reference field="10" count="1">
            <x v="0"/>
          </reference>
        </references>
      </pivotArea>
    </format>
    <format dxfId="18">
      <pivotArea dataOnly="0" labelOnly="1" fieldPosition="0">
        <references count="1">
          <reference field="10" count="1">
            <x v="2"/>
          </reference>
        </references>
      </pivotArea>
    </format>
    <format dxfId="19">
      <pivotArea dataOnly="0" labelOnly="1" fieldPosition="0">
        <references count="1">
          <reference field="10" count="1">
            <x v="1"/>
          </reference>
        </references>
      </pivotArea>
    </format>
    <format dxfId="20">
      <pivotArea dataOnly="0" labelOnly="1" fieldPosition="0">
        <references count="1">
          <reference field="10" count="1">
            <x v="3"/>
          </reference>
        </references>
      </pivotArea>
    </format>
    <format dxfId="21">
      <pivotArea collapsedLevelsAreSubtotals="1" fieldPosition="0">
        <references count="1">
          <reference field="10" count="1" selected="0">
            <x v="0"/>
          </reference>
        </references>
      </pivotArea>
    </format>
    <format dxfId="22">
      <pivotArea collapsedLevelsAreSubtotals="1" fieldPosition="0">
        <references count="1">
          <reference field="10" count="1" selected="0">
            <x v="2"/>
          </reference>
        </references>
      </pivotArea>
    </format>
    <format dxfId="23">
      <pivotArea collapsedLevelsAreSubtotals="1" fieldPosition="0">
        <references count="1">
          <reference field="10" count="1" selected="0">
            <x v="1"/>
          </reference>
        </references>
      </pivotArea>
    </format>
    <format dxfId="24">
      <pivotArea collapsedLevelsAreSubtotals="1" fieldPosition="0">
        <references count="1">
          <reference field="10" count="1" selected="0">
            <x v="3"/>
          </reference>
        </references>
      </pivotArea>
    </format>
    <format dxfId="25">
      <pivotArea field="10" type="button" dataOnly="0" labelOnly="1" outline="0" fieldPosition="0"/>
    </format>
    <format dxfId="26">
      <pivotArea dataOnly="0" labelOnly="1" fieldPosition="0">
        <references count="1">
          <reference field="4294967294" count="1">
            <x v="1"/>
          </reference>
        </references>
      </pivotArea>
    </format>
    <format dxfId="27">
      <pivotArea dataOnly="0" labelOnly="1" fieldPosition="0">
        <references count="1">
          <reference field="4294967294" count="1">
            <x v="2"/>
          </reference>
        </references>
      </pivotArea>
    </format>
    <format dxfId="28">
      <pivotArea dataOnly="0" labelOnly="1" fieldPosition="0">
        <references count="1">
          <reference field="4294967294" count="1">
            <x v="3"/>
          </reference>
        </references>
      </pivotArea>
    </format>
    <format dxfId="29">
      <pivotArea dataOnly="0" labelOnly="1" fieldPosition="0">
        <references count="1">
          <reference field="4294967294" count="1">
            <x v="4"/>
          </reference>
        </references>
      </pivotArea>
    </format>
    <format dxfId="30">
      <pivotArea dataOnly="0" labelOnly="1" fieldPosition="0">
        <references count="1">
          <reference field="4294967294" count="1">
            <x v="5"/>
          </reference>
        </references>
      </pivotArea>
    </format>
    <format dxfId="31">
      <pivotArea dataOnly="0" labelOnly="1" fieldPosition="0">
        <references count="1">
          <reference field="4294967294" count="1">
            <x v="6"/>
          </reference>
        </references>
      </pivotArea>
    </format>
    <format dxfId="32">
      <pivotArea dataOnly="0" labelOnly="1" fieldPosition="0">
        <references count="1">
          <reference field="4294967294" count="1">
            <x v="7"/>
          </reference>
        </references>
      </pivotArea>
    </format>
    <format dxfId="33">
      <pivotArea dataOnly="0" labelOnly="1" fieldPosition="0">
        <references count="1">
          <reference field="4294967294" count="1">
            <x v="8"/>
          </reference>
        </references>
      </pivotArea>
    </format>
    <format dxfId="34">
      <pivotArea dataOnly="0" labelOnly="1" fieldPosition="0">
        <references count="1">
          <reference field="4294967294" count="1">
            <x v="12"/>
          </reference>
        </references>
      </pivotArea>
    </format>
    <format dxfId="35">
      <pivotArea field="10" type="button" dataOnly="0" labelOnly="1" outline="0" fieldPosition="0"/>
    </format>
    <format dxfId="36">
      <pivotArea dataOnly="0" labelOnly="1" fieldPosition="0">
        <references count="1">
          <reference field="4294967294" count="1">
            <x v="1"/>
          </reference>
        </references>
      </pivotArea>
    </format>
    <format dxfId="37">
      <pivotArea dataOnly="0" labelOnly="1" fieldPosition="0">
        <references count="1">
          <reference field="4294967294" count="1">
            <x v="2"/>
          </reference>
        </references>
      </pivotArea>
    </format>
    <format dxfId="38">
      <pivotArea dataOnly="0" labelOnly="1" fieldPosition="0">
        <references count="1">
          <reference field="4294967294" count="1">
            <x v="3"/>
          </reference>
        </references>
      </pivotArea>
    </format>
    <format dxfId="39">
      <pivotArea dataOnly="0" labelOnly="1" fieldPosition="0">
        <references count="1">
          <reference field="4294967294" count="1">
            <x v="4"/>
          </reference>
        </references>
      </pivotArea>
    </format>
    <format dxfId="40">
      <pivotArea dataOnly="0" labelOnly="1" fieldPosition="0">
        <references count="1">
          <reference field="4294967294" count="1">
            <x v="5"/>
          </reference>
        </references>
      </pivotArea>
    </format>
    <format dxfId="41">
      <pivotArea dataOnly="0" labelOnly="1" fieldPosition="0">
        <references count="1">
          <reference field="4294967294" count="1">
            <x v="6"/>
          </reference>
        </references>
      </pivotArea>
    </format>
    <format dxfId="42">
      <pivotArea dataOnly="0" labelOnly="1" fieldPosition="0">
        <references count="1">
          <reference field="4294967294" count="1">
            <x v="7"/>
          </reference>
        </references>
      </pivotArea>
    </format>
    <format dxfId="43">
      <pivotArea dataOnly="0" labelOnly="1" fieldPosition="0">
        <references count="1">
          <reference field="4294967294" count="1">
            <x v="8"/>
          </reference>
        </references>
      </pivotArea>
    </format>
    <format dxfId="44">
      <pivotArea dataOnly="0" labelOnly="1" fieldPosition="0">
        <references count="1">
          <reference field="4294967294" count="1">
            <x v="12"/>
          </reference>
        </references>
      </pivotArea>
    </format>
    <format dxfId="45">
      <pivotArea dataOnly="0" labelOnly="1" grandRow="1" fieldPosition="0"/>
    </format>
    <format dxfId="46">
      <pivotArea grandRow="1" collapsedLevelsAreSubtotals="1" fieldPosition="0"/>
    </format>
    <format dxfId="47">
      <pivotArea dataOnly="0" labelOnly="1" grandRow="1" fieldPosition="0"/>
    </format>
    <format dxfId="48">
      <pivotArea grandRow="1" collapsedLevelsAreSubtotals="1" fieldPosition="0"/>
    </format>
    <format dxfId="49">
      <pivotArea type="all" dataOnly="0" outline="0" fieldPosition="0"/>
    </format>
    <format dxfId="50">
      <pivotArea field="10" type="button" dataOnly="0" labelOnly="1" outline="0" fieldPosition="0"/>
    </format>
    <format dxfId="51">
      <pivotArea dataOnly="0" labelOnly="1" fieldPosition="0">
        <references count="1">
          <reference field="4294967294" count="1">
            <x v="1"/>
          </reference>
        </references>
      </pivotArea>
    </format>
    <format dxfId="52">
      <pivotArea dataOnly="0" labelOnly="1" fieldPosition="0">
        <references count="1">
          <reference field="4294967294" count="1">
            <x v="2"/>
          </reference>
        </references>
      </pivotArea>
    </format>
    <format dxfId="53">
      <pivotArea dataOnly="0" labelOnly="1" fieldPosition="0">
        <references count="1">
          <reference field="4294967294" count="1">
            <x v="3"/>
          </reference>
        </references>
      </pivotArea>
    </format>
    <format dxfId="54">
      <pivotArea dataOnly="0" labelOnly="1" fieldPosition="0">
        <references count="1">
          <reference field="4294967294" count="1">
            <x v="4"/>
          </reference>
        </references>
      </pivotArea>
    </format>
    <format dxfId="55">
      <pivotArea dataOnly="0" labelOnly="1" fieldPosition="0">
        <references count="1">
          <reference field="4294967294" count="1">
            <x v="5"/>
          </reference>
        </references>
      </pivotArea>
    </format>
    <format dxfId="56">
      <pivotArea dataOnly="0" labelOnly="1" fieldPosition="0">
        <references count="1">
          <reference field="4294967294" count="1">
            <x v="6"/>
          </reference>
        </references>
      </pivotArea>
    </format>
    <format dxfId="57">
      <pivotArea dataOnly="0" labelOnly="1" fieldPosition="0">
        <references count="1">
          <reference field="4294967294" count="1">
            <x v="7"/>
          </reference>
        </references>
      </pivotArea>
    </format>
    <format dxfId="58">
      <pivotArea dataOnly="0" labelOnly="1" fieldPosition="0">
        <references count="1">
          <reference field="4294967294" count="1">
            <x v="8"/>
          </reference>
        </references>
      </pivotArea>
    </format>
    <format dxfId="59">
      <pivotArea dataOnly="0" labelOnly="1" fieldPosition="0">
        <references count="1">
          <reference field="4294967294" count="1">
            <x v="12"/>
          </reference>
        </references>
      </pivotArea>
    </format>
    <format dxfId="60">
      <pivotArea field="10" type="button" dataOnly="0" labelOnly="1" outline="0" fieldPosition="0"/>
    </format>
    <format dxfId="61">
      <pivotArea dataOnly="0" labelOnly="1" fieldPosition="0">
        <references count="1">
          <reference field="4294967294" count="1">
            <x v="1"/>
          </reference>
        </references>
      </pivotArea>
    </format>
    <format dxfId="62">
      <pivotArea dataOnly="0" labelOnly="1" fieldPosition="0">
        <references count="1">
          <reference field="4294967294" count="1">
            <x v="2"/>
          </reference>
        </references>
      </pivotArea>
    </format>
    <format dxfId="63">
      <pivotArea dataOnly="0" labelOnly="1" fieldPosition="0">
        <references count="1">
          <reference field="4294967294" count="1">
            <x v="3"/>
          </reference>
        </references>
      </pivotArea>
    </format>
    <format dxfId="64">
      <pivotArea dataOnly="0" labelOnly="1" fieldPosition="0">
        <references count="1">
          <reference field="4294967294" count="1">
            <x v="4"/>
          </reference>
        </references>
      </pivotArea>
    </format>
    <format dxfId="65">
      <pivotArea dataOnly="0" labelOnly="1" fieldPosition="0">
        <references count="1">
          <reference field="4294967294" count="1">
            <x v="5"/>
          </reference>
        </references>
      </pivotArea>
    </format>
    <format dxfId="66">
      <pivotArea dataOnly="0" labelOnly="1" fieldPosition="0">
        <references count="1">
          <reference field="4294967294" count="1">
            <x v="6"/>
          </reference>
        </references>
      </pivotArea>
    </format>
    <format dxfId="67">
      <pivotArea dataOnly="0" labelOnly="1" fieldPosition="0">
        <references count="1">
          <reference field="4294967294" count="1">
            <x v="7"/>
          </reference>
        </references>
      </pivotArea>
    </format>
    <format dxfId="68">
      <pivotArea dataOnly="0" labelOnly="1" fieldPosition="0">
        <references count="1">
          <reference field="4294967294" count="1">
            <x v="8"/>
          </reference>
        </references>
      </pivotArea>
    </format>
    <format dxfId="69">
      <pivotArea dataOnly="0" labelOnly="1" fieldPosition="0">
        <references count="1">
          <reference field="4294967294" count="1">
            <x v="12"/>
          </reference>
        </references>
      </pivotArea>
    </format>
    <format dxfId="70">
      <pivotArea field="10" type="button" dataOnly="0" labelOnly="1" outline="0" fieldPosition="0"/>
    </format>
    <format dxfId="71">
      <pivotArea dataOnly="0" labelOnly="1" fieldPosition="0">
        <references count="1">
          <reference field="4294967294" count="1">
            <x v="1"/>
          </reference>
        </references>
      </pivotArea>
    </format>
    <format dxfId="72">
      <pivotArea dataOnly="0" labelOnly="1" fieldPosition="0">
        <references count="1">
          <reference field="4294967294" count="1">
            <x v="2"/>
          </reference>
        </references>
      </pivotArea>
    </format>
    <format dxfId="73">
      <pivotArea dataOnly="0" labelOnly="1" fieldPosition="0">
        <references count="1">
          <reference field="4294967294" count="1">
            <x v="3"/>
          </reference>
        </references>
      </pivotArea>
    </format>
    <format dxfId="74">
      <pivotArea dataOnly="0" labelOnly="1" fieldPosition="0">
        <references count="1">
          <reference field="4294967294" count="1">
            <x v="4"/>
          </reference>
        </references>
      </pivotArea>
    </format>
    <format dxfId="75">
      <pivotArea dataOnly="0" labelOnly="1" fieldPosition="0">
        <references count="1">
          <reference field="4294967294" count="1">
            <x v="5"/>
          </reference>
        </references>
      </pivotArea>
    </format>
    <format dxfId="76">
      <pivotArea dataOnly="0" labelOnly="1" fieldPosition="0">
        <references count="1">
          <reference field="4294967294" count="1">
            <x v="6"/>
          </reference>
        </references>
      </pivotArea>
    </format>
    <format dxfId="77">
      <pivotArea dataOnly="0" labelOnly="1" fieldPosition="0">
        <references count="1">
          <reference field="4294967294" count="1">
            <x v="7"/>
          </reference>
        </references>
      </pivotArea>
    </format>
    <format dxfId="78">
      <pivotArea dataOnly="0" labelOnly="1" fieldPosition="0">
        <references count="1">
          <reference field="4294967294" count="1">
            <x v="8"/>
          </reference>
        </references>
      </pivotArea>
    </format>
    <format dxfId="79">
      <pivotArea dataOnly="0" labelOnly="1" fieldPosition="0">
        <references count="1">
          <reference field="4294967294" count="1">
            <x v="12"/>
          </reference>
        </references>
      </pivotArea>
    </format>
    <format dxfId="80">
      <pivotArea field="10" type="button" dataOnly="0" labelOnly="1" outline="0" fieldPosition="0"/>
    </format>
    <format dxfId="81">
      <pivotArea dataOnly="0" labelOnly="1" fieldPosition="0">
        <references count="1">
          <reference field="4294967294" count="1">
            <x v="1"/>
          </reference>
        </references>
      </pivotArea>
    </format>
    <format dxfId="82">
      <pivotArea dataOnly="0" labelOnly="1" fieldPosition="0">
        <references count="1">
          <reference field="4294967294" count="1">
            <x v="2"/>
          </reference>
        </references>
      </pivotArea>
    </format>
    <format dxfId="83">
      <pivotArea dataOnly="0" labelOnly="1" fieldPosition="0">
        <references count="1">
          <reference field="4294967294" count="1">
            <x v="3"/>
          </reference>
        </references>
      </pivotArea>
    </format>
    <format dxfId="84">
      <pivotArea dataOnly="0" labelOnly="1" fieldPosition="0">
        <references count="1">
          <reference field="4294967294" count="1">
            <x v="4"/>
          </reference>
        </references>
      </pivotArea>
    </format>
    <format dxfId="85">
      <pivotArea dataOnly="0" labelOnly="1" fieldPosition="0">
        <references count="1">
          <reference field="4294967294" count="1">
            <x v="5"/>
          </reference>
        </references>
      </pivotArea>
    </format>
    <format dxfId="86">
      <pivotArea dataOnly="0" labelOnly="1" fieldPosition="0">
        <references count="1">
          <reference field="4294967294" count="1">
            <x v="6"/>
          </reference>
        </references>
      </pivotArea>
    </format>
    <format dxfId="87">
      <pivotArea dataOnly="0" labelOnly="1" fieldPosition="0">
        <references count="1">
          <reference field="4294967294" count="1">
            <x v="7"/>
          </reference>
        </references>
      </pivotArea>
    </format>
    <format dxfId="88">
      <pivotArea dataOnly="0" labelOnly="1" fieldPosition="0">
        <references count="1">
          <reference field="4294967294" count="1">
            <x v="8"/>
          </reference>
        </references>
      </pivotArea>
    </format>
    <format dxfId="89">
      <pivotArea dataOnly="0" labelOnly="1" fieldPosition="0">
        <references count="1">
          <reference field="4294967294" count="1">
            <x v="12"/>
          </reference>
        </references>
      </pivotArea>
    </format>
    <format dxfId="90">
      <pivotArea dataOnly="0" labelOnly="1" grandRow="1" fieldPosition="0"/>
    </format>
    <format dxfId="91">
      <pivotArea grandRow="1" collapsedLevelsAreSubtotals="1" fieldPosition="0"/>
    </format>
    <format dxfId="92">
      <pivotArea collapsedLevelsAreSubtotals="1" fieldPosition="0">
        <references count="1">
          <reference field="10" count="1" selected="0">
            <x v="0"/>
          </reference>
        </references>
      </pivotArea>
    </format>
    <format dxfId="93">
      <pivotArea collapsedLevelsAreSubtotals="1" fieldPosition="0">
        <references count="1">
          <reference field="10" count="1" selected="0">
            <x v="1"/>
          </reference>
        </references>
      </pivotArea>
    </format>
    <format dxfId="94">
      <pivotArea collapsedLevelsAreSubtotals="1" fieldPosition="0">
        <references count="1">
          <reference field="10" count="1" selected="0">
            <x v="2"/>
          </reference>
        </references>
      </pivotArea>
    </format>
    <format dxfId="95">
      <pivotArea collapsedLevelsAreSubtotals="1" fieldPosition="0">
        <references count="1">
          <reference field="10" count="1" selected="0">
            <x v="3"/>
          </reference>
        </references>
      </pivotArea>
    </format>
    <format dxfId="96">
      <pivotArea collapsedLevelsAreSubtotals="1" fieldPosition="0">
        <references count="1">
          <reference field="10" count="1" selected="0">
            <x v="0"/>
          </reference>
        </references>
      </pivotArea>
    </format>
    <format dxfId="97">
      <pivotArea collapsedLevelsAreSubtotals="1" fieldPosition="0">
        <references count="1">
          <reference field="10" count="1" selected="0">
            <x v="1"/>
          </reference>
        </references>
      </pivotArea>
    </format>
    <format dxfId="98">
      <pivotArea collapsedLevelsAreSubtotals="1" fieldPosition="0">
        <references count="1">
          <reference field="10" count="1" selected="0">
            <x v="2"/>
          </reference>
        </references>
      </pivotArea>
    </format>
    <format dxfId="99">
      <pivotArea collapsedLevelsAreSubtotals="1" fieldPosition="0">
        <references count="1">
          <reference field="10" count="1" selected="0">
            <x v="3"/>
          </reference>
        </references>
      </pivotArea>
    </format>
    <format dxfId="100">
      <pivotArea dataOnly="0" labelOnly="1" fieldPosition="0">
        <references count="1">
          <reference field="10" count="1">
            <x v="0"/>
          </reference>
        </references>
      </pivotArea>
    </format>
    <format dxfId="101">
      <pivotArea dataOnly="0" labelOnly="1" fieldPosition="0">
        <references count="1">
          <reference field="10" count="1">
            <x v="1"/>
          </reference>
        </references>
      </pivotArea>
    </format>
    <format dxfId="102">
      <pivotArea dataOnly="0" labelOnly="1" fieldPosition="0">
        <references count="1">
          <reference field="10" count="1">
            <x v="2"/>
          </reference>
        </references>
      </pivotArea>
    </format>
    <format dxfId="103">
      <pivotArea dataOnly="0" labelOnly="1" fieldPosition="0">
        <references count="1">
          <reference field="10" count="1">
            <x v="3"/>
          </reference>
        </references>
      </pivotArea>
    </format>
    <format dxfId="104">
      <pivotArea dataOnly="0" labelOnly="1" fieldPosition="0">
        <references count="1">
          <reference field="10" count="1">
            <x v="6"/>
          </reference>
        </references>
      </pivotArea>
    </format>
    <format dxfId="105">
      <pivotArea collapsedLevelsAreSubtotals="1" fieldPosition="0">
        <references count="1">
          <reference field="10" count="1" selected="0">
            <x v="6"/>
          </reference>
        </references>
      </pivotArea>
    </format>
    <format dxfId="106">
      <pivotArea dataOnly="0" labelOnly="1" fieldPosition="0">
        <references count="1">
          <reference field="10" count="1">
            <x v="6"/>
          </reference>
        </references>
      </pivotArea>
    </format>
    <format dxfId="107">
      <pivotArea collapsedLevelsAreSubtotals="1" fieldPosition="0">
        <references count="1">
          <reference field="10" count="1" selected="0">
            <x v="6"/>
          </reference>
        </references>
      </pivotArea>
    </format>
    <format dxfId="108">
      <pivotArea dataOnly="0" labelOnly="1" fieldPosition="0">
        <references count="1">
          <reference field="10" count="1">
            <x v="6"/>
          </reference>
        </references>
      </pivotArea>
    </format>
    <format dxfId="109">
      <pivotArea collapsedLevelsAreSubtotals="1" fieldPosition="0">
        <references count="1">
          <reference field="10" count="1" selected="0">
            <x v="6"/>
          </reference>
        </references>
      </pivotArea>
    </format>
    <format dxfId="110">
      <pivotArea dataOnly="0" labelOnly="1" fieldPosition="0">
        <references count="1">
          <reference field="10" count="1">
            <x v="6"/>
          </reference>
        </references>
      </pivotArea>
    </format>
    <format dxfId="111">
      <pivotArea collapsedLevelsAreSubtotals="1" fieldPosition="0">
        <references count="1">
          <reference field="10" count="1" selected="0">
            <x v="6"/>
          </reference>
        </references>
      </pivotArea>
    </format>
    <format dxfId="112">
      <pivotArea dataOnly="0" labelOnly="1" fieldPosition="0">
        <references count="1">
          <reference field="10" count="1">
            <x v="0"/>
          </reference>
        </references>
      </pivotArea>
    </format>
    <format dxfId="113">
      <pivotArea dataOnly="0" labelOnly="1" fieldPosition="0">
        <references count="1">
          <reference field="10" count="1">
            <x v="1"/>
          </reference>
        </references>
      </pivotArea>
    </format>
    <format dxfId="114">
      <pivotArea dataOnly="0" labelOnly="1" fieldPosition="0">
        <references count="1">
          <reference field="10" count="1">
            <x v="3"/>
          </reference>
        </references>
      </pivotArea>
    </format>
    <format dxfId="115">
      <pivotArea dataOnly="0" labelOnly="1" fieldPosition="0">
        <references count="1">
          <reference field="10" count="1">
            <x v="6"/>
          </reference>
        </references>
      </pivotArea>
    </format>
    <format dxfId="116">
      <pivotArea type="all" dataOnly="0" outline="0" fieldPosition="0"/>
    </format>
    <format dxfId="117">
      <pivotArea type="all" dataOnly="0" outline="0" fieldPosition="0"/>
    </format>
    <format dxfId="118">
      <pivotArea type="all" dataOnly="0" outline="0" fieldPosition="0"/>
    </format>
    <format dxfId="119">
      <pivotArea type="all" dataOnly="0" outline="0" fieldPosition="0"/>
    </format>
    <format dxfId="120">
      <pivotArea type="all" dataOnly="0" outline="0" fieldPosition="0"/>
    </format>
    <format dxfId="121">
      <pivotArea type="all" dataOnly="0" outline="0" fieldPosition="0"/>
    </format>
    <format dxfId="122">
      <pivotArea type="all" dataOnly="0" outline="0" fieldPosition="0"/>
    </format>
    <format dxfId="123">
      <pivotArea type="all" dataOnly="0" outline="0" fieldPosition="0"/>
    </format>
    <format dxfId="124">
      <pivotArea type="all" dataOnly="0" outline="0" fieldPosition="0"/>
    </format>
    <format dxfId="125">
      <pivotArea type="all" dataOnly="0" outline="0" fieldPosition="0"/>
    </format>
    <format dxfId="126">
      <pivotArea type="all" dataOnly="0" outline="0" fieldPosition="0"/>
    </format>
    <format dxfId="127">
      <pivotArea type="all" dataOnly="0" outline="0" fieldPosition="0"/>
    </format>
    <format dxfId="128">
      <pivotArea type="all" dataOnly="0" outline="0" fieldPosition="0"/>
    </format>
    <format dxfId="129">
      <pivotArea type="all" dataOnly="0" outline="0" fieldPosition="0"/>
    </format>
    <format dxfId="130">
      <pivotArea type="all" dataOnly="0" outline="0" fieldPosition="0"/>
    </format>
    <format dxfId="131">
      <pivotArea type="all" dataOnly="0" outline="0" fieldPosition="0"/>
    </format>
    <format dxfId="132">
      <pivotArea type="all" dataOnly="0" outline="0" fieldPosition="0"/>
    </format>
    <format dxfId="133">
      <pivotArea type="all" dataOnly="0" outline="0" fieldPosition="0"/>
    </format>
    <format dxfId="134">
      <pivotArea type="all" dataOnly="0" outline="0" fieldPosition="0"/>
    </format>
    <format dxfId="135">
      <pivotArea type="all" dataOnly="0" outline="0" fieldPosition="0"/>
    </format>
    <format dxfId="136">
      <pivotArea type="all" dataOnly="0" outline="0" fieldPosition="0"/>
    </format>
    <format dxfId="137">
      <pivotArea type="all" dataOnly="0" outline="0" fieldPosition="0"/>
    </format>
    <format dxfId="138">
      <pivotArea dataOnly="0" labelOnly="1" fieldPosition="0">
        <references count="1">
          <reference field="4294967294" count="1">
            <x v="0"/>
          </reference>
        </references>
      </pivotArea>
    </format>
    <format dxfId="139">
      <pivotArea collapsedLevelsAreSubtotals="1" fieldPosition="0">
        <references count="1">
          <reference field="4294967294" count="1" selected="0">
            <x v="0"/>
          </reference>
        </references>
      </pivotArea>
    </format>
    <format dxfId="140">
      <pivotArea dataOnly="0" labelOnly="1" fieldPosition="0">
        <references count="1">
          <reference field="4294967294" count="1">
            <x v="0"/>
          </reference>
        </references>
      </pivotArea>
    </format>
    <format dxfId="141">
      <pivotArea dataOnly="0" labelOnly="1" fieldPosition="0">
        <references count="1">
          <reference field="4294967294" count="1">
            <x v="0"/>
          </reference>
        </references>
      </pivotArea>
    </format>
    <format dxfId="142">
      <pivotArea collapsedLevelsAreSubtotals="1" fieldPosition="0">
        <references count="2">
          <reference field="10" count="1" selected="0">
            <x v="0"/>
          </reference>
          <reference field="4294967294" count="1" selected="0">
            <x v="0"/>
          </reference>
        </references>
      </pivotArea>
    </format>
    <format dxfId="143">
      <pivotArea collapsedLevelsAreSubtotals="1" fieldPosition="0">
        <references count="2">
          <reference field="10" count="1" selected="0">
            <x v="3"/>
          </reference>
          <reference field="4294967294" count="1" selected="0">
            <x v="0"/>
          </reference>
        </references>
      </pivotArea>
    </format>
    <format dxfId="144">
      <pivotArea type="all" dataOnly="0" outline="0" fieldPosition="0"/>
    </format>
    <format dxfId="145">
      <pivotArea type="all" dataOnly="0" outline="0" fieldPosition="0"/>
    </format>
    <format dxfId="146">
      <pivotArea type="all" dataOnly="0" outline="0" fieldPosition="0"/>
    </format>
    <format dxfId="147">
      <pivotArea type="all" dataOnly="0" outline="0" fieldPosition="0"/>
    </format>
    <format dxfId="148">
      <pivotArea type="all" dataOnly="0" outline="0" fieldPosition="0"/>
    </format>
    <format dxfId="149">
      <pivotArea dataOnly="0" labelOnly="1" fieldPosition="0">
        <references count="1">
          <reference field="4294967294" count="1">
            <x v="9"/>
          </reference>
        </references>
      </pivotArea>
    </format>
    <format dxfId="150">
      <pivotArea dataOnly="0" labelOnly="1" fieldPosition="0">
        <references count="1">
          <reference field="4294967294" count="1">
            <x v="10"/>
          </reference>
        </references>
      </pivotArea>
    </format>
    <format dxfId="151">
      <pivotArea dataOnly="0" labelOnly="1" fieldPosition="0">
        <references count="1">
          <reference field="4294967294" count="1">
            <x v="9"/>
          </reference>
        </references>
      </pivotArea>
    </format>
    <format dxfId="152">
      <pivotArea dataOnly="0" labelOnly="1" fieldPosition="0">
        <references count="1">
          <reference field="4294967294" count="1">
            <x v="10"/>
          </reference>
        </references>
      </pivotArea>
    </format>
    <format dxfId="153">
      <pivotArea dataOnly="0" labelOnly="1" fieldPosition="0">
        <references count="1">
          <reference field="4294967294" count="1">
            <x v="9"/>
          </reference>
        </references>
      </pivotArea>
    </format>
    <format dxfId="154">
      <pivotArea dataOnly="0" labelOnly="1" fieldPosition="0">
        <references count="1">
          <reference field="4294967294" count="1">
            <x v="10"/>
          </reference>
        </references>
      </pivotArea>
    </format>
    <format dxfId="155">
      <pivotArea dataOnly="0" labelOnly="1" fieldPosition="0">
        <references count="1">
          <reference field="4294967294" count="1">
            <x v="9"/>
          </reference>
        </references>
      </pivotArea>
    </format>
    <format dxfId="156">
      <pivotArea dataOnly="0" labelOnly="1" fieldPosition="0">
        <references count="1">
          <reference field="4294967294" count="1">
            <x v="10"/>
          </reference>
        </references>
      </pivotArea>
    </format>
    <format dxfId="157">
      <pivotArea type="all" dataOnly="0" outline="0" fieldPosition="0"/>
    </format>
    <format dxfId="158">
      <pivotArea type="all" dataOnly="0" outline="0" fieldPosition="0"/>
    </format>
    <format dxfId="159">
      <pivotArea collapsedLevelsAreSubtotals="1" fieldPosition="0">
        <references count="1">
          <reference field="10" count="1" selected="0">
            <x v="5"/>
          </reference>
        </references>
      </pivotArea>
    </format>
    <format dxfId="160">
      <pivotArea collapsedLevelsAreSubtotals="1" fieldPosition="0">
        <references count="1">
          <reference field="10" count="1" selected="0">
            <x v="10"/>
          </reference>
        </references>
      </pivotArea>
    </format>
    <format dxfId="161">
      <pivotArea collapsedLevelsAreSubtotals="1" fieldPosition="0">
        <references count="1">
          <reference field="10" count="1" selected="0">
            <x v="5"/>
          </reference>
        </references>
      </pivotArea>
    </format>
    <format dxfId="162">
      <pivotArea collapsedLevelsAreSubtotals="1" fieldPosition="0">
        <references count="1">
          <reference field="10" count="1" selected="0">
            <x v="10"/>
          </reference>
        </references>
      </pivotArea>
    </format>
    <format dxfId="163">
      <pivotArea dataOnly="0" labelOnly="1" fieldPosition="0">
        <references count="1">
          <reference field="10" count="1">
            <x v="5"/>
          </reference>
        </references>
      </pivotArea>
    </format>
    <format dxfId="164">
      <pivotArea dataOnly="0" labelOnly="1" fieldPosition="0">
        <references count="1">
          <reference field="10" count="1">
            <x v="10"/>
          </reference>
        </references>
      </pivotArea>
    </format>
    <format dxfId="165">
      <pivotArea dataOnly="0" labelOnly="1" fieldPosition="0">
        <references count="1">
          <reference field="4294967294" count="1">
            <x v="11"/>
          </reference>
        </references>
      </pivotArea>
    </format>
    <format dxfId="166">
      <pivotArea collapsedLevelsAreSubtotals="1" fieldPosition="0">
        <references count="1">
          <reference field="4294967294" count="1" selected="0">
            <x v="11"/>
          </reference>
        </references>
      </pivotArea>
    </format>
    <format dxfId="167">
      <pivotArea dataOnly="0" labelOnly="1" fieldPosition="0">
        <references count="1">
          <reference field="4294967294" count="1">
            <x v="11"/>
          </reference>
        </references>
      </pivotArea>
    </format>
    <format dxfId="168">
      <pivotArea dataOnly="0" labelOnly="1" fieldPosition="0">
        <references count="1">
          <reference field="4294967294" count="1">
            <x v="11"/>
          </reference>
        </references>
      </pivotArea>
    </format>
    <format dxfId="169">
      <pivotArea dataOnly="0" labelOnly="1" fieldPosition="0">
        <references count="1">
          <reference field="4294967294" count="1">
            <x v="11"/>
          </reference>
        </references>
      </pivotArea>
    </format>
    <format dxfId="170">
      <pivotArea collapsedLevelsAreSubtotals="1" fieldPosition="0">
        <references count="1">
          <reference field="4294967294" count="1" selected="0">
            <x v="9"/>
          </reference>
        </references>
      </pivotArea>
    </format>
    <format dxfId="171">
      <pivotArea collapsedLevelsAreSubtotals="1" fieldPosition="0">
        <references count="1">
          <reference field="4294967294" count="1" selected="0">
            <x v="9"/>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dataPosition="1" autoFormatId="1" applyNumberFormats="0" applyBorderFormats="0" applyFontFormats="0" applyPatternFormats="0" applyAlignmentFormats="0" applyWidthHeightFormats="1" dataCaption="Values" updatedVersion="5" minRefreshableVersion="3" createdVersion="5" mergeItem="1" indent="0" outline="1" outlineData="1" showDrill="1" multipleFieldFilters="0" rowHeaderCaption="QTR" grandTotalCaption="TOTAL">
  <location ref="A1:I19" firstHeaderRow="1" firstDataRow="3" firstDataCol="1"/>
  <pivotFields count="100">
    <pivotField defaultSubtotal="0" showAll="0">
      <items count="7">
        <item x="0"/>
        <item x="4"/>
        <item x="1"/>
        <item x="3"/>
        <item x="5"/>
        <item x="6"/>
        <item x="2"/>
      </items>
    </pivotField>
    <pivotField axis="axisRow" defaultSubtotal="0" showAll="0">
      <items count="4">
        <item x="0"/>
        <item x="1"/>
        <item x="2"/>
        <item m="1" x="3"/>
      </items>
    </pivotField>
    <pivotField axis="axisRow" defaultSubtotal="0" showAll="0">
      <items count="3">
        <item m="1" x="2"/>
        <item x="0"/>
        <item x="1"/>
      </items>
    </pivotField>
    <pivotField defaultSubtotal="0" showAll="0">
      <items count="6">
        <item x="0"/>
        <item x="5"/>
        <item x="1"/>
        <item x="4"/>
        <item x="2"/>
        <item x="3"/>
      </items>
    </pivotField>
    <pivotField defaultSubtotal="0" showAll="0">
      <items count="48">
        <item x="39"/>
        <item x="43"/>
        <item x="32"/>
        <item x="44"/>
        <item x="4"/>
        <item x="3"/>
        <item x="31"/>
        <item x="38"/>
        <item x="7"/>
        <item x="40"/>
        <item x="37"/>
        <item x="0"/>
        <item x="41"/>
        <item x="35"/>
        <item x="45"/>
        <item x="46"/>
        <item x="47"/>
        <item x="42"/>
        <item x="17"/>
        <item x="28"/>
        <item x="24"/>
        <item x="5"/>
        <item x="26"/>
        <item x="8"/>
        <item x="25"/>
        <item x="27"/>
        <item x="6"/>
        <item x="2"/>
        <item x="30"/>
        <item x="34"/>
        <item x="1"/>
        <item x="18"/>
        <item x="16"/>
        <item x="9"/>
        <item x="36"/>
        <item x="10"/>
        <item x="13"/>
        <item x="29"/>
        <item x="15"/>
        <item x="20"/>
        <item x="19"/>
        <item x="11"/>
        <item x="14"/>
        <item x="21"/>
        <item x="12"/>
        <item x="23"/>
        <item x="22"/>
        <item x="33"/>
      </items>
    </pivotField>
    <pivotField defaultSubtotal="0" showAll="0">
      <items count="48">
        <item x="16"/>
        <item x="18"/>
        <item x="23"/>
        <item x="21"/>
        <item x="14"/>
        <item x="22"/>
        <item x="19"/>
        <item x="34"/>
        <item x="17"/>
        <item x="20"/>
        <item x="12"/>
        <item x="13"/>
        <item x="15"/>
        <item x="9"/>
        <item x="30"/>
        <item x="2"/>
        <item x="11"/>
        <item x="1"/>
        <item x="5"/>
        <item x="10"/>
        <item x="8"/>
        <item x="29"/>
        <item x="36"/>
        <item x="47"/>
        <item x="24"/>
        <item x="45"/>
        <item x="0"/>
        <item x="46"/>
        <item x="28"/>
        <item x="27"/>
        <item x="44"/>
        <item x="43"/>
        <item x="6"/>
        <item x="39"/>
        <item x="42"/>
        <item x="40"/>
        <item x="7"/>
        <item x="26"/>
        <item x="35"/>
        <item x="25"/>
        <item x="37"/>
        <item x="38"/>
        <item x="31"/>
        <item x="41"/>
        <item x="32"/>
        <item x="3"/>
        <item x="4"/>
        <item x="33"/>
      </items>
    </pivotField>
    <pivotField defaultSubtotal="0" showAll="0">
      <items count="222">
        <item x="103"/>
        <item x="44"/>
        <item x="205"/>
        <item x="64"/>
        <item x="206"/>
        <item x="109"/>
        <item x="74"/>
        <item x="133"/>
        <item x="207"/>
        <item x="82"/>
        <item x="28"/>
        <item x="36"/>
        <item x="41"/>
        <item x="196"/>
        <item x="45"/>
        <item x="194"/>
        <item x="178"/>
        <item x="197"/>
        <item x="151"/>
        <item x="78"/>
        <item x="12"/>
        <item x="75"/>
        <item x="188"/>
        <item x="139"/>
        <item x="208"/>
        <item x="1"/>
        <item x="46"/>
        <item x="105"/>
        <item x="47"/>
        <item x="48"/>
        <item x="171"/>
        <item x="189"/>
        <item x="49"/>
        <item x="184"/>
        <item x="123"/>
        <item x="177"/>
        <item x="29"/>
        <item x="198"/>
        <item x="100"/>
        <item x="110"/>
        <item x="209"/>
        <item x="2"/>
        <item x="50"/>
        <item x="120"/>
        <item x="125"/>
        <item x="124"/>
        <item x="26"/>
        <item x="117"/>
        <item x="176"/>
        <item x="155"/>
        <item x="162"/>
        <item x="32"/>
        <item x="111"/>
        <item x="187"/>
        <item x="6"/>
        <item x="190"/>
        <item x="19"/>
        <item x="13"/>
        <item x="173"/>
        <item x="51"/>
        <item x="185"/>
        <item x="108"/>
        <item x="52"/>
        <item x="59"/>
        <item x="53"/>
        <item x="158"/>
        <item x="112"/>
        <item x="21"/>
        <item x="172"/>
        <item x="195"/>
        <item x="97"/>
        <item x="157"/>
        <item x="134"/>
        <item x="121"/>
        <item x="106"/>
        <item x="42"/>
        <item x="107"/>
        <item x="156"/>
        <item x="138"/>
        <item x="10"/>
        <item x="159"/>
        <item x="113"/>
        <item x="54"/>
        <item x="144"/>
        <item x="193"/>
        <item x="210"/>
        <item x="199"/>
        <item x="218"/>
        <item x="30"/>
        <item x="104"/>
        <item x="72"/>
        <item x="169"/>
        <item x="147"/>
        <item x="91"/>
        <item x="99"/>
        <item x="154"/>
        <item x="93"/>
        <item x="160"/>
        <item x="80"/>
        <item x="79"/>
        <item x="140"/>
        <item x="153"/>
        <item x="165"/>
        <item x="87"/>
        <item x="89"/>
        <item x="191"/>
        <item x="219"/>
        <item x="211"/>
        <item x="90"/>
        <item x="170"/>
        <item x="31"/>
        <item x="168"/>
        <item x="181"/>
        <item x="5"/>
        <item x="55"/>
        <item x="203"/>
        <item x="27"/>
        <item x="98"/>
        <item x="61"/>
        <item x="136"/>
        <item x="179"/>
        <item x="182"/>
        <item x="60"/>
        <item x="0"/>
        <item x="126"/>
        <item x="56"/>
        <item x="164"/>
        <item x="142"/>
        <item x="57"/>
        <item x="70"/>
        <item x="200"/>
        <item x="9"/>
        <item x="88"/>
        <item x="3"/>
        <item x="11"/>
        <item x="37"/>
        <item x="83"/>
        <item x="175"/>
        <item x="58"/>
        <item x="127"/>
        <item x="137"/>
        <item x="76"/>
        <item x="39"/>
        <item x="43"/>
        <item x="17"/>
        <item x="128"/>
        <item x="161"/>
        <item x="71"/>
        <item x="129"/>
        <item x="20"/>
        <item x="130"/>
        <item x="192"/>
        <item x="38"/>
        <item x="204"/>
        <item x="167"/>
        <item x="7"/>
        <item x="62"/>
        <item x="114"/>
        <item x="118"/>
        <item x="212"/>
        <item x="152"/>
        <item x="201"/>
        <item x="25"/>
        <item x="213"/>
        <item x="148"/>
        <item x="183"/>
        <item x="81"/>
        <item x="14"/>
        <item x="220"/>
        <item x="23"/>
        <item x="92"/>
        <item x="186"/>
        <item x="214"/>
        <item x="86"/>
        <item x="180"/>
        <item x="63"/>
        <item x="18"/>
        <item x="24"/>
        <item x="33"/>
        <item x="16"/>
        <item x="95"/>
        <item x="35"/>
        <item x="65"/>
        <item x="66"/>
        <item x="84"/>
        <item x="174"/>
        <item x="67"/>
        <item x="135"/>
        <item x="94"/>
        <item x="96"/>
        <item x="215"/>
        <item x="143"/>
        <item x="101"/>
        <item x="131"/>
        <item x="115"/>
        <item x="85"/>
        <item x="102"/>
        <item x="146"/>
        <item x="119"/>
        <item x="163"/>
        <item x="166"/>
        <item x="132"/>
        <item x="202"/>
        <item x="68"/>
        <item x="150"/>
        <item x="4"/>
        <item x="77"/>
        <item x="73"/>
        <item x="116"/>
        <item x="15"/>
        <item x="69"/>
        <item x="34"/>
        <item x="216"/>
        <item x="149"/>
        <item x="141"/>
        <item x="217"/>
        <item x="145"/>
        <item x="8"/>
        <item x="40"/>
        <item x="22"/>
        <item x="122"/>
        <item x="221"/>
      </items>
    </pivotField>
    <pivotField defaultSubtotal="0" showAll="0">
      <items count="51">
        <item x="50"/>
        <item x="38"/>
        <item x="40"/>
        <item x="22"/>
        <item x="26"/>
        <item x="9"/>
        <item x="17"/>
        <item x="5"/>
        <item x="37"/>
        <item x="49"/>
        <item x="1"/>
        <item x="15"/>
        <item x="36"/>
        <item x="25"/>
        <item x="29"/>
        <item x="27"/>
        <item x="34"/>
        <item x="42"/>
        <item x="28"/>
        <item x="16"/>
        <item x="10"/>
        <item x="20"/>
        <item x="13"/>
        <item x="11"/>
        <item x="14"/>
        <item x="44"/>
        <item x="32"/>
        <item x="35"/>
        <item x="19"/>
        <item x="0"/>
        <item x="23"/>
        <item x="41"/>
        <item x="48"/>
        <item x="24"/>
        <item x="47"/>
        <item x="21"/>
        <item x="4"/>
        <item x="45"/>
        <item x="3"/>
        <item x="7"/>
        <item x="18"/>
        <item x="2"/>
        <item x="46"/>
        <item x="30"/>
        <item x="43"/>
        <item x="31"/>
        <item x="6"/>
        <item x="8"/>
        <item x="39"/>
        <item x="33"/>
        <item x="12"/>
      </items>
    </pivotField>
    <pivotField defaultSubtotal="0" showAll="0">
      <items count="31">
        <item x="23"/>
        <item x="15"/>
        <item x="7"/>
        <item x="18"/>
        <item x="20"/>
        <item x="1"/>
        <item x="13"/>
        <item x="3"/>
        <item x="25"/>
        <item x="2"/>
        <item x="9"/>
        <item x="14"/>
        <item x="30"/>
        <item x="29"/>
        <item x="10"/>
        <item x="22"/>
        <item x="28"/>
        <item x="17"/>
        <item x="11"/>
        <item x="5"/>
        <item x="21"/>
        <item x="8"/>
        <item x="16"/>
        <item x="4"/>
        <item x="19"/>
        <item x="27"/>
        <item x="26"/>
        <item x="0"/>
        <item x="12"/>
        <item x="6"/>
        <item x="24"/>
      </items>
    </pivotField>
    <pivotField defaultSubtotal="0" showAll="0">
      <items count="5">
        <item x="3"/>
        <item x="0"/>
        <item x="1"/>
        <item x="4"/>
        <item x="2"/>
      </items>
    </pivotField>
    <pivotField axis="axisRow" defaultSubtotal="0" multipleItemSelectionAllowed="1" showAll="0">
      <items count="11">
        <item x="3"/>
        <item x="0"/>
        <item m="1" x="10"/>
        <item m="1" x="7"/>
        <item m="1" x="6"/>
        <item m="1" x="8"/>
        <item x="1"/>
        <item m="1" x="5"/>
        <item m="1" x="9"/>
        <item x="4"/>
        <item x="2"/>
      </items>
    </pivotField>
    <pivotField defaultSubtotal="0" showAll="0">
      <items count="30">
        <item x="6"/>
        <item x="0"/>
        <item x="4"/>
        <item x="21"/>
        <item x="20"/>
        <item x="26"/>
        <item x="25"/>
        <item x="23"/>
        <item x="28"/>
        <item x="29"/>
        <item x="5"/>
        <item x="8"/>
        <item x="7"/>
        <item x="3"/>
        <item x="22"/>
        <item x="24"/>
        <item x="15"/>
        <item x="11"/>
        <item x="2"/>
        <item x="1"/>
        <item x="19"/>
        <item x="27"/>
        <item x="10"/>
        <item x="14"/>
        <item x="16"/>
        <item x="13"/>
        <item x="17"/>
        <item x="12"/>
        <item x="18"/>
        <item x="9"/>
      </items>
    </pivotField>
    <pivotField defaultSubtotal="0" showAll="0">
      <items count="2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5"/>
        <item x="246"/>
        <item x="244"/>
      </items>
    </pivotField>
    <pivotField dataField="1" defaultSubtotal="0" showAll="0">
      <items count="314">
        <item x="247"/>
        <item x="53"/>
        <item x="230"/>
        <item x="125"/>
        <item x="85"/>
        <item x="153"/>
        <item x="31"/>
        <item x="41"/>
        <item x="50"/>
        <item x="137"/>
        <item x="54"/>
        <item x="270"/>
        <item x="271"/>
        <item x="220"/>
        <item x="152"/>
        <item x="224"/>
        <item x="214"/>
        <item x="89"/>
        <item x="248"/>
        <item x="12"/>
        <item x="86"/>
        <item x="165"/>
        <item x="26"/>
        <item x="55"/>
        <item x="1"/>
        <item x="56"/>
        <item x="119"/>
        <item x="57"/>
        <item x="58"/>
        <item x="226"/>
        <item x="213"/>
        <item x="59"/>
        <item x="239"/>
        <item x="141"/>
        <item x="174"/>
        <item x="32"/>
        <item x="228"/>
        <item x="126"/>
        <item x="127"/>
        <item x="2"/>
        <item x="60"/>
        <item x="142"/>
        <item x="29"/>
        <item x="272"/>
        <item x="134"/>
        <item x="189"/>
        <item x="159"/>
        <item x="249"/>
        <item x="250"/>
        <item x="251"/>
        <item x="143"/>
        <item x="163"/>
        <item x="19"/>
        <item x="128"/>
        <item x="215"/>
        <item x="13"/>
        <item x="199"/>
        <item x="218"/>
        <item x="61"/>
        <item x="172"/>
        <item x="245"/>
        <item x="236"/>
        <item x="216"/>
        <item x="173"/>
        <item x="62"/>
        <item x="69"/>
        <item x="63"/>
        <item x="193"/>
        <item x="42"/>
        <item x="21"/>
        <item x="273"/>
        <item x="229"/>
        <item x="219"/>
        <item x="217"/>
        <item x="191"/>
        <item x="123"/>
        <item x="288"/>
        <item x="289"/>
        <item x="290"/>
        <item x="93"/>
        <item x="274"/>
        <item x="291"/>
        <item x="275"/>
        <item x="252"/>
        <item x="292"/>
        <item x="101"/>
        <item x="293"/>
        <item x="253"/>
        <item x="276"/>
        <item x="294"/>
        <item x="254"/>
        <item x="103"/>
        <item x="35"/>
        <item x="295"/>
        <item x="255"/>
        <item x="129"/>
        <item x="296"/>
        <item x="297"/>
        <item x="277"/>
        <item x="104"/>
        <item x="98"/>
        <item x="100"/>
        <item x="256"/>
        <item x="298"/>
        <item x="102"/>
        <item x="299"/>
        <item x="257"/>
        <item x="300"/>
        <item x="278"/>
        <item x="99"/>
        <item x="94"/>
        <item x="258"/>
        <item x="279"/>
        <item x="301"/>
        <item x="280"/>
        <item x="302"/>
        <item x="105"/>
        <item x="281"/>
        <item x="97"/>
        <item x="303"/>
        <item x="25"/>
        <item x="304"/>
        <item x="305"/>
        <item x="259"/>
        <item x="95"/>
        <item x="306"/>
        <item x="96"/>
        <item x="282"/>
        <item x="307"/>
        <item x="308"/>
        <item x="192"/>
        <item x="233"/>
        <item x="154"/>
        <item x="138"/>
        <item x="120"/>
        <item x="51"/>
        <item x="121"/>
        <item x="190"/>
        <item x="164"/>
        <item x="283"/>
        <item x="10"/>
        <item x="234"/>
        <item x="194"/>
        <item x="130"/>
        <item x="64"/>
        <item x="24"/>
        <item x="231"/>
        <item x="176"/>
        <item x="225"/>
        <item x="260"/>
        <item x="309"/>
        <item x="33"/>
        <item x="83"/>
        <item x="211"/>
        <item x="179"/>
        <item x="113"/>
        <item x="235"/>
        <item x="187"/>
        <item x="6"/>
        <item x="106"/>
        <item x="261"/>
        <item x="91"/>
        <item x="90"/>
        <item x="166"/>
        <item x="206"/>
        <item x="223"/>
        <item x="310"/>
        <item x="209"/>
        <item x="222"/>
        <item x="212"/>
        <item x="34"/>
        <item x="210"/>
        <item x="169"/>
        <item x="195"/>
        <item x="243"/>
        <item x="186"/>
        <item x="240"/>
        <item x="5"/>
        <item x="65"/>
        <item x="205"/>
        <item x="284"/>
        <item x="185"/>
        <item x="30"/>
        <item x="262"/>
        <item x="112"/>
        <item x="71"/>
        <item x="157"/>
        <item x="237"/>
        <item x="188"/>
        <item x="114"/>
        <item x="70"/>
        <item x="263"/>
        <item x="144"/>
        <item x="198"/>
        <item x="162"/>
        <item x="66"/>
        <item x="67"/>
        <item x="81"/>
        <item x="9"/>
        <item x="264"/>
        <item x="184"/>
        <item x="3"/>
        <item x="11"/>
        <item x="43"/>
        <item x="221"/>
        <item x="68"/>
        <item x="145"/>
        <item x="161"/>
        <item x="180"/>
        <item x="7"/>
        <item x="202"/>
        <item x="44"/>
        <item x="27"/>
        <item x="87"/>
        <item x="48"/>
        <item x="52"/>
        <item x="17"/>
        <item x="146"/>
        <item x="196"/>
        <item x="0"/>
        <item x="82"/>
        <item x="200"/>
        <item x="285"/>
        <item x="203"/>
        <item x="147"/>
        <item x="20"/>
        <item x="148"/>
        <item x="232"/>
        <item x="286"/>
        <item x="241"/>
        <item x="265"/>
        <item x="72"/>
        <item x="131"/>
        <item x="139"/>
        <item x="266"/>
        <item x="267"/>
        <item x="160"/>
        <item x="118"/>
        <item x="149"/>
        <item x="140"/>
        <item x="135"/>
        <item x="156"/>
        <item x="45"/>
        <item x="181"/>
        <item x="238"/>
        <item x="92"/>
        <item x="208"/>
        <item x="14"/>
        <item x="311"/>
        <item x="246"/>
        <item x="73"/>
        <item x="18"/>
        <item x="74"/>
        <item x="36"/>
        <item x="16"/>
        <item x="108"/>
        <item x="39"/>
        <item x="75"/>
        <item x="155"/>
        <item x="124"/>
        <item x="171"/>
        <item x="170"/>
        <item x="23"/>
        <item x="107"/>
        <item x="109"/>
        <item x="122"/>
        <item x="242"/>
        <item x="28"/>
        <item x="117"/>
        <item x="76"/>
        <item x="77"/>
        <item x="110"/>
        <item x="158"/>
        <item x="46"/>
        <item x="78"/>
        <item x="175"/>
        <item x="167"/>
        <item x="115"/>
        <item x="150"/>
        <item x="132"/>
        <item x="116"/>
        <item x="178"/>
        <item x="136"/>
        <item x="201"/>
        <item x="204"/>
        <item x="151"/>
        <item x="287"/>
        <item x="79"/>
        <item x="227"/>
        <item x="207"/>
        <item x="183"/>
        <item x="4"/>
        <item x="313"/>
        <item x="268"/>
        <item x="88"/>
        <item x="84"/>
        <item x="133"/>
        <item x="15"/>
        <item x="80"/>
        <item x="37"/>
        <item x="38"/>
        <item x="269"/>
        <item x="47"/>
        <item x="111"/>
        <item x="182"/>
        <item x="168"/>
        <item x="40"/>
        <item x="177"/>
        <item x="8"/>
        <item x="49"/>
        <item x="22"/>
        <item x="197"/>
        <item x="244"/>
        <item x="312"/>
      </items>
    </pivotField>
    <pivotField defaultSubtotal="0" showAll="0">
      <items count="15">
        <item x="0"/>
        <item x="3"/>
        <item x="2"/>
        <item x="11"/>
        <item x="13"/>
        <item x="12"/>
        <item x="14"/>
        <item x="5"/>
        <item x="6"/>
        <item x="7"/>
        <item x="8"/>
        <item x="9"/>
        <item x="10"/>
        <item x="1"/>
        <item x="4"/>
      </items>
    </pivotField>
    <pivotField axis="axisCol" showAll="0">
      <items count="4">
        <item x="2"/>
        <item x="1"/>
        <item x="0"/>
        <item t="default"/>
      </items>
    </pivotField>
    <pivotField dataField="1" countASubtotal="1" stdDevPSubtotal="1" showAll="0">
      <items count="133">
        <item x="11"/>
        <item x="40"/>
        <item x="67"/>
        <item x="39"/>
        <item x="73"/>
        <item x="72"/>
        <item x="38"/>
        <item x="66"/>
        <item x="110"/>
        <item x="65"/>
        <item x="69"/>
        <item x="64"/>
        <item x="63"/>
        <item x="109"/>
        <item x="62"/>
        <item x="108"/>
        <item x="61"/>
        <item x="60"/>
        <item x="3"/>
        <item x="56"/>
        <item x="55"/>
        <item x="14"/>
        <item x="107"/>
        <item x="17"/>
        <item x="68"/>
        <item x="84"/>
        <item x="41"/>
        <item x="47"/>
        <item x="13"/>
        <item x="86"/>
        <item x="8"/>
        <item x="54"/>
        <item x="46"/>
        <item x="10"/>
        <item x="37"/>
        <item x="45"/>
        <item x="23"/>
        <item x="24"/>
        <item x="90"/>
        <item x="26"/>
        <item x="2"/>
        <item x="44"/>
        <item x="25"/>
        <item x="83"/>
        <item x="89"/>
        <item x="9"/>
        <item x="82"/>
        <item x="81"/>
        <item x="88"/>
        <item x="53"/>
        <item x="12"/>
        <item x="43"/>
        <item x="79"/>
        <item x="103"/>
        <item x="78"/>
        <item x="77"/>
        <item x="106"/>
        <item x="76"/>
        <item x="1"/>
        <item x="102"/>
        <item x="105"/>
        <item x="71"/>
        <item x="75"/>
        <item x="104"/>
        <item x="80"/>
        <item x="22"/>
        <item x="52"/>
        <item x="21"/>
        <item x="101"/>
        <item x="74"/>
        <item x="125"/>
        <item x="15"/>
        <item x="32"/>
        <item x="70"/>
        <item x="51"/>
        <item x="29"/>
        <item x="5"/>
        <item x="59"/>
        <item x="50"/>
        <item x="100"/>
        <item x="49"/>
        <item x="99"/>
        <item x="98"/>
        <item x="114"/>
        <item x="4"/>
        <item x="48"/>
        <item x="93"/>
        <item x="20"/>
        <item x="87"/>
        <item x="42"/>
        <item x="85"/>
        <item x="30"/>
        <item x="58"/>
        <item x="57"/>
        <item x="96"/>
        <item x="27"/>
        <item x="35"/>
        <item x="113"/>
        <item x="112"/>
        <item x="18"/>
        <item x="92"/>
        <item x="28"/>
        <item x="124"/>
        <item x="36"/>
        <item x="128"/>
        <item x="34"/>
        <item x="111"/>
        <item x="120"/>
        <item x="31"/>
        <item x="91"/>
        <item x="33"/>
        <item x="0"/>
        <item x="117"/>
        <item x="7"/>
        <item x="6"/>
        <item x="95"/>
        <item x="123"/>
        <item x="116"/>
        <item x="19"/>
        <item x="122"/>
        <item x="119"/>
        <item x="115"/>
        <item x="16"/>
        <item x="127"/>
        <item x="118"/>
        <item x="94"/>
        <item x="121"/>
        <item x="97"/>
        <item x="126"/>
        <item x="129"/>
        <item x="130"/>
        <item t="countA"/>
        <item t="stdDevP"/>
      </items>
    </pivotField>
    <pivotField defaultSubtotal="0" showAll="0">
      <items count="34">
        <item x="12"/>
        <item x="15"/>
        <item x="17"/>
        <item x="2"/>
        <item x="33"/>
        <item x="3"/>
        <item x="19"/>
        <item x="18"/>
        <item x="11"/>
        <item x="29"/>
        <item x="31"/>
        <item x="22"/>
        <item x="16"/>
        <item x="13"/>
        <item x="10"/>
        <item x="14"/>
        <item x="4"/>
        <item x="28"/>
        <item x="1"/>
        <item x="30"/>
        <item x="27"/>
        <item x="26"/>
        <item x="20"/>
        <item x="5"/>
        <item x="25"/>
        <item x="23"/>
        <item x="6"/>
        <item x="21"/>
        <item x="32"/>
        <item x="0"/>
        <item x="7"/>
        <item x="8"/>
        <item x="24"/>
        <item x="9"/>
      </items>
    </pivotField>
    <pivotField defaultSubtotal="0" showAll="0">
      <items count="10">
        <item x="2"/>
        <item x="4"/>
        <item x="9"/>
        <item x="8"/>
        <item x="0"/>
        <item x="3"/>
        <item x="6"/>
        <item x="1"/>
        <item x="5"/>
        <item x="7"/>
      </items>
    </pivotField>
    <pivotField defaultSubtotal="0" numFmtId="9" showAll="0">
      <items count="19">
        <item x="13"/>
        <item x="16"/>
        <item x="18"/>
        <item x="8"/>
        <item x="14"/>
        <item x="2"/>
        <item x="6"/>
        <item x="5"/>
        <item x="4"/>
        <item x="1"/>
        <item x="11"/>
        <item x="17"/>
        <item x="0"/>
        <item x="3"/>
        <item x="7"/>
        <item x="9"/>
        <item x="12"/>
        <item x="15"/>
        <item x="10"/>
      </items>
    </pivotField>
    <pivotField defaultSubtotal="0" showAll="0">
      <items count="13">
        <item x="5"/>
        <item x="0"/>
        <item x="1"/>
        <item x="2"/>
        <item x="4"/>
        <item x="3"/>
        <item x="11"/>
        <item x="6"/>
        <item x="10"/>
        <item x="8"/>
        <item x="9"/>
        <item x="12"/>
        <item x="7"/>
      </items>
    </pivotField>
    <pivotField defaultSubtotal="0" showAll="0">
      <items count="40">
        <item x="1"/>
        <item x="0"/>
        <item x="2"/>
        <item x="3"/>
        <item x="18"/>
        <item x="4"/>
        <item x="15"/>
        <item x="11"/>
        <item x="12"/>
        <item x="13"/>
        <item x="14"/>
        <item x="6"/>
        <item x="7"/>
        <item x="16"/>
        <item x="8"/>
        <item x="9"/>
        <item x="5"/>
        <item x="17"/>
        <item x="10"/>
        <item x="20"/>
        <item x="31"/>
        <item x="29"/>
        <item x="26"/>
        <item x="24"/>
        <item x="19"/>
        <item x="30"/>
        <item x="32"/>
        <item x="21"/>
        <item x="22"/>
        <item x="23"/>
        <item x="25"/>
        <item x="27"/>
        <item x="28"/>
        <item x="33"/>
        <item x="34"/>
        <item x="35"/>
        <item x="36"/>
        <item x="37"/>
        <item x="38"/>
        <item x="39"/>
      </items>
    </pivotField>
    <pivotField defaultSubtotal="0" showAll="0">
      <items count="22">
        <item x="19"/>
        <item x="1"/>
        <item x="0"/>
        <item x="2"/>
        <item x="3"/>
        <item x="18"/>
        <item x="4"/>
        <item x="15"/>
        <item x="11"/>
        <item x="12"/>
        <item x="13"/>
        <item x="14"/>
        <item x="6"/>
        <item x="7"/>
        <item x="16"/>
        <item x="8"/>
        <item x="9"/>
        <item x="5"/>
        <item x="17"/>
        <item x="10"/>
        <item x="20"/>
        <item x="21"/>
      </items>
    </pivotField>
    <pivotField defaultSubtotal="0" showAll="0">
      <items count="7">
        <item x="0"/>
        <item x="2"/>
        <item x="1"/>
        <item x="3"/>
        <item x="6"/>
        <item x="5"/>
        <item x="4"/>
      </items>
    </pivotField>
    <pivotField defaultSubtotal="0" showAll="0">
      <items count="28">
        <item x="0"/>
        <item x="2"/>
        <item x="1"/>
        <item x="4"/>
        <item x="3"/>
        <item x="16"/>
        <item x="5"/>
        <item x="11"/>
        <item x="9"/>
        <item x="14"/>
        <item x="12"/>
        <item x="15"/>
        <item x="7"/>
        <item x="10"/>
        <item x="18"/>
        <item x="6"/>
        <item x="8"/>
        <item x="20"/>
        <item x="19"/>
        <item x="17"/>
        <item x="22"/>
        <item x="21"/>
        <item x="13"/>
        <item x="25"/>
        <item x="23"/>
        <item x="24"/>
        <item x="26"/>
        <item x="27"/>
      </items>
    </pivotField>
    <pivotField defaultSubtotal="0" showAll="0">
      <items count="29">
        <item x="2"/>
        <item x="1"/>
        <item x="0"/>
        <item x="3"/>
        <item x="4"/>
        <item x="6"/>
        <item x="5"/>
        <item x="20"/>
        <item x="7"/>
        <item x="8"/>
        <item x="12"/>
        <item x="19"/>
        <item x="18"/>
        <item x="15"/>
        <item x="10"/>
        <item x="13"/>
        <item x="14"/>
        <item x="9"/>
        <item x="17"/>
        <item x="25"/>
        <item x="23"/>
        <item x="21"/>
        <item x="22"/>
        <item x="11"/>
        <item x="24"/>
        <item x="16"/>
        <item x="26"/>
        <item x="27"/>
        <item x="28"/>
      </items>
    </pivotField>
    <pivotField defaultSubtotal="0" showAll="0">
      <items count="25">
        <item x="1"/>
        <item x="0"/>
        <item x="2"/>
        <item x="3"/>
        <item x="4"/>
        <item x="17"/>
        <item x="5"/>
        <item x="7"/>
        <item x="16"/>
        <item x="11"/>
        <item x="13"/>
        <item x="12"/>
        <item x="9"/>
        <item x="8"/>
        <item x="6"/>
        <item x="15"/>
        <item x="20"/>
        <item x="10"/>
        <item x="14"/>
        <item x="18"/>
        <item x="22"/>
        <item x="21"/>
        <item x="24"/>
        <item x="19"/>
        <item x="23"/>
      </items>
    </pivotField>
    <pivotField defaultSubtotal="0" showAll="0">
      <items count="17">
        <item x="1"/>
        <item x="0"/>
        <item x="2"/>
        <item x="3"/>
        <item x="4"/>
        <item x="5"/>
        <item x="9"/>
        <item x="11"/>
        <item x="12"/>
        <item x="10"/>
        <item x="8"/>
        <item x="14"/>
        <item x="13"/>
        <item x="6"/>
        <item x="7"/>
        <item x="15"/>
        <item x="16"/>
      </items>
    </pivotField>
    <pivotField defaultSubtotal="0" showAll="0">
      <items count="9">
        <item x="1"/>
        <item x="0"/>
        <item x="2"/>
        <item x="3"/>
        <item x="4"/>
        <item x="5"/>
        <item x="7"/>
        <item x="6"/>
        <item x="8"/>
      </items>
    </pivotField>
    <pivotField defaultSubtotal="0" showAll="0">
      <items count="8">
        <item x="1"/>
        <item x="0"/>
        <item x="2"/>
        <item x="3"/>
        <item x="4"/>
        <item x="5"/>
        <item x="6"/>
        <item x="7"/>
      </items>
    </pivotField>
    <pivotField defaultSubtotal="0" showAll="0">
      <items count="4">
        <item x="0"/>
        <item x="2"/>
        <item x="1"/>
        <item x="3"/>
      </items>
    </pivotField>
    <pivotField defaultSubtotal="0" showAll="0">
      <items count="17">
        <item x="9"/>
        <item x="8"/>
        <item x="2"/>
        <item x="4"/>
        <item x="1"/>
        <item x="7"/>
        <item x="0"/>
        <item x="3"/>
        <item x="14"/>
        <item x="10"/>
        <item x="12"/>
        <item x="11"/>
        <item x="5"/>
        <item x="13"/>
        <item x="6"/>
        <item x="15"/>
        <item x="16"/>
      </items>
    </pivotField>
    <pivotField defaultSubtotal="0" showAll="0">
      <items count="36">
        <item x="12"/>
        <item x="11"/>
        <item x="16"/>
        <item x="2"/>
        <item x="17"/>
        <item x="4"/>
        <item x="9"/>
        <item x="3"/>
        <item x="24"/>
        <item x="1"/>
        <item x="29"/>
        <item x="30"/>
        <item x="14"/>
        <item x="13"/>
        <item x="18"/>
        <item x="5"/>
        <item x="31"/>
        <item x="23"/>
        <item x="0"/>
        <item x="6"/>
        <item x="7"/>
        <item x="8"/>
        <item x="10"/>
        <item x="15"/>
        <item x="19"/>
        <item x="20"/>
        <item x="21"/>
        <item x="22"/>
        <item x="25"/>
        <item x="26"/>
        <item x="27"/>
        <item x="28"/>
        <item x="32"/>
        <item x="33"/>
        <item x="34"/>
        <item x="35"/>
      </items>
    </pivotField>
    <pivotField defaultSubtotal="0" showAll="0">
      <items count="28">
        <item x="2"/>
        <item x="10"/>
        <item x="3"/>
        <item x="9"/>
        <item x="8"/>
        <item x="12"/>
        <item x="22"/>
        <item x="1"/>
        <item x="21"/>
        <item x="20"/>
        <item x="23"/>
        <item x="4"/>
        <item x="13"/>
        <item x="5"/>
        <item x="19"/>
        <item x="7"/>
        <item x="16"/>
        <item x="14"/>
        <item x="0"/>
        <item x="6"/>
        <item x="11"/>
        <item x="15"/>
        <item x="17"/>
        <item x="18"/>
        <item x="24"/>
        <item x="25"/>
        <item x="26"/>
        <item x="27"/>
      </items>
    </pivotField>
    <pivotField defaultSubtotal="0" showAll="0">
      <items count="29">
        <item x="9"/>
        <item x="5"/>
        <item x="2"/>
        <item x="14"/>
        <item x="4"/>
        <item x="1"/>
        <item x="22"/>
        <item x="3"/>
        <item x="13"/>
        <item x="11"/>
        <item x="23"/>
        <item x="20"/>
        <item x="19"/>
        <item x="10"/>
        <item x="0"/>
        <item x="6"/>
        <item x="7"/>
        <item x="8"/>
        <item x="12"/>
        <item x="15"/>
        <item x="16"/>
        <item x="17"/>
        <item x="18"/>
        <item x="21"/>
        <item x="24"/>
        <item x="25"/>
        <item x="26"/>
        <item x="27"/>
        <item x="28"/>
      </items>
    </pivotField>
    <pivotField defaultSubtotal="0" showAll="0">
      <items count="26">
        <item x="9"/>
        <item x="5"/>
        <item x="6"/>
        <item x="8"/>
        <item x="13"/>
        <item x="2"/>
        <item x="4"/>
        <item x="1"/>
        <item x="21"/>
        <item x="0"/>
        <item x="22"/>
        <item x="20"/>
        <item x="18"/>
        <item x="15"/>
        <item x="11"/>
        <item x="3"/>
        <item x="7"/>
        <item x="10"/>
        <item x="12"/>
        <item x="14"/>
        <item x="16"/>
        <item x="17"/>
        <item x="19"/>
        <item x="23"/>
        <item x="24"/>
        <item x="25"/>
      </items>
    </pivotField>
    <pivotField defaultSubtotal="0" showAll="0">
      <items count="22">
        <item x="2"/>
        <item x="10"/>
        <item x="1"/>
        <item x="7"/>
        <item x="9"/>
        <item x="18"/>
        <item x="19"/>
        <item x="20"/>
        <item x="14"/>
        <item x="16"/>
        <item x="3"/>
        <item x="8"/>
        <item x="12"/>
        <item x="6"/>
        <item x="0"/>
        <item x="4"/>
        <item x="5"/>
        <item x="11"/>
        <item x="13"/>
        <item x="15"/>
        <item x="17"/>
        <item x="21"/>
      </items>
    </pivotField>
    <pivotField defaultSubtotal="0" showAll="0">
      <items count="3">
        <item x="0"/>
        <item x="1"/>
        <item x="2"/>
      </items>
    </pivotField>
    <pivotField showAll="0"/>
    <pivotField defaultSubtotal="0" numFmtId="9" showAll="0">
      <items count="6">
        <item x="3"/>
        <item x="4"/>
        <item x="5"/>
        <item x="1"/>
        <item x="2"/>
        <item x="0"/>
      </items>
    </pivotField>
    <pivotField defaultSubtotal="0" showAll="0">
      <items count="15">
        <item x="6"/>
        <item x="0"/>
        <item x="2"/>
        <item x="4"/>
        <item x="7"/>
        <item x="5"/>
        <item x="8"/>
        <item x="3"/>
        <item x="10"/>
        <item x="11"/>
        <item x="12"/>
        <item x="13"/>
        <item x="14"/>
        <item x="1"/>
        <item x="9"/>
      </items>
    </pivotField>
    <pivotField defaultSubtotal="0" showAll="0">
      <items count="39">
        <item x="0"/>
        <item x="2"/>
        <item x="5"/>
        <item x="4"/>
        <item x="12"/>
        <item x="13"/>
        <item x="14"/>
        <item x="15"/>
        <item x="7"/>
        <item x="8"/>
        <item x="17"/>
        <item x="9"/>
        <item x="10"/>
        <item x="18"/>
        <item x="16"/>
        <item x="29"/>
        <item x="30"/>
        <item x="31"/>
        <item x="3"/>
        <item x="6"/>
        <item x="11"/>
        <item x="19"/>
        <item x="20"/>
        <item x="21"/>
        <item x="22"/>
        <item x="23"/>
        <item x="24"/>
        <item x="25"/>
        <item x="26"/>
        <item x="27"/>
        <item x="28"/>
        <item x="32"/>
        <item x="33"/>
        <item x="34"/>
        <item x="35"/>
        <item x="36"/>
        <item x="37"/>
        <item x="38"/>
        <item x="1"/>
      </items>
    </pivotField>
    <pivotField showAll="0"/>
    <pivotField defaultSubtotal="0" showAll="0">
      <items count="4">
        <item x="2"/>
        <item x="1"/>
        <item x="0"/>
        <item x="3"/>
      </items>
    </pivotField>
    <pivotField defaultSubtotal="0" showAll="0">
      <items count="3">
        <item x="0"/>
        <item x="1"/>
        <item x="2"/>
      </items>
    </pivotField>
    <pivotField defaultSubtotal="0" showAll="0">
      <items count="2">
        <item x="1"/>
        <item x="0"/>
      </items>
    </pivotField>
    <pivotField defaultSubtotal="0" showAll="0">
      <items count="6">
        <item x="0"/>
        <item x="1"/>
        <item x="4"/>
        <item x="5"/>
        <item x="3"/>
        <item x="2"/>
      </items>
    </pivotField>
    <pivotField defaultSubtotal="0" showAll="0">
      <items count="5">
        <item x="0"/>
        <item x="1"/>
        <item x="4"/>
        <item x="3"/>
        <item x="2"/>
      </items>
    </pivotField>
    <pivotField defaultSubtotal="0" showAll="0">
      <items count="3">
        <item x="0"/>
        <item x="1"/>
        <item x="2"/>
      </items>
    </pivotField>
    <pivotField defaultSubtotal="0" showAll="0">
      <items count="2">
        <item x="0"/>
        <item x="1"/>
      </items>
    </pivotField>
    <pivotField defaultSubtotal="0" showAll="0">
      <items count="5">
        <item x="0"/>
        <item x="1"/>
        <item x="3"/>
        <item x="4"/>
        <item x="2"/>
      </items>
    </pivotField>
    <pivotField defaultSubtotal="0" showAll="0">
      <items count="4">
        <item x="0"/>
        <item x="1"/>
        <item x="3"/>
        <item x="2"/>
      </items>
    </pivotField>
    <pivotField defaultSubtotal="0" showAll="0">
      <items count="17">
        <item x="6"/>
        <item x="2"/>
        <item x="8"/>
        <item x="4"/>
        <item x="1"/>
        <item x="11"/>
        <item x="9"/>
        <item x="5"/>
        <item x="14"/>
        <item x="10"/>
        <item x="3"/>
        <item x="7"/>
        <item x="0"/>
        <item x="12"/>
        <item x="13"/>
        <item x="15"/>
        <item x="16"/>
      </items>
    </pivotField>
    <pivotField defaultSubtotal="0" showAll="0">
      <items count="18">
        <item x="17"/>
        <item x="11"/>
        <item x="2"/>
        <item x="12"/>
        <item x="4"/>
        <item x="1"/>
        <item x="10"/>
        <item x="9"/>
        <item x="5"/>
        <item x="16"/>
        <item x="8"/>
        <item x="3"/>
        <item x="7"/>
        <item x="14"/>
        <item x="15"/>
        <item x="0"/>
        <item x="6"/>
        <item x="13"/>
      </items>
    </pivotField>
    <pivotField defaultSubtotal="0" showAll="0">
      <items count="19">
        <item x="0"/>
        <item x="2"/>
        <item x="1"/>
        <item x="4"/>
        <item x="5"/>
        <item x="6"/>
        <item x="16"/>
        <item x="7"/>
        <item x="18"/>
        <item x="8"/>
        <item x="14"/>
        <item x="11"/>
        <item x="13"/>
        <item x="12"/>
        <item x="3"/>
        <item x="15"/>
        <item x="17"/>
        <item x="10"/>
        <item x="9"/>
      </items>
    </pivotField>
    <pivotField defaultSubtotal="0" showAll="0">
      <items count="13">
        <item x="2"/>
        <item x="12"/>
        <item x="10"/>
        <item x="6"/>
        <item x="3"/>
        <item x="0"/>
        <item x="1"/>
        <item x="4"/>
        <item x="5"/>
        <item x="7"/>
        <item x="8"/>
        <item x="9"/>
        <item x="11"/>
      </items>
    </pivotField>
    <pivotField defaultSubtotal="0" showAll="0">
      <items count="5">
        <item x="0"/>
        <item x="2"/>
        <item x="1"/>
        <item x="3"/>
        <item x="4"/>
      </items>
    </pivotField>
    <pivotField defaultSubtotal="0" showAll="0">
      <items count="2">
        <item x="0"/>
        <item x="1"/>
      </items>
    </pivotField>
    <pivotField defaultSubtotal="0" showAll="0">
      <items count="18">
        <item x="0"/>
        <item x="4"/>
        <item x="5"/>
        <item x="6"/>
        <item x="16"/>
        <item x="2"/>
        <item x="1"/>
        <item x="13"/>
        <item x="7"/>
        <item x="14"/>
        <item x="9"/>
        <item x="3"/>
        <item x="12"/>
        <item x="11"/>
        <item x="8"/>
        <item x="10"/>
        <item x="15"/>
        <item x="17"/>
      </items>
    </pivotField>
    <pivotField defaultSubtotal="0" showAll="0">
      <items count="10">
        <item x="7"/>
        <item x="2"/>
        <item x="9"/>
        <item x="0"/>
        <item x="6"/>
        <item x="8"/>
        <item x="4"/>
        <item x="3"/>
        <item x="1"/>
        <item x="5"/>
      </items>
    </pivotField>
    <pivotField defaultSubtotal="0" showAll="0">
      <items count="3">
        <item x="1"/>
        <item x="2"/>
        <item x="0"/>
      </items>
    </pivotField>
    <pivotField defaultSubtotal="0" showAll="0">
      <items count="3">
        <item x="1"/>
        <item x="2"/>
        <item x="0"/>
      </items>
    </pivotField>
    <pivotField defaultSubtotal="0" showAll="0">
      <items count="11">
        <item x="5"/>
        <item x="0"/>
        <item x="1"/>
        <item x="7"/>
        <item x="2"/>
        <item x="10"/>
        <item x="9"/>
        <item x="3"/>
        <item x="4"/>
        <item x="6"/>
        <item x="8"/>
      </items>
    </pivotField>
    <pivotField defaultSubtotal="0" showAll="0">
      <items count="8">
        <item x="2"/>
        <item x="1"/>
        <item x="0"/>
        <item x="7"/>
        <item x="3"/>
        <item x="4"/>
        <item x="6"/>
        <item x="5"/>
      </items>
    </pivotField>
    <pivotField defaultSubtotal="0" showAll="0">
      <items count="3">
        <item x="0"/>
        <item x="2"/>
        <item x="1"/>
      </items>
    </pivotField>
    <pivotField defaultSubtotal="0" showAll="0">
      <items count="2">
        <item x="0"/>
        <item x="1"/>
      </items>
    </pivotField>
    <pivotField defaultSubtotal="0" showAll="0">
      <items count="10">
        <item x="0"/>
        <item x="4"/>
        <item x="5"/>
        <item x="1"/>
        <item x="2"/>
        <item x="6"/>
        <item x="9"/>
        <item x="8"/>
        <item x="7"/>
        <item x="3"/>
      </items>
    </pivotField>
    <pivotField defaultSubtotal="0" showAll="0">
      <items count="8">
        <item x="7"/>
        <item x="2"/>
        <item x="0"/>
        <item x="6"/>
        <item x="4"/>
        <item x="3"/>
        <item x="5"/>
        <item x="1"/>
      </items>
    </pivotField>
    <pivotField defaultSubtotal="0" showAll="0">
      <items count="32">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s>
    </pivotField>
    <pivotField defaultSubtotal="0" numFmtId="9" showAll="0">
      <items count="7">
        <item x="1"/>
        <item x="4"/>
        <item x="3"/>
        <item x="2"/>
        <item x="0"/>
        <item x="6"/>
        <item x="5"/>
      </items>
    </pivotField>
    <pivotField defaultSubtotal="0" showAll="0">
      <items count="9">
        <item x="8"/>
        <item x="0"/>
        <item x="2"/>
        <item x="1"/>
        <item x="4"/>
        <item x="6"/>
        <item x="5"/>
        <item x="7"/>
        <item x="3"/>
      </items>
    </pivotField>
    <pivotField defaultSubtotal="0" numFmtId="188" showAll="0">
      <items count="25">
        <item x="24"/>
        <item x="0"/>
        <item x="2"/>
        <item x="5"/>
        <item x="4"/>
        <item x="12"/>
        <item x="13"/>
        <item x="14"/>
        <item x="15"/>
        <item x="7"/>
        <item x="8"/>
        <item x="16"/>
        <item x="9"/>
        <item x="10"/>
        <item x="17"/>
        <item x="21"/>
        <item x="22"/>
        <item x="23"/>
        <item x="3"/>
        <item x="6"/>
        <item x="11"/>
        <item x="19"/>
        <item x="20"/>
        <item x="1"/>
        <item x="18"/>
      </items>
    </pivotField>
    <pivotField showAll="0"/>
    <pivotField defaultSubtotal="0" showAll="0">
      <items count="23">
        <item x="0"/>
        <item x="3"/>
        <item x="5"/>
        <item x="4"/>
        <item x="18"/>
        <item x="12"/>
        <item x="11"/>
        <item x="15"/>
        <item x="20"/>
        <item x="22"/>
        <item x="14"/>
        <item x="19"/>
        <item x="17"/>
        <item x="21"/>
        <item x="9"/>
        <item x="1"/>
        <item x="6"/>
        <item x="7"/>
        <item x="2"/>
        <item x="8"/>
        <item x="10"/>
        <item x="13"/>
        <item x="16"/>
      </items>
    </pivotField>
    <pivotField defaultSubtotal="0" showAll="0">
      <items count="44">
        <item x="24"/>
        <item x="16"/>
        <item x="3"/>
        <item x="27"/>
        <item x="21"/>
        <item x="30"/>
        <item x="14"/>
        <item x="22"/>
        <item x="13"/>
        <item x="19"/>
        <item x="36"/>
        <item x="2"/>
        <item x="4"/>
        <item x="0"/>
        <item x="5"/>
        <item x="6"/>
        <item x="7"/>
        <item x="11"/>
        <item x="26"/>
        <item x="29"/>
        <item x="18"/>
        <item x="15"/>
        <item x="9"/>
        <item x="12"/>
        <item x="23"/>
        <item x="25"/>
        <item x="34"/>
        <item x="28"/>
        <item x="39"/>
        <item x="37"/>
        <item x="42"/>
        <item x="43"/>
        <item x="17"/>
        <item x="20"/>
        <item x="1"/>
        <item x="31"/>
        <item x="32"/>
        <item x="33"/>
        <item x="35"/>
        <item x="38"/>
        <item x="40"/>
        <item x="41"/>
        <item x="8"/>
        <item x="10"/>
      </items>
    </pivotField>
    <pivotField defaultSubtotal="0" numFmtId="188" showAll="0">
      <items count="147">
        <item x="61"/>
        <item x="62"/>
        <item x="63"/>
        <item x="3"/>
        <item x="5"/>
        <item x="6"/>
        <item x="8"/>
        <item x="14"/>
        <item x="19"/>
        <item x="20"/>
        <item x="24"/>
        <item x="27"/>
        <item x="28"/>
        <item x="36"/>
        <item x="9"/>
        <item x="33"/>
        <item x="34"/>
        <item x="50"/>
        <item x="48"/>
        <item x="51"/>
        <item x="52"/>
        <item x="53"/>
        <item x="54"/>
        <item x="65"/>
        <item x="66"/>
        <item x="67"/>
        <item x="69"/>
        <item x="78"/>
        <item x="142"/>
        <item x="85"/>
        <item x="90"/>
        <item x="92"/>
        <item x="93"/>
        <item x="95"/>
        <item x="146"/>
        <item x="0"/>
        <item x="2"/>
        <item x="4"/>
        <item x="22"/>
        <item x="39"/>
        <item x="40"/>
        <item x="41"/>
        <item x="42"/>
        <item x="43"/>
        <item x="44"/>
        <item x="45"/>
        <item x="46"/>
        <item x="47"/>
        <item x="49"/>
        <item x="55"/>
        <item x="56"/>
        <item x="57"/>
        <item x="58"/>
        <item x="59"/>
        <item x="60"/>
        <item x="68"/>
        <item x="70"/>
        <item x="71"/>
        <item x="72"/>
        <item x="73"/>
        <item x="74"/>
        <item x="75"/>
        <item x="76"/>
        <item x="77"/>
        <item x="79"/>
        <item x="80"/>
        <item x="81"/>
        <item x="82"/>
        <item x="83"/>
        <item x="84"/>
        <item x="86"/>
        <item x="87"/>
        <item x="88"/>
        <item x="89"/>
        <item x="91"/>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3"/>
        <item x="144"/>
        <item x="145"/>
        <item x="7"/>
        <item x="10"/>
        <item x="11"/>
        <item x="12"/>
        <item x="13"/>
        <item x="15"/>
        <item x="16"/>
        <item x="17"/>
        <item x="18"/>
        <item x="21"/>
        <item x="23"/>
        <item x="25"/>
        <item x="26"/>
        <item x="29"/>
        <item x="30"/>
        <item x="31"/>
        <item x="32"/>
        <item x="35"/>
        <item x="37"/>
        <item x="38"/>
        <item x="64"/>
        <item x="1"/>
      </items>
    </pivotField>
    <pivotField defaultSubtotal="0" showAll="0">
      <items count="34">
        <item x="16"/>
        <item x="15"/>
        <item x="4"/>
        <item x="23"/>
        <item x="5"/>
        <item x="29"/>
        <item x="11"/>
        <item x="19"/>
        <item x="22"/>
        <item x="13"/>
        <item x="1"/>
        <item x="24"/>
        <item x="27"/>
        <item x="31"/>
        <item x="32"/>
        <item x="33"/>
        <item x="0"/>
        <item x="2"/>
        <item x="3"/>
        <item x="7"/>
        <item x="8"/>
        <item x="9"/>
        <item x="10"/>
        <item x="12"/>
        <item x="14"/>
        <item x="17"/>
        <item x="18"/>
        <item x="20"/>
        <item x="21"/>
        <item x="25"/>
        <item x="26"/>
        <item x="28"/>
        <item x="30"/>
        <item x="6"/>
      </items>
    </pivotField>
    <pivotField showAll="0"/>
    <pivotField defaultSubtotal="0" showAll="0">
      <items count="4">
        <item x="0"/>
        <item x="1"/>
        <item x="3"/>
        <item x="2"/>
      </items>
    </pivotField>
    <pivotField defaultSubtotal="0" numFmtId="1" showAll="0">
      <items count="5">
        <item x="4"/>
        <item x="1"/>
        <item x="0"/>
        <item x="3"/>
        <item x="2"/>
      </items>
    </pivotField>
    <pivotField defaultSubtotal="0" numFmtId="192" showAll="0">
      <items count="5">
        <item x="1"/>
        <item x="0"/>
        <item x="3"/>
        <item x="2"/>
        <item x="4"/>
      </items>
    </pivotField>
    <pivotField defaultSubtotal="0" numFmtId="190" showAll="0">
      <items count="141">
        <item x="14"/>
        <item x="12"/>
        <item x="16"/>
        <item x="18"/>
        <item x="2"/>
        <item x="37"/>
        <item x="3"/>
        <item x="20"/>
        <item x="19"/>
        <item x="11"/>
        <item x="31"/>
        <item x="35"/>
        <item x="24"/>
        <item x="17"/>
        <item x="13"/>
        <item x="10"/>
        <item x="15"/>
        <item x="30"/>
        <item x="1"/>
        <item x="34"/>
        <item x="29"/>
        <item x="28"/>
        <item x="21"/>
        <item x="5"/>
        <item x="27"/>
        <item x="25"/>
        <item x="36"/>
        <item x="6"/>
        <item x="23"/>
        <item x="7"/>
        <item x="8"/>
        <item x="26"/>
        <item x="9"/>
        <item x="22"/>
        <item x="32"/>
        <item x="33"/>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0"/>
        <item x="4"/>
      </items>
    </pivotField>
    <pivotField defaultSubtotal="0" showAll="0">
      <items count="4">
        <item x="1"/>
        <item x="0"/>
        <item x="2"/>
        <item x="3"/>
      </items>
    </pivotField>
    <pivotField showAll="0"/>
    <pivotField defaultSubtotal="0" showAll="0">
      <items count="7">
        <item x="3"/>
        <item x="0"/>
        <item x="6"/>
        <item x="2"/>
        <item x="4"/>
        <item x="5"/>
        <item x="1"/>
      </items>
    </pivotField>
    <pivotField defaultSubtotal="0" showAll="0">
      <items count="4">
        <item x="2"/>
        <item x="1"/>
        <item x="0"/>
        <item x="3"/>
      </items>
    </pivotField>
    <pivotField defaultSubtotal="0" numFmtId="9" showAll="0">
      <items count="4">
        <item x="1"/>
        <item x="0"/>
        <item x="2"/>
        <item x="3"/>
      </items>
    </pivotField>
    <pivotField defaultSubtotal="0" showAll="0">
      <items count="8">
        <item x="5"/>
        <item x="7"/>
        <item x="6"/>
        <item x="3"/>
        <item x="4"/>
        <item x="1"/>
        <item x="0"/>
        <item x="2"/>
      </items>
    </pivotField>
    <pivotField defaultSubtotal="0" showAll="0">
      <items count="2">
        <item x="0"/>
        <item x="1"/>
      </items>
    </pivotField>
    <pivotField defaultSubtotal="0" showAll="0">
      <items count="2">
        <item x="0"/>
        <item x="1"/>
      </items>
    </pivotField>
    <pivotField defaultSubtotal="0" numFmtId="190" showAll="0">
      <items count="36">
        <item x="19"/>
        <item x="12"/>
        <item x="11"/>
        <item x="16"/>
        <item x="2"/>
        <item x="17"/>
        <item x="4"/>
        <item x="9"/>
        <item x="3"/>
        <item x="24"/>
        <item x="1"/>
        <item x="29"/>
        <item x="30"/>
        <item x="14"/>
        <item x="13"/>
        <item x="18"/>
        <item x="5"/>
        <item x="31"/>
        <item x="23"/>
        <item x="0"/>
        <item x="6"/>
        <item x="7"/>
        <item x="8"/>
        <item x="10"/>
        <item x="15"/>
        <item x="20"/>
        <item x="21"/>
        <item x="22"/>
        <item x="25"/>
        <item x="26"/>
        <item x="27"/>
        <item x="28"/>
        <item x="32"/>
        <item x="33"/>
        <item x="34"/>
        <item x="35"/>
      </items>
    </pivotField>
    <pivotField defaultSubtotal="0" numFmtId="190" showAll="0">
      <items count="28">
        <item x="9"/>
        <item x="5"/>
        <item x="2"/>
        <item x="13"/>
        <item x="4"/>
        <item x="1"/>
        <item x="21"/>
        <item x="3"/>
        <item x="12"/>
        <item x="10"/>
        <item x="22"/>
        <item x="19"/>
        <item x="18"/>
        <item x="0"/>
        <item x="6"/>
        <item x="7"/>
        <item x="8"/>
        <item x="11"/>
        <item x="14"/>
        <item x="15"/>
        <item x="16"/>
        <item x="17"/>
        <item x="20"/>
        <item x="23"/>
        <item x="24"/>
        <item x="25"/>
        <item x="26"/>
        <item x="27"/>
      </items>
    </pivotField>
    <pivotField defaultSubtotal="0" showAll="0">
      <items count="2">
        <item x="0"/>
        <item x="1"/>
      </items>
    </pivotField>
    <pivotField defaultSubtotal="0" showAll="0">
      <items count="1">
        <item x="0"/>
      </items>
    </pivotField>
    <pivotField defaultSubtotal="0" showAll="0">
      <items count="3">
        <item x="1"/>
        <item x="0"/>
        <item x="2"/>
      </items>
    </pivotField>
    <pivotField defaultSubtotal="0" showAll="0">
      <items count="36">
        <item x="19"/>
        <item x="12"/>
        <item x="11"/>
        <item x="16"/>
        <item x="2"/>
        <item x="17"/>
        <item x="9"/>
        <item x="3"/>
        <item x="24"/>
        <item x="1"/>
        <item x="29"/>
        <item x="30"/>
        <item x="14"/>
        <item x="13"/>
        <item x="18"/>
        <item x="5"/>
        <item x="31"/>
        <item x="23"/>
        <item x="35"/>
        <item x="6"/>
        <item x="7"/>
        <item x="10"/>
        <item x="15"/>
        <item x="20"/>
        <item x="21"/>
        <item x="22"/>
        <item x="25"/>
        <item x="26"/>
        <item x="27"/>
        <item x="28"/>
        <item x="32"/>
        <item x="33"/>
        <item x="34"/>
        <item x="0"/>
        <item x="4"/>
        <item x="8"/>
      </items>
    </pivotField>
    <pivotField defaultSubtotal="0" showAll="0">
      <items count="4">
        <item x="1"/>
        <item x="0"/>
        <item x="2"/>
        <item x="3"/>
      </items>
    </pivotField>
    <pivotField defaultSubtotal="0" showAll="0">
      <items count="2">
        <item x="1"/>
        <item x="0"/>
      </items>
    </pivotField>
    <pivotField defaultSubtotal="0" numFmtId="192" showAll="0">
      <items count="4">
        <item x="1"/>
        <item x="0"/>
        <item x="2"/>
        <item x="3"/>
      </items>
    </pivotField>
    <pivotField defaultSubtotal="0" showAll="0">
      <items count="1">
        <item x="0"/>
      </items>
    </pivotField>
  </pivotFields>
  <rowFields count="3">
    <field x="2"/>
    <field x="1"/>
    <field x="10"/>
  </rowFields>
  <rowItems count="16">
    <i>
      <x v="1"/>
    </i>
    <i r="1">
      <x/>
    </i>
    <i r="2">
      <x v="1"/>
    </i>
    <i r="2">
      <x v="6"/>
    </i>
    <i r="2">
      <x v="9"/>
    </i>
    <i r="1">
      <x v="1"/>
    </i>
    <i r="2">
      <x v="10"/>
    </i>
    <i r="1">
      <x v="2"/>
    </i>
    <i r="2">
      <x/>
    </i>
    <i r="2">
      <x v="9"/>
    </i>
    <i>
      <x v="2"/>
    </i>
    <i r="1">
      <x/>
    </i>
    <i r="2">
      <x v="1"/>
    </i>
    <i r="2">
      <x v="6"/>
    </i>
    <i r="2">
      <x v="9"/>
    </i>
    <i t="grand">
      <x/>
    </i>
  </rowItems>
  <colFields count="2">
    <field x="15"/>
    <field x="-2"/>
  </colFields>
  <colItems count="8">
    <i>
      <x/>
      <x/>
    </i>
    <i r="1" i="1">
      <x v="1"/>
    </i>
    <i>
      <x v="1"/>
      <x/>
    </i>
    <i r="1" i="1">
      <x v="1"/>
    </i>
    <i>
      <x v="2"/>
      <x/>
    </i>
    <i r="1" i="1">
      <x v="1"/>
    </i>
    <i t="grand">
      <x/>
    </i>
    <i t="grand" i="1">
      <x/>
    </i>
  </colItems>
  <dataFields count="2">
    <dataField name="SITE" fld="13" subtotal="count" baseField="0" baseItem="0"/>
    <dataField name="TONNES" fld="16" baseField="0" baseItem="0"/>
  </dataFields>
  <formats count="5">
    <format dxfId="172">
      <pivotArea type="all" dataOnly="0" outline="0" fieldPosition="0"/>
    </format>
    <format dxfId="173">
      <pivotArea type="all" dataOnly="0" outline="0" fieldPosition="0"/>
    </format>
    <format dxfId="174">
      <pivotArea collapsedLevelsAreSubtotals="1" fieldPosition="0"/>
    </format>
    <format dxfId="175">
      <pivotArea collapsedLevelsAreSubtotals="1" fieldPosition="0"/>
    </format>
    <format dxfId="176">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e2" displayName="Table2" ref="A3:CV317" totalsRowShown="0">
  <autoFilter xmlns:etc="http://www.wps.cn/officeDocument/2017/etCustomData" ref="A3:CV317" etc:filterBottomFollowUsedRange="0">
    <filterColumn colId="9">
      <filters>
        <filter val="Dan"/>
      </filters>
    </filterColumn>
  </autoFilter>
  <sortState ref="A3:CV317">
    <sortCondition ref="AA10"/>
  </sortState>
  <tableColumns count="100">
    <tableColumn id="59" name="Column1"/>
    <tableColumn id="63" name="STATUS" dataDxfId="177"/>
    <tableColumn id="60" name="Column2" dataDxfId="178"/>
    <tableColumn id="15" name="AREA" dataDxfId="179"/>
    <tableColumn id="66" name="LATITUDE" dataDxfId="180"/>
    <tableColumn id="67" name="LONGITUDE" dataDxfId="181"/>
    <tableColumn id="42" name="CITY" dataDxfId="182"/>
    <tableColumn id="57" name="PROVINCE" dataDxfId="183"/>
    <tableColumn id="31" name="CSZ" dataDxfId="184"/>
    <tableColumn id="55" name="APM ASSIGNED"/>
    <tableColumn id="50" name="QTR"/>
    <tableColumn id="19" name="WBS CODE" dataDxfId="185"/>
    <tableColumn id="53" name="SITE NO" dataDxfId="186"/>
    <tableColumn id="44" name="SITE NAME" dataDxfId="187"/>
    <tableColumn id="65" name="ARCHITYPE"/>
    <tableColumn id="90" name="TONNES CLASSIFICATION" dataDxfId="188">
      <calculatedColumnFormula>IF(OR(NOT(ISNUMBER(Q4)),Q4=0),"NO DATA",IF(Q4&lt;10,"&lt;10 TONNES","&gt;=10 TONNES"))</calculatedColumnFormula>
    </tableColumn>
    <tableColumn id="45" name="APPROX TONS"/>
    <tableColumn id="64" name="DESIGN TONS"/>
    <tableColumn id="5" name="OVERALL MILESTONE" dataDxfId="189">
      <calculatedColumnFormula>IF(CH4="CANCELLED","CANCELLED",IF(CV4&lt;&gt;"","EXTRACTION DONE",IF(CH4="ON GOING EXTRACTION","ON GOING EXTRACTION",IF(AR4="RFE","READY FOR EXTRACTION",IF(AR4="ON GOING PERMITTING","ON GOING PERMITTING",IF(AC4&lt;&gt;"","DESIGN APPROVED",IF(AB4&lt;&gt;"","DESIGN SUBMITTED",IF(AA4&lt;&gt;"","DESIGN COMPLETED",IF(Z4&lt;&gt;"","ON GOING DESIGN",IF(Y4&lt;&gt;"","ON GOING SURVEY","NOT STARTED"))))))))))</calculatedColumnFormula>
    </tableColumn>
    <tableColumn id="10" name="OVERALL PROGRESS">
      <calculatedColumnFormula>IFERROR((AN4*33%)+(BR4*27%)+(CI4*40%),0)</calculatedColumnFormula>
    </tableColumn>
    <tableColumn id="35" name="DESIGN WEEK TARGET" dataDxfId="190">
      <calculatedColumnFormula>IF(V4&gt;0,WEEKNUM(V4,1)&amp;"-"&amp;YEAR(V4),"")</calculatedColumnFormula>
    </tableColumn>
    <tableColumn id="51" name="DESIGN ORIGINAL TARGET"/>
    <tableColumn id="9" name="DESIGN REVISED TARGET COMPLETION"/>
    <tableColumn id="18" name="DESIGN STATUS" dataDxfId="191">
      <calculatedColumnFormula>IF(AD4&gt;0,"DESIGN WITH CONCERN",IF(AC4&gt;0,"DESIGN APPROVED",IF(AB4&gt;0,"DESIGN FOR APPROVAL",IF(AA4&gt;0,"DESIGN FOR SUBMISSION",IF(Z4&gt;0,"ON GOING DESIGN",IF(Y4&gt;0,"ON GOING SURVEY","FOR SURVEY"))))))</calculatedColumnFormula>
    </tableColumn>
    <tableColumn id="20" name="SURVEY START" dataDxfId="192"/>
    <tableColumn id="23" name="SURVEY DONE DATE" dataDxfId="193"/>
    <tableColumn id="24" name="DESIGN COMPLETION" dataDxfId="194"/>
    <tableColumn id="32" name="DESIGN SUBMISSION"/>
    <tableColumn id="25" name="DESIGN APPROVED" dataDxfId="195"/>
    <tableColumn id="28" name="DESIGN REMARKS/ ISSUE" dataDxfId="196"/>
    <tableColumn id="17" name="ISP/OSP"/>
    <tableColumn id="29" name="TOTAL WORKING DAYS" dataDxfId="197">
      <calculatedColumnFormula>IF(AA4-Y4&lt;0,0,AA4-Y4)</calculatedColumnFormula>
    </tableColumn>
    <tableColumn id="3" name="NO. OF MH ACTUAL22" dataDxfId="198">
      <calculatedColumnFormula>AH4+AI4</calculatedColumnFormula>
    </tableColumn>
    <tableColumn id="12" name="MH ACCESSIBLE2" dataDxfId="199"/>
    <tableColumn id="21" name="MH N/ ACCESSIBLE2" dataDxfId="200"/>
    <tableColumn id="37" name="ASPHALTED2" dataDxfId="201"/>
    <tableColumn id="48" name="CEMENTED2" dataDxfId="202"/>
    <tableColumn id="27" name="BRICKS" dataDxfId="203"/>
    <tableColumn id="101" name="MH INSIDE BLDG" dataDxfId="204"/>
    <tableColumn id="61" name="DESIGN PROGRESS" dataDxfId="205">
      <calculatedColumnFormula>COUNT(Y4:AC4)/5</calculatedColumnFormula>
    </tableColumn>
    <tableColumn id="84" name="PERMITTING WEEK TARGET" dataDxfId="206">
      <calculatedColumnFormula>IF(AQ4&gt;0,WEEKNUM(AQ4,1)&amp;"-"&amp;YEAR(AQ4),"")</calculatedColumnFormula>
    </tableColumn>
    <tableColumn id="22" name="PERMITTING TARGET COMPLETION" dataDxfId="207"/>
    <tableColumn id="91" name="NEW PERMITTING TARGET" dataDxfId="208"/>
    <tableColumn id="47" name="PERMITTING GENERAL STAUS" dataDxfId="209">
      <calculatedColumnFormula>IF(AA4="","WAITING FOR PLAN",IF(AU4="","PERMITTING NOT STARTED",IF(BR4&gt;=100%,"RFE","ON GOING PERMITTING")))</calculatedColumnFormula>
    </tableColumn>
    <tableColumn id="70" name="HOA SUBMITTED" dataDxfId="210"/>
    <tableColumn id="74" name="HOA SECURED" dataDxfId="211"/>
    <tableColumn id="76" name="HOA START"/>
    <tableColumn id="78" name="HOA END"/>
    <tableColumn id="79" name="DEVELOPER SUBMITTED"/>
    <tableColumn id="80" name="DEVELOPER Secured"/>
    <tableColumn id="81" name="DEVELOPER START"/>
    <tableColumn id="82" name="DEVELOPER END"/>
    <tableColumn id="33" name="BRGY SUBMITTED"/>
    <tableColumn id="54" name="BRGY PERMIT SECURED"/>
    <tableColumn id="49" name="BARANGAY START" dataDxfId="212"/>
    <tableColumn id="13" name="BRGY END" dataDxfId="213"/>
    <tableColumn id="94" name="LGU PERMIT SUBMITTED"/>
    <tableColumn id="95" name="LGU PERMIT SECURED"/>
    <tableColumn id="96" name="LGU START"/>
    <tableColumn id="97" name="LGU END"/>
    <tableColumn id="85" name="TRAFFIC submitted"/>
    <tableColumn id="86" name="TRAFFIC PERMIT SECURED"/>
    <tableColumn id="92" name="TRAFFIC START"/>
    <tableColumn id="93" name="TRAFFIC END"/>
    <tableColumn id="43" name="DPWH submitted"/>
    <tableColumn id="58" name="DPWH SECURED"/>
    <tableColumn id="39" name="DPWH START" dataDxfId="214"/>
    <tableColumn id="40" name="DPWH END" dataDxfId="215"/>
    <tableColumn id="30" name="PERMITTING ISSUE"/>
    <tableColumn id="62" name="PERMITTING PROGESS" dataDxfId="216">
      <calculatedColumnFormula>IFERROR((COUNT(BD4)*40%)+(COUNT(BL4)*20%)+(COUNT(BH4)*10%)+(COUNT(BP4)*10%)+(COUNT(AV4)*10%)+(COUNT(AZ4)*10%),0)</calculatedColumnFormula>
    </tableColumn>
    <tableColumn id="1" name="EXTRACTION TARGET START WEEK" dataDxfId="217">
      <calculatedColumnFormula>IF(BT4&gt;0,WEEKNUM(BT4,1)&amp;"-"&amp;YEAR(BT4),"")</calculatedColumnFormula>
    </tableColumn>
    <tableColumn id="4" name="EXTRACTION TARGET START DATE" dataDxfId="218">
      <calculatedColumnFormula>AP4+3</calculatedColumnFormula>
    </tableColumn>
    <tableColumn id="99" name="REVISED START WEEK" dataDxfId="219">
      <calculatedColumnFormula>IF(BV4&gt;0,WEEKNUM(BV4,1)&amp;"-"&amp;YEAR(BV4),"")</calculatedColumnFormula>
    </tableColumn>
    <tableColumn id="83" name="REVISED EXTRACTION START DATE"/>
    <tableColumn id="2" name="EXTRACTION DONE TARGET WEEK" dataDxfId="220">
      <calculatedColumnFormula>IF(BX4&gt;0,WEEKNUM(BX4,1)&amp;"-"&amp;YEAR(BX4),"")</calculatedColumnFormula>
    </tableColumn>
    <tableColumn id="14" name="EXTRACTION TARGET DONE DATE" dataDxfId="221">
      <calculatedColumnFormula>IF(CA4="",BV4+CD4,CA4+CD4)</calculatedColumnFormula>
    </tableColumn>
    <tableColumn id="88" name="REVISED EXTRACTION DONE DATE" dataDxfId="222">
      <calculatedColumnFormula>IF(CA4="",BV4+CD4,CA4+CD4)</calculatedColumnFormula>
    </tableColumn>
    <tableColumn id="98" name="REVISION REMARKS"/>
    <tableColumn id="38" name="EXTRACTION START"/>
    <tableColumn id="36" name="EXCAVATION TEAM QUANTITY" dataDxfId="223">
      <calculatedColumnFormula>IF(AI4&lt;&gt;0,CC4*0.25,0)</calculatedColumnFormula>
    </tableColumn>
    <tableColumn id="6" name="TEAM QUANTITY" dataDxfId="224"/>
    <tableColumn id="8" name="EXTRACTION DONE DAYS" dataDxfId="225">
      <calculatedColumnFormula>IF(R4=0,IFERROR(Q4/(CC4)/1.25,0),IFERROR(R4/(CC4)/1.25,0))</calculatedColumnFormula>
    </tableColumn>
    <tableColumn id="46" name="SUBCON2"/>
    <tableColumn id="100" name="ISP/OSP2"/>
    <tableColumn id="52" name="PS NAME2"/>
    <tableColumn id="87" name="EXTRACTION STATUS" dataDxfId="226"/>
    <tableColumn id="89" name="EXTRACTION  PROGRESS" dataDxfId="227">
      <calculatedColumnFormula>IFERROR(CQ4/CM4,0)</calculatedColumnFormula>
    </tableColumn>
    <tableColumn id="56" name="EXTRACTION REMARKS"/>
    <tableColumn id="75" name="Column6"/>
    <tableColumn id="77" name="Column8"/>
    <tableColumn id="11" name="TOTAL MANHOLE">
      <calculatedColumnFormula>AG4</calculatedColumnFormula>
    </tableColumn>
    <tableColumn id="34" name="CIVIL WORKS MH" dataDxfId="228">
      <calculatedColumnFormula>AI4</calculatedColumnFormula>
    </tableColumn>
    <tableColumn id="68" name="DEWATERING MH"/>
    <tableColumn id="71" name="NO DEWATERING MH"/>
    <tableColumn id="16" name="TOTAL MANHOLE OPENNED"/>
    <tableColumn id="26" name="MANHOLE OPENNED GAP" dataDxfId="229">
      <calculatedColumnFormula>CM4-CQ4</calculatedColumnFormula>
    </tableColumn>
    <tableColumn id="73" name="ISP EXTRACTED"/>
    <tableColumn id="72" name="OSP EXTRACTED" dataDxfId="230">
      <calculatedColumnFormula>4.48</calculatedColumnFormula>
    </tableColumn>
    <tableColumn id="69" name="TOTAL TONS EXTRACTED" dataDxfId="231">
      <calculatedColumnFormula>CS4+CT4</calculatedColumnFormula>
    </tableColumn>
    <tableColumn id="116" name="EXTRACTION DONE" dataDxfId="232"/>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autoPageBreaks="0"/>
  </sheetPr>
  <dimension ref="A1:CV317"/>
  <sheetViews>
    <sheetView tabSelected="1" zoomScale="72" zoomScaleNormal="72" workbookViewId="0">
      <pane xSplit="20" ySplit="3" topLeftCell="BQ9" activePane="bottomRight" state="frozen"/>
      <selection/>
      <selection pane="topRight"/>
      <selection pane="bottomLeft"/>
      <selection pane="bottomRight" activeCell="BV32" sqref="BV32"/>
    </sheetView>
  </sheetViews>
  <sheetFormatPr defaultColWidth="9.16190476190476" defaultRowHeight="15"/>
  <cols>
    <col min="1" max="1" width="15.3333333333333" style="428" hidden="1" customWidth="1" outlineLevel="1"/>
    <col min="2" max="2" width="15.3333333333333" style="429" hidden="1" customWidth="1" outlineLevel="1"/>
    <col min="3" max="3" width="11.1142857142857" style="429" hidden="1" customWidth="1" outlineLevel="1"/>
    <col min="4" max="4" width="15" style="429" customWidth="1" collapsed="1"/>
    <col min="5" max="6" width="15" style="429" hidden="1" customWidth="1" outlineLevel="1"/>
    <col min="7" max="7" width="19" style="429" hidden="1" customWidth="1" outlineLevel="1"/>
    <col min="8" max="8" width="21.8571428571429" style="429" hidden="1" customWidth="1" outlineLevel="1"/>
    <col min="9" max="9" width="20.8285714285714" style="429" hidden="1" customWidth="1" outlineLevel="1"/>
    <col min="10" max="10" width="15.3333333333333" style="429" hidden="1" customWidth="1" outlineLevel="1"/>
    <col min="11" max="11" width="15.3333333333333" style="429" customWidth="1" collapsed="1"/>
    <col min="12" max="12" width="26.5714285714286" style="429" hidden="1" customWidth="1"/>
    <col min="13" max="13" width="13.247619047619" style="430" hidden="1" customWidth="1"/>
    <col min="14" max="14" width="34.5047619047619" style="430" customWidth="1"/>
    <col min="15" max="16" width="15.5047619047619" style="430" customWidth="1"/>
    <col min="17" max="18" width="15.3333333333333" style="429" customWidth="1"/>
    <col min="19" max="19" width="24" style="431" customWidth="1"/>
    <col min="20" max="21" width="15.6666666666667" style="432" customWidth="1"/>
    <col min="22" max="22" width="15.5047619047619" style="428" customWidth="1"/>
    <col min="23" max="23" width="15.5047619047619" style="433" hidden="1" customWidth="1"/>
    <col min="24" max="24" width="25.4285714285714" style="430" customWidth="1"/>
    <col min="25" max="26" width="15.6666666666667" style="428" hidden="1" customWidth="1" outlineLevel="1"/>
    <col min="27" max="29" width="15.6666666666667" style="429" hidden="1" customWidth="1" outlineLevel="1"/>
    <col min="30" max="30" width="22.752380952381" style="430" hidden="1" customWidth="1" outlineLevel="1"/>
    <col min="31" max="31" width="15.6666666666667" style="429" hidden="1" customWidth="1" outlineLevel="1"/>
    <col min="32" max="32" width="15.6666666666667" style="430" hidden="1" customWidth="1" outlineLevel="1"/>
    <col min="33" max="33" width="15.6666666666667" style="434" hidden="1" customWidth="1" outlineLevel="1"/>
    <col min="34" max="39" width="15.6666666666667" style="430" hidden="1" customWidth="1" outlineLevel="1"/>
    <col min="40" max="40" width="15.6666666666667" style="430" customWidth="1" collapsed="1"/>
    <col min="41" max="41" width="15.6666666666667" style="430" customWidth="1"/>
    <col min="42" max="43" width="15.6666666666667" style="433" customWidth="1"/>
    <col min="44" max="44" width="29" style="429" customWidth="1"/>
    <col min="45" max="46" width="15.3809523809524" style="429" customWidth="1" outlineLevel="1"/>
    <col min="47" max="48" width="15.3809523809524" style="428" customWidth="1" outlineLevel="1"/>
    <col min="49" max="49" width="15.3809523809524" style="434" customWidth="1" outlineLevel="1"/>
    <col min="50" max="50" width="15.3809523809524" style="429" customWidth="1" outlineLevel="1"/>
    <col min="51" max="52" width="15.3809523809524" style="428" customWidth="1" outlineLevel="1"/>
    <col min="53" max="53" width="15.3809523809524" style="429" customWidth="1" outlineLevel="1"/>
    <col min="54" max="54" width="15.6666666666667" style="429" customWidth="1" outlineLevel="1"/>
    <col min="55" max="56" width="15.6666666666667" style="428" customWidth="1" outlineLevel="1"/>
    <col min="57" max="59" width="15.6666666666667" style="434" customWidth="1" outlineLevel="1"/>
    <col min="60" max="60" width="15.6666666666667" style="428" customWidth="1" outlineLevel="1"/>
    <col min="61" max="62" width="15.6666666666667" style="434" customWidth="1" outlineLevel="1"/>
    <col min="63" max="64" width="15.6666666666667" style="428" customWidth="1" outlineLevel="1"/>
    <col min="65" max="66" width="15.6666666666667" style="434" customWidth="1" outlineLevel="1"/>
    <col min="67" max="68" width="15.6666666666667" style="428" customWidth="1" outlineLevel="1"/>
    <col min="69" max="69" width="15.6666666666667" style="435" customWidth="1" outlineLevel="1"/>
    <col min="70" max="70" width="14" style="430" customWidth="1"/>
    <col min="71" max="71" width="14" style="430" hidden="1" customWidth="1"/>
    <col min="72" max="72" width="15.6666666666667" style="428" hidden="1" customWidth="1"/>
    <col min="73" max="79" width="15.6666666666667" style="428" customWidth="1"/>
    <col min="80" max="80" width="15.6666666666667" style="436" customWidth="1"/>
    <col min="81" max="81" width="15.6666666666667" style="437" customWidth="1"/>
    <col min="82" max="84" width="15.6666666666667" style="438" customWidth="1"/>
    <col min="85" max="85" width="15.6666666666667" style="435" customWidth="1"/>
    <col min="86" max="86" width="24.1619047619048" style="439" customWidth="1"/>
    <col min="87" max="87" width="15.6666666666667" style="429" customWidth="1"/>
    <col min="88" max="88" width="15.6666666666667" style="429" hidden="1" customWidth="1"/>
    <col min="89" max="90" width="15.6666666666667" style="440" hidden="1" customWidth="1"/>
    <col min="91" max="92" width="15.6666666666667" style="434" hidden="1" customWidth="1" outlineLevel="1"/>
    <col min="93" max="96" width="15.6666666666667" style="429" hidden="1" customWidth="1" outlineLevel="1"/>
    <col min="97" max="98" width="15.6666666666667" style="441" customWidth="1" outlineLevel="1"/>
    <col min="99" max="99" width="15.6666666666667" style="434" customWidth="1" outlineLevel="1"/>
    <col min="100" max="100" width="15.6666666666667" style="428" customWidth="1" outlineLevel="1"/>
    <col min="101" max="16384" width="9.16190476190476" style="430"/>
  </cols>
  <sheetData>
    <row r="1" s="425" customFormat="1" ht="36" customHeight="1" spans="1:100">
      <c r="A1" s="442">
        <f>SUBTOTAL(3,A4:A1047896)</f>
        <v>6</v>
      </c>
      <c r="B1" s="442"/>
      <c r="C1" s="442"/>
      <c r="D1" s="442">
        <f>SUBTOTAL(3,D4:D1047896)</f>
        <v>6</v>
      </c>
      <c r="E1" s="442"/>
      <c r="F1" s="442"/>
      <c r="G1" s="442"/>
      <c r="H1" s="442"/>
      <c r="I1" s="442"/>
      <c r="J1" s="442"/>
      <c r="K1" s="442"/>
      <c r="L1" s="442"/>
      <c r="M1" s="442"/>
      <c r="N1" s="442">
        <f>SUBTOTAL(3,N4:N1010)</f>
        <v>6</v>
      </c>
      <c r="O1" s="442"/>
      <c r="P1" s="442"/>
      <c r="Q1" s="443">
        <f>SUBTOTAL(9,Q4:Q1047896)</f>
        <v>2326.6</v>
      </c>
      <c r="R1" s="443">
        <f>SUBTOTAL(9,R4:R1047896)</f>
        <v>657.25</v>
      </c>
      <c r="S1" s="444"/>
      <c r="T1" s="445"/>
      <c r="U1" s="446"/>
      <c r="V1" s="447"/>
      <c r="W1" s="446"/>
      <c r="X1" s="446"/>
      <c r="Y1" s="446"/>
      <c r="Z1" s="446"/>
      <c r="AA1" s="446"/>
      <c r="AB1" s="446"/>
      <c r="AC1" s="446"/>
      <c r="AD1" s="446"/>
      <c r="AE1" s="447"/>
      <c r="AF1" s="446"/>
      <c r="AG1" s="448"/>
      <c r="AH1" s="446"/>
      <c r="AI1" s="446"/>
      <c r="AJ1" s="446"/>
      <c r="AK1" s="446"/>
      <c r="AL1" s="446"/>
      <c r="AM1" s="446"/>
      <c r="AN1" s="446"/>
      <c r="AO1" s="449"/>
      <c r="AP1" s="449" t="s">
        <v>0</v>
      </c>
      <c r="AQ1" s="449"/>
      <c r="AR1" s="449"/>
      <c r="AS1" s="449"/>
      <c r="AT1" s="449"/>
      <c r="AU1" s="449"/>
      <c r="AV1" s="449"/>
      <c r="AW1" s="450"/>
      <c r="AX1" s="449"/>
      <c r="AY1" s="449"/>
      <c r="AZ1" s="449"/>
      <c r="BA1" s="449"/>
      <c r="BB1" s="449"/>
      <c r="BC1" s="449"/>
      <c r="BD1" s="449"/>
      <c r="BE1" s="449"/>
      <c r="BF1" s="449"/>
      <c r="BG1" s="449"/>
      <c r="BH1" s="449"/>
      <c r="BI1" s="449"/>
      <c r="BJ1" s="449"/>
      <c r="BK1" s="449"/>
      <c r="BL1" s="449"/>
      <c r="BM1" s="449"/>
      <c r="BN1" s="449"/>
      <c r="BO1" s="449"/>
      <c r="BP1" s="449"/>
      <c r="BQ1" s="451"/>
      <c r="BR1" s="452"/>
      <c r="BS1" s="453"/>
      <c r="BT1" s="453"/>
      <c r="BU1" s="453"/>
      <c r="BV1" s="453"/>
      <c r="BW1" s="453"/>
      <c r="BX1" s="453"/>
      <c r="BY1" s="453"/>
      <c r="BZ1" s="453"/>
      <c r="CA1" s="453"/>
      <c r="CB1" s="454">
        <f>SUBTOTAL(9,CB4:CB1009)</f>
        <v>4.75</v>
      </c>
      <c r="CC1" s="455">
        <f>SUBTOTAL(9,CC4:CC1009)</f>
        <v>19</v>
      </c>
      <c r="CD1" s="456"/>
      <c r="CE1" s="456"/>
      <c r="CF1" s="456"/>
      <c r="CG1" s="457"/>
      <c r="CH1" s="458"/>
      <c r="CI1" s="458"/>
      <c r="CJ1" s="458"/>
      <c r="CK1" s="459"/>
      <c r="CL1" s="459"/>
      <c r="CM1" s="460"/>
      <c r="CN1" s="460"/>
      <c r="CO1" s="458"/>
      <c r="CP1" s="458"/>
      <c r="CQ1" s="458"/>
      <c r="CR1" s="458"/>
      <c r="CS1" s="461"/>
      <c r="CT1" s="461"/>
      <c r="CU1" s="460"/>
      <c r="CV1" s="458"/>
    </row>
    <row r="2" s="426" customFormat="1" ht="53" customHeight="1" spans="1:100">
      <c r="A2" s="462" t="s">
        <v>1</v>
      </c>
      <c r="B2" s="463" t="s">
        <v>2</v>
      </c>
      <c r="C2" s="463"/>
      <c r="D2" s="463" t="s">
        <v>3</v>
      </c>
      <c r="E2" s="463" t="s">
        <v>4</v>
      </c>
      <c r="F2" s="463" t="s">
        <v>5</v>
      </c>
      <c r="G2" s="463" t="s">
        <v>6</v>
      </c>
      <c r="H2" s="463" t="s">
        <v>7</v>
      </c>
      <c r="I2" s="463" t="s">
        <v>8</v>
      </c>
      <c r="J2" s="463" t="s">
        <v>9</v>
      </c>
      <c r="K2" s="463" t="s">
        <v>10</v>
      </c>
      <c r="L2" s="463" t="s">
        <v>11</v>
      </c>
      <c r="M2" s="463" t="s">
        <v>12</v>
      </c>
      <c r="N2" s="463" t="s">
        <v>13</v>
      </c>
      <c r="O2" s="463" t="s">
        <v>14</v>
      </c>
      <c r="P2" s="463" t="s">
        <v>15</v>
      </c>
      <c r="Q2" s="463" t="s">
        <v>16</v>
      </c>
      <c r="R2" s="463" t="s">
        <v>17</v>
      </c>
      <c r="S2" s="464" t="s">
        <v>18</v>
      </c>
      <c r="T2" s="465" t="s">
        <v>19</v>
      </c>
      <c r="U2" s="465" t="s">
        <v>20</v>
      </c>
      <c r="V2" s="462" t="s">
        <v>21</v>
      </c>
      <c r="W2" s="462" t="s">
        <v>22</v>
      </c>
      <c r="X2" s="466" t="s">
        <v>23</v>
      </c>
      <c r="Y2" s="467" t="s">
        <v>24</v>
      </c>
      <c r="Z2" s="467" t="s">
        <v>25</v>
      </c>
      <c r="AA2" s="466" t="s">
        <v>26</v>
      </c>
      <c r="AB2" s="466" t="s">
        <v>27</v>
      </c>
      <c r="AC2" s="466" t="s">
        <v>28</v>
      </c>
      <c r="AD2" s="466" t="s">
        <v>29</v>
      </c>
      <c r="AE2" s="466" t="s">
        <v>30</v>
      </c>
      <c r="AF2" s="468" t="s">
        <v>31</v>
      </c>
      <c r="AG2" s="469" t="s">
        <v>32</v>
      </c>
      <c r="AH2" s="466" t="s">
        <v>33</v>
      </c>
      <c r="AI2" s="466" t="s">
        <v>34</v>
      </c>
      <c r="AJ2" s="466" t="s">
        <v>35</v>
      </c>
      <c r="AK2" s="466" t="s">
        <v>36</v>
      </c>
      <c r="AL2" s="466" t="s">
        <v>37</v>
      </c>
      <c r="AM2" s="466" t="s">
        <v>38</v>
      </c>
      <c r="AN2" s="466" t="s">
        <v>39</v>
      </c>
      <c r="AO2" s="466" t="s">
        <v>40</v>
      </c>
      <c r="AP2" s="467" t="s">
        <v>41</v>
      </c>
      <c r="AQ2" s="467" t="s">
        <v>42</v>
      </c>
      <c r="AR2" s="466" t="s">
        <v>43</v>
      </c>
      <c r="AS2" s="466" t="s">
        <v>44</v>
      </c>
      <c r="AT2" s="466" t="s">
        <v>45</v>
      </c>
      <c r="AU2" s="467" t="s">
        <v>46</v>
      </c>
      <c r="AV2" s="467" t="s">
        <v>47</v>
      </c>
      <c r="AW2" s="470" t="s">
        <v>48</v>
      </c>
      <c r="AX2" s="466" t="s">
        <v>49</v>
      </c>
      <c r="AY2" s="467" t="s">
        <v>50</v>
      </c>
      <c r="AZ2" s="467" t="s">
        <v>51</v>
      </c>
      <c r="BA2" s="471" t="s">
        <v>52</v>
      </c>
      <c r="BB2" s="471" t="s">
        <v>53</v>
      </c>
      <c r="BC2" s="472" t="s">
        <v>54</v>
      </c>
      <c r="BD2" s="472" t="s">
        <v>55</v>
      </c>
      <c r="BE2" s="470" t="s">
        <v>56</v>
      </c>
      <c r="BF2" s="470" t="s">
        <v>57</v>
      </c>
      <c r="BG2" s="470" t="s">
        <v>58</v>
      </c>
      <c r="BH2" s="467" t="s">
        <v>59</v>
      </c>
      <c r="BI2" s="473" t="s">
        <v>60</v>
      </c>
      <c r="BJ2" s="473" t="s">
        <v>61</v>
      </c>
      <c r="BK2" s="473" t="s">
        <v>62</v>
      </c>
      <c r="BL2" s="473" t="s">
        <v>63</v>
      </c>
      <c r="BM2" s="474" t="s">
        <v>64</v>
      </c>
      <c r="BN2" s="474" t="s">
        <v>65</v>
      </c>
      <c r="BO2" s="475" t="s">
        <v>66</v>
      </c>
      <c r="BP2" s="475" t="s">
        <v>67</v>
      </c>
      <c r="BQ2" s="476" t="s">
        <v>68</v>
      </c>
      <c r="BR2" s="466" t="s">
        <v>69</v>
      </c>
      <c r="BS2" s="477" t="s">
        <v>70</v>
      </c>
      <c r="BT2" s="477" t="s">
        <v>71</v>
      </c>
      <c r="BU2" s="477" t="s">
        <v>72</v>
      </c>
      <c r="BV2" s="477" t="s">
        <v>73</v>
      </c>
      <c r="BW2" s="477" t="s">
        <v>74</v>
      </c>
      <c r="BX2" s="477" t="s">
        <v>75</v>
      </c>
      <c r="BY2" s="477" t="s">
        <v>76</v>
      </c>
      <c r="BZ2" s="477" t="s">
        <v>77</v>
      </c>
      <c r="CA2" s="477" t="s">
        <v>78</v>
      </c>
      <c r="CB2" s="478" t="s">
        <v>79</v>
      </c>
      <c r="CC2" s="479" t="s">
        <v>80</v>
      </c>
      <c r="CD2" s="470" t="s">
        <v>81</v>
      </c>
      <c r="CE2" s="480" t="s">
        <v>82</v>
      </c>
      <c r="CF2" s="480" t="s">
        <v>30</v>
      </c>
      <c r="CG2" s="480" t="s">
        <v>83</v>
      </c>
      <c r="CH2" s="463" t="s">
        <v>84</v>
      </c>
      <c r="CI2" s="463" t="s">
        <v>85</v>
      </c>
      <c r="CJ2" s="463" t="s">
        <v>86</v>
      </c>
      <c r="CK2" s="481" t="s">
        <v>87</v>
      </c>
      <c r="CL2" s="481" t="s">
        <v>88</v>
      </c>
      <c r="CM2" s="469" t="s">
        <v>89</v>
      </c>
      <c r="CN2" s="469" t="s">
        <v>90</v>
      </c>
      <c r="CO2" s="463" t="s">
        <v>91</v>
      </c>
      <c r="CP2" s="463" t="s">
        <v>92</v>
      </c>
      <c r="CQ2" s="463" t="s">
        <v>93</v>
      </c>
      <c r="CR2" s="463" t="s">
        <v>94</v>
      </c>
      <c r="CS2" s="482" t="s">
        <v>95</v>
      </c>
      <c r="CT2" s="482" t="s">
        <v>96</v>
      </c>
      <c r="CU2" s="469" t="s">
        <v>97</v>
      </c>
      <c r="CV2" s="462" t="s">
        <v>98</v>
      </c>
    </row>
    <row r="3" s="427" customFormat="1" customHeight="1" spans="1:100">
      <c r="A3" s="483" t="s">
        <v>99</v>
      </c>
      <c r="B3" s="484" t="s">
        <v>2</v>
      </c>
      <c r="C3" s="484" t="s">
        <v>100</v>
      </c>
      <c r="D3" s="484" t="s">
        <v>3</v>
      </c>
      <c r="E3" s="484" t="s">
        <v>4</v>
      </c>
      <c r="F3" s="484" t="s">
        <v>5</v>
      </c>
      <c r="G3" s="484" t="s">
        <v>6</v>
      </c>
      <c r="H3" s="484" t="s">
        <v>7</v>
      </c>
      <c r="I3" s="484" t="s">
        <v>8</v>
      </c>
      <c r="J3" s="484" t="s">
        <v>9</v>
      </c>
      <c r="K3" s="484" t="s">
        <v>10</v>
      </c>
      <c r="L3" s="484" t="s">
        <v>11</v>
      </c>
      <c r="M3" s="484" t="s">
        <v>12</v>
      </c>
      <c r="N3" s="484" t="s">
        <v>13</v>
      </c>
      <c r="O3" s="484" t="s">
        <v>14</v>
      </c>
      <c r="P3" s="484" t="s">
        <v>15</v>
      </c>
      <c r="Q3" s="484" t="s">
        <v>16</v>
      </c>
      <c r="R3" s="484" t="s">
        <v>17</v>
      </c>
      <c r="S3" s="485" t="s">
        <v>18</v>
      </c>
      <c r="T3" s="486" t="s">
        <v>19</v>
      </c>
      <c r="U3" s="486" t="s">
        <v>20</v>
      </c>
      <c r="V3" s="483" t="s">
        <v>21</v>
      </c>
      <c r="W3" s="483" t="s">
        <v>22</v>
      </c>
      <c r="X3" s="484" t="s">
        <v>23</v>
      </c>
      <c r="Y3" s="483" t="s">
        <v>24</v>
      </c>
      <c r="Z3" s="487" t="s">
        <v>25</v>
      </c>
      <c r="AA3" s="488" t="s">
        <v>26</v>
      </c>
      <c r="AB3" s="488" t="s">
        <v>27</v>
      </c>
      <c r="AC3" s="488" t="s">
        <v>28</v>
      </c>
      <c r="AD3" s="484" t="s">
        <v>29</v>
      </c>
      <c r="AE3" s="484" t="s">
        <v>30</v>
      </c>
      <c r="AF3" s="484" t="s">
        <v>31</v>
      </c>
      <c r="AG3" s="489" t="s">
        <v>101</v>
      </c>
      <c r="AH3" s="484" t="s">
        <v>102</v>
      </c>
      <c r="AI3" s="484" t="s">
        <v>103</v>
      </c>
      <c r="AJ3" s="484" t="s">
        <v>104</v>
      </c>
      <c r="AK3" s="484" t="s">
        <v>105</v>
      </c>
      <c r="AL3" s="484" t="s">
        <v>37</v>
      </c>
      <c r="AM3" s="484" t="s">
        <v>38</v>
      </c>
      <c r="AN3" s="484" t="s">
        <v>39</v>
      </c>
      <c r="AO3" s="484" t="s">
        <v>40</v>
      </c>
      <c r="AP3" s="483" t="s">
        <v>41</v>
      </c>
      <c r="AQ3" s="483" t="s">
        <v>42</v>
      </c>
      <c r="AR3" s="490" t="s">
        <v>43</v>
      </c>
      <c r="AS3" s="490" t="s">
        <v>44</v>
      </c>
      <c r="AT3" s="490" t="s">
        <v>45</v>
      </c>
      <c r="AU3" s="491" t="s">
        <v>46</v>
      </c>
      <c r="AV3" s="491" t="s">
        <v>47</v>
      </c>
      <c r="AW3" s="492" t="s">
        <v>48</v>
      </c>
      <c r="AX3" s="490" t="s">
        <v>106</v>
      </c>
      <c r="AY3" s="491" t="s">
        <v>50</v>
      </c>
      <c r="AZ3" s="491" t="s">
        <v>51</v>
      </c>
      <c r="BA3" s="490" t="s">
        <v>52</v>
      </c>
      <c r="BB3" s="490" t="s">
        <v>53</v>
      </c>
      <c r="BC3" s="483" t="s">
        <v>54</v>
      </c>
      <c r="BD3" s="483" t="s">
        <v>55</v>
      </c>
      <c r="BE3" s="489" t="s">
        <v>56</v>
      </c>
      <c r="BF3" s="489" t="s">
        <v>57</v>
      </c>
      <c r="BG3" s="489" t="s">
        <v>58</v>
      </c>
      <c r="BH3" s="483" t="s">
        <v>59</v>
      </c>
      <c r="BI3" s="483" t="s">
        <v>60</v>
      </c>
      <c r="BJ3" s="483" t="s">
        <v>61</v>
      </c>
      <c r="BK3" s="483" t="s">
        <v>62</v>
      </c>
      <c r="BL3" s="483" t="s">
        <v>63</v>
      </c>
      <c r="BM3" s="489" t="s">
        <v>64</v>
      </c>
      <c r="BN3" s="489" t="s">
        <v>65</v>
      </c>
      <c r="BO3" s="483" t="s">
        <v>66</v>
      </c>
      <c r="BP3" s="483" t="s">
        <v>67</v>
      </c>
      <c r="BQ3" s="493" t="s">
        <v>107</v>
      </c>
      <c r="BR3" s="488" t="s">
        <v>69</v>
      </c>
      <c r="BS3" s="488" t="s">
        <v>70</v>
      </c>
      <c r="BT3" s="483" t="s">
        <v>71</v>
      </c>
      <c r="BU3" s="483" t="s">
        <v>72</v>
      </c>
      <c r="BV3" s="483" t="s">
        <v>73</v>
      </c>
      <c r="BW3" s="483" t="s">
        <v>74</v>
      </c>
      <c r="BX3" s="483" t="s">
        <v>75</v>
      </c>
      <c r="BY3" s="483" t="s">
        <v>76</v>
      </c>
      <c r="BZ3" s="483" t="s">
        <v>77</v>
      </c>
      <c r="CA3" s="483" t="s">
        <v>78</v>
      </c>
      <c r="CB3" s="494" t="s">
        <v>79</v>
      </c>
      <c r="CC3" s="495" t="s">
        <v>108</v>
      </c>
      <c r="CD3" s="496" t="s">
        <v>81</v>
      </c>
      <c r="CE3" s="488" t="s">
        <v>109</v>
      </c>
      <c r="CF3" s="488" t="s">
        <v>110</v>
      </c>
      <c r="CG3" s="488" t="s">
        <v>111</v>
      </c>
      <c r="CH3" s="489" t="s">
        <v>84</v>
      </c>
      <c r="CI3" s="484" t="s">
        <v>85</v>
      </c>
      <c r="CJ3" s="484" t="s">
        <v>86</v>
      </c>
      <c r="CK3" s="497" t="s">
        <v>112</v>
      </c>
      <c r="CL3" s="497" t="s">
        <v>113</v>
      </c>
      <c r="CM3" s="489" t="s">
        <v>89</v>
      </c>
      <c r="CN3" s="489" t="s">
        <v>90</v>
      </c>
      <c r="CO3" s="484" t="s">
        <v>91</v>
      </c>
      <c r="CP3" s="484" t="s">
        <v>92</v>
      </c>
      <c r="CQ3" s="484" t="s">
        <v>114</v>
      </c>
      <c r="CR3" s="484" t="s">
        <v>115</v>
      </c>
      <c r="CS3" s="498" t="s">
        <v>95</v>
      </c>
      <c r="CT3" s="498" t="s">
        <v>96</v>
      </c>
      <c r="CU3" s="489" t="s">
        <v>97</v>
      </c>
      <c r="CV3" s="483" t="s">
        <v>98</v>
      </c>
    </row>
    <row r="4" ht="17" hidden="1" customHeight="1" spans="1:100">
      <c r="A4" s="499">
        <v>46235</v>
      </c>
      <c r="B4" s="500" t="s">
        <v>116</v>
      </c>
      <c r="C4" s="500" t="s">
        <v>117</v>
      </c>
      <c r="D4" s="501" t="s">
        <v>118</v>
      </c>
      <c r="E4" s="500">
        <v>14.5788558</v>
      </c>
      <c r="F4" s="500">
        <v>121.0011275</v>
      </c>
      <c r="G4" s="501" t="s">
        <v>119</v>
      </c>
      <c r="H4" s="501" t="s">
        <v>120</v>
      </c>
      <c r="I4" s="501" t="s">
        <v>121</v>
      </c>
      <c r="J4" s="501" t="s">
        <v>122</v>
      </c>
      <c r="K4" s="502" t="s">
        <v>123</v>
      </c>
      <c r="L4" s="500" t="s">
        <v>124</v>
      </c>
      <c r="M4" s="500" t="s">
        <v>125</v>
      </c>
      <c r="N4" s="503" t="s">
        <v>126</v>
      </c>
      <c r="O4" s="501" t="s">
        <v>127</v>
      </c>
      <c r="P4" s="500" t="str">
        <f t="shared" ref="P4:P67" si="0">IF(OR(NOT(ISNUMBER(Q4)),Q4=0),"NO DATA",IF(Q4&lt;10,"&lt;10 TONNES","&gt;=10 TONNES"))</f>
        <v>&gt;=10 TONNES</v>
      </c>
      <c r="Q4" s="501">
        <v>454.2</v>
      </c>
      <c r="R4" s="500">
        <v>121.59</v>
      </c>
      <c r="S4" s="504" t="str">
        <f>IF(CH4="CANCELLED","CANCELLED",IF(CV4&lt;&gt;"","EXTRACTION DONE",IF(CH4="ON GOING EXTRACTION","ON GOING EXTRACTION",IF(AR4="RFE","READY FOR EXTRACTION",IF(AR4="ON GOING PERMITTING","ON GOING PERMITTING",IF(AC4&lt;&gt;"","DESIGN APPROVED",IF(AB4&lt;&gt;"","DESIGN SUBMITTED",IF(AA4&lt;&gt;"","DESIGN COMPLETED",IF(Z4&lt;&gt;"","ON GOING DESIGN",IF(Y4&lt;&gt;"","ON GOING SURVEY","NOT STARTED"))))))))))</f>
        <v>ON GOING EXTRACTION</v>
      </c>
      <c r="T4" s="505">
        <f>IFERROR((AN4*33%)+(BR4*27%)+(CI4*40%),0)</f>
        <v>0.685294117647059</v>
      </c>
      <c r="U4" s="505" t="str">
        <f t="shared" ref="U4:U67" si="1">IF(V4&gt;0,WEEKNUM(V4,1)&amp;"-"&amp;YEAR(V4),"")</f>
        <v>38-2026</v>
      </c>
      <c r="V4" s="506">
        <v>46282</v>
      </c>
      <c r="W4" s="506">
        <f t="shared" ref="W4:W52" si="2">V4</f>
        <v>46282</v>
      </c>
      <c r="X4" s="507" t="str">
        <f>IF(AD4&gt;0,"DESIGN WITH CONCERN",IF(AC4&gt;0,"DESIGN APPROVED",IF(AB4&gt;0,"DESIGN FOR APPROVAL",IF(AA4&gt;0,"DESIGN FOR SUBMISSION",IF(Z4&gt;0,"ON GOING DESIGN",IF(Y4&gt;0,"ON GOING SURVEY","FOR SURVEY"))))))</f>
        <v>DESIGN APPROVED</v>
      </c>
      <c r="Y4" s="508">
        <v>46275</v>
      </c>
      <c r="Z4" s="509">
        <v>46281</v>
      </c>
      <c r="AA4" s="510">
        <v>46282</v>
      </c>
      <c r="AB4" s="510">
        <v>46282</v>
      </c>
      <c r="AC4" s="510">
        <v>46282</v>
      </c>
      <c r="AD4" s="511"/>
      <c r="AE4" s="512" t="s">
        <v>128</v>
      </c>
      <c r="AF4" s="512">
        <f t="shared" ref="AF4:AF67" si="3">IF(AA4-Y4&lt;0,0,AA4-Y4)</f>
        <v>7</v>
      </c>
      <c r="AG4" s="513">
        <f t="shared" ref="AG4:AG67" si="4">AH4+AI4</f>
        <v>136</v>
      </c>
      <c r="AH4" s="514">
        <v>72</v>
      </c>
      <c r="AI4" s="514">
        <v>64</v>
      </c>
      <c r="AJ4" s="514">
        <v>31</v>
      </c>
      <c r="AK4" s="514">
        <v>33</v>
      </c>
      <c r="AL4" s="512">
        <v>0</v>
      </c>
      <c r="AM4" s="515"/>
      <c r="AN4" s="505">
        <f>COUNT(Y4:AC4)/5</f>
        <v>1</v>
      </c>
      <c r="AO4" s="516" t="str">
        <f>IF(AQ4&gt;0,WEEKNUM(AQ4,1)&amp;"-"&amp;YEAR(AQ4),"")</f>
        <v>42-2026</v>
      </c>
      <c r="AP4" s="499">
        <v>46307</v>
      </c>
      <c r="AQ4" s="499">
        <v>46307</v>
      </c>
      <c r="AR4" s="515" t="str">
        <f t="shared" ref="AR4:AR67" si="5">IF(AA4="","WAITING FOR PLAN",IF(AU4="","PERMITTING NOT STARTED",IF(BR4&gt;=100%,"RFE","ON GOING PERMITTING")))</f>
        <v>RFE</v>
      </c>
      <c r="AS4" s="515" t="s">
        <v>129</v>
      </c>
      <c r="AT4" s="515" t="s">
        <v>129</v>
      </c>
      <c r="AU4" s="517">
        <v>46316</v>
      </c>
      <c r="AV4" s="517">
        <v>46316</v>
      </c>
      <c r="AW4" s="514" t="s">
        <v>129</v>
      </c>
      <c r="AX4" s="518" t="s">
        <v>129</v>
      </c>
      <c r="AY4" s="517">
        <v>46316</v>
      </c>
      <c r="AZ4" s="517">
        <v>46316</v>
      </c>
      <c r="BA4" s="515">
        <v>68</v>
      </c>
      <c r="BB4" s="515">
        <v>68</v>
      </c>
      <c r="BC4" s="517">
        <v>46266</v>
      </c>
      <c r="BD4" s="517">
        <v>46283</v>
      </c>
      <c r="BE4" s="514">
        <v>1</v>
      </c>
      <c r="BF4" s="514">
        <v>1</v>
      </c>
      <c r="BG4" s="517">
        <v>46286</v>
      </c>
      <c r="BH4" s="517">
        <v>46307</v>
      </c>
      <c r="BI4" s="514">
        <v>2</v>
      </c>
      <c r="BJ4" s="514">
        <v>2</v>
      </c>
      <c r="BK4" s="517">
        <v>46294</v>
      </c>
      <c r="BL4" s="517">
        <v>46307</v>
      </c>
      <c r="BM4" s="514">
        <v>1</v>
      </c>
      <c r="BN4" s="514">
        <v>1</v>
      </c>
      <c r="BO4" s="517">
        <v>46289</v>
      </c>
      <c r="BP4" s="517">
        <v>46307</v>
      </c>
      <c r="BQ4" s="519" t="s">
        <v>130</v>
      </c>
      <c r="BR4" s="505">
        <f>IFERROR((COUNT(BD4)*40%)+(COUNT(BL4)*20%)+(COUNT(BH4)*10%)+(COUNT(BP4)*10%)+(COUNT(AV4)*10%)+(COUNT(AZ4)*10%),0)</f>
        <v>1</v>
      </c>
      <c r="BS4" s="505" t="str">
        <f>IF(BT4&gt;0,WEEKNUM(BT4,1)&amp;"-"&amp;YEAR(BT4),"")</f>
        <v>42-2026</v>
      </c>
      <c r="BT4" s="499">
        <f>AP4+3</f>
        <v>46310</v>
      </c>
      <c r="BU4" s="499" t="str">
        <f t="shared" ref="BU4:BU67" si="6">IF(BV4&gt;0,WEEKNUM(BV4,1)&amp;"-"&amp;YEAR(BV4),"")</f>
        <v>42-2026</v>
      </c>
      <c r="BV4" s="499">
        <v>46311</v>
      </c>
      <c r="BW4" s="499" t="str">
        <f>IF(BX4&gt;0,WEEKNUM(BX4,1)&amp;"-"&amp;YEAR(BX4),"")</f>
        <v>47-2026</v>
      </c>
      <c r="BX4" s="499">
        <f>IF(CA4="",BV4+CD4,CA4+CD4)</f>
        <v>46343.424</v>
      </c>
      <c r="BY4" s="499">
        <v>46340</v>
      </c>
      <c r="BZ4" s="499" t="s">
        <v>131</v>
      </c>
      <c r="CA4" s="499">
        <v>46311</v>
      </c>
      <c r="CB4" s="520">
        <f>IF(AI4&lt;&gt;0,CC4*0.25,0)</f>
        <v>0.75</v>
      </c>
      <c r="CC4" s="521">
        <v>3</v>
      </c>
      <c r="CD4" s="522">
        <f>IF(R4=0,IFERROR(Q4/(CC4)/1.25,0),IFERROR(R4/(CC4)/1.25,0))</f>
        <v>32.424</v>
      </c>
      <c r="CE4" s="522" t="s">
        <v>132</v>
      </c>
      <c r="CF4" s="522" t="s">
        <v>133</v>
      </c>
      <c r="CG4" s="523" t="s">
        <v>134</v>
      </c>
      <c r="CH4" s="524" t="str">
        <f>IF(CA4="","NOT STARTED",IF(CA4&lt;&gt;"","ON GOING EXTRACTION",IF(CV4&lt;&gt;"","EXTRACTION COMPLETED")))</f>
        <v>ON GOING EXTRACTION</v>
      </c>
      <c r="CI4" s="505">
        <f>IFERROR(CQ4/CM4,0)</f>
        <v>0.213235294117647</v>
      </c>
      <c r="CJ4" s="525" t="s">
        <v>135</v>
      </c>
      <c r="CK4" s="526">
        <v>46296</v>
      </c>
      <c r="CL4" s="526">
        <v>46296</v>
      </c>
      <c r="CM4" s="513">
        <f>AG4</f>
        <v>136</v>
      </c>
      <c r="CN4" s="513">
        <f>AI4</f>
        <v>64</v>
      </c>
      <c r="CO4" s="501">
        <v>15</v>
      </c>
      <c r="CP4" s="501"/>
      <c r="CQ4" s="501">
        <v>29</v>
      </c>
      <c r="CR4" s="501">
        <f>CM4-CQ4</f>
        <v>107</v>
      </c>
      <c r="CS4" s="527">
        <v>1.67</v>
      </c>
      <c r="CT4" s="527">
        <v>25.9</v>
      </c>
      <c r="CU4" s="527">
        <f>CS4+CT4</f>
        <v>27.57</v>
      </c>
      <c r="CV4" s="499"/>
    </row>
    <row r="5" ht="17" hidden="1" customHeight="1" spans="1:100">
      <c r="A5" s="499">
        <v>46235</v>
      </c>
      <c r="B5" s="500" t="s">
        <v>116</v>
      </c>
      <c r="C5" s="500" t="s">
        <v>117</v>
      </c>
      <c r="D5" s="501" t="s">
        <v>136</v>
      </c>
      <c r="E5" s="500">
        <v>14.9578861</v>
      </c>
      <c r="F5" s="500">
        <v>120.9042851</v>
      </c>
      <c r="G5" s="501" t="s">
        <v>137</v>
      </c>
      <c r="H5" s="501" t="s">
        <v>138</v>
      </c>
      <c r="I5" s="501" t="s">
        <v>138</v>
      </c>
      <c r="J5" s="501" t="s">
        <v>139</v>
      </c>
      <c r="K5" s="502" t="s">
        <v>123</v>
      </c>
      <c r="L5" s="500" t="s">
        <v>140</v>
      </c>
      <c r="M5" s="500" t="s">
        <v>141</v>
      </c>
      <c r="N5" s="503" t="s">
        <v>142</v>
      </c>
      <c r="O5" s="501" t="s">
        <v>143</v>
      </c>
      <c r="P5" s="500" t="str">
        <f t="shared" si="0"/>
        <v>&gt;=10 TONNES</v>
      </c>
      <c r="Q5" s="501">
        <v>60.2</v>
      </c>
      <c r="R5" s="500">
        <v>22.88</v>
      </c>
      <c r="S5" s="504" t="str">
        <f t="shared" ref="S5:S68" si="7">IF(CH5="CANCELLED","CANCELLED",IF(CV5&lt;&gt;"","EXTRACTION DONE",IF(CH5="ON GOING EXTRACTION","ON GOING EXTRACTION",IF(AR5="RFE","READY FOR EXTRACTION",IF(AR5="ON GOING PERMITTING","ON GOING PERMITTING",IF(AC5&lt;&gt;"","DESIGN APPROVED",IF(AB5&lt;&gt;"","DESIGN SUBMITTED",IF(AA5&lt;&gt;"","DESIGN COMPLETED",IF(Z5&lt;&gt;"","ON GOING DESIGN",IF(Y5&lt;&gt;"","ON GOING SURVEY","NOT STARTED"))))))))))</f>
        <v>READY FOR EXTRACTION</v>
      </c>
      <c r="T5" s="505">
        <f t="shared" ref="T5:T68" si="8">IFERROR((AN5*33%)+(BR5*27%)+(CI5*40%),0)</f>
        <v>0.6</v>
      </c>
      <c r="U5" s="505" t="str">
        <f t="shared" si="1"/>
        <v>38-2026</v>
      </c>
      <c r="V5" s="506">
        <v>46279</v>
      </c>
      <c r="W5" s="506">
        <f t="shared" si="2"/>
        <v>46279</v>
      </c>
      <c r="X5" s="507" t="str">
        <f t="shared" ref="X5:X68" si="9">IF(AD5&gt;0,"DESIGN WITH CONCERN",IF(AC5&gt;0,"DESIGN APPROVED",IF(AB5&gt;0,"DESIGN FOR APPROVAL",IF(AA5&gt;0,"DESIGN FOR SUBMISSION",IF(Z5&gt;0,"ON GOING DESIGN",IF(Y5&gt;0,"ON GOING SURVEY","FOR SURVEY"))))))</f>
        <v>DESIGN APPROVED</v>
      </c>
      <c r="Y5" s="508">
        <v>46275</v>
      </c>
      <c r="Z5" s="509">
        <v>46276</v>
      </c>
      <c r="AA5" s="510">
        <v>46279</v>
      </c>
      <c r="AB5" s="510">
        <v>46279</v>
      </c>
      <c r="AC5" s="510">
        <v>46279</v>
      </c>
      <c r="AD5" s="511"/>
      <c r="AE5" s="512" t="s">
        <v>128</v>
      </c>
      <c r="AF5" s="512">
        <f t="shared" si="3"/>
        <v>4</v>
      </c>
      <c r="AG5" s="513">
        <f t="shared" si="4"/>
        <v>28</v>
      </c>
      <c r="AH5" s="512">
        <v>12</v>
      </c>
      <c r="AI5" s="512">
        <v>16</v>
      </c>
      <c r="AJ5" s="512">
        <v>13</v>
      </c>
      <c r="AK5" s="512">
        <v>3</v>
      </c>
      <c r="AL5" s="512">
        <v>0</v>
      </c>
      <c r="AM5" s="515"/>
      <c r="AN5" s="505">
        <f t="shared" ref="AN5:AN68" si="10">COUNT(Y5:AC5)/5</f>
        <v>1</v>
      </c>
      <c r="AO5" s="516" t="str">
        <f t="shared" ref="AO5:AO68" si="11">IF(AQ5&gt;0,WEEKNUM(AQ5,1)&amp;"-"&amp;YEAR(AQ5),"")</f>
        <v>44-2026</v>
      </c>
      <c r="AP5" s="499">
        <v>46325</v>
      </c>
      <c r="AQ5" s="499">
        <v>46325</v>
      </c>
      <c r="AR5" s="515" t="str">
        <f t="shared" si="5"/>
        <v>RFE</v>
      </c>
      <c r="AS5" s="515" t="s">
        <v>129</v>
      </c>
      <c r="AT5" s="515" t="s">
        <v>129</v>
      </c>
      <c r="AU5" s="517">
        <v>46316</v>
      </c>
      <c r="AV5" s="517">
        <v>46316</v>
      </c>
      <c r="AW5" s="514" t="s">
        <v>129</v>
      </c>
      <c r="AX5" s="518" t="s">
        <v>129</v>
      </c>
      <c r="AY5" s="517">
        <v>46316</v>
      </c>
      <c r="AZ5" s="517">
        <v>46316</v>
      </c>
      <c r="BA5" s="512">
        <v>5</v>
      </c>
      <c r="BB5" s="512">
        <v>5</v>
      </c>
      <c r="BC5" s="517">
        <v>46287</v>
      </c>
      <c r="BD5" s="517">
        <v>46295</v>
      </c>
      <c r="BE5" s="514">
        <v>1</v>
      </c>
      <c r="BF5" s="514">
        <v>1</v>
      </c>
      <c r="BG5" s="517">
        <v>46303</v>
      </c>
      <c r="BH5" s="517">
        <v>46321</v>
      </c>
      <c r="BI5" s="514">
        <v>1</v>
      </c>
      <c r="BJ5" s="514">
        <v>1</v>
      </c>
      <c r="BK5" s="517">
        <v>46301</v>
      </c>
      <c r="BL5" s="517">
        <v>46303</v>
      </c>
      <c r="BM5" s="514">
        <v>1</v>
      </c>
      <c r="BN5" s="514">
        <v>1</v>
      </c>
      <c r="BO5" s="517">
        <v>46301</v>
      </c>
      <c r="BP5" s="517">
        <v>46324</v>
      </c>
      <c r="BQ5" s="519" t="s">
        <v>144</v>
      </c>
      <c r="BR5" s="505">
        <f t="shared" ref="BR5:BR68" si="12">IFERROR((COUNT(BD5)*40%)+(COUNT(BL5)*20%)+(COUNT(BH5)*10%)+(COUNT(BP5)*10%)+(COUNT(AV5)*10%)+(COUNT(AZ5)*10%),0)</f>
        <v>1</v>
      </c>
      <c r="BS5" s="505" t="str">
        <f t="shared" ref="BS5:BS68" si="13">IF(BT5&gt;0,WEEKNUM(BT5,1)&amp;"-"&amp;YEAR(BT5),"")</f>
        <v>45-2026</v>
      </c>
      <c r="BT5" s="499">
        <f>AP5+3</f>
        <v>46328</v>
      </c>
      <c r="BU5" s="499" t="str">
        <f t="shared" si="6"/>
        <v/>
      </c>
      <c r="BV5" s="499"/>
      <c r="BW5" s="499" t="str">
        <f t="shared" ref="BW5:BW68" si="14">IF(BX5&gt;0,WEEKNUM(BX5,1)&amp;"-"&amp;YEAR(BX5),"")</f>
        <v/>
      </c>
      <c r="BX5" s="499"/>
      <c r="BY5" s="499"/>
      <c r="BZ5" s="499" t="s">
        <v>145</v>
      </c>
      <c r="CA5" s="499"/>
      <c r="CB5" s="520">
        <f t="shared" ref="CB5:CB68" si="15">IF(AI5&lt;&gt;0,CC5*0.25,0)</f>
        <v>0.5</v>
      </c>
      <c r="CC5" s="521">
        <v>2</v>
      </c>
      <c r="CD5" s="522">
        <f t="shared" ref="CD5:CD68" si="16">IF(R5=0,IFERROR(Q5/(CC5)/1.25,0),IFERROR(R5/(CC5)/1.25,0))</f>
        <v>9.152</v>
      </c>
      <c r="CE5" s="522" t="s">
        <v>146</v>
      </c>
      <c r="CF5" s="522"/>
      <c r="CG5" s="523"/>
      <c r="CH5" s="524" t="str">
        <f t="shared" ref="CH5:CH68" si="17">IF(CA5="","NOT STARTED",IF(CA5&lt;&gt;"","ON GOING EXTRACTION",IF(CV5&lt;&gt;"","EXTRACTION COMPLETED")))</f>
        <v>NOT STARTED</v>
      </c>
      <c r="CI5" s="505">
        <f t="shared" ref="CI5:CI68" si="18">IFERROR(CQ5/CM5,0)</f>
        <v>0</v>
      </c>
      <c r="CJ5" s="505"/>
      <c r="CK5" s="526">
        <v>46296</v>
      </c>
      <c r="CL5" s="526">
        <v>46296</v>
      </c>
      <c r="CM5" s="513">
        <f t="shared" ref="CM5:CM68" si="19">AG5</f>
        <v>28</v>
      </c>
      <c r="CN5" s="513">
        <f t="shared" ref="CN5:CN68" si="20">AI5</f>
        <v>16</v>
      </c>
      <c r="CO5" s="501"/>
      <c r="CP5" s="501"/>
      <c r="CQ5" s="501"/>
      <c r="CR5" s="501">
        <f t="shared" ref="CR5:CR68" si="21">CM5-CQ5</f>
        <v>28</v>
      </c>
      <c r="CS5" s="527"/>
      <c r="CT5" s="527"/>
      <c r="CU5" s="527">
        <f t="shared" ref="CU5:CU68" si="22">CS5+CT5</f>
        <v>0</v>
      </c>
      <c r="CV5" s="499"/>
    </row>
    <row r="6" ht="17" hidden="1" customHeight="1" spans="1:100">
      <c r="A6" s="499">
        <v>46235</v>
      </c>
      <c r="B6" s="500" t="s">
        <v>116</v>
      </c>
      <c r="C6" s="500" t="s">
        <v>117</v>
      </c>
      <c r="D6" s="501" t="s">
        <v>136</v>
      </c>
      <c r="E6" s="500">
        <v>14.7978327</v>
      </c>
      <c r="F6" s="500">
        <v>120.8774838</v>
      </c>
      <c r="G6" s="501" t="s">
        <v>138</v>
      </c>
      <c r="H6" s="501" t="s">
        <v>138</v>
      </c>
      <c r="I6" s="501" t="s">
        <v>138</v>
      </c>
      <c r="J6" s="501" t="s">
        <v>139</v>
      </c>
      <c r="K6" s="502" t="s">
        <v>123</v>
      </c>
      <c r="L6" s="500" t="s">
        <v>147</v>
      </c>
      <c r="M6" s="500" t="s">
        <v>148</v>
      </c>
      <c r="N6" s="503" t="s">
        <v>149</v>
      </c>
      <c r="O6" s="501" t="s">
        <v>143</v>
      </c>
      <c r="P6" s="500" t="str">
        <f t="shared" si="0"/>
        <v>&gt;=10 TONNES</v>
      </c>
      <c r="Q6" s="501">
        <v>26.8</v>
      </c>
      <c r="R6" s="500">
        <v>1.54</v>
      </c>
      <c r="S6" s="504" t="str">
        <f t="shared" si="7"/>
        <v>ON GOING EXTRACTION</v>
      </c>
      <c r="T6" s="505">
        <f t="shared" si="8"/>
        <v>0.6</v>
      </c>
      <c r="U6" s="505" t="str">
        <f t="shared" si="1"/>
        <v>38-2026</v>
      </c>
      <c r="V6" s="506">
        <v>46282</v>
      </c>
      <c r="W6" s="506">
        <f t="shared" si="2"/>
        <v>46282</v>
      </c>
      <c r="X6" s="507" t="str">
        <f t="shared" si="9"/>
        <v>DESIGN APPROVED</v>
      </c>
      <c r="Y6" s="508">
        <v>46275</v>
      </c>
      <c r="Z6" s="509">
        <v>46275</v>
      </c>
      <c r="AA6" s="510">
        <v>46282</v>
      </c>
      <c r="AB6" s="510">
        <v>46282</v>
      </c>
      <c r="AC6" s="510">
        <v>46282</v>
      </c>
      <c r="AD6" s="511"/>
      <c r="AE6" s="512" t="s">
        <v>128</v>
      </c>
      <c r="AF6" s="512">
        <f t="shared" si="3"/>
        <v>7</v>
      </c>
      <c r="AG6" s="513">
        <f t="shared" si="4"/>
        <v>9</v>
      </c>
      <c r="AH6" s="512">
        <v>1</v>
      </c>
      <c r="AI6" s="512">
        <v>8</v>
      </c>
      <c r="AJ6" s="512">
        <v>8</v>
      </c>
      <c r="AK6" s="512">
        <v>0</v>
      </c>
      <c r="AL6" s="512">
        <v>0</v>
      </c>
      <c r="AM6" s="515"/>
      <c r="AN6" s="505">
        <f t="shared" si="10"/>
        <v>1</v>
      </c>
      <c r="AO6" s="516" t="str">
        <f t="shared" si="11"/>
        <v>43-2026</v>
      </c>
      <c r="AP6" s="499">
        <v>46318</v>
      </c>
      <c r="AQ6" s="499">
        <v>46318</v>
      </c>
      <c r="AR6" s="515" t="str">
        <f t="shared" si="5"/>
        <v>RFE</v>
      </c>
      <c r="AS6" s="515" t="s">
        <v>129</v>
      </c>
      <c r="AT6" s="515" t="s">
        <v>129</v>
      </c>
      <c r="AU6" s="517">
        <v>46316</v>
      </c>
      <c r="AV6" s="517">
        <v>46316</v>
      </c>
      <c r="AW6" s="514" t="s">
        <v>129</v>
      </c>
      <c r="AX6" s="518" t="s">
        <v>129</v>
      </c>
      <c r="AY6" s="517">
        <v>46316</v>
      </c>
      <c r="AZ6" s="517">
        <v>46316</v>
      </c>
      <c r="BA6" s="512">
        <v>2</v>
      </c>
      <c r="BB6" s="512">
        <v>2</v>
      </c>
      <c r="BC6" s="517">
        <v>46286</v>
      </c>
      <c r="BD6" s="517">
        <v>46301</v>
      </c>
      <c r="BE6" s="514">
        <v>1</v>
      </c>
      <c r="BF6" s="514">
        <v>1</v>
      </c>
      <c r="BG6" s="517">
        <v>46302</v>
      </c>
      <c r="BH6" s="517">
        <v>46303</v>
      </c>
      <c r="BI6" s="514">
        <v>1</v>
      </c>
      <c r="BJ6" s="514">
        <v>1</v>
      </c>
      <c r="BK6" s="517">
        <v>46303</v>
      </c>
      <c r="BL6" s="517">
        <v>46302</v>
      </c>
      <c r="BM6" s="514">
        <v>1</v>
      </c>
      <c r="BN6" s="514">
        <v>1</v>
      </c>
      <c r="BO6" s="517">
        <v>46302</v>
      </c>
      <c r="BP6" s="517">
        <v>46303</v>
      </c>
      <c r="BQ6" s="519" t="s">
        <v>150</v>
      </c>
      <c r="BR6" s="505">
        <f t="shared" si="12"/>
        <v>1</v>
      </c>
      <c r="BS6" s="505" t="str">
        <f t="shared" si="13"/>
        <v>44-2026</v>
      </c>
      <c r="BT6" s="499">
        <f>AP6+3</f>
        <v>46321</v>
      </c>
      <c r="BU6" s="499" t="str">
        <f t="shared" si="6"/>
        <v>44-2026</v>
      </c>
      <c r="BV6" s="499">
        <v>46324</v>
      </c>
      <c r="BW6" s="499" t="str">
        <f t="shared" si="14"/>
        <v>44-2026</v>
      </c>
      <c r="BX6" s="499">
        <f t="shared" ref="BX4:BX67" si="23">IF(CA6="",BV6+CD6,CA6+CD6)</f>
        <v>46324.616</v>
      </c>
      <c r="BY6" s="499">
        <v>46330</v>
      </c>
      <c r="BZ6" s="499" t="s">
        <v>151</v>
      </c>
      <c r="CA6" s="499">
        <v>46324</v>
      </c>
      <c r="CB6" s="520">
        <f t="shared" si="15"/>
        <v>0.5</v>
      </c>
      <c r="CC6" s="521">
        <v>2</v>
      </c>
      <c r="CD6" s="522">
        <f t="shared" si="16"/>
        <v>0.616</v>
      </c>
      <c r="CE6" s="522" t="s">
        <v>146</v>
      </c>
      <c r="CF6" s="522" t="s">
        <v>133</v>
      </c>
      <c r="CG6" s="523" t="s">
        <v>152</v>
      </c>
      <c r="CH6" s="524" t="s">
        <v>153</v>
      </c>
      <c r="CI6" s="505">
        <f t="shared" si="18"/>
        <v>0</v>
      </c>
      <c r="CJ6" s="505"/>
      <c r="CK6" s="526">
        <v>46296</v>
      </c>
      <c r="CL6" s="526">
        <v>46296</v>
      </c>
      <c r="CM6" s="513">
        <f t="shared" si="19"/>
        <v>9</v>
      </c>
      <c r="CN6" s="513">
        <f t="shared" si="20"/>
        <v>8</v>
      </c>
      <c r="CO6" s="501"/>
      <c r="CP6" s="501"/>
      <c r="CQ6" s="501"/>
      <c r="CR6" s="501">
        <f t="shared" si="21"/>
        <v>9</v>
      </c>
      <c r="CS6" s="527"/>
      <c r="CT6" s="527"/>
      <c r="CU6" s="527">
        <f t="shared" si="22"/>
        <v>0</v>
      </c>
      <c r="CV6" s="499"/>
    </row>
    <row r="7" ht="17" hidden="1" customHeight="1" spans="1:100">
      <c r="A7" s="499">
        <v>46235</v>
      </c>
      <c r="B7" s="500" t="s">
        <v>116</v>
      </c>
      <c r="C7" s="500" t="s">
        <v>117</v>
      </c>
      <c r="D7" s="501" t="s">
        <v>118</v>
      </c>
      <c r="E7" s="500">
        <v>14.5165024</v>
      </c>
      <c r="F7" s="500">
        <v>121.2383385</v>
      </c>
      <c r="G7" s="501" t="s">
        <v>154</v>
      </c>
      <c r="H7" s="501" t="s">
        <v>155</v>
      </c>
      <c r="I7" s="501" t="s">
        <v>156</v>
      </c>
      <c r="J7" s="501"/>
      <c r="K7" s="528" t="s">
        <v>157</v>
      </c>
      <c r="L7" s="500" t="s">
        <v>158</v>
      </c>
      <c r="M7" s="500" t="s">
        <v>159</v>
      </c>
      <c r="N7" s="529" t="s">
        <v>154</v>
      </c>
      <c r="O7" s="501" t="s">
        <v>160</v>
      </c>
      <c r="P7" s="500" t="str">
        <f t="shared" si="0"/>
        <v>&lt;10 TONNES</v>
      </c>
      <c r="Q7" s="501">
        <v>8.9</v>
      </c>
      <c r="R7" s="500">
        <v>2.71</v>
      </c>
      <c r="S7" s="504" t="str">
        <f t="shared" si="7"/>
        <v>DESIGN APPROVED</v>
      </c>
      <c r="T7" s="505">
        <f t="shared" si="8"/>
        <v>0.33</v>
      </c>
      <c r="U7" s="505" t="str">
        <f t="shared" si="1"/>
        <v>38-2026</v>
      </c>
      <c r="V7" s="506">
        <v>46282</v>
      </c>
      <c r="W7" s="506">
        <f t="shared" si="2"/>
        <v>46282</v>
      </c>
      <c r="X7" s="507" t="str">
        <f t="shared" si="9"/>
        <v>DESIGN APPROVED</v>
      </c>
      <c r="Y7" s="508">
        <v>46282</v>
      </c>
      <c r="Z7" s="509">
        <v>46282</v>
      </c>
      <c r="AA7" s="510">
        <v>46284</v>
      </c>
      <c r="AB7" s="510">
        <v>46284</v>
      </c>
      <c r="AC7" s="510">
        <v>46284</v>
      </c>
      <c r="AD7" s="511"/>
      <c r="AE7" s="512" t="s">
        <v>128</v>
      </c>
      <c r="AF7" s="512">
        <f t="shared" si="3"/>
        <v>2</v>
      </c>
      <c r="AG7" s="513">
        <f t="shared" si="4"/>
        <v>20</v>
      </c>
      <c r="AH7" s="512">
        <v>1</v>
      </c>
      <c r="AI7" s="512">
        <v>19</v>
      </c>
      <c r="AJ7" s="514">
        <v>19</v>
      </c>
      <c r="AK7" s="512">
        <v>0</v>
      </c>
      <c r="AL7" s="512">
        <v>0</v>
      </c>
      <c r="AM7" s="515"/>
      <c r="AN7" s="505">
        <f t="shared" si="10"/>
        <v>1</v>
      </c>
      <c r="AO7" s="516" t="str">
        <f t="shared" si="11"/>
        <v>49-2026</v>
      </c>
      <c r="AP7" s="499">
        <v>46371</v>
      </c>
      <c r="AQ7" s="499">
        <v>46357</v>
      </c>
      <c r="AR7" s="515" t="str">
        <f t="shared" si="5"/>
        <v>PERMITTING NOT STARTED</v>
      </c>
      <c r="AS7" s="515"/>
      <c r="AT7" s="515"/>
      <c r="AU7" s="517"/>
      <c r="AV7" s="517"/>
      <c r="AW7" s="514"/>
      <c r="AX7" s="515"/>
      <c r="AY7" s="517"/>
      <c r="AZ7" s="517"/>
      <c r="BA7" s="512"/>
      <c r="BB7" s="512"/>
      <c r="BC7" s="517"/>
      <c r="BD7" s="517"/>
      <c r="BE7" s="514"/>
      <c r="BF7" s="514"/>
      <c r="BG7" s="517"/>
      <c r="BH7" s="517"/>
      <c r="BI7" s="514"/>
      <c r="BJ7" s="514"/>
      <c r="BK7" s="517"/>
      <c r="BL7" s="517"/>
      <c r="BM7" s="514"/>
      <c r="BN7" s="514"/>
      <c r="BO7" s="517"/>
      <c r="BP7" s="517"/>
      <c r="BQ7" s="519" t="s">
        <v>161</v>
      </c>
      <c r="BR7" s="505">
        <f t="shared" si="12"/>
        <v>0</v>
      </c>
      <c r="BS7" s="505" t="str">
        <f t="shared" si="13"/>
        <v/>
      </c>
      <c r="BT7" s="499"/>
      <c r="BU7" s="499" t="str">
        <f t="shared" si="6"/>
        <v/>
      </c>
      <c r="BV7" s="499"/>
      <c r="BW7" s="499" t="str">
        <f t="shared" si="14"/>
        <v>1-1900</v>
      </c>
      <c r="BX7" s="499">
        <f t="shared" si="23"/>
        <v>1.084</v>
      </c>
      <c r="BY7" s="499"/>
      <c r="BZ7" s="499"/>
      <c r="CA7" s="499"/>
      <c r="CB7" s="520">
        <f t="shared" si="15"/>
        <v>0.5</v>
      </c>
      <c r="CC7" s="521">
        <v>2</v>
      </c>
      <c r="CD7" s="522">
        <f t="shared" si="16"/>
        <v>1.084</v>
      </c>
      <c r="CE7" s="522"/>
      <c r="CF7" s="522"/>
      <c r="CG7" s="523"/>
      <c r="CH7" s="524" t="str">
        <f t="shared" si="17"/>
        <v>NOT STARTED</v>
      </c>
      <c r="CI7" s="505">
        <f t="shared" si="18"/>
        <v>0</v>
      </c>
      <c r="CJ7" s="505"/>
      <c r="CK7" s="526"/>
      <c r="CL7" s="526"/>
      <c r="CM7" s="513">
        <f t="shared" si="19"/>
        <v>20</v>
      </c>
      <c r="CN7" s="513">
        <f t="shared" si="20"/>
        <v>19</v>
      </c>
      <c r="CO7" s="501"/>
      <c r="CP7" s="501"/>
      <c r="CQ7" s="501"/>
      <c r="CR7" s="501">
        <f t="shared" si="21"/>
        <v>20</v>
      </c>
      <c r="CS7" s="527"/>
      <c r="CT7" s="527"/>
      <c r="CU7" s="527">
        <f t="shared" si="22"/>
        <v>0</v>
      </c>
      <c r="CV7" s="499"/>
    </row>
    <row r="8" ht="17" hidden="1" customHeight="1" spans="1:100">
      <c r="A8" s="499">
        <v>46235</v>
      </c>
      <c r="B8" s="500" t="s">
        <v>116</v>
      </c>
      <c r="C8" s="500" t="s">
        <v>117</v>
      </c>
      <c r="D8" s="501" t="s">
        <v>118</v>
      </c>
      <c r="E8" s="500">
        <v>14.494219</v>
      </c>
      <c r="F8" s="500">
        <v>121.2912123</v>
      </c>
      <c r="G8" s="501" t="s">
        <v>162</v>
      </c>
      <c r="H8" s="501" t="s">
        <v>155</v>
      </c>
      <c r="I8" s="501" t="s">
        <v>156</v>
      </c>
      <c r="J8" s="501" t="s">
        <v>122</v>
      </c>
      <c r="K8" s="502" t="s">
        <v>123</v>
      </c>
      <c r="L8" s="500" t="s">
        <v>163</v>
      </c>
      <c r="M8" s="500" t="s">
        <v>164</v>
      </c>
      <c r="N8" s="503" t="s">
        <v>165</v>
      </c>
      <c r="O8" s="501" t="s">
        <v>166</v>
      </c>
      <c r="P8" s="500" t="str">
        <f t="shared" si="0"/>
        <v>&gt;=10 TONNES</v>
      </c>
      <c r="Q8" s="501">
        <v>156.8</v>
      </c>
      <c r="R8" s="500">
        <v>17.44</v>
      </c>
      <c r="S8" s="504" t="str">
        <f t="shared" si="7"/>
        <v>ON GOING EXTRACTION</v>
      </c>
      <c r="T8" s="505">
        <f t="shared" si="8"/>
        <v>0.628571428571429</v>
      </c>
      <c r="U8" s="505" t="str">
        <f t="shared" si="1"/>
        <v>38-2026</v>
      </c>
      <c r="V8" s="506">
        <v>46282</v>
      </c>
      <c r="W8" s="506">
        <f t="shared" si="2"/>
        <v>46282</v>
      </c>
      <c r="X8" s="507" t="str">
        <f t="shared" si="9"/>
        <v>DESIGN APPROVED</v>
      </c>
      <c r="Y8" s="508">
        <v>46275</v>
      </c>
      <c r="Z8" s="509">
        <v>46276</v>
      </c>
      <c r="AA8" s="510">
        <v>46282</v>
      </c>
      <c r="AB8" s="510">
        <v>46282</v>
      </c>
      <c r="AC8" s="510">
        <v>46282</v>
      </c>
      <c r="AD8" s="511"/>
      <c r="AE8" s="512" t="s">
        <v>128</v>
      </c>
      <c r="AF8" s="512">
        <f t="shared" si="3"/>
        <v>7</v>
      </c>
      <c r="AG8" s="513">
        <f t="shared" si="4"/>
        <v>14</v>
      </c>
      <c r="AH8" s="512">
        <v>4</v>
      </c>
      <c r="AI8" s="512">
        <v>10</v>
      </c>
      <c r="AJ8" s="512">
        <v>10</v>
      </c>
      <c r="AK8" s="512">
        <v>0</v>
      </c>
      <c r="AL8" s="512">
        <v>0</v>
      </c>
      <c r="AM8" s="515"/>
      <c r="AN8" s="505">
        <f t="shared" si="10"/>
        <v>1</v>
      </c>
      <c r="AO8" s="516" t="str">
        <f t="shared" si="11"/>
        <v>43-2026</v>
      </c>
      <c r="AP8" s="499">
        <v>46318</v>
      </c>
      <c r="AQ8" s="499">
        <v>46318</v>
      </c>
      <c r="AR8" s="515" t="str">
        <f t="shared" si="5"/>
        <v>RFE</v>
      </c>
      <c r="AS8" s="515" t="s">
        <v>129</v>
      </c>
      <c r="AT8" s="515" t="s">
        <v>129</v>
      </c>
      <c r="AU8" s="517">
        <v>46316</v>
      </c>
      <c r="AV8" s="517">
        <v>46316</v>
      </c>
      <c r="AW8" s="514" t="s">
        <v>129</v>
      </c>
      <c r="AX8" s="518" t="s">
        <v>129</v>
      </c>
      <c r="AY8" s="517">
        <v>46316</v>
      </c>
      <c r="AZ8" s="517">
        <v>46316</v>
      </c>
      <c r="BA8" s="512">
        <v>4</v>
      </c>
      <c r="BB8" s="512">
        <v>4</v>
      </c>
      <c r="BC8" s="517">
        <v>46287</v>
      </c>
      <c r="BD8" s="517">
        <v>46315</v>
      </c>
      <c r="BE8" s="514">
        <v>1</v>
      </c>
      <c r="BF8" s="514">
        <v>1</v>
      </c>
      <c r="BG8" s="517">
        <v>46290</v>
      </c>
      <c r="BH8" s="517">
        <v>46315</v>
      </c>
      <c r="BI8" s="514">
        <v>1</v>
      </c>
      <c r="BJ8" s="514">
        <v>1</v>
      </c>
      <c r="BK8" s="517">
        <v>46290</v>
      </c>
      <c r="BL8" s="517">
        <v>46290</v>
      </c>
      <c r="BM8" s="514">
        <v>1</v>
      </c>
      <c r="BN8" s="514">
        <v>1</v>
      </c>
      <c r="BO8" s="517">
        <v>46290</v>
      </c>
      <c r="BP8" s="517">
        <v>46315</v>
      </c>
      <c r="BQ8" s="519" t="s">
        <v>167</v>
      </c>
      <c r="BR8" s="505">
        <f t="shared" si="12"/>
        <v>1</v>
      </c>
      <c r="BS8" s="505" t="str">
        <f t="shared" si="13"/>
        <v>44-2026</v>
      </c>
      <c r="BT8" s="499">
        <f>AP8+3</f>
        <v>46321</v>
      </c>
      <c r="BU8" s="499" t="str">
        <f t="shared" si="6"/>
        <v>44-2026</v>
      </c>
      <c r="BV8" s="499">
        <v>46323</v>
      </c>
      <c r="BW8" s="499" t="str">
        <f t="shared" si="14"/>
        <v>46-2026</v>
      </c>
      <c r="BX8" s="499">
        <f t="shared" si="23"/>
        <v>46336.952</v>
      </c>
      <c r="BY8" s="499">
        <v>46333</v>
      </c>
      <c r="BZ8" s="499" t="s">
        <v>168</v>
      </c>
      <c r="CA8" s="499">
        <v>46323</v>
      </c>
      <c r="CB8" s="520">
        <f t="shared" si="15"/>
        <v>0.25</v>
      </c>
      <c r="CC8" s="521">
        <v>1</v>
      </c>
      <c r="CD8" s="522">
        <f t="shared" si="16"/>
        <v>13.952</v>
      </c>
      <c r="CE8" s="522" t="s">
        <v>132</v>
      </c>
      <c r="CF8" s="522" t="s">
        <v>133</v>
      </c>
      <c r="CG8" s="523" t="s">
        <v>134</v>
      </c>
      <c r="CH8" s="524" t="str">
        <f t="shared" si="17"/>
        <v>ON GOING EXTRACTION</v>
      </c>
      <c r="CI8" s="505">
        <f t="shared" si="18"/>
        <v>0.0714285714285714</v>
      </c>
      <c r="CJ8" s="505"/>
      <c r="CK8" s="526">
        <v>46296</v>
      </c>
      <c r="CL8" s="526">
        <v>46296</v>
      </c>
      <c r="CM8" s="513">
        <f t="shared" si="19"/>
        <v>14</v>
      </c>
      <c r="CN8" s="513">
        <f t="shared" si="20"/>
        <v>10</v>
      </c>
      <c r="CO8" s="501"/>
      <c r="CP8" s="501"/>
      <c r="CQ8" s="501">
        <v>1</v>
      </c>
      <c r="CR8" s="501">
        <f t="shared" si="21"/>
        <v>13</v>
      </c>
      <c r="CS8" s="527">
        <v>2.5778</v>
      </c>
      <c r="CT8" s="527"/>
      <c r="CU8" s="527">
        <f t="shared" si="22"/>
        <v>2.5778</v>
      </c>
      <c r="CV8" s="499"/>
    </row>
    <row r="9" ht="17" customHeight="1" spans="1:100">
      <c r="A9" s="499">
        <v>46235</v>
      </c>
      <c r="B9" s="500" t="s">
        <v>116</v>
      </c>
      <c r="C9" s="500" t="s">
        <v>117</v>
      </c>
      <c r="D9" s="501" t="s">
        <v>118</v>
      </c>
      <c r="E9" s="500">
        <v>14.6706597</v>
      </c>
      <c r="F9" s="500">
        <v>120.945818</v>
      </c>
      <c r="G9" s="501" t="s">
        <v>169</v>
      </c>
      <c r="H9" s="501" t="s">
        <v>120</v>
      </c>
      <c r="I9" s="501" t="s">
        <v>170</v>
      </c>
      <c r="J9" s="501" t="s">
        <v>171</v>
      </c>
      <c r="K9" s="502" t="s">
        <v>123</v>
      </c>
      <c r="L9" s="500" t="s">
        <v>172</v>
      </c>
      <c r="M9" s="500" t="s">
        <v>173</v>
      </c>
      <c r="N9" s="503" t="s">
        <v>174</v>
      </c>
      <c r="O9" s="501" t="s">
        <v>166</v>
      </c>
      <c r="P9" s="500" t="str">
        <f t="shared" si="0"/>
        <v>&gt;=10 TONNES</v>
      </c>
      <c r="Q9" s="501">
        <v>127.4</v>
      </c>
      <c r="R9" s="500">
        <v>34.73</v>
      </c>
      <c r="S9" s="504" t="str">
        <f t="shared" si="7"/>
        <v>ON GOING PERMITTING</v>
      </c>
      <c r="T9" s="505">
        <f t="shared" si="8"/>
        <v>0.492</v>
      </c>
      <c r="U9" s="505" t="str">
        <f t="shared" si="1"/>
        <v>39-2026</v>
      </c>
      <c r="V9" s="506">
        <v>46289</v>
      </c>
      <c r="W9" s="506">
        <f t="shared" si="2"/>
        <v>46289</v>
      </c>
      <c r="X9" s="507" t="str">
        <f t="shared" si="9"/>
        <v>DESIGN APPROVED</v>
      </c>
      <c r="Y9" s="508">
        <v>46279</v>
      </c>
      <c r="Z9" s="509">
        <v>46283</v>
      </c>
      <c r="AA9" s="510">
        <v>46289</v>
      </c>
      <c r="AB9" s="510">
        <v>46289</v>
      </c>
      <c r="AC9" s="510">
        <v>46295</v>
      </c>
      <c r="AD9" s="511"/>
      <c r="AE9" s="512" t="s">
        <v>128</v>
      </c>
      <c r="AF9" s="512">
        <f t="shared" si="3"/>
        <v>10</v>
      </c>
      <c r="AG9" s="513">
        <f t="shared" si="4"/>
        <v>50</v>
      </c>
      <c r="AH9" s="512">
        <v>31</v>
      </c>
      <c r="AI9" s="512">
        <v>19</v>
      </c>
      <c r="AJ9" s="512">
        <v>1</v>
      </c>
      <c r="AK9" s="512">
        <v>18</v>
      </c>
      <c r="AL9" s="512">
        <v>0</v>
      </c>
      <c r="AM9" s="515"/>
      <c r="AN9" s="505">
        <f t="shared" si="10"/>
        <v>1</v>
      </c>
      <c r="AO9" s="516" t="str">
        <f t="shared" si="11"/>
        <v>45-2026</v>
      </c>
      <c r="AP9" s="499">
        <v>46333</v>
      </c>
      <c r="AQ9" s="499">
        <v>46333</v>
      </c>
      <c r="AR9" s="515" t="str">
        <f t="shared" si="5"/>
        <v>ON GOING PERMITTING</v>
      </c>
      <c r="AS9" s="515" t="s">
        <v>129</v>
      </c>
      <c r="AT9" s="515" t="s">
        <v>129</v>
      </c>
      <c r="AU9" s="517">
        <v>46316</v>
      </c>
      <c r="AV9" s="517">
        <v>46316</v>
      </c>
      <c r="AW9" s="514" t="s">
        <v>129</v>
      </c>
      <c r="AX9" s="518" t="s">
        <v>129</v>
      </c>
      <c r="AY9" s="517">
        <v>46316</v>
      </c>
      <c r="AZ9" s="517">
        <v>46316</v>
      </c>
      <c r="BA9" s="512">
        <v>9</v>
      </c>
      <c r="BB9" s="515">
        <v>9</v>
      </c>
      <c r="BC9" s="517">
        <v>46293</v>
      </c>
      <c r="BD9" s="517">
        <v>46307</v>
      </c>
      <c r="BE9" s="514">
        <v>1</v>
      </c>
      <c r="BF9" s="514"/>
      <c r="BG9" s="517">
        <v>46293</v>
      </c>
      <c r="BH9" s="517"/>
      <c r="BI9" s="514">
        <v>1</v>
      </c>
      <c r="BJ9" s="514"/>
      <c r="BK9" s="517">
        <v>46293</v>
      </c>
      <c r="BL9" s="517"/>
      <c r="BM9" s="514"/>
      <c r="BN9" s="514"/>
      <c r="BO9" s="517"/>
      <c r="BP9" s="517"/>
      <c r="BQ9" s="519" t="s">
        <v>175</v>
      </c>
      <c r="BR9" s="505">
        <f t="shared" si="12"/>
        <v>0.6</v>
      </c>
      <c r="BS9" s="505" t="str">
        <f t="shared" si="13"/>
        <v>46-2026</v>
      </c>
      <c r="BT9" s="499">
        <f>AP9+3</f>
        <v>46336</v>
      </c>
      <c r="BU9" s="499" t="str">
        <f t="shared" si="6"/>
        <v>46-2026</v>
      </c>
      <c r="BV9" s="499">
        <v>46337</v>
      </c>
      <c r="BW9" s="499" t="str">
        <f t="shared" si="14"/>
        <v>48-2026</v>
      </c>
      <c r="BX9" s="499">
        <f t="shared" si="23"/>
        <v>46350.892</v>
      </c>
      <c r="BY9" s="499">
        <f>IF(CA9="",BV9+CD9,CA9+CD9)</f>
        <v>46350.892</v>
      </c>
      <c r="BZ9" s="499"/>
      <c r="CA9" s="499"/>
      <c r="CB9" s="520">
        <f t="shared" si="15"/>
        <v>0.5</v>
      </c>
      <c r="CC9" s="521">
        <v>2</v>
      </c>
      <c r="CD9" s="522">
        <f t="shared" si="16"/>
        <v>13.892</v>
      </c>
      <c r="CE9" s="522"/>
      <c r="CF9" s="522"/>
      <c r="CG9" s="523" t="s">
        <v>176</v>
      </c>
      <c r="CH9" s="524" t="str">
        <f t="shared" si="17"/>
        <v>NOT STARTED</v>
      </c>
      <c r="CI9" s="505">
        <f t="shared" si="18"/>
        <v>0</v>
      </c>
      <c r="CJ9" s="505"/>
      <c r="CK9" s="526"/>
      <c r="CL9" s="526"/>
      <c r="CM9" s="513">
        <f t="shared" si="19"/>
        <v>50</v>
      </c>
      <c r="CN9" s="513">
        <f t="shared" si="20"/>
        <v>19</v>
      </c>
      <c r="CO9" s="501"/>
      <c r="CP9" s="501"/>
      <c r="CQ9" s="501"/>
      <c r="CR9" s="501">
        <f t="shared" si="21"/>
        <v>50</v>
      </c>
      <c r="CS9" s="527"/>
      <c r="CT9" s="527"/>
      <c r="CU9" s="527">
        <f t="shared" si="22"/>
        <v>0</v>
      </c>
      <c r="CV9" s="499"/>
    </row>
    <row r="10" ht="17" customHeight="1" spans="1:100">
      <c r="A10" s="499">
        <v>46235</v>
      </c>
      <c r="B10" s="500" t="s">
        <v>116</v>
      </c>
      <c r="C10" s="500" t="s">
        <v>117</v>
      </c>
      <c r="D10" s="501" t="s">
        <v>118</v>
      </c>
      <c r="E10" s="500">
        <v>14.7560922</v>
      </c>
      <c r="F10" s="500">
        <v>121.0470163</v>
      </c>
      <c r="G10" s="501" t="s">
        <v>177</v>
      </c>
      <c r="H10" s="501" t="s">
        <v>120</v>
      </c>
      <c r="I10" s="501" t="s">
        <v>170</v>
      </c>
      <c r="J10" s="501" t="s">
        <v>171</v>
      </c>
      <c r="K10" s="502" t="s">
        <v>123</v>
      </c>
      <c r="L10" s="500" t="s">
        <v>178</v>
      </c>
      <c r="M10" s="500" t="s">
        <v>179</v>
      </c>
      <c r="N10" s="503" t="s">
        <v>180</v>
      </c>
      <c r="O10" s="501" t="s">
        <v>166</v>
      </c>
      <c r="P10" s="500" t="str">
        <f t="shared" si="0"/>
        <v>&gt;=10 TONNES</v>
      </c>
      <c r="Q10" s="501">
        <v>156.8</v>
      </c>
      <c r="R10" s="500">
        <v>93.1</v>
      </c>
      <c r="S10" s="504" t="str">
        <f t="shared" si="7"/>
        <v>ON GOING PERMITTING</v>
      </c>
      <c r="T10" s="505">
        <f t="shared" si="8"/>
        <v>0.438</v>
      </c>
      <c r="U10" s="505" t="str">
        <f t="shared" si="1"/>
        <v>39-2026</v>
      </c>
      <c r="V10" s="506">
        <v>46291</v>
      </c>
      <c r="W10" s="506">
        <f t="shared" si="2"/>
        <v>46291</v>
      </c>
      <c r="X10" s="507" t="str">
        <f t="shared" si="9"/>
        <v>DESIGN APPROVED</v>
      </c>
      <c r="Y10" s="508">
        <v>46288</v>
      </c>
      <c r="Z10" s="509">
        <v>46288</v>
      </c>
      <c r="AA10" s="510">
        <v>46291</v>
      </c>
      <c r="AB10" s="510">
        <v>46291</v>
      </c>
      <c r="AC10" s="510">
        <v>46300</v>
      </c>
      <c r="AD10" s="511"/>
      <c r="AE10" s="512" t="s">
        <v>181</v>
      </c>
      <c r="AF10" s="512">
        <f t="shared" si="3"/>
        <v>3</v>
      </c>
      <c r="AG10" s="513">
        <f t="shared" si="4"/>
        <v>61</v>
      </c>
      <c r="AH10" s="512">
        <v>58</v>
      </c>
      <c r="AI10" s="512">
        <v>3</v>
      </c>
      <c r="AJ10" s="512">
        <v>2</v>
      </c>
      <c r="AK10" s="512">
        <v>0</v>
      </c>
      <c r="AL10" s="512">
        <v>1</v>
      </c>
      <c r="AM10" s="515"/>
      <c r="AN10" s="505">
        <f t="shared" si="10"/>
        <v>1</v>
      </c>
      <c r="AO10" s="516" t="str">
        <f t="shared" si="11"/>
        <v>45-2026</v>
      </c>
      <c r="AP10" s="499">
        <v>46329</v>
      </c>
      <c r="AQ10" s="499">
        <v>46329</v>
      </c>
      <c r="AR10" s="515" t="str">
        <f t="shared" si="5"/>
        <v>ON GOING PERMITTING</v>
      </c>
      <c r="AS10" s="515" t="s">
        <v>129</v>
      </c>
      <c r="AT10" s="515" t="s">
        <v>129</v>
      </c>
      <c r="AU10" s="517">
        <v>46316</v>
      </c>
      <c r="AV10" s="517">
        <v>46316</v>
      </c>
      <c r="AW10" s="514" t="s">
        <v>129</v>
      </c>
      <c r="AX10" s="518" t="s">
        <v>129</v>
      </c>
      <c r="AY10" s="517">
        <v>46316</v>
      </c>
      <c r="AZ10" s="517">
        <v>46316</v>
      </c>
      <c r="BA10" s="515">
        <v>1</v>
      </c>
      <c r="BB10" s="515">
        <v>13</v>
      </c>
      <c r="BC10" s="517">
        <v>46294</v>
      </c>
      <c r="BD10" s="517"/>
      <c r="BE10" s="514">
        <v>2</v>
      </c>
      <c r="BF10" s="514">
        <v>1</v>
      </c>
      <c r="BG10" s="517">
        <v>46294</v>
      </c>
      <c r="BH10" s="517"/>
      <c r="BI10" s="514">
        <v>1</v>
      </c>
      <c r="BJ10" s="514">
        <v>1</v>
      </c>
      <c r="BK10" s="517">
        <v>46294</v>
      </c>
      <c r="BL10" s="517">
        <v>46307</v>
      </c>
      <c r="BM10" s="514">
        <v>1</v>
      </c>
      <c r="BN10" s="514"/>
      <c r="BO10" s="517">
        <v>46297</v>
      </c>
      <c r="BP10" s="517"/>
      <c r="BQ10" s="519" t="s">
        <v>182</v>
      </c>
      <c r="BR10" s="505">
        <f t="shared" si="12"/>
        <v>0.4</v>
      </c>
      <c r="BS10" s="505" t="str">
        <f t="shared" si="13"/>
        <v>45-2026</v>
      </c>
      <c r="BT10" s="499">
        <f>AP10+3</f>
        <v>46332</v>
      </c>
      <c r="BU10" s="499" t="str">
        <f t="shared" si="6"/>
        <v>46-2026</v>
      </c>
      <c r="BV10" s="499">
        <v>46335</v>
      </c>
      <c r="BW10" s="499" t="str">
        <f t="shared" si="14"/>
        <v>49-2026</v>
      </c>
      <c r="BX10" s="499">
        <f t="shared" si="23"/>
        <v>46359.8266666667</v>
      </c>
      <c r="BY10" s="499">
        <f>IF(CA10="",BV10+CD10,CA10+CD10)</f>
        <v>46359.8266666667</v>
      </c>
      <c r="BZ10" s="499"/>
      <c r="CA10" s="499"/>
      <c r="CB10" s="520">
        <f t="shared" si="15"/>
        <v>0.75</v>
      </c>
      <c r="CC10" s="521">
        <v>3</v>
      </c>
      <c r="CD10" s="522">
        <f t="shared" si="16"/>
        <v>24.8266666666667</v>
      </c>
      <c r="CE10" s="522"/>
      <c r="CF10" s="522"/>
      <c r="CG10" s="523" t="s">
        <v>176</v>
      </c>
      <c r="CH10" s="524" t="str">
        <f t="shared" si="17"/>
        <v>NOT STARTED</v>
      </c>
      <c r="CI10" s="505">
        <f t="shared" si="18"/>
        <v>0</v>
      </c>
      <c r="CJ10" s="505"/>
      <c r="CK10" s="526"/>
      <c r="CL10" s="526"/>
      <c r="CM10" s="513">
        <f t="shared" si="19"/>
        <v>61</v>
      </c>
      <c r="CN10" s="513">
        <f t="shared" si="20"/>
        <v>3</v>
      </c>
      <c r="CO10" s="501"/>
      <c r="CP10" s="501"/>
      <c r="CQ10" s="501"/>
      <c r="CR10" s="501">
        <f t="shared" si="21"/>
        <v>61</v>
      </c>
      <c r="CS10" s="527"/>
      <c r="CT10" s="527"/>
      <c r="CU10" s="527">
        <f t="shared" si="22"/>
        <v>0</v>
      </c>
      <c r="CV10" s="499"/>
    </row>
    <row r="11" ht="17" hidden="1" customHeight="1" spans="1:100">
      <c r="A11" s="499">
        <v>46235</v>
      </c>
      <c r="B11" s="500" t="s">
        <v>116</v>
      </c>
      <c r="C11" s="500" t="s">
        <v>117</v>
      </c>
      <c r="D11" s="501" t="s">
        <v>118</v>
      </c>
      <c r="E11" s="500">
        <v>14.5664517</v>
      </c>
      <c r="F11" s="500">
        <v>121.0770972</v>
      </c>
      <c r="G11" s="501" t="s">
        <v>183</v>
      </c>
      <c r="H11" s="501" t="s">
        <v>120</v>
      </c>
      <c r="I11" s="501" t="s">
        <v>184</v>
      </c>
      <c r="J11" s="501" t="s">
        <v>122</v>
      </c>
      <c r="K11" s="502" t="s">
        <v>123</v>
      </c>
      <c r="L11" s="500" t="s">
        <v>185</v>
      </c>
      <c r="M11" s="500" t="s">
        <v>186</v>
      </c>
      <c r="N11" s="503" t="s">
        <v>187</v>
      </c>
      <c r="O11" s="501" t="s">
        <v>127</v>
      </c>
      <c r="P11" s="500" t="str">
        <f t="shared" si="0"/>
        <v>&gt;=10 TONNES</v>
      </c>
      <c r="Q11" s="501">
        <v>517.9</v>
      </c>
      <c r="R11" s="500">
        <v>162.37</v>
      </c>
      <c r="S11" s="504" t="str">
        <f t="shared" si="7"/>
        <v>ON GOING PERMITTING</v>
      </c>
      <c r="T11" s="505">
        <f t="shared" si="8"/>
        <v>0.384</v>
      </c>
      <c r="U11" s="505" t="str">
        <f t="shared" si="1"/>
        <v>39-2026</v>
      </c>
      <c r="V11" s="506">
        <v>46291</v>
      </c>
      <c r="W11" s="506">
        <f t="shared" si="2"/>
        <v>46291</v>
      </c>
      <c r="X11" s="507" t="str">
        <f t="shared" si="9"/>
        <v>DESIGN APPROVED</v>
      </c>
      <c r="Y11" s="508">
        <v>46275</v>
      </c>
      <c r="Z11" s="509">
        <v>46282</v>
      </c>
      <c r="AA11" s="510">
        <v>46291</v>
      </c>
      <c r="AB11" s="510">
        <v>46291</v>
      </c>
      <c r="AC11" s="510">
        <v>46295</v>
      </c>
      <c r="AD11" s="511"/>
      <c r="AE11" s="512" t="s">
        <v>128</v>
      </c>
      <c r="AF11" s="512">
        <f t="shared" si="3"/>
        <v>16</v>
      </c>
      <c r="AG11" s="513">
        <f t="shared" si="4"/>
        <v>249</v>
      </c>
      <c r="AH11" s="514">
        <v>121</v>
      </c>
      <c r="AI11" s="514">
        <v>128</v>
      </c>
      <c r="AJ11" s="514">
        <v>110</v>
      </c>
      <c r="AK11" s="514">
        <v>18</v>
      </c>
      <c r="AL11" s="512">
        <v>0</v>
      </c>
      <c r="AM11" s="515"/>
      <c r="AN11" s="505">
        <f t="shared" si="10"/>
        <v>1</v>
      </c>
      <c r="AO11" s="516" t="str">
        <f t="shared" si="11"/>
        <v>45-2026</v>
      </c>
      <c r="AP11" s="499">
        <v>46333</v>
      </c>
      <c r="AQ11" s="499">
        <v>46333</v>
      </c>
      <c r="AR11" s="515" t="str">
        <f t="shared" si="5"/>
        <v>ON GOING PERMITTING</v>
      </c>
      <c r="AS11" s="515" t="s">
        <v>129</v>
      </c>
      <c r="AT11" s="515" t="s">
        <v>129</v>
      </c>
      <c r="AU11" s="517">
        <v>46316</v>
      </c>
      <c r="AV11" s="517">
        <v>46316</v>
      </c>
      <c r="AW11" s="514" t="s">
        <v>129</v>
      </c>
      <c r="AX11" s="518" t="s">
        <v>129</v>
      </c>
      <c r="AY11" s="517">
        <v>46316</v>
      </c>
      <c r="AZ11" s="517">
        <v>46316</v>
      </c>
      <c r="BA11" s="515">
        <v>28</v>
      </c>
      <c r="BB11" s="515">
        <v>28</v>
      </c>
      <c r="BC11" s="517">
        <v>46294</v>
      </c>
      <c r="BD11" s="517"/>
      <c r="BE11" s="514">
        <v>4</v>
      </c>
      <c r="BF11" s="514">
        <v>1</v>
      </c>
      <c r="BG11" s="517">
        <v>46309</v>
      </c>
      <c r="BH11" s="517"/>
      <c r="BI11" s="514">
        <v>1</v>
      </c>
      <c r="BJ11" s="514">
        <v>1</v>
      </c>
      <c r="BK11" s="517">
        <v>46305</v>
      </c>
      <c r="BL11" s="517"/>
      <c r="BM11" s="514"/>
      <c r="BN11" s="514"/>
      <c r="BO11" s="517"/>
      <c r="BP11" s="517"/>
      <c r="BQ11" s="519" t="s">
        <v>188</v>
      </c>
      <c r="BR11" s="505">
        <f t="shared" si="12"/>
        <v>0.2</v>
      </c>
      <c r="BS11" s="505" t="str">
        <f t="shared" si="13"/>
        <v>46-2026</v>
      </c>
      <c r="BT11" s="499">
        <f>AP11+3</f>
        <v>46336</v>
      </c>
      <c r="BU11" s="499" t="str">
        <f t="shared" si="6"/>
        <v>45-2026</v>
      </c>
      <c r="BV11" s="499">
        <v>46330</v>
      </c>
      <c r="BW11" s="499" t="str">
        <f t="shared" si="14"/>
        <v>50-2026</v>
      </c>
      <c r="BX11" s="499">
        <f t="shared" si="23"/>
        <v>46362.474</v>
      </c>
      <c r="BY11" s="499">
        <v>46330</v>
      </c>
      <c r="BZ11" s="499" t="s">
        <v>189</v>
      </c>
      <c r="CA11" s="499"/>
      <c r="CB11" s="520">
        <f t="shared" si="15"/>
        <v>1</v>
      </c>
      <c r="CC11" s="521">
        <v>4</v>
      </c>
      <c r="CD11" s="522">
        <f t="shared" si="16"/>
        <v>32.474</v>
      </c>
      <c r="CE11" s="522"/>
      <c r="CF11" s="522" t="s">
        <v>190</v>
      </c>
      <c r="CG11" s="523" t="s">
        <v>134</v>
      </c>
      <c r="CH11" s="524" t="str">
        <f t="shared" si="17"/>
        <v>NOT STARTED</v>
      </c>
      <c r="CI11" s="505">
        <f t="shared" si="18"/>
        <v>0</v>
      </c>
      <c r="CJ11" s="505"/>
      <c r="CK11" s="526"/>
      <c r="CL11" s="526"/>
      <c r="CM11" s="513">
        <f t="shared" si="19"/>
        <v>249</v>
      </c>
      <c r="CN11" s="513">
        <f t="shared" si="20"/>
        <v>128</v>
      </c>
      <c r="CO11" s="501"/>
      <c r="CP11" s="501"/>
      <c r="CQ11" s="501"/>
      <c r="CR11" s="501">
        <f t="shared" si="21"/>
        <v>249</v>
      </c>
      <c r="CS11" s="527"/>
      <c r="CT11" s="527"/>
      <c r="CU11" s="527">
        <f t="shared" si="22"/>
        <v>0</v>
      </c>
      <c r="CV11" s="499"/>
    </row>
    <row r="12" ht="17" customHeight="1" spans="1:100">
      <c r="A12" s="499">
        <v>46235</v>
      </c>
      <c r="B12" s="500" t="s">
        <v>116</v>
      </c>
      <c r="C12" s="500" t="s">
        <v>117</v>
      </c>
      <c r="D12" s="501" t="s">
        <v>118</v>
      </c>
      <c r="E12" s="500">
        <v>14.6944085</v>
      </c>
      <c r="F12" s="500">
        <v>120.9686075</v>
      </c>
      <c r="G12" s="501" t="s">
        <v>191</v>
      </c>
      <c r="H12" s="501" t="s">
        <v>120</v>
      </c>
      <c r="I12" s="501" t="s">
        <v>170</v>
      </c>
      <c r="J12" s="501" t="s">
        <v>171</v>
      </c>
      <c r="K12" s="502" t="s">
        <v>123</v>
      </c>
      <c r="L12" s="500" t="s">
        <v>192</v>
      </c>
      <c r="M12" s="500" t="s">
        <v>193</v>
      </c>
      <c r="N12" s="503" t="s">
        <v>194</v>
      </c>
      <c r="O12" s="501" t="s">
        <v>127</v>
      </c>
      <c r="P12" s="500" t="str">
        <f t="shared" si="0"/>
        <v>&gt;=10 TONNES</v>
      </c>
      <c r="Q12" s="501">
        <v>505.6</v>
      </c>
      <c r="R12" s="500">
        <v>188.31</v>
      </c>
      <c r="S12" s="504" t="str">
        <f t="shared" si="7"/>
        <v>ON GOING EXTRACTION</v>
      </c>
      <c r="T12" s="505">
        <f t="shared" si="8"/>
        <v>0.38526582278481</v>
      </c>
      <c r="U12" s="505" t="str">
        <f t="shared" si="1"/>
        <v>40-2026</v>
      </c>
      <c r="V12" s="506">
        <v>46295</v>
      </c>
      <c r="W12" s="506">
        <f t="shared" si="2"/>
        <v>46295</v>
      </c>
      <c r="X12" s="507" t="str">
        <f t="shared" si="9"/>
        <v>DESIGN APPROVED</v>
      </c>
      <c r="Y12" s="508">
        <v>46279</v>
      </c>
      <c r="Z12" s="509">
        <v>46288</v>
      </c>
      <c r="AA12" s="510">
        <v>46295</v>
      </c>
      <c r="AB12" s="510">
        <v>46296</v>
      </c>
      <c r="AC12" s="510">
        <v>46302</v>
      </c>
      <c r="AD12" s="511"/>
      <c r="AE12" s="512" t="s">
        <v>128</v>
      </c>
      <c r="AF12" s="512">
        <f t="shared" si="3"/>
        <v>16</v>
      </c>
      <c r="AG12" s="513">
        <f t="shared" si="4"/>
        <v>316</v>
      </c>
      <c r="AH12" s="512">
        <v>162</v>
      </c>
      <c r="AI12" s="514">
        <v>154</v>
      </c>
      <c r="AJ12" s="512">
        <v>4</v>
      </c>
      <c r="AK12" s="514">
        <v>150</v>
      </c>
      <c r="AL12" s="512">
        <v>0</v>
      </c>
      <c r="AM12" s="515"/>
      <c r="AN12" s="505">
        <f t="shared" si="10"/>
        <v>1</v>
      </c>
      <c r="AO12" s="516" t="str">
        <f t="shared" si="11"/>
        <v>47-2026</v>
      </c>
      <c r="AP12" s="499">
        <v>46345</v>
      </c>
      <c r="AQ12" s="499">
        <v>46346</v>
      </c>
      <c r="AR12" s="515" t="str">
        <f t="shared" si="5"/>
        <v>ON GOING PERMITTING</v>
      </c>
      <c r="AS12" s="515" t="s">
        <v>129</v>
      </c>
      <c r="AT12" s="515" t="s">
        <v>129</v>
      </c>
      <c r="AU12" s="517">
        <v>46316</v>
      </c>
      <c r="AV12" s="517">
        <v>46316</v>
      </c>
      <c r="AW12" s="514" t="s">
        <v>129</v>
      </c>
      <c r="AX12" s="518" t="s">
        <v>129</v>
      </c>
      <c r="AY12" s="517">
        <v>46316</v>
      </c>
      <c r="AZ12" s="517">
        <v>46316</v>
      </c>
      <c r="BA12" s="515">
        <v>3</v>
      </c>
      <c r="BB12" s="515">
        <v>18</v>
      </c>
      <c r="BC12" s="517">
        <v>46296</v>
      </c>
      <c r="BD12" s="517"/>
      <c r="BE12" s="514">
        <v>3</v>
      </c>
      <c r="BF12" s="514"/>
      <c r="BG12" s="517">
        <v>46323</v>
      </c>
      <c r="BH12" s="517"/>
      <c r="BI12" s="514">
        <v>1</v>
      </c>
      <c r="BJ12" s="514"/>
      <c r="BK12" s="517">
        <v>46302</v>
      </c>
      <c r="BL12" s="517"/>
      <c r="BM12" s="514"/>
      <c r="BN12" s="514"/>
      <c r="BO12" s="517"/>
      <c r="BP12" s="517"/>
      <c r="BQ12" s="519" t="s">
        <v>195</v>
      </c>
      <c r="BR12" s="505">
        <f t="shared" si="12"/>
        <v>0.2</v>
      </c>
      <c r="BS12" s="505" t="str">
        <f t="shared" si="13"/>
        <v>48-2026</v>
      </c>
      <c r="BT12" s="499">
        <f>AP12+3</f>
        <v>46348</v>
      </c>
      <c r="BU12" s="499" t="str">
        <f t="shared" si="6"/>
        <v>44-2026</v>
      </c>
      <c r="BV12" s="499">
        <v>46323</v>
      </c>
      <c r="BW12" s="499" t="str">
        <f t="shared" si="14"/>
        <v>49-2026</v>
      </c>
      <c r="BX12" s="499">
        <f t="shared" si="23"/>
        <v>46360.662</v>
      </c>
      <c r="BY12" s="499">
        <v>46325</v>
      </c>
      <c r="BZ12" s="499" t="s">
        <v>196</v>
      </c>
      <c r="CA12" s="499">
        <v>46323</v>
      </c>
      <c r="CB12" s="520">
        <f t="shared" si="15"/>
        <v>1</v>
      </c>
      <c r="CC12" s="521">
        <v>4</v>
      </c>
      <c r="CD12" s="522">
        <f t="shared" si="16"/>
        <v>37.662</v>
      </c>
      <c r="CE12" s="522" t="s">
        <v>132</v>
      </c>
      <c r="CF12" s="522" t="s">
        <v>190</v>
      </c>
      <c r="CG12" s="523" t="s">
        <v>176</v>
      </c>
      <c r="CH12" s="524" t="str">
        <f t="shared" si="17"/>
        <v>ON GOING EXTRACTION</v>
      </c>
      <c r="CI12" s="505">
        <f t="shared" si="18"/>
        <v>0.00316455696202532</v>
      </c>
      <c r="CJ12" s="525" t="s">
        <v>197</v>
      </c>
      <c r="CK12" s="526"/>
      <c r="CL12" s="526"/>
      <c r="CM12" s="513">
        <f t="shared" si="19"/>
        <v>316</v>
      </c>
      <c r="CN12" s="513">
        <f t="shared" si="20"/>
        <v>154</v>
      </c>
      <c r="CO12" s="501"/>
      <c r="CP12" s="501"/>
      <c r="CQ12" s="501">
        <v>1</v>
      </c>
      <c r="CR12" s="501">
        <f t="shared" si="21"/>
        <v>315</v>
      </c>
      <c r="CS12" s="527">
        <v>1.8593</v>
      </c>
      <c r="CT12" s="527"/>
      <c r="CU12" s="527">
        <f t="shared" si="22"/>
        <v>1.8593</v>
      </c>
      <c r="CV12" s="499"/>
    </row>
    <row r="13" ht="17" hidden="1" customHeight="1" spans="1:100">
      <c r="A13" s="499">
        <v>46235</v>
      </c>
      <c r="B13" s="500" t="s">
        <v>116</v>
      </c>
      <c r="C13" s="500" t="s">
        <v>117</v>
      </c>
      <c r="D13" s="501" t="s">
        <v>136</v>
      </c>
      <c r="E13" s="500">
        <v>15.0638761</v>
      </c>
      <c r="F13" s="500">
        <v>120.72241</v>
      </c>
      <c r="G13" s="501" t="s">
        <v>198</v>
      </c>
      <c r="H13" s="501" t="s">
        <v>199</v>
      </c>
      <c r="I13" s="501" t="s">
        <v>200</v>
      </c>
      <c r="J13" s="501"/>
      <c r="K13" s="528" t="s">
        <v>157</v>
      </c>
      <c r="L13" s="500"/>
      <c r="M13" s="500" t="s">
        <v>201</v>
      </c>
      <c r="N13" s="529" t="s">
        <v>202</v>
      </c>
      <c r="O13" s="501" t="s">
        <v>143</v>
      </c>
      <c r="P13" s="500" t="str">
        <f t="shared" si="0"/>
        <v>&gt;=10 TONNES</v>
      </c>
      <c r="Q13" s="501">
        <v>15.5</v>
      </c>
      <c r="R13" s="501"/>
      <c r="S13" s="504" t="str">
        <f t="shared" si="7"/>
        <v>DESIGN COMPLETED</v>
      </c>
      <c r="T13" s="505">
        <f t="shared" si="8"/>
        <v>0.198</v>
      </c>
      <c r="U13" s="505" t="str">
        <f t="shared" si="1"/>
        <v>42-2026</v>
      </c>
      <c r="V13" s="506">
        <v>46308</v>
      </c>
      <c r="W13" s="506">
        <f t="shared" si="2"/>
        <v>46308</v>
      </c>
      <c r="X13" s="507" t="str">
        <f t="shared" si="9"/>
        <v>DESIGN FOR SUBMISSION</v>
      </c>
      <c r="Y13" s="508">
        <v>46287</v>
      </c>
      <c r="Z13" s="509">
        <v>46287</v>
      </c>
      <c r="AA13" s="510">
        <v>46308</v>
      </c>
      <c r="AB13" s="510"/>
      <c r="AC13" s="510"/>
      <c r="AD13" s="511"/>
      <c r="AE13" s="512" t="s">
        <v>128</v>
      </c>
      <c r="AF13" s="512">
        <f t="shared" si="3"/>
        <v>21</v>
      </c>
      <c r="AG13" s="513">
        <f t="shared" si="4"/>
        <v>17</v>
      </c>
      <c r="AH13" s="512">
        <v>1</v>
      </c>
      <c r="AI13" s="512">
        <v>16</v>
      </c>
      <c r="AJ13" s="512">
        <v>0</v>
      </c>
      <c r="AK13" s="512">
        <v>0</v>
      </c>
      <c r="AL13" s="512">
        <v>0</v>
      </c>
      <c r="AM13" s="515"/>
      <c r="AN13" s="505">
        <f t="shared" si="10"/>
        <v>0.6</v>
      </c>
      <c r="AO13" s="516" t="str">
        <f t="shared" si="11"/>
        <v/>
      </c>
      <c r="AP13" s="499">
        <v>46371</v>
      </c>
      <c r="AQ13" s="499">
        <v>0</v>
      </c>
      <c r="AR13" s="515" t="str">
        <f t="shared" si="5"/>
        <v>PERMITTING NOT STARTED</v>
      </c>
      <c r="AS13" s="515"/>
      <c r="AT13" s="515"/>
      <c r="AU13" s="517"/>
      <c r="AV13" s="517"/>
      <c r="AW13" s="514"/>
      <c r="AX13" s="515"/>
      <c r="AY13" s="517"/>
      <c r="AZ13" s="517"/>
      <c r="BA13" s="512"/>
      <c r="BB13" s="512"/>
      <c r="BC13" s="517"/>
      <c r="BD13" s="517"/>
      <c r="BE13" s="514"/>
      <c r="BF13" s="514"/>
      <c r="BG13" s="517"/>
      <c r="BH13" s="517"/>
      <c r="BI13" s="514"/>
      <c r="BJ13" s="514"/>
      <c r="BK13" s="517"/>
      <c r="BL13" s="517"/>
      <c r="BM13" s="514"/>
      <c r="BN13" s="514"/>
      <c r="BO13" s="517"/>
      <c r="BP13" s="517"/>
      <c r="BQ13" s="519"/>
      <c r="BR13" s="505">
        <f t="shared" si="12"/>
        <v>0</v>
      </c>
      <c r="BS13" s="505" t="str">
        <f t="shared" si="13"/>
        <v/>
      </c>
      <c r="BT13" s="499"/>
      <c r="BU13" s="499" t="str">
        <f t="shared" si="6"/>
        <v/>
      </c>
      <c r="BV13" s="499"/>
      <c r="BW13" s="499" t="str">
        <f t="shared" si="14"/>
        <v>1-1900</v>
      </c>
      <c r="BX13" s="499">
        <f t="shared" si="23"/>
        <v>6.2</v>
      </c>
      <c r="BY13" s="499"/>
      <c r="BZ13" s="499"/>
      <c r="CA13" s="499"/>
      <c r="CB13" s="520">
        <f t="shared" si="15"/>
        <v>0.5</v>
      </c>
      <c r="CC13" s="521">
        <v>2</v>
      </c>
      <c r="CD13" s="522">
        <f t="shared" si="16"/>
        <v>6.2</v>
      </c>
      <c r="CE13" s="522"/>
      <c r="CF13" s="522"/>
      <c r="CG13" s="523"/>
      <c r="CH13" s="524" t="str">
        <f t="shared" si="17"/>
        <v>NOT STARTED</v>
      </c>
      <c r="CI13" s="505">
        <f t="shared" si="18"/>
        <v>0</v>
      </c>
      <c r="CJ13" s="505"/>
      <c r="CK13" s="526"/>
      <c r="CL13" s="526"/>
      <c r="CM13" s="513">
        <f t="shared" si="19"/>
        <v>17</v>
      </c>
      <c r="CN13" s="513">
        <f t="shared" si="20"/>
        <v>16</v>
      </c>
      <c r="CO13" s="501"/>
      <c r="CP13" s="501"/>
      <c r="CQ13" s="501"/>
      <c r="CR13" s="501">
        <f t="shared" si="21"/>
        <v>17</v>
      </c>
      <c r="CS13" s="527"/>
      <c r="CT13" s="527"/>
      <c r="CU13" s="527">
        <f t="shared" si="22"/>
        <v>0</v>
      </c>
      <c r="CV13" s="499"/>
    </row>
    <row r="14" ht="17" hidden="1" customHeight="1" spans="1:100">
      <c r="A14" s="499">
        <v>46235</v>
      </c>
      <c r="B14" s="500" t="s">
        <v>116</v>
      </c>
      <c r="C14" s="500" t="s">
        <v>117</v>
      </c>
      <c r="D14" s="501" t="s">
        <v>136</v>
      </c>
      <c r="E14" s="500">
        <v>15.3102465</v>
      </c>
      <c r="F14" s="500">
        <v>120.947196</v>
      </c>
      <c r="G14" s="501" t="s">
        <v>203</v>
      </c>
      <c r="H14" s="501" t="s">
        <v>204</v>
      </c>
      <c r="I14" s="501" t="s">
        <v>205</v>
      </c>
      <c r="J14" s="501" t="s">
        <v>206</v>
      </c>
      <c r="K14" s="502" t="s">
        <v>123</v>
      </c>
      <c r="L14" s="500" t="s">
        <v>207</v>
      </c>
      <c r="M14" s="500" t="s">
        <v>208</v>
      </c>
      <c r="N14" s="503" t="s">
        <v>209</v>
      </c>
      <c r="O14" s="501" t="s">
        <v>143</v>
      </c>
      <c r="P14" s="500" t="str">
        <f t="shared" si="0"/>
        <v>&gt;=10 TONNES</v>
      </c>
      <c r="Q14" s="501">
        <v>31.5</v>
      </c>
      <c r="R14" s="500">
        <v>10.1</v>
      </c>
      <c r="S14" s="504" t="str">
        <f t="shared" si="7"/>
        <v>ON GOING PERMITTING</v>
      </c>
      <c r="T14" s="505">
        <f t="shared" si="8"/>
        <v>0.546</v>
      </c>
      <c r="U14" s="505" t="str">
        <f t="shared" si="1"/>
        <v>41-2026</v>
      </c>
      <c r="V14" s="506">
        <v>46302</v>
      </c>
      <c r="W14" s="506">
        <f t="shared" si="2"/>
        <v>46302</v>
      </c>
      <c r="X14" s="507" t="str">
        <f t="shared" si="9"/>
        <v>DESIGN APPROVED</v>
      </c>
      <c r="Y14" s="508">
        <v>46291</v>
      </c>
      <c r="Z14" s="509">
        <v>46292</v>
      </c>
      <c r="AA14" s="510">
        <v>46295</v>
      </c>
      <c r="AB14" s="510">
        <v>46296</v>
      </c>
      <c r="AC14" s="510">
        <v>46300</v>
      </c>
      <c r="AD14" s="511"/>
      <c r="AE14" s="512" t="s">
        <v>128</v>
      </c>
      <c r="AF14" s="512">
        <f t="shared" si="3"/>
        <v>4</v>
      </c>
      <c r="AG14" s="513">
        <f t="shared" si="4"/>
        <v>19</v>
      </c>
      <c r="AH14" s="512">
        <v>6</v>
      </c>
      <c r="AI14" s="514">
        <v>13</v>
      </c>
      <c r="AJ14" s="514">
        <v>12</v>
      </c>
      <c r="AK14" s="514">
        <v>1</v>
      </c>
      <c r="AL14" s="512">
        <v>0</v>
      </c>
      <c r="AM14" s="515"/>
      <c r="AN14" s="505">
        <f t="shared" si="10"/>
        <v>1</v>
      </c>
      <c r="AO14" s="516" t="str">
        <f t="shared" si="11"/>
        <v>45-2026</v>
      </c>
      <c r="AP14" s="499">
        <v>46338</v>
      </c>
      <c r="AQ14" s="499">
        <v>46332</v>
      </c>
      <c r="AR14" s="515" t="str">
        <f t="shared" si="5"/>
        <v>ON GOING PERMITTING</v>
      </c>
      <c r="AS14" s="515" t="s">
        <v>129</v>
      </c>
      <c r="AT14" s="515" t="s">
        <v>129</v>
      </c>
      <c r="AU14" s="517">
        <v>46316</v>
      </c>
      <c r="AV14" s="517">
        <v>46316</v>
      </c>
      <c r="AW14" s="514" t="s">
        <v>129</v>
      </c>
      <c r="AX14" s="518" t="s">
        <v>129</v>
      </c>
      <c r="AY14" s="517">
        <v>46316</v>
      </c>
      <c r="AZ14" s="517">
        <v>46316</v>
      </c>
      <c r="BA14" s="515">
        <v>8</v>
      </c>
      <c r="BB14" s="515">
        <v>8</v>
      </c>
      <c r="BC14" s="517">
        <v>46301</v>
      </c>
      <c r="BD14" s="517">
        <v>46311</v>
      </c>
      <c r="BE14" s="514">
        <v>1</v>
      </c>
      <c r="BF14" s="514"/>
      <c r="BG14" s="517">
        <v>46314</v>
      </c>
      <c r="BH14" s="517"/>
      <c r="BI14" s="514">
        <v>1</v>
      </c>
      <c r="BJ14" s="514">
        <v>1</v>
      </c>
      <c r="BK14" s="517">
        <v>46324</v>
      </c>
      <c r="BL14" s="517">
        <v>46324</v>
      </c>
      <c r="BM14" s="514"/>
      <c r="BN14" s="514"/>
      <c r="BO14" s="517"/>
      <c r="BP14" s="517"/>
      <c r="BQ14" s="519" t="s">
        <v>210</v>
      </c>
      <c r="BR14" s="505">
        <f t="shared" si="12"/>
        <v>0.8</v>
      </c>
      <c r="BS14" s="505" t="str">
        <f t="shared" si="13"/>
        <v>47-2026</v>
      </c>
      <c r="BT14" s="499">
        <f t="shared" ref="BT14:BT25" si="24">AP14+3</f>
        <v>46341</v>
      </c>
      <c r="BU14" s="499" t="str">
        <f t="shared" si="6"/>
        <v>46-2026</v>
      </c>
      <c r="BV14" s="499">
        <v>46335</v>
      </c>
      <c r="BW14" s="499" t="str">
        <f t="shared" si="14"/>
        <v>46-2026</v>
      </c>
      <c r="BX14" s="499">
        <f t="shared" si="23"/>
        <v>46339.04</v>
      </c>
      <c r="BY14" s="499">
        <f t="shared" ref="BY14:BY19" si="25">IF(CA14="",BV14+CD14,CA14+CD14)</f>
        <v>46339.04</v>
      </c>
      <c r="BZ14" s="499" t="s">
        <v>211</v>
      </c>
      <c r="CA14" s="499"/>
      <c r="CB14" s="520">
        <f t="shared" si="15"/>
        <v>0.5</v>
      </c>
      <c r="CC14" s="521">
        <v>2</v>
      </c>
      <c r="CD14" s="522">
        <f t="shared" si="16"/>
        <v>4.04</v>
      </c>
      <c r="CE14" s="522"/>
      <c r="CF14" s="522"/>
      <c r="CG14" s="523" t="s">
        <v>134</v>
      </c>
      <c r="CH14" s="524" t="str">
        <f t="shared" si="17"/>
        <v>NOT STARTED</v>
      </c>
      <c r="CI14" s="505">
        <f t="shared" si="18"/>
        <v>0</v>
      </c>
      <c r="CJ14" s="505"/>
      <c r="CK14" s="526"/>
      <c r="CL14" s="526"/>
      <c r="CM14" s="513">
        <f t="shared" si="19"/>
        <v>19</v>
      </c>
      <c r="CN14" s="513">
        <f t="shared" si="20"/>
        <v>13</v>
      </c>
      <c r="CO14" s="501"/>
      <c r="CP14" s="501"/>
      <c r="CQ14" s="501"/>
      <c r="CR14" s="501">
        <f t="shared" si="21"/>
        <v>19</v>
      </c>
      <c r="CS14" s="527"/>
      <c r="CT14" s="527"/>
      <c r="CU14" s="527">
        <f t="shared" si="22"/>
        <v>0</v>
      </c>
      <c r="CV14" s="499"/>
    </row>
    <row r="15" ht="17" hidden="1" customHeight="1" spans="1:100">
      <c r="A15" s="499">
        <v>46235</v>
      </c>
      <c r="B15" s="500" t="s">
        <v>116</v>
      </c>
      <c r="C15" s="500" t="s">
        <v>117</v>
      </c>
      <c r="D15" s="501" t="s">
        <v>136</v>
      </c>
      <c r="E15" s="500">
        <v>15.7163218</v>
      </c>
      <c r="F15" s="500">
        <v>120.9036597</v>
      </c>
      <c r="G15" s="501" t="s">
        <v>212</v>
      </c>
      <c r="H15" s="501" t="s">
        <v>204</v>
      </c>
      <c r="I15" s="501" t="s">
        <v>205</v>
      </c>
      <c r="J15" s="501" t="s">
        <v>206</v>
      </c>
      <c r="K15" s="502" t="s">
        <v>123</v>
      </c>
      <c r="L15" s="500" t="s">
        <v>213</v>
      </c>
      <c r="M15" s="500" t="s">
        <v>214</v>
      </c>
      <c r="N15" s="503" t="s">
        <v>215</v>
      </c>
      <c r="O15" s="501" t="s">
        <v>143</v>
      </c>
      <c r="P15" s="500" t="str">
        <f t="shared" si="0"/>
        <v>&gt;=10 TONNES</v>
      </c>
      <c r="Q15" s="501">
        <v>20.6</v>
      </c>
      <c r="R15" s="500">
        <v>6.05</v>
      </c>
      <c r="S15" s="504" t="str">
        <f t="shared" si="7"/>
        <v>READY FOR EXTRACTION</v>
      </c>
      <c r="T15" s="505">
        <f t="shared" si="8"/>
        <v>0.6</v>
      </c>
      <c r="U15" s="505" t="str">
        <f t="shared" si="1"/>
        <v>41-2026</v>
      </c>
      <c r="V15" s="506">
        <v>46303</v>
      </c>
      <c r="W15" s="506">
        <f t="shared" si="2"/>
        <v>46303</v>
      </c>
      <c r="X15" s="507" t="str">
        <f t="shared" si="9"/>
        <v>DESIGN APPROVED</v>
      </c>
      <c r="Y15" s="508">
        <v>46291</v>
      </c>
      <c r="Z15" s="509">
        <v>46293</v>
      </c>
      <c r="AA15" s="510">
        <v>46296</v>
      </c>
      <c r="AB15" s="510">
        <v>46296</v>
      </c>
      <c r="AC15" s="510">
        <v>46300</v>
      </c>
      <c r="AD15" s="511"/>
      <c r="AE15" s="512" t="s">
        <v>216</v>
      </c>
      <c r="AF15" s="512">
        <f t="shared" si="3"/>
        <v>5</v>
      </c>
      <c r="AG15" s="513">
        <f t="shared" si="4"/>
        <v>5</v>
      </c>
      <c r="AH15" s="514">
        <v>5</v>
      </c>
      <c r="AI15" s="514">
        <v>0</v>
      </c>
      <c r="AJ15" s="514">
        <v>0</v>
      </c>
      <c r="AK15" s="514">
        <v>0</v>
      </c>
      <c r="AL15" s="514">
        <v>0</v>
      </c>
      <c r="AM15" s="515"/>
      <c r="AN15" s="505">
        <f t="shared" si="10"/>
        <v>1</v>
      </c>
      <c r="AO15" s="516" t="str">
        <f t="shared" si="11"/>
        <v>46-2026</v>
      </c>
      <c r="AP15" s="499">
        <v>46339</v>
      </c>
      <c r="AQ15" s="499">
        <v>46339</v>
      </c>
      <c r="AR15" s="515" t="str">
        <f t="shared" si="5"/>
        <v>RFE</v>
      </c>
      <c r="AS15" s="515" t="s">
        <v>129</v>
      </c>
      <c r="AT15" s="515" t="s">
        <v>129</v>
      </c>
      <c r="AU15" s="517">
        <v>46316</v>
      </c>
      <c r="AV15" s="517">
        <v>46316</v>
      </c>
      <c r="AW15" s="514" t="s">
        <v>129</v>
      </c>
      <c r="AX15" s="518" t="s">
        <v>129</v>
      </c>
      <c r="AY15" s="517">
        <v>46316</v>
      </c>
      <c r="AZ15" s="517">
        <v>46316</v>
      </c>
      <c r="BA15" s="515">
        <v>2</v>
      </c>
      <c r="BB15" s="515">
        <v>2</v>
      </c>
      <c r="BC15" s="517">
        <v>46303</v>
      </c>
      <c r="BD15" s="517">
        <v>46303</v>
      </c>
      <c r="BE15" s="514">
        <v>1</v>
      </c>
      <c r="BF15" s="514">
        <v>1</v>
      </c>
      <c r="BG15" s="517">
        <v>46303</v>
      </c>
      <c r="BH15" s="517">
        <v>46303</v>
      </c>
      <c r="BI15" s="514">
        <v>1</v>
      </c>
      <c r="BJ15" s="514">
        <v>1</v>
      </c>
      <c r="BK15" s="517">
        <v>46303</v>
      </c>
      <c r="BL15" s="517">
        <v>46303</v>
      </c>
      <c r="BM15" s="514">
        <v>1</v>
      </c>
      <c r="BN15" s="514">
        <v>1</v>
      </c>
      <c r="BO15" s="517">
        <v>46303</v>
      </c>
      <c r="BP15" s="517">
        <v>46303</v>
      </c>
      <c r="BQ15" s="519" t="s">
        <v>217</v>
      </c>
      <c r="BR15" s="505">
        <f t="shared" si="12"/>
        <v>1</v>
      </c>
      <c r="BS15" s="505" t="str">
        <f t="shared" si="13"/>
        <v>47-2026</v>
      </c>
      <c r="BT15" s="499">
        <f t="shared" si="24"/>
        <v>46342</v>
      </c>
      <c r="BU15" s="499" t="str">
        <f t="shared" si="6"/>
        <v>45-2026</v>
      </c>
      <c r="BV15" s="499">
        <v>46331</v>
      </c>
      <c r="BW15" s="499" t="str">
        <f t="shared" si="14"/>
        <v>45-2026</v>
      </c>
      <c r="BX15" s="499">
        <f t="shared" si="23"/>
        <v>46333.42</v>
      </c>
      <c r="BY15" s="499">
        <v>46335</v>
      </c>
      <c r="BZ15" s="499" t="s">
        <v>218</v>
      </c>
      <c r="CA15" s="499"/>
      <c r="CB15" s="520">
        <f t="shared" si="15"/>
        <v>0</v>
      </c>
      <c r="CC15" s="521">
        <v>2</v>
      </c>
      <c r="CD15" s="522">
        <f t="shared" si="16"/>
        <v>2.42</v>
      </c>
      <c r="CE15" s="522" t="s">
        <v>146</v>
      </c>
      <c r="CF15" s="522" t="s">
        <v>133</v>
      </c>
      <c r="CG15" s="523" t="s">
        <v>219</v>
      </c>
      <c r="CH15" s="524" t="str">
        <f t="shared" si="17"/>
        <v>NOT STARTED</v>
      </c>
      <c r="CI15" s="505">
        <f t="shared" si="18"/>
        <v>0</v>
      </c>
      <c r="CJ15" s="505"/>
      <c r="CK15" s="526"/>
      <c r="CL15" s="526"/>
      <c r="CM15" s="513">
        <f t="shared" si="19"/>
        <v>5</v>
      </c>
      <c r="CN15" s="513">
        <f t="shared" si="20"/>
        <v>0</v>
      </c>
      <c r="CO15" s="501"/>
      <c r="CP15" s="501"/>
      <c r="CQ15" s="501"/>
      <c r="CR15" s="501">
        <f t="shared" si="21"/>
        <v>5</v>
      </c>
      <c r="CS15" s="527"/>
      <c r="CT15" s="527"/>
      <c r="CU15" s="527">
        <f t="shared" si="22"/>
        <v>0</v>
      </c>
      <c r="CV15" s="499"/>
    </row>
    <row r="16" ht="17" hidden="1" customHeight="1" spans="1:100">
      <c r="A16" s="499">
        <v>46235</v>
      </c>
      <c r="B16" s="500" t="s">
        <v>116</v>
      </c>
      <c r="C16" s="500" t="s">
        <v>117</v>
      </c>
      <c r="D16" s="501" t="s">
        <v>136</v>
      </c>
      <c r="E16" s="500">
        <v>16.4152695</v>
      </c>
      <c r="F16" s="500">
        <v>120.5893936</v>
      </c>
      <c r="G16" s="501" t="s">
        <v>220</v>
      </c>
      <c r="H16" s="501" t="s">
        <v>221</v>
      </c>
      <c r="I16" s="501" t="s">
        <v>222</v>
      </c>
      <c r="J16" s="501" t="s">
        <v>206</v>
      </c>
      <c r="K16" s="530" t="s">
        <v>123</v>
      </c>
      <c r="L16" s="500"/>
      <c r="M16" s="500" t="s">
        <v>223</v>
      </c>
      <c r="N16" s="531" t="s">
        <v>224</v>
      </c>
      <c r="O16" s="501" t="s">
        <v>160</v>
      </c>
      <c r="P16" s="500" t="str">
        <f t="shared" si="0"/>
        <v>NO DATA</v>
      </c>
      <c r="Q16" s="501">
        <v>0</v>
      </c>
      <c r="R16" s="500">
        <v>0.22</v>
      </c>
      <c r="S16" s="504" t="str">
        <f t="shared" si="7"/>
        <v>ON GOING PERMITTING</v>
      </c>
      <c r="T16" s="505">
        <f t="shared" si="8"/>
        <v>0.291</v>
      </c>
      <c r="U16" s="505" t="str">
        <f t="shared" si="1"/>
        <v>42-2026</v>
      </c>
      <c r="V16" s="506">
        <v>46306</v>
      </c>
      <c r="W16" s="506">
        <f t="shared" si="2"/>
        <v>46306</v>
      </c>
      <c r="X16" s="507" t="str">
        <f t="shared" si="9"/>
        <v>DESIGN FOR APPROVAL</v>
      </c>
      <c r="Y16" s="508">
        <v>46302</v>
      </c>
      <c r="Z16" s="509">
        <v>46304</v>
      </c>
      <c r="AA16" s="510">
        <v>46307</v>
      </c>
      <c r="AB16" s="510">
        <v>46322</v>
      </c>
      <c r="AC16" s="510"/>
      <c r="AD16" s="511"/>
      <c r="AE16" s="512" t="s">
        <v>128</v>
      </c>
      <c r="AF16" s="512">
        <f t="shared" si="3"/>
        <v>5</v>
      </c>
      <c r="AG16" s="513">
        <f t="shared" si="4"/>
        <v>1</v>
      </c>
      <c r="AH16" s="514">
        <v>1</v>
      </c>
      <c r="AI16" s="512"/>
      <c r="AJ16" s="512"/>
      <c r="AK16" s="512"/>
      <c r="AL16" s="512"/>
      <c r="AM16" s="515"/>
      <c r="AN16" s="505">
        <f t="shared" si="10"/>
        <v>0.8</v>
      </c>
      <c r="AO16" s="516" t="str">
        <f t="shared" si="11"/>
        <v>47-2026</v>
      </c>
      <c r="AP16" s="499">
        <v>46342</v>
      </c>
      <c r="AQ16" s="499">
        <v>46346</v>
      </c>
      <c r="AR16" s="515" t="str">
        <f t="shared" si="5"/>
        <v>ON GOING PERMITTING</v>
      </c>
      <c r="AS16" s="515" t="s">
        <v>129</v>
      </c>
      <c r="AT16" s="515" t="s">
        <v>129</v>
      </c>
      <c r="AU16" s="517">
        <v>46324</v>
      </c>
      <c r="AV16" s="517">
        <v>46324</v>
      </c>
      <c r="AW16" s="514"/>
      <c r="AX16" s="515"/>
      <c r="AY16" s="517"/>
      <c r="AZ16" s="517"/>
      <c r="BA16" s="512"/>
      <c r="BB16" s="512"/>
      <c r="BC16" s="517">
        <v>46324</v>
      </c>
      <c r="BD16" s="517"/>
      <c r="BE16" s="514">
        <v>1</v>
      </c>
      <c r="BF16" s="514">
        <v>1</v>
      </c>
      <c r="BG16" s="517">
        <v>46324</v>
      </c>
      <c r="BH16" s="517"/>
      <c r="BI16" s="514">
        <v>1</v>
      </c>
      <c r="BJ16" s="514"/>
      <c r="BK16" s="517">
        <v>46324</v>
      </c>
      <c r="BL16" s="517"/>
      <c r="BM16" s="514"/>
      <c r="BN16" s="514"/>
      <c r="BO16" s="517"/>
      <c r="BP16" s="517"/>
      <c r="BQ16" s="519"/>
      <c r="BR16" s="505">
        <f t="shared" si="12"/>
        <v>0.1</v>
      </c>
      <c r="BS16" s="505" t="str">
        <f t="shared" si="13"/>
        <v>47-2026</v>
      </c>
      <c r="BT16" s="499">
        <f t="shared" si="24"/>
        <v>46345</v>
      </c>
      <c r="BU16" s="499" t="str">
        <f t="shared" si="6"/>
        <v>48-2026</v>
      </c>
      <c r="BV16" s="499">
        <v>46350</v>
      </c>
      <c r="BW16" s="499" t="str">
        <f t="shared" si="14"/>
        <v>48-2026</v>
      </c>
      <c r="BX16" s="499">
        <f t="shared" si="23"/>
        <v>46350.088</v>
      </c>
      <c r="BY16" s="499">
        <f t="shared" si="25"/>
        <v>46350.088</v>
      </c>
      <c r="BZ16" s="499"/>
      <c r="CA16" s="499"/>
      <c r="CB16" s="520">
        <f t="shared" si="15"/>
        <v>0</v>
      </c>
      <c r="CC16" s="521">
        <v>2</v>
      </c>
      <c r="CD16" s="522">
        <f t="shared" si="16"/>
        <v>0.088</v>
      </c>
      <c r="CE16" s="522"/>
      <c r="CF16" s="522"/>
      <c r="CG16" s="523"/>
      <c r="CH16" s="524" t="str">
        <f t="shared" si="17"/>
        <v>NOT STARTED</v>
      </c>
      <c r="CI16" s="505">
        <f t="shared" si="18"/>
        <v>0</v>
      </c>
      <c r="CJ16" s="505"/>
      <c r="CK16" s="526"/>
      <c r="CL16" s="526"/>
      <c r="CM16" s="513">
        <f t="shared" si="19"/>
        <v>1</v>
      </c>
      <c r="CN16" s="513">
        <f t="shared" si="20"/>
        <v>0</v>
      </c>
      <c r="CO16" s="501"/>
      <c r="CP16" s="501"/>
      <c r="CQ16" s="501"/>
      <c r="CR16" s="501">
        <f t="shared" si="21"/>
        <v>1</v>
      </c>
      <c r="CS16" s="527"/>
      <c r="CT16" s="527"/>
      <c r="CU16" s="527">
        <f t="shared" si="22"/>
        <v>0</v>
      </c>
      <c r="CV16" s="499"/>
    </row>
    <row r="17" ht="17" hidden="1" customHeight="1" spans="1:100">
      <c r="A17" s="499">
        <v>46235</v>
      </c>
      <c r="B17" s="500" t="s">
        <v>116</v>
      </c>
      <c r="C17" s="500" t="s">
        <v>117</v>
      </c>
      <c r="D17" s="501" t="s">
        <v>136</v>
      </c>
      <c r="E17" s="500">
        <v>15.348306</v>
      </c>
      <c r="F17" s="500">
        <v>120.593111</v>
      </c>
      <c r="G17" s="501" t="s">
        <v>225</v>
      </c>
      <c r="H17" s="501" t="s">
        <v>226</v>
      </c>
      <c r="I17" s="501" t="s">
        <v>205</v>
      </c>
      <c r="J17" s="501" t="s">
        <v>206</v>
      </c>
      <c r="K17" s="502" t="s">
        <v>123</v>
      </c>
      <c r="L17" s="500" t="s">
        <v>227</v>
      </c>
      <c r="M17" s="500" t="s">
        <v>228</v>
      </c>
      <c r="N17" s="503" t="s">
        <v>229</v>
      </c>
      <c r="O17" s="501" t="s">
        <v>143</v>
      </c>
      <c r="P17" s="500" t="str">
        <f t="shared" si="0"/>
        <v>NO DATA</v>
      </c>
      <c r="Q17" s="501">
        <v>0</v>
      </c>
      <c r="R17" s="500">
        <v>9.79</v>
      </c>
      <c r="S17" s="504" t="str">
        <f t="shared" si="7"/>
        <v>ON GOING PERMITTING</v>
      </c>
      <c r="T17" s="505">
        <f t="shared" si="8"/>
        <v>0.357</v>
      </c>
      <c r="U17" s="505" t="str">
        <f t="shared" si="1"/>
        <v>42-2026</v>
      </c>
      <c r="V17" s="506">
        <v>46307</v>
      </c>
      <c r="W17" s="506">
        <f t="shared" si="2"/>
        <v>46307</v>
      </c>
      <c r="X17" s="507" t="str">
        <f t="shared" si="9"/>
        <v>DESIGN APPROVED</v>
      </c>
      <c r="Y17" s="508">
        <v>46297</v>
      </c>
      <c r="Z17" s="509">
        <v>46298</v>
      </c>
      <c r="AA17" s="510">
        <v>46304</v>
      </c>
      <c r="AB17" s="510">
        <v>46305</v>
      </c>
      <c r="AC17" s="510">
        <v>46309</v>
      </c>
      <c r="AD17" s="511"/>
      <c r="AE17" s="512" t="s">
        <v>216</v>
      </c>
      <c r="AF17" s="512">
        <f t="shared" si="3"/>
        <v>7</v>
      </c>
      <c r="AG17" s="513">
        <f t="shared" si="4"/>
        <v>37</v>
      </c>
      <c r="AH17" s="514">
        <v>2</v>
      </c>
      <c r="AI17" s="514">
        <v>35</v>
      </c>
      <c r="AJ17" s="514">
        <v>31</v>
      </c>
      <c r="AK17" s="514">
        <v>4</v>
      </c>
      <c r="AL17" s="514">
        <v>0</v>
      </c>
      <c r="AM17" s="515"/>
      <c r="AN17" s="505">
        <f t="shared" si="10"/>
        <v>1</v>
      </c>
      <c r="AO17" s="516" t="str">
        <f t="shared" si="11"/>
        <v>48-2026</v>
      </c>
      <c r="AP17" s="499">
        <v>46343</v>
      </c>
      <c r="AQ17" s="499">
        <v>46353</v>
      </c>
      <c r="AR17" s="515" t="str">
        <f t="shared" si="5"/>
        <v>ON GOING PERMITTING</v>
      </c>
      <c r="AS17" s="515" t="s">
        <v>129</v>
      </c>
      <c r="AT17" s="515" t="s">
        <v>129</v>
      </c>
      <c r="AU17" s="517">
        <v>46324</v>
      </c>
      <c r="AV17" s="517">
        <v>46324</v>
      </c>
      <c r="AW17" s="514"/>
      <c r="AX17" s="515"/>
      <c r="AY17" s="517"/>
      <c r="AZ17" s="517"/>
      <c r="BA17" s="515">
        <v>4</v>
      </c>
      <c r="BB17" s="512"/>
      <c r="BC17" s="517"/>
      <c r="BD17" s="517"/>
      <c r="BE17" s="514"/>
      <c r="BF17" s="514"/>
      <c r="BG17" s="517"/>
      <c r="BH17" s="517"/>
      <c r="BI17" s="514"/>
      <c r="BJ17" s="514"/>
      <c r="BK17" s="517"/>
      <c r="BL17" s="517"/>
      <c r="BM17" s="514"/>
      <c r="BN17" s="514"/>
      <c r="BO17" s="517"/>
      <c r="BP17" s="517"/>
      <c r="BQ17" s="519" t="s">
        <v>230</v>
      </c>
      <c r="BR17" s="505">
        <f t="shared" si="12"/>
        <v>0.1</v>
      </c>
      <c r="BS17" s="505" t="str">
        <f t="shared" si="13"/>
        <v>47-2026</v>
      </c>
      <c r="BT17" s="499">
        <f t="shared" si="24"/>
        <v>46346</v>
      </c>
      <c r="BU17" s="499" t="str">
        <f t="shared" si="6"/>
        <v>50-2026</v>
      </c>
      <c r="BV17" s="499">
        <v>46363</v>
      </c>
      <c r="BW17" s="499" t="str">
        <f t="shared" si="14"/>
        <v>50-2026</v>
      </c>
      <c r="BX17" s="499">
        <f t="shared" si="23"/>
        <v>46366.916</v>
      </c>
      <c r="BY17" s="499">
        <v>46367</v>
      </c>
      <c r="BZ17" s="499"/>
      <c r="CA17" s="499"/>
      <c r="CB17" s="520">
        <f t="shared" si="15"/>
        <v>0.5</v>
      </c>
      <c r="CC17" s="521">
        <v>2</v>
      </c>
      <c r="CD17" s="522">
        <f t="shared" si="16"/>
        <v>3.916</v>
      </c>
      <c r="CE17" s="522"/>
      <c r="CF17" s="522"/>
      <c r="CG17" s="523"/>
      <c r="CH17" s="524" t="str">
        <f t="shared" si="17"/>
        <v>NOT STARTED</v>
      </c>
      <c r="CI17" s="505">
        <f t="shared" si="18"/>
        <v>0</v>
      </c>
      <c r="CJ17" s="505"/>
      <c r="CK17" s="526"/>
      <c r="CL17" s="526"/>
      <c r="CM17" s="513">
        <f t="shared" si="19"/>
        <v>37</v>
      </c>
      <c r="CN17" s="513">
        <f t="shared" si="20"/>
        <v>35</v>
      </c>
      <c r="CO17" s="501"/>
      <c r="CP17" s="501"/>
      <c r="CQ17" s="501"/>
      <c r="CR17" s="501">
        <f t="shared" si="21"/>
        <v>37</v>
      </c>
      <c r="CS17" s="527"/>
      <c r="CT17" s="527"/>
      <c r="CU17" s="527">
        <f t="shared" si="22"/>
        <v>0</v>
      </c>
      <c r="CV17" s="499"/>
    </row>
    <row r="18" ht="17" hidden="1" customHeight="1" spans="1:100">
      <c r="A18" s="499">
        <v>46235</v>
      </c>
      <c r="B18" s="500" t="s">
        <v>116</v>
      </c>
      <c r="C18" s="500" t="s">
        <v>117</v>
      </c>
      <c r="D18" s="501" t="s">
        <v>136</v>
      </c>
      <c r="E18" s="500">
        <v>15.9252893</v>
      </c>
      <c r="F18" s="500">
        <v>120.3470416</v>
      </c>
      <c r="G18" s="501" t="s">
        <v>231</v>
      </c>
      <c r="H18" s="501" t="s">
        <v>232</v>
      </c>
      <c r="I18" s="501" t="s">
        <v>232</v>
      </c>
      <c r="J18" s="501" t="s">
        <v>206</v>
      </c>
      <c r="K18" s="530" t="s">
        <v>123</v>
      </c>
      <c r="L18" s="500"/>
      <c r="M18" s="500" t="s">
        <v>233</v>
      </c>
      <c r="N18" s="531" t="s">
        <v>234</v>
      </c>
      <c r="O18" s="501" t="s">
        <v>160</v>
      </c>
      <c r="P18" s="500" t="str">
        <f t="shared" si="0"/>
        <v>NO DATA</v>
      </c>
      <c r="Q18" s="501">
        <v>0</v>
      </c>
      <c r="R18" s="501"/>
      <c r="S18" s="504" t="str">
        <f t="shared" si="7"/>
        <v>ON GOING PERMITTING</v>
      </c>
      <c r="T18" s="505">
        <f t="shared" si="8"/>
        <v>0.372</v>
      </c>
      <c r="U18" s="505" t="str">
        <f t="shared" si="1"/>
        <v>42-2026</v>
      </c>
      <c r="V18" s="506">
        <v>46312</v>
      </c>
      <c r="W18" s="506">
        <f t="shared" si="2"/>
        <v>46312</v>
      </c>
      <c r="X18" s="507" t="str">
        <f t="shared" si="9"/>
        <v>DESIGN FOR APPROVAL</v>
      </c>
      <c r="Y18" s="508">
        <v>46307</v>
      </c>
      <c r="Z18" s="509">
        <v>46314</v>
      </c>
      <c r="AA18" s="510">
        <v>46314</v>
      </c>
      <c r="AB18" s="510">
        <v>46322</v>
      </c>
      <c r="AC18" s="510"/>
      <c r="AD18" s="511"/>
      <c r="AE18" s="512" t="s">
        <v>216</v>
      </c>
      <c r="AF18" s="512">
        <f t="shared" si="3"/>
        <v>7</v>
      </c>
      <c r="AG18" s="513">
        <f t="shared" si="4"/>
        <v>35</v>
      </c>
      <c r="AH18" s="514">
        <v>12</v>
      </c>
      <c r="AI18" s="514">
        <v>23</v>
      </c>
      <c r="AJ18" s="514">
        <v>23</v>
      </c>
      <c r="AK18" s="512"/>
      <c r="AL18" s="512"/>
      <c r="AM18" s="515"/>
      <c r="AN18" s="505">
        <f t="shared" si="10"/>
        <v>0.8</v>
      </c>
      <c r="AO18" s="516" t="str">
        <f t="shared" si="11"/>
        <v>48-2026</v>
      </c>
      <c r="AP18" s="499">
        <v>46353</v>
      </c>
      <c r="AQ18" s="499">
        <v>46353</v>
      </c>
      <c r="AR18" s="515" t="str">
        <f t="shared" si="5"/>
        <v>ON GOING PERMITTING</v>
      </c>
      <c r="AS18" s="515" t="s">
        <v>129</v>
      </c>
      <c r="AT18" s="515" t="s">
        <v>129</v>
      </c>
      <c r="AU18" s="517">
        <v>46322</v>
      </c>
      <c r="AV18" s="517">
        <v>46324</v>
      </c>
      <c r="AW18" s="514" t="s">
        <v>129</v>
      </c>
      <c r="AX18" s="518" t="s">
        <v>129</v>
      </c>
      <c r="AY18" s="517">
        <v>46322</v>
      </c>
      <c r="AZ18" s="517">
        <v>46322</v>
      </c>
      <c r="BA18" s="515">
        <v>12</v>
      </c>
      <c r="BB18" s="512"/>
      <c r="BC18" s="517">
        <v>46322</v>
      </c>
      <c r="BD18" s="517"/>
      <c r="BE18" s="514">
        <v>1</v>
      </c>
      <c r="BF18" s="514"/>
      <c r="BG18" s="517">
        <v>46322</v>
      </c>
      <c r="BH18" s="517"/>
      <c r="BI18" s="514">
        <v>1</v>
      </c>
      <c r="BJ18" s="514">
        <v>1</v>
      </c>
      <c r="BK18" s="517">
        <v>46324</v>
      </c>
      <c r="BL18" s="517">
        <v>46324</v>
      </c>
      <c r="BM18" s="514"/>
      <c r="BN18" s="514"/>
      <c r="BO18" s="517"/>
      <c r="BP18" s="517"/>
      <c r="BQ18" s="519"/>
      <c r="BR18" s="505">
        <f t="shared" si="12"/>
        <v>0.4</v>
      </c>
      <c r="BS18" s="505" t="str">
        <f t="shared" si="13"/>
        <v>49-2026</v>
      </c>
      <c r="BT18" s="499">
        <f t="shared" si="24"/>
        <v>46356</v>
      </c>
      <c r="BU18" s="499" t="str">
        <f t="shared" si="6"/>
        <v>50-2026</v>
      </c>
      <c r="BV18" s="499">
        <v>46363</v>
      </c>
      <c r="BW18" s="499" t="str">
        <f t="shared" si="14"/>
        <v>50-2026</v>
      </c>
      <c r="BX18" s="499">
        <f t="shared" si="23"/>
        <v>46363</v>
      </c>
      <c r="BY18" s="499">
        <f t="shared" si="25"/>
        <v>46363</v>
      </c>
      <c r="BZ18" s="499"/>
      <c r="CA18" s="499"/>
      <c r="CB18" s="520">
        <f t="shared" si="15"/>
        <v>0.5</v>
      </c>
      <c r="CC18" s="521">
        <v>2</v>
      </c>
      <c r="CD18" s="522">
        <f t="shared" si="16"/>
        <v>0</v>
      </c>
      <c r="CE18" s="522"/>
      <c r="CF18" s="522"/>
      <c r="CG18" s="523"/>
      <c r="CH18" s="524" t="str">
        <f t="shared" si="17"/>
        <v>NOT STARTED</v>
      </c>
      <c r="CI18" s="505">
        <f t="shared" si="18"/>
        <v>0</v>
      </c>
      <c r="CJ18" s="505"/>
      <c r="CK18" s="526"/>
      <c r="CL18" s="526"/>
      <c r="CM18" s="513">
        <f t="shared" si="19"/>
        <v>35</v>
      </c>
      <c r="CN18" s="513">
        <f t="shared" si="20"/>
        <v>23</v>
      </c>
      <c r="CO18" s="501"/>
      <c r="CP18" s="501"/>
      <c r="CQ18" s="501"/>
      <c r="CR18" s="501">
        <f t="shared" si="21"/>
        <v>35</v>
      </c>
      <c r="CS18" s="527"/>
      <c r="CT18" s="527"/>
      <c r="CU18" s="527">
        <f t="shared" si="22"/>
        <v>0</v>
      </c>
      <c r="CV18" s="499"/>
    </row>
    <row r="19" ht="17" hidden="1" customHeight="1" spans="1:100">
      <c r="A19" s="499">
        <v>46235</v>
      </c>
      <c r="B19" s="500" t="s">
        <v>116</v>
      </c>
      <c r="C19" s="500" t="s">
        <v>117</v>
      </c>
      <c r="D19" s="501" t="s">
        <v>136</v>
      </c>
      <c r="E19" s="500">
        <v>15.4913793</v>
      </c>
      <c r="F19" s="500">
        <v>120.5931976</v>
      </c>
      <c r="G19" s="501" t="s">
        <v>235</v>
      </c>
      <c r="H19" s="501" t="s">
        <v>226</v>
      </c>
      <c r="I19" s="501" t="s">
        <v>205</v>
      </c>
      <c r="J19" s="501" t="s">
        <v>206</v>
      </c>
      <c r="K19" s="502" t="s">
        <v>123</v>
      </c>
      <c r="L19" s="500" t="s">
        <v>236</v>
      </c>
      <c r="M19" s="500" t="s">
        <v>237</v>
      </c>
      <c r="N19" s="503" t="s">
        <v>238</v>
      </c>
      <c r="O19" s="501" t="s">
        <v>143</v>
      </c>
      <c r="P19" s="500" t="str">
        <f t="shared" si="0"/>
        <v>&gt;=10 TONNES</v>
      </c>
      <c r="Q19" s="501">
        <v>38.3</v>
      </c>
      <c r="R19" s="500">
        <v>11.55</v>
      </c>
      <c r="S19" s="504" t="str">
        <f t="shared" si="7"/>
        <v>READY FOR EXTRACTION</v>
      </c>
      <c r="T19" s="505">
        <f t="shared" si="8"/>
        <v>0.6</v>
      </c>
      <c r="U19" s="505" t="str">
        <f t="shared" si="1"/>
        <v>40-2026</v>
      </c>
      <c r="V19" s="506">
        <v>46298</v>
      </c>
      <c r="W19" s="506">
        <f t="shared" si="2"/>
        <v>46298</v>
      </c>
      <c r="X19" s="507" t="str">
        <f t="shared" si="9"/>
        <v>DESIGN APPROVED</v>
      </c>
      <c r="Y19" s="508">
        <v>46293</v>
      </c>
      <c r="Z19" s="509">
        <v>46294</v>
      </c>
      <c r="AA19" s="510">
        <v>46296</v>
      </c>
      <c r="AB19" s="510">
        <v>46297</v>
      </c>
      <c r="AC19" s="510">
        <v>46300</v>
      </c>
      <c r="AD19" s="511"/>
      <c r="AE19" s="512" t="s">
        <v>128</v>
      </c>
      <c r="AF19" s="512">
        <f t="shared" si="3"/>
        <v>3</v>
      </c>
      <c r="AG19" s="513">
        <f t="shared" si="4"/>
        <v>25</v>
      </c>
      <c r="AH19" s="514">
        <v>25</v>
      </c>
      <c r="AI19" s="512"/>
      <c r="AJ19" s="512"/>
      <c r="AK19" s="512"/>
      <c r="AL19" s="512"/>
      <c r="AM19" s="515"/>
      <c r="AN19" s="505">
        <f t="shared" si="10"/>
        <v>1</v>
      </c>
      <c r="AO19" s="516" t="str">
        <f t="shared" si="11"/>
        <v>46-2026</v>
      </c>
      <c r="AP19" s="499">
        <v>46334</v>
      </c>
      <c r="AQ19" s="499">
        <v>46334</v>
      </c>
      <c r="AR19" s="515" t="str">
        <f t="shared" si="5"/>
        <v>RFE</v>
      </c>
      <c r="AS19" s="515" t="s">
        <v>129</v>
      </c>
      <c r="AT19" s="515" t="s">
        <v>129</v>
      </c>
      <c r="AU19" s="517">
        <v>46316</v>
      </c>
      <c r="AV19" s="517">
        <v>46316</v>
      </c>
      <c r="AW19" s="514" t="s">
        <v>129</v>
      </c>
      <c r="AX19" s="518" t="s">
        <v>129</v>
      </c>
      <c r="AY19" s="517">
        <v>46316</v>
      </c>
      <c r="AZ19" s="517">
        <v>46316</v>
      </c>
      <c r="BA19" s="512">
        <v>7</v>
      </c>
      <c r="BB19" s="512">
        <v>7</v>
      </c>
      <c r="BC19" s="517">
        <v>46301</v>
      </c>
      <c r="BD19" s="517">
        <v>46318</v>
      </c>
      <c r="BE19" s="514">
        <v>1</v>
      </c>
      <c r="BF19" s="514">
        <v>1</v>
      </c>
      <c r="BG19" s="517">
        <v>46315</v>
      </c>
      <c r="BH19" s="517">
        <v>46318</v>
      </c>
      <c r="BI19" s="514">
        <v>1</v>
      </c>
      <c r="BJ19" s="514">
        <v>1</v>
      </c>
      <c r="BK19" s="517">
        <v>46301</v>
      </c>
      <c r="BL19" s="517">
        <v>46301</v>
      </c>
      <c r="BM19" s="514">
        <v>1</v>
      </c>
      <c r="BN19" s="514">
        <v>1</v>
      </c>
      <c r="BO19" s="517">
        <v>46301</v>
      </c>
      <c r="BP19" s="517">
        <v>46301</v>
      </c>
      <c r="BQ19" s="519" t="s">
        <v>239</v>
      </c>
      <c r="BR19" s="505">
        <f t="shared" si="12"/>
        <v>1</v>
      </c>
      <c r="BS19" s="505" t="str">
        <f t="shared" si="13"/>
        <v>46-2026</v>
      </c>
      <c r="BT19" s="499">
        <f t="shared" si="24"/>
        <v>46337</v>
      </c>
      <c r="BU19" s="499" t="str">
        <f t="shared" si="6"/>
        <v>46-2026</v>
      </c>
      <c r="BV19" s="499">
        <v>46335</v>
      </c>
      <c r="BW19" s="499" t="str">
        <f t="shared" si="14"/>
        <v>46-2026</v>
      </c>
      <c r="BX19" s="499">
        <f t="shared" si="23"/>
        <v>46339.62</v>
      </c>
      <c r="BY19" s="499">
        <v>46342</v>
      </c>
      <c r="BZ19" s="499" t="s">
        <v>240</v>
      </c>
      <c r="CA19" s="499"/>
      <c r="CB19" s="520">
        <f t="shared" si="15"/>
        <v>0</v>
      </c>
      <c r="CC19" s="521">
        <v>2</v>
      </c>
      <c r="CD19" s="522">
        <f t="shared" si="16"/>
        <v>4.62</v>
      </c>
      <c r="CE19" s="522" t="s">
        <v>241</v>
      </c>
      <c r="CF19" s="522"/>
      <c r="CG19" s="523"/>
      <c r="CH19" s="524" t="str">
        <f t="shared" si="17"/>
        <v>NOT STARTED</v>
      </c>
      <c r="CI19" s="505">
        <f t="shared" si="18"/>
        <v>0</v>
      </c>
      <c r="CJ19" s="505"/>
      <c r="CK19" s="526"/>
      <c r="CL19" s="526"/>
      <c r="CM19" s="513">
        <f t="shared" si="19"/>
        <v>25</v>
      </c>
      <c r="CN19" s="513">
        <f t="shared" si="20"/>
        <v>0</v>
      </c>
      <c r="CO19" s="501"/>
      <c r="CP19" s="501"/>
      <c r="CQ19" s="501"/>
      <c r="CR19" s="501">
        <f t="shared" si="21"/>
        <v>25</v>
      </c>
      <c r="CS19" s="527"/>
      <c r="CT19" s="527"/>
      <c r="CU19" s="527">
        <f t="shared" si="22"/>
        <v>0</v>
      </c>
      <c r="CV19" s="499"/>
    </row>
    <row r="20" ht="17" hidden="1" customHeight="1" spans="1:100">
      <c r="A20" s="499">
        <v>46235</v>
      </c>
      <c r="B20" s="500" t="s">
        <v>116</v>
      </c>
      <c r="C20" s="500" t="s">
        <v>117</v>
      </c>
      <c r="D20" s="501" t="s">
        <v>136</v>
      </c>
      <c r="E20" s="500">
        <v>15.0069948</v>
      </c>
      <c r="F20" s="500">
        <v>120.0846329</v>
      </c>
      <c r="G20" s="501" t="s">
        <v>242</v>
      </c>
      <c r="H20" s="501" t="s">
        <v>243</v>
      </c>
      <c r="I20" s="501" t="s">
        <v>200</v>
      </c>
      <c r="J20" s="501" t="s">
        <v>139</v>
      </c>
      <c r="K20" s="502" t="s">
        <v>123</v>
      </c>
      <c r="L20" s="500" t="s">
        <v>244</v>
      </c>
      <c r="M20" s="500" t="s">
        <v>245</v>
      </c>
      <c r="N20" s="503" t="s">
        <v>246</v>
      </c>
      <c r="O20" s="501" t="s">
        <v>143</v>
      </c>
      <c r="P20" s="500" t="str">
        <f t="shared" si="0"/>
        <v>&gt;=10 TONNES</v>
      </c>
      <c r="Q20" s="501">
        <v>31.5</v>
      </c>
      <c r="R20" s="500">
        <v>0.25</v>
      </c>
      <c r="S20" s="504" t="str">
        <f t="shared" si="7"/>
        <v>READY FOR EXTRACTION</v>
      </c>
      <c r="T20" s="505">
        <f t="shared" si="8"/>
        <v>0.6</v>
      </c>
      <c r="U20" s="505" t="str">
        <f t="shared" si="1"/>
        <v>41-2026</v>
      </c>
      <c r="V20" s="506">
        <v>46299</v>
      </c>
      <c r="W20" s="506">
        <f t="shared" si="2"/>
        <v>46299</v>
      </c>
      <c r="X20" s="507" t="str">
        <f t="shared" si="9"/>
        <v>DESIGN APPROVED</v>
      </c>
      <c r="Y20" s="508">
        <v>46300</v>
      </c>
      <c r="Z20" s="509">
        <v>46301</v>
      </c>
      <c r="AA20" s="510">
        <v>46301</v>
      </c>
      <c r="AB20" s="510">
        <v>46303</v>
      </c>
      <c r="AC20" s="510">
        <v>46309</v>
      </c>
      <c r="AD20" s="511"/>
      <c r="AE20" s="512" t="s">
        <v>128</v>
      </c>
      <c r="AF20" s="512">
        <f t="shared" si="3"/>
        <v>1</v>
      </c>
      <c r="AG20" s="513">
        <f t="shared" si="4"/>
        <v>1</v>
      </c>
      <c r="AH20" s="514">
        <v>1</v>
      </c>
      <c r="AI20" s="514">
        <v>0</v>
      </c>
      <c r="AJ20" s="514">
        <v>0</v>
      </c>
      <c r="AK20" s="514">
        <v>1</v>
      </c>
      <c r="AL20" s="514">
        <v>0</v>
      </c>
      <c r="AM20" s="515"/>
      <c r="AN20" s="505">
        <f t="shared" si="10"/>
        <v>1</v>
      </c>
      <c r="AO20" s="516" t="str">
        <f t="shared" si="11"/>
        <v>46-2026</v>
      </c>
      <c r="AP20" s="499">
        <v>46335</v>
      </c>
      <c r="AQ20" s="499">
        <v>46335</v>
      </c>
      <c r="AR20" s="515" t="str">
        <f t="shared" si="5"/>
        <v>RFE</v>
      </c>
      <c r="AS20" s="515" t="s">
        <v>129</v>
      </c>
      <c r="AT20" s="515" t="s">
        <v>129</v>
      </c>
      <c r="AU20" s="517">
        <v>46316</v>
      </c>
      <c r="AV20" s="517">
        <v>46316</v>
      </c>
      <c r="AW20" s="514" t="s">
        <v>129</v>
      </c>
      <c r="AX20" s="518" t="s">
        <v>129</v>
      </c>
      <c r="AY20" s="517">
        <v>46316</v>
      </c>
      <c r="AZ20" s="517">
        <v>46316</v>
      </c>
      <c r="BA20" s="515">
        <v>1</v>
      </c>
      <c r="BB20" s="512">
        <v>1</v>
      </c>
      <c r="BC20" s="517">
        <v>46308</v>
      </c>
      <c r="BD20" s="517">
        <v>46310</v>
      </c>
      <c r="BE20" s="514">
        <v>1</v>
      </c>
      <c r="BF20" s="514">
        <v>1</v>
      </c>
      <c r="BG20" s="517">
        <v>46308</v>
      </c>
      <c r="BH20" s="517">
        <v>46308</v>
      </c>
      <c r="BI20" s="514">
        <v>1</v>
      </c>
      <c r="BJ20" s="514">
        <v>1</v>
      </c>
      <c r="BK20" s="517">
        <v>46311</v>
      </c>
      <c r="BL20" s="517">
        <v>46311</v>
      </c>
      <c r="BM20" s="514">
        <v>1</v>
      </c>
      <c r="BN20" s="514">
        <v>1</v>
      </c>
      <c r="BO20" s="517">
        <v>46311</v>
      </c>
      <c r="BP20" s="517">
        <v>46311</v>
      </c>
      <c r="BQ20" s="519" t="s">
        <v>247</v>
      </c>
      <c r="BR20" s="505">
        <f t="shared" si="12"/>
        <v>1</v>
      </c>
      <c r="BS20" s="505" t="str">
        <f t="shared" si="13"/>
        <v>46-2026</v>
      </c>
      <c r="BT20" s="499">
        <f t="shared" si="24"/>
        <v>46338</v>
      </c>
      <c r="BU20" s="499" t="str">
        <f t="shared" si="6"/>
        <v>45-2026</v>
      </c>
      <c r="BV20" s="499">
        <v>46329</v>
      </c>
      <c r="BW20" s="499" t="str">
        <f t="shared" si="14"/>
        <v>45-2026</v>
      </c>
      <c r="BX20" s="499">
        <f t="shared" si="23"/>
        <v>46329.1</v>
      </c>
      <c r="BY20" s="499">
        <v>46329</v>
      </c>
      <c r="BZ20" s="499" t="s">
        <v>248</v>
      </c>
      <c r="CA20" s="499"/>
      <c r="CB20" s="520">
        <f t="shared" si="15"/>
        <v>0</v>
      </c>
      <c r="CC20" s="521">
        <v>2</v>
      </c>
      <c r="CD20" s="522">
        <f t="shared" si="16"/>
        <v>0.1</v>
      </c>
      <c r="CE20" s="522" t="s">
        <v>241</v>
      </c>
      <c r="CF20" s="522" t="s">
        <v>133</v>
      </c>
      <c r="CG20" s="523"/>
      <c r="CH20" s="524" t="str">
        <f t="shared" si="17"/>
        <v>NOT STARTED</v>
      </c>
      <c r="CI20" s="505">
        <f t="shared" si="18"/>
        <v>0</v>
      </c>
      <c r="CJ20" s="505"/>
      <c r="CK20" s="526"/>
      <c r="CL20" s="526"/>
      <c r="CM20" s="513">
        <f t="shared" si="19"/>
        <v>1</v>
      </c>
      <c r="CN20" s="513">
        <f t="shared" si="20"/>
        <v>0</v>
      </c>
      <c r="CO20" s="501"/>
      <c r="CP20" s="501"/>
      <c r="CQ20" s="501"/>
      <c r="CR20" s="501">
        <f t="shared" si="21"/>
        <v>1</v>
      </c>
      <c r="CS20" s="527"/>
      <c r="CT20" s="527"/>
      <c r="CU20" s="527">
        <f t="shared" si="22"/>
        <v>0</v>
      </c>
      <c r="CV20" s="499"/>
    </row>
    <row r="21" ht="17" hidden="1" customHeight="1" spans="1:100">
      <c r="A21" s="499">
        <v>46235</v>
      </c>
      <c r="B21" s="500" t="s">
        <v>116</v>
      </c>
      <c r="C21" s="500" t="s">
        <v>117</v>
      </c>
      <c r="D21" s="501" t="s">
        <v>136</v>
      </c>
      <c r="E21" s="500">
        <v>14.6269938</v>
      </c>
      <c r="F21" s="500">
        <v>120.5754161</v>
      </c>
      <c r="G21" s="501" t="s">
        <v>249</v>
      </c>
      <c r="H21" s="501" t="s">
        <v>250</v>
      </c>
      <c r="I21" s="501" t="s">
        <v>200</v>
      </c>
      <c r="J21" s="501" t="s">
        <v>139</v>
      </c>
      <c r="K21" s="502" t="s">
        <v>123</v>
      </c>
      <c r="L21" s="500" t="s">
        <v>251</v>
      </c>
      <c r="M21" s="500" t="s">
        <v>252</v>
      </c>
      <c r="N21" s="503" t="s">
        <v>253</v>
      </c>
      <c r="O21" s="501" t="s">
        <v>143</v>
      </c>
      <c r="P21" s="500" t="str">
        <f t="shared" si="0"/>
        <v>&gt;=10 TONNES</v>
      </c>
      <c r="Q21" s="501">
        <v>31.5</v>
      </c>
      <c r="R21" s="500">
        <v>9.17</v>
      </c>
      <c r="S21" s="504" t="str">
        <f t="shared" si="7"/>
        <v>READY FOR EXTRACTION</v>
      </c>
      <c r="T21" s="505">
        <f t="shared" si="8"/>
        <v>0.6</v>
      </c>
      <c r="U21" s="505" t="str">
        <f t="shared" si="1"/>
        <v>41-2026</v>
      </c>
      <c r="V21" s="506">
        <v>46300</v>
      </c>
      <c r="W21" s="506">
        <f t="shared" si="2"/>
        <v>46300</v>
      </c>
      <c r="X21" s="507" t="str">
        <f t="shared" si="9"/>
        <v>DESIGN APPROVED</v>
      </c>
      <c r="Y21" s="508">
        <v>46292</v>
      </c>
      <c r="Z21" s="509">
        <v>46293</v>
      </c>
      <c r="AA21" s="510">
        <v>46296</v>
      </c>
      <c r="AB21" s="510">
        <v>46300</v>
      </c>
      <c r="AC21" s="510">
        <v>46302</v>
      </c>
      <c r="AD21" s="511"/>
      <c r="AE21" s="512" t="s">
        <v>128</v>
      </c>
      <c r="AF21" s="512">
        <f t="shared" si="3"/>
        <v>4</v>
      </c>
      <c r="AG21" s="513">
        <f t="shared" si="4"/>
        <v>6</v>
      </c>
      <c r="AH21" s="512">
        <v>6</v>
      </c>
      <c r="AI21" s="512">
        <v>0</v>
      </c>
      <c r="AJ21" s="512">
        <v>0</v>
      </c>
      <c r="AK21" s="512">
        <v>0</v>
      </c>
      <c r="AL21" s="512">
        <v>0</v>
      </c>
      <c r="AM21" s="515"/>
      <c r="AN21" s="505">
        <f t="shared" si="10"/>
        <v>1</v>
      </c>
      <c r="AO21" s="516" t="str">
        <f t="shared" si="11"/>
        <v>46-2026</v>
      </c>
      <c r="AP21" s="499">
        <v>46336</v>
      </c>
      <c r="AQ21" s="499">
        <v>46336</v>
      </c>
      <c r="AR21" s="515" t="str">
        <f t="shared" si="5"/>
        <v>RFE</v>
      </c>
      <c r="AS21" s="515" t="s">
        <v>129</v>
      </c>
      <c r="AT21" s="515" t="s">
        <v>129</v>
      </c>
      <c r="AU21" s="517">
        <v>46316</v>
      </c>
      <c r="AV21" s="517">
        <v>46316</v>
      </c>
      <c r="AW21" s="514" t="s">
        <v>129</v>
      </c>
      <c r="AX21" s="518" t="s">
        <v>129</v>
      </c>
      <c r="AY21" s="517">
        <v>46316</v>
      </c>
      <c r="AZ21" s="517">
        <v>46316</v>
      </c>
      <c r="BA21" s="512">
        <v>3</v>
      </c>
      <c r="BB21" s="512">
        <v>3</v>
      </c>
      <c r="BC21" s="517">
        <v>46301</v>
      </c>
      <c r="BD21" s="517">
        <v>46303</v>
      </c>
      <c r="BE21" s="514">
        <v>1</v>
      </c>
      <c r="BF21" s="514">
        <v>1</v>
      </c>
      <c r="BG21" s="517">
        <v>46302</v>
      </c>
      <c r="BH21" s="517">
        <v>46302</v>
      </c>
      <c r="BI21" s="514">
        <v>1</v>
      </c>
      <c r="BJ21" s="514">
        <v>1</v>
      </c>
      <c r="BK21" s="517">
        <v>46302</v>
      </c>
      <c r="BL21" s="517">
        <v>46302</v>
      </c>
      <c r="BM21" s="514">
        <v>1</v>
      </c>
      <c r="BN21" s="514">
        <v>1</v>
      </c>
      <c r="BO21" s="517">
        <v>46302</v>
      </c>
      <c r="BP21" s="517">
        <v>46302</v>
      </c>
      <c r="BQ21" s="519" t="s">
        <v>254</v>
      </c>
      <c r="BR21" s="505">
        <f t="shared" si="12"/>
        <v>1</v>
      </c>
      <c r="BS21" s="505" t="str">
        <f t="shared" si="13"/>
        <v>46-2026</v>
      </c>
      <c r="BT21" s="499">
        <f t="shared" si="24"/>
        <v>46339</v>
      </c>
      <c r="BU21" s="499" t="str">
        <f t="shared" si="6"/>
        <v>45-2026</v>
      </c>
      <c r="BV21" s="499">
        <v>46331</v>
      </c>
      <c r="BW21" s="499" t="str">
        <f t="shared" si="14"/>
        <v>46-2026</v>
      </c>
      <c r="BX21" s="499">
        <f t="shared" si="23"/>
        <v>46334.668</v>
      </c>
      <c r="BY21" s="499">
        <v>46337</v>
      </c>
      <c r="BZ21" s="499" t="s">
        <v>255</v>
      </c>
      <c r="CA21" s="499"/>
      <c r="CB21" s="520">
        <f t="shared" si="15"/>
        <v>0</v>
      </c>
      <c r="CC21" s="521">
        <v>2</v>
      </c>
      <c r="CD21" s="522">
        <f t="shared" si="16"/>
        <v>3.668</v>
      </c>
      <c r="CE21" s="522" t="s">
        <v>241</v>
      </c>
      <c r="CF21" s="522" t="s">
        <v>133</v>
      </c>
      <c r="CG21" s="523" t="s">
        <v>256</v>
      </c>
      <c r="CH21" s="524" t="str">
        <f t="shared" si="17"/>
        <v>NOT STARTED</v>
      </c>
      <c r="CI21" s="505">
        <f t="shared" si="18"/>
        <v>0</v>
      </c>
      <c r="CJ21" s="505"/>
      <c r="CK21" s="526"/>
      <c r="CL21" s="526"/>
      <c r="CM21" s="513">
        <f t="shared" si="19"/>
        <v>6</v>
      </c>
      <c r="CN21" s="513">
        <f t="shared" si="20"/>
        <v>0</v>
      </c>
      <c r="CO21" s="501"/>
      <c r="CP21" s="501"/>
      <c r="CQ21" s="501"/>
      <c r="CR21" s="501">
        <f t="shared" si="21"/>
        <v>6</v>
      </c>
      <c r="CS21" s="527"/>
      <c r="CT21" s="527"/>
      <c r="CU21" s="527">
        <f t="shared" si="22"/>
        <v>0</v>
      </c>
      <c r="CV21" s="499"/>
    </row>
    <row r="22" ht="17" hidden="1" customHeight="1" spans="1:100">
      <c r="A22" s="499">
        <v>46235</v>
      </c>
      <c r="B22" s="500" t="s">
        <v>116</v>
      </c>
      <c r="C22" s="500" t="s">
        <v>117</v>
      </c>
      <c r="D22" s="501" t="s">
        <v>136</v>
      </c>
      <c r="E22" s="500">
        <v>14.9592373</v>
      </c>
      <c r="F22" s="500">
        <v>120.1696315</v>
      </c>
      <c r="G22" s="501" t="s">
        <v>257</v>
      </c>
      <c r="H22" s="501" t="s">
        <v>243</v>
      </c>
      <c r="I22" s="501" t="s">
        <v>200</v>
      </c>
      <c r="J22" s="501" t="s">
        <v>139</v>
      </c>
      <c r="K22" s="502" t="s">
        <v>123</v>
      </c>
      <c r="L22" s="500" t="s">
        <v>258</v>
      </c>
      <c r="M22" s="500" t="s">
        <v>259</v>
      </c>
      <c r="N22" s="503" t="s">
        <v>260</v>
      </c>
      <c r="O22" s="501" t="s">
        <v>143</v>
      </c>
      <c r="P22" s="500" t="str">
        <f t="shared" si="0"/>
        <v>&gt;=10 TONNES</v>
      </c>
      <c r="Q22" s="501">
        <v>31.5</v>
      </c>
      <c r="R22" s="500">
        <v>0.31</v>
      </c>
      <c r="S22" s="504" t="str">
        <f t="shared" si="7"/>
        <v>READY FOR EXTRACTION</v>
      </c>
      <c r="T22" s="505">
        <f t="shared" si="8"/>
        <v>0.6</v>
      </c>
      <c r="U22" s="505" t="str">
        <f t="shared" si="1"/>
        <v>41-2026</v>
      </c>
      <c r="V22" s="506">
        <v>46299</v>
      </c>
      <c r="W22" s="506">
        <f t="shared" si="2"/>
        <v>46299</v>
      </c>
      <c r="X22" s="507" t="str">
        <f t="shared" si="9"/>
        <v>DESIGN APPROVED</v>
      </c>
      <c r="Y22" s="508">
        <v>46300</v>
      </c>
      <c r="Z22" s="509">
        <v>46301</v>
      </c>
      <c r="AA22" s="510">
        <v>46303</v>
      </c>
      <c r="AB22" s="510">
        <v>46303</v>
      </c>
      <c r="AC22" s="510">
        <v>46309</v>
      </c>
      <c r="AD22" s="511"/>
      <c r="AE22" s="512" t="s">
        <v>128</v>
      </c>
      <c r="AF22" s="512">
        <f t="shared" si="3"/>
        <v>3</v>
      </c>
      <c r="AG22" s="513">
        <f t="shared" si="4"/>
        <v>1</v>
      </c>
      <c r="AH22" s="514">
        <v>1</v>
      </c>
      <c r="AI22" s="514">
        <v>0</v>
      </c>
      <c r="AJ22" s="514">
        <v>0</v>
      </c>
      <c r="AK22" s="514">
        <v>0</v>
      </c>
      <c r="AL22" s="514">
        <v>0</v>
      </c>
      <c r="AM22" s="515"/>
      <c r="AN22" s="505">
        <f t="shared" si="10"/>
        <v>1</v>
      </c>
      <c r="AO22" s="516" t="str">
        <f t="shared" si="11"/>
        <v>46-2026</v>
      </c>
      <c r="AP22" s="499">
        <v>46335</v>
      </c>
      <c r="AQ22" s="499">
        <v>46335</v>
      </c>
      <c r="AR22" s="515" t="str">
        <f t="shared" si="5"/>
        <v>RFE</v>
      </c>
      <c r="AS22" s="515" t="s">
        <v>129</v>
      </c>
      <c r="AT22" s="515" t="s">
        <v>129</v>
      </c>
      <c r="AU22" s="517">
        <v>46316</v>
      </c>
      <c r="AV22" s="517">
        <v>46316</v>
      </c>
      <c r="AW22" s="514" t="s">
        <v>129</v>
      </c>
      <c r="AX22" s="518" t="s">
        <v>129</v>
      </c>
      <c r="AY22" s="517">
        <v>46316</v>
      </c>
      <c r="AZ22" s="517">
        <v>46316</v>
      </c>
      <c r="BA22" s="515">
        <v>1</v>
      </c>
      <c r="BB22" s="515">
        <v>1</v>
      </c>
      <c r="BC22" s="517">
        <v>46308</v>
      </c>
      <c r="BD22" s="517">
        <v>46308</v>
      </c>
      <c r="BE22" s="514">
        <v>1</v>
      </c>
      <c r="BF22" s="514">
        <v>1</v>
      </c>
      <c r="BG22" s="517">
        <v>46311</v>
      </c>
      <c r="BH22" s="517">
        <v>46311</v>
      </c>
      <c r="BI22" s="514">
        <v>1</v>
      </c>
      <c r="BJ22" s="514">
        <v>1</v>
      </c>
      <c r="BK22" s="517">
        <v>46311</v>
      </c>
      <c r="BL22" s="517">
        <v>46311</v>
      </c>
      <c r="BM22" s="514">
        <v>1</v>
      </c>
      <c r="BN22" s="514">
        <v>1</v>
      </c>
      <c r="BO22" s="517">
        <v>46311</v>
      </c>
      <c r="BP22" s="517">
        <v>46311</v>
      </c>
      <c r="BQ22" s="519" t="s">
        <v>261</v>
      </c>
      <c r="BR22" s="505">
        <f t="shared" si="12"/>
        <v>1</v>
      </c>
      <c r="BS22" s="505" t="str">
        <f t="shared" si="13"/>
        <v>46-2026</v>
      </c>
      <c r="BT22" s="499">
        <f t="shared" si="24"/>
        <v>46338</v>
      </c>
      <c r="BU22" s="499" t="str">
        <f t="shared" si="6"/>
        <v>45-2026</v>
      </c>
      <c r="BV22" s="499">
        <v>46329</v>
      </c>
      <c r="BW22" s="499" t="str">
        <f t="shared" si="14"/>
        <v>45-2026</v>
      </c>
      <c r="BX22" s="499">
        <f t="shared" si="23"/>
        <v>46329.124</v>
      </c>
      <c r="BY22" s="499">
        <v>46329</v>
      </c>
      <c r="BZ22" s="499" t="s">
        <v>248</v>
      </c>
      <c r="CA22" s="499"/>
      <c r="CB22" s="520">
        <f t="shared" si="15"/>
        <v>0</v>
      </c>
      <c r="CC22" s="521">
        <v>2</v>
      </c>
      <c r="CD22" s="522">
        <f t="shared" si="16"/>
        <v>0.124</v>
      </c>
      <c r="CE22" s="522" t="s">
        <v>241</v>
      </c>
      <c r="CF22" s="522" t="s">
        <v>133</v>
      </c>
      <c r="CG22" s="523"/>
      <c r="CH22" s="524" t="str">
        <f t="shared" si="17"/>
        <v>NOT STARTED</v>
      </c>
      <c r="CI22" s="505">
        <f t="shared" si="18"/>
        <v>0</v>
      </c>
      <c r="CJ22" s="505"/>
      <c r="CK22" s="526"/>
      <c r="CL22" s="526"/>
      <c r="CM22" s="513">
        <f t="shared" si="19"/>
        <v>1</v>
      </c>
      <c r="CN22" s="513">
        <f t="shared" si="20"/>
        <v>0</v>
      </c>
      <c r="CO22" s="501"/>
      <c r="CP22" s="501"/>
      <c r="CQ22" s="501"/>
      <c r="CR22" s="501">
        <f t="shared" si="21"/>
        <v>1</v>
      </c>
      <c r="CS22" s="527"/>
      <c r="CT22" s="527"/>
      <c r="CU22" s="527">
        <f t="shared" si="22"/>
        <v>0</v>
      </c>
      <c r="CV22" s="499"/>
    </row>
    <row r="23" ht="17" hidden="1" customHeight="1" spans="1:100">
      <c r="A23" s="499">
        <v>46235</v>
      </c>
      <c r="B23" s="500" t="s">
        <v>116</v>
      </c>
      <c r="C23" s="500" t="s">
        <v>117</v>
      </c>
      <c r="D23" s="501" t="s">
        <v>136</v>
      </c>
      <c r="E23" s="500">
        <v>15.6863923</v>
      </c>
      <c r="F23" s="500">
        <v>120.409673</v>
      </c>
      <c r="G23" s="501" t="s">
        <v>262</v>
      </c>
      <c r="H23" s="501" t="s">
        <v>226</v>
      </c>
      <c r="I23" s="501" t="s">
        <v>205</v>
      </c>
      <c r="J23" s="501" t="s">
        <v>206</v>
      </c>
      <c r="K23" s="502" t="s">
        <v>123</v>
      </c>
      <c r="L23" s="500" t="s">
        <v>263</v>
      </c>
      <c r="M23" s="500" t="s">
        <v>264</v>
      </c>
      <c r="N23" s="503" t="s">
        <v>265</v>
      </c>
      <c r="O23" s="501" t="s">
        <v>143</v>
      </c>
      <c r="P23" s="500" t="str">
        <f t="shared" si="0"/>
        <v>&gt;=10 TONNES</v>
      </c>
      <c r="Q23" s="501">
        <v>13.4</v>
      </c>
      <c r="R23" s="500">
        <v>3.94</v>
      </c>
      <c r="S23" s="504" t="str">
        <f t="shared" si="7"/>
        <v>ON GOING PERMITTING</v>
      </c>
      <c r="T23" s="505">
        <f t="shared" si="8"/>
        <v>0.438</v>
      </c>
      <c r="U23" s="505" t="str">
        <f t="shared" si="1"/>
        <v>41-2026</v>
      </c>
      <c r="V23" s="506">
        <v>46301</v>
      </c>
      <c r="W23" s="506">
        <f t="shared" si="2"/>
        <v>46301</v>
      </c>
      <c r="X23" s="507" t="str">
        <f t="shared" si="9"/>
        <v>DESIGN APPROVED</v>
      </c>
      <c r="Y23" s="508">
        <v>46297</v>
      </c>
      <c r="Z23" s="509">
        <v>46298</v>
      </c>
      <c r="AA23" s="510">
        <v>46301</v>
      </c>
      <c r="AB23" s="510">
        <v>46301</v>
      </c>
      <c r="AC23" s="510">
        <v>46302</v>
      </c>
      <c r="AD23" s="511"/>
      <c r="AE23" s="512" t="s">
        <v>216</v>
      </c>
      <c r="AF23" s="512">
        <f t="shared" si="3"/>
        <v>4</v>
      </c>
      <c r="AG23" s="513">
        <f t="shared" si="4"/>
        <v>35</v>
      </c>
      <c r="AH23" s="514">
        <v>10</v>
      </c>
      <c r="AI23" s="514">
        <v>25</v>
      </c>
      <c r="AJ23" s="514">
        <v>0</v>
      </c>
      <c r="AK23" s="514">
        <v>25</v>
      </c>
      <c r="AL23" s="514">
        <v>0</v>
      </c>
      <c r="AM23" s="515"/>
      <c r="AN23" s="505">
        <f t="shared" si="10"/>
        <v>1</v>
      </c>
      <c r="AO23" s="516" t="str">
        <f t="shared" si="11"/>
        <v>46-2026</v>
      </c>
      <c r="AP23" s="499">
        <v>46337</v>
      </c>
      <c r="AQ23" s="499">
        <v>46337</v>
      </c>
      <c r="AR23" s="515" t="str">
        <f t="shared" si="5"/>
        <v>ON GOING PERMITTING</v>
      </c>
      <c r="AS23" s="515" t="s">
        <v>129</v>
      </c>
      <c r="AT23" s="515" t="s">
        <v>129</v>
      </c>
      <c r="AU23" s="517">
        <v>46316</v>
      </c>
      <c r="AV23" s="517">
        <v>46316</v>
      </c>
      <c r="AW23" s="514" t="s">
        <v>129</v>
      </c>
      <c r="AX23" s="518" t="s">
        <v>129</v>
      </c>
      <c r="AY23" s="517">
        <v>46316</v>
      </c>
      <c r="AZ23" s="517">
        <v>46316</v>
      </c>
      <c r="BA23" s="515">
        <v>8</v>
      </c>
      <c r="BB23" s="515">
        <v>6</v>
      </c>
      <c r="BC23" s="517">
        <v>46310</v>
      </c>
      <c r="BD23" s="517"/>
      <c r="BE23" s="514"/>
      <c r="BF23" s="514"/>
      <c r="BG23" s="517"/>
      <c r="BH23" s="517"/>
      <c r="BI23" s="514">
        <v>1</v>
      </c>
      <c r="BJ23" s="514">
        <v>1</v>
      </c>
      <c r="BK23" s="517">
        <v>46324</v>
      </c>
      <c r="BL23" s="517">
        <v>46324</v>
      </c>
      <c r="BM23" s="514"/>
      <c r="BN23" s="514"/>
      <c r="BO23" s="517"/>
      <c r="BP23" s="517"/>
      <c r="BQ23" s="519" t="s">
        <v>266</v>
      </c>
      <c r="BR23" s="505">
        <f t="shared" si="12"/>
        <v>0.4</v>
      </c>
      <c r="BS23" s="505" t="str">
        <f t="shared" si="13"/>
        <v>46-2026</v>
      </c>
      <c r="BT23" s="499">
        <f t="shared" si="24"/>
        <v>46340</v>
      </c>
      <c r="BU23" s="499" t="str">
        <f t="shared" si="6"/>
        <v>47-2026</v>
      </c>
      <c r="BV23" s="499">
        <v>46346</v>
      </c>
      <c r="BW23" s="499" t="str">
        <f t="shared" si="14"/>
        <v>47-2026</v>
      </c>
      <c r="BX23" s="499">
        <f t="shared" si="23"/>
        <v>46347.576</v>
      </c>
      <c r="BY23" s="499">
        <f>IF(CA23="",BV23+CD23,CA23+CD23)</f>
        <v>46347.576</v>
      </c>
      <c r="BZ23" s="499"/>
      <c r="CA23" s="499"/>
      <c r="CB23" s="520">
        <f t="shared" si="15"/>
        <v>0.5</v>
      </c>
      <c r="CC23" s="521">
        <v>2</v>
      </c>
      <c r="CD23" s="522">
        <f t="shared" si="16"/>
        <v>1.576</v>
      </c>
      <c r="CE23" s="522"/>
      <c r="CF23" s="522"/>
      <c r="CG23" s="523"/>
      <c r="CH23" s="524" t="str">
        <f t="shared" si="17"/>
        <v>NOT STARTED</v>
      </c>
      <c r="CI23" s="505">
        <f t="shared" si="18"/>
        <v>0</v>
      </c>
      <c r="CJ23" s="505"/>
      <c r="CK23" s="526"/>
      <c r="CL23" s="526"/>
      <c r="CM23" s="513">
        <f t="shared" si="19"/>
        <v>35</v>
      </c>
      <c r="CN23" s="513">
        <f t="shared" si="20"/>
        <v>25</v>
      </c>
      <c r="CO23" s="501"/>
      <c r="CP23" s="501"/>
      <c r="CQ23" s="501"/>
      <c r="CR23" s="501">
        <f t="shared" si="21"/>
        <v>35</v>
      </c>
      <c r="CS23" s="527"/>
      <c r="CT23" s="527"/>
      <c r="CU23" s="527">
        <f t="shared" si="22"/>
        <v>0</v>
      </c>
      <c r="CV23" s="499"/>
    </row>
    <row r="24" ht="17" hidden="1" customHeight="1" spans="1:100">
      <c r="A24" s="499">
        <v>46235</v>
      </c>
      <c r="B24" s="500" t="s">
        <v>116</v>
      </c>
      <c r="C24" s="500" t="s">
        <v>117</v>
      </c>
      <c r="D24" s="501" t="s">
        <v>136</v>
      </c>
      <c r="E24" s="500">
        <v>15.6712019</v>
      </c>
      <c r="F24" s="500">
        <v>120.581388</v>
      </c>
      <c r="G24" s="501" t="s">
        <v>267</v>
      </c>
      <c r="H24" s="501" t="s">
        <v>226</v>
      </c>
      <c r="I24" s="501" t="s">
        <v>205</v>
      </c>
      <c r="J24" s="501" t="s">
        <v>206</v>
      </c>
      <c r="K24" s="502" t="s">
        <v>123</v>
      </c>
      <c r="L24" s="500" t="s">
        <v>268</v>
      </c>
      <c r="M24" s="500" t="s">
        <v>269</v>
      </c>
      <c r="N24" s="503" t="s">
        <v>270</v>
      </c>
      <c r="O24" s="501" t="s">
        <v>143</v>
      </c>
      <c r="P24" s="500" t="str">
        <f t="shared" si="0"/>
        <v>&gt;=10 TONNES</v>
      </c>
      <c r="Q24" s="501">
        <v>10.6</v>
      </c>
      <c r="R24" s="500">
        <v>3.38</v>
      </c>
      <c r="S24" s="504" t="str">
        <f t="shared" si="7"/>
        <v>ON GOING PERMITTING</v>
      </c>
      <c r="T24" s="505">
        <f t="shared" si="8"/>
        <v>0.438</v>
      </c>
      <c r="U24" s="505" t="str">
        <f t="shared" si="1"/>
        <v>40-2026</v>
      </c>
      <c r="V24" s="506">
        <v>46297</v>
      </c>
      <c r="W24" s="506">
        <f t="shared" si="2"/>
        <v>46297</v>
      </c>
      <c r="X24" s="507" t="str">
        <f t="shared" si="9"/>
        <v>DESIGN APPROVED</v>
      </c>
      <c r="Y24" s="508">
        <v>46297</v>
      </c>
      <c r="Z24" s="509">
        <v>46302</v>
      </c>
      <c r="AA24" s="510">
        <v>46302</v>
      </c>
      <c r="AB24" s="510">
        <v>46303</v>
      </c>
      <c r="AC24" s="510">
        <v>46309</v>
      </c>
      <c r="AD24" s="511"/>
      <c r="AE24" s="512" t="s">
        <v>128</v>
      </c>
      <c r="AF24" s="512">
        <f t="shared" si="3"/>
        <v>5</v>
      </c>
      <c r="AG24" s="513">
        <f t="shared" si="4"/>
        <v>10</v>
      </c>
      <c r="AH24" s="514">
        <v>2</v>
      </c>
      <c r="AI24" s="514">
        <v>8</v>
      </c>
      <c r="AJ24" s="514">
        <v>0</v>
      </c>
      <c r="AK24" s="514">
        <v>8</v>
      </c>
      <c r="AL24" s="514">
        <v>0</v>
      </c>
      <c r="AM24" s="515"/>
      <c r="AN24" s="505">
        <f t="shared" si="10"/>
        <v>1</v>
      </c>
      <c r="AO24" s="516" t="str">
        <f t="shared" si="11"/>
        <v>45-2026</v>
      </c>
      <c r="AP24" s="499">
        <v>46333</v>
      </c>
      <c r="AQ24" s="499">
        <v>46333</v>
      </c>
      <c r="AR24" s="515" t="str">
        <f t="shared" si="5"/>
        <v>ON GOING PERMITTING</v>
      </c>
      <c r="AS24" s="515" t="s">
        <v>129</v>
      </c>
      <c r="AT24" s="515" t="s">
        <v>129</v>
      </c>
      <c r="AU24" s="517">
        <v>46316</v>
      </c>
      <c r="AV24" s="517">
        <v>46316</v>
      </c>
      <c r="AW24" s="514" t="s">
        <v>129</v>
      </c>
      <c r="AX24" s="518" t="s">
        <v>129</v>
      </c>
      <c r="AY24" s="517">
        <v>46316</v>
      </c>
      <c r="AZ24" s="517">
        <v>46316</v>
      </c>
      <c r="BA24" s="515">
        <v>1</v>
      </c>
      <c r="BB24" s="515">
        <v>1</v>
      </c>
      <c r="BC24" s="517">
        <v>46309</v>
      </c>
      <c r="BD24" s="517"/>
      <c r="BE24" s="514">
        <v>1</v>
      </c>
      <c r="BF24" s="514"/>
      <c r="BG24" s="517">
        <v>46310</v>
      </c>
      <c r="BH24" s="517"/>
      <c r="BI24" s="514">
        <v>1</v>
      </c>
      <c r="BJ24" s="514">
        <v>1</v>
      </c>
      <c r="BK24" s="517">
        <v>46324</v>
      </c>
      <c r="BL24" s="517">
        <v>46324</v>
      </c>
      <c r="BM24" s="514"/>
      <c r="BN24" s="514"/>
      <c r="BO24" s="517"/>
      <c r="BP24" s="517"/>
      <c r="BQ24" s="519" t="s">
        <v>271</v>
      </c>
      <c r="BR24" s="505">
        <f t="shared" si="12"/>
        <v>0.4</v>
      </c>
      <c r="BS24" s="505" t="str">
        <f t="shared" si="13"/>
        <v>46-2026</v>
      </c>
      <c r="BT24" s="499">
        <f t="shared" si="24"/>
        <v>46336</v>
      </c>
      <c r="BU24" s="499" t="str">
        <f t="shared" si="6"/>
        <v>47-2026</v>
      </c>
      <c r="BV24" s="499">
        <v>46344</v>
      </c>
      <c r="BW24" s="499" t="str">
        <f t="shared" si="14"/>
        <v>47-2026</v>
      </c>
      <c r="BX24" s="499">
        <f t="shared" si="23"/>
        <v>46345.352</v>
      </c>
      <c r="BY24" s="499">
        <f>IF(CA24="",BV24+CD24,CA24+CD24)</f>
        <v>46345.352</v>
      </c>
      <c r="BZ24" s="499"/>
      <c r="CA24" s="499"/>
      <c r="CB24" s="520">
        <f t="shared" si="15"/>
        <v>0.5</v>
      </c>
      <c r="CC24" s="521">
        <v>2</v>
      </c>
      <c r="CD24" s="522">
        <f t="shared" si="16"/>
        <v>1.352</v>
      </c>
      <c r="CE24" s="522"/>
      <c r="CF24" s="522"/>
      <c r="CG24" s="523"/>
      <c r="CH24" s="524" t="str">
        <f t="shared" si="17"/>
        <v>NOT STARTED</v>
      </c>
      <c r="CI24" s="505">
        <f t="shared" si="18"/>
        <v>0</v>
      </c>
      <c r="CJ24" s="505"/>
      <c r="CK24" s="526"/>
      <c r="CL24" s="526"/>
      <c r="CM24" s="513">
        <f t="shared" si="19"/>
        <v>10</v>
      </c>
      <c r="CN24" s="513">
        <f t="shared" si="20"/>
        <v>8</v>
      </c>
      <c r="CO24" s="501"/>
      <c r="CP24" s="501"/>
      <c r="CQ24" s="501"/>
      <c r="CR24" s="501">
        <f t="shared" si="21"/>
        <v>10</v>
      </c>
      <c r="CS24" s="527"/>
      <c r="CT24" s="527"/>
      <c r="CU24" s="527">
        <f t="shared" si="22"/>
        <v>0</v>
      </c>
      <c r="CV24" s="499"/>
    </row>
    <row r="25" ht="17" hidden="1" customHeight="1" spans="1:100">
      <c r="A25" s="499">
        <v>46235</v>
      </c>
      <c r="B25" s="500" t="s">
        <v>116</v>
      </c>
      <c r="C25" s="500" t="s">
        <v>117</v>
      </c>
      <c r="D25" s="501" t="s">
        <v>136</v>
      </c>
      <c r="E25" s="500">
        <v>16.0463429</v>
      </c>
      <c r="F25" s="500">
        <v>120.3390792</v>
      </c>
      <c r="G25" s="501" t="s">
        <v>272</v>
      </c>
      <c r="H25" s="501" t="s">
        <v>232</v>
      </c>
      <c r="I25" s="501" t="s">
        <v>232</v>
      </c>
      <c r="J25" s="501" t="s">
        <v>206</v>
      </c>
      <c r="K25" s="502" t="s">
        <v>123</v>
      </c>
      <c r="L25" s="500" t="s">
        <v>273</v>
      </c>
      <c r="M25" s="500" t="s">
        <v>274</v>
      </c>
      <c r="N25" s="503" t="s">
        <v>275</v>
      </c>
      <c r="O25" s="501" t="s">
        <v>166</v>
      </c>
      <c r="P25" s="500" t="str">
        <f t="shared" si="0"/>
        <v>&gt;=10 TONNES</v>
      </c>
      <c r="Q25" s="501">
        <v>107.6</v>
      </c>
      <c r="R25" s="500">
        <v>33.62</v>
      </c>
      <c r="S25" s="504" t="str">
        <f t="shared" si="7"/>
        <v>ON GOING PERMITTING</v>
      </c>
      <c r="T25" s="505">
        <f t="shared" si="8"/>
        <v>0.546</v>
      </c>
      <c r="U25" s="505" t="str">
        <f t="shared" si="1"/>
        <v>41-2026</v>
      </c>
      <c r="V25" s="506">
        <v>46301</v>
      </c>
      <c r="W25" s="506">
        <f t="shared" si="2"/>
        <v>46301</v>
      </c>
      <c r="X25" s="507" t="str">
        <f t="shared" si="9"/>
        <v>DESIGN APPROVED</v>
      </c>
      <c r="Y25" s="508">
        <v>46295</v>
      </c>
      <c r="Z25" s="509">
        <v>46297</v>
      </c>
      <c r="AA25" s="510">
        <v>46302</v>
      </c>
      <c r="AB25" s="510">
        <v>46303</v>
      </c>
      <c r="AC25" s="510">
        <v>46316</v>
      </c>
      <c r="AD25" s="511"/>
      <c r="AE25" s="512" t="s">
        <v>128</v>
      </c>
      <c r="AF25" s="512">
        <f t="shared" si="3"/>
        <v>7</v>
      </c>
      <c r="AG25" s="513">
        <f t="shared" si="4"/>
        <v>42</v>
      </c>
      <c r="AH25" s="514">
        <v>33</v>
      </c>
      <c r="AI25" s="514">
        <v>9</v>
      </c>
      <c r="AJ25" s="514">
        <v>7</v>
      </c>
      <c r="AK25" s="514">
        <v>2</v>
      </c>
      <c r="AL25" s="514">
        <v>0</v>
      </c>
      <c r="AM25" s="515"/>
      <c r="AN25" s="505">
        <f t="shared" si="10"/>
        <v>1</v>
      </c>
      <c r="AO25" s="516" t="str">
        <f t="shared" si="11"/>
        <v>47-2026</v>
      </c>
      <c r="AP25" s="499">
        <v>46343</v>
      </c>
      <c r="AQ25" s="499">
        <v>46346</v>
      </c>
      <c r="AR25" s="515" t="str">
        <f t="shared" si="5"/>
        <v>ON GOING PERMITTING</v>
      </c>
      <c r="AS25" s="515" t="s">
        <v>129</v>
      </c>
      <c r="AT25" s="515" t="s">
        <v>129</v>
      </c>
      <c r="AU25" s="517">
        <v>46316</v>
      </c>
      <c r="AV25" s="517">
        <v>46316</v>
      </c>
      <c r="AW25" s="514" t="s">
        <v>129</v>
      </c>
      <c r="AX25" s="518" t="s">
        <v>129</v>
      </c>
      <c r="AY25" s="517">
        <v>46316</v>
      </c>
      <c r="AZ25" s="517">
        <v>46316</v>
      </c>
      <c r="BA25" s="515">
        <v>8</v>
      </c>
      <c r="BB25" s="515">
        <v>8</v>
      </c>
      <c r="BC25" s="517">
        <v>46308</v>
      </c>
      <c r="BD25" s="517">
        <v>46309</v>
      </c>
      <c r="BE25" s="514">
        <v>1</v>
      </c>
      <c r="BF25" s="514"/>
      <c r="BG25" s="517">
        <v>46314</v>
      </c>
      <c r="BH25" s="517"/>
      <c r="BI25" s="514">
        <v>1</v>
      </c>
      <c r="BJ25" s="514">
        <v>1</v>
      </c>
      <c r="BK25" s="517">
        <v>46324</v>
      </c>
      <c r="BL25" s="517">
        <v>46324</v>
      </c>
      <c r="BM25" s="514"/>
      <c r="BN25" s="514"/>
      <c r="BO25" s="517"/>
      <c r="BP25" s="517"/>
      <c r="BQ25" s="519" t="s">
        <v>276</v>
      </c>
      <c r="BR25" s="505">
        <f t="shared" si="12"/>
        <v>0.8</v>
      </c>
      <c r="BS25" s="505" t="str">
        <f t="shared" si="13"/>
        <v>47-2026</v>
      </c>
      <c r="BT25" s="499">
        <f t="shared" si="24"/>
        <v>46346</v>
      </c>
      <c r="BU25" s="499" t="str">
        <f t="shared" si="6"/>
        <v>48-2026</v>
      </c>
      <c r="BV25" s="499">
        <v>46351</v>
      </c>
      <c r="BW25" s="499" t="str">
        <f t="shared" si="14"/>
        <v>50-2026</v>
      </c>
      <c r="BX25" s="499">
        <f t="shared" si="23"/>
        <v>46364.448</v>
      </c>
      <c r="BY25" s="499">
        <f>IF(CA25="",BV25+CD25,CA25+CD25)</f>
        <v>46364.448</v>
      </c>
      <c r="BZ25" s="499"/>
      <c r="CA25" s="499"/>
      <c r="CB25" s="520">
        <f t="shared" si="15"/>
        <v>0.5</v>
      </c>
      <c r="CC25" s="521">
        <v>2</v>
      </c>
      <c r="CD25" s="522">
        <f t="shared" si="16"/>
        <v>13.448</v>
      </c>
      <c r="CE25" s="522"/>
      <c r="CF25" s="522"/>
      <c r="CG25" s="523"/>
      <c r="CH25" s="524" t="str">
        <f t="shared" si="17"/>
        <v>NOT STARTED</v>
      </c>
      <c r="CI25" s="505">
        <f t="shared" si="18"/>
        <v>0</v>
      </c>
      <c r="CJ25" s="505"/>
      <c r="CK25" s="526"/>
      <c r="CL25" s="526"/>
      <c r="CM25" s="513">
        <f t="shared" si="19"/>
        <v>42</v>
      </c>
      <c r="CN25" s="513">
        <f t="shared" si="20"/>
        <v>9</v>
      </c>
      <c r="CO25" s="501"/>
      <c r="CP25" s="501"/>
      <c r="CQ25" s="501"/>
      <c r="CR25" s="501">
        <f t="shared" si="21"/>
        <v>42</v>
      </c>
      <c r="CS25" s="527"/>
      <c r="CT25" s="527"/>
      <c r="CU25" s="527">
        <f t="shared" si="22"/>
        <v>0</v>
      </c>
      <c r="CV25" s="499"/>
    </row>
    <row r="26" ht="17" hidden="1" customHeight="1" spans="1:100">
      <c r="A26" s="532">
        <v>46235</v>
      </c>
      <c r="B26" s="533" t="s">
        <v>277</v>
      </c>
      <c r="C26" s="500" t="s">
        <v>117</v>
      </c>
      <c r="D26" s="533" t="s">
        <v>136</v>
      </c>
      <c r="E26" s="533">
        <v>17.5791188</v>
      </c>
      <c r="F26" s="533">
        <v>120.3889642</v>
      </c>
      <c r="G26" s="501" t="s">
        <v>278</v>
      </c>
      <c r="H26" s="501" t="s">
        <v>279</v>
      </c>
      <c r="I26" s="501" t="s">
        <v>280</v>
      </c>
      <c r="J26" s="501" t="s">
        <v>139</v>
      </c>
      <c r="K26" s="534" t="s">
        <v>277</v>
      </c>
      <c r="L26" s="500"/>
      <c r="M26" s="533" t="s">
        <v>281</v>
      </c>
      <c r="N26" s="535" t="s">
        <v>282</v>
      </c>
      <c r="O26" s="534" t="s">
        <v>166</v>
      </c>
      <c r="P26" s="533" t="str">
        <f t="shared" si="0"/>
        <v>&gt;=10 TONNES</v>
      </c>
      <c r="Q26" s="534">
        <v>156.8</v>
      </c>
      <c r="R26" s="534"/>
      <c r="S26" s="504" t="str">
        <f t="shared" si="7"/>
        <v>CANCELLED</v>
      </c>
      <c r="T26" s="505">
        <f t="shared" si="8"/>
        <v>0</v>
      </c>
      <c r="U26" s="536" t="str">
        <f t="shared" si="1"/>
        <v>41-2026</v>
      </c>
      <c r="V26" s="537">
        <v>46304</v>
      </c>
      <c r="W26" s="506">
        <f t="shared" si="2"/>
        <v>46304</v>
      </c>
      <c r="X26" s="507" t="str">
        <f t="shared" si="9"/>
        <v>DESIGN WITH CONCERN</v>
      </c>
      <c r="Y26" s="538"/>
      <c r="Z26" s="539"/>
      <c r="AA26" s="540"/>
      <c r="AB26" s="540"/>
      <c r="AC26" s="540"/>
      <c r="AD26" s="541" t="s">
        <v>283</v>
      </c>
      <c r="AE26" s="512"/>
      <c r="AF26" s="542">
        <f t="shared" si="3"/>
        <v>0</v>
      </c>
      <c r="AG26" s="543">
        <f t="shared" si="4"/>
        <v>0</v>
      </c>
      <c r="AH26" s="542"/>
      <c r="AI26" s="542"/>
      <c r="AJ26" s="542"/>
      <c r="AK26" s="542"/>
      <c r="AL26" s="542"/>
      <c r="AM26" s="544"/>
      <c r="AN26" s="505">
        <f t="shared" si="10"/>
        <v>0</v>
      </c>
      <c r="AO26" s="516" t="str">
        <f t="shared" si="11"/>
        <v/>
      </c>
      <c r="AP26" s="499"/>
      <c r="AQ26" s="499">
        <v>0</v>
      </c>
      <c r="AR26" s="515" t="str">
        <f t="shared" si="5"/>
        <v>WAITING FOR PLAN</v>
      </c>
      <c r="AS26" s="515"/>
      <c r="AT26" s="515"/>
      <c r="AU26" s="517"/>
      <c r="AV26" s="517"/>
      <c r="AW26" s="514"/>
      <c r="AX26" s="515"/>
      <c r="AY26" s="517"/>
      <c r="AZ26" s="517"/>
      <c r="BA26" s="512"/>
      <c r="BB26" s="512"/>
      <c r="BC26" s="517"/>
      <c r="BD26" s="517"/>
      <c r="BE26" s="514"/>
      <c r="BF26" s="514"/>
      <c r="BG26" s="517"/>
      <c r="BH26" s="517"/>
      <c r="BI26" s="514"/>
      <c r="BJ26" s="514"/>
      <c r="BK26" s="517"/>
      <c r="BL26" s="517"/>
      <c r="BM26" s="514"/>
      <c r="BN26" s="514"/>
      <c r="BO26" s="517"/>
      <c r="BP26" s="517"/>
      <c r="BQ26" s="519"/>
      <c r="BR26" s="505">
        <f t="shared" si="12"/>
        <v>0</v>
      </c>
      <c r="BS26" s="505" t="str">
        <f t="shared" si="13"/>
        <v/>
      </c>
      <c r="BT26" s="499"/>
      <c r="BU26" s="499" t="str">
        <f t="shared" si="6"/>
        <v/>
      </c>
      <c r="BV26" s="499"/>
      <c r="BW26" s="499" t="str">
        <f t="shared" si="14"/>
        <v>9-1900</v>
      </c>
      <c r="BX26" s="499">
        <f t="shared" si="23"/>
        <v>62.72</v>
      </c>
      <c r="BY26" s="499"/>
      <c r="BZ26" s="499"/>
      <c r="CA26" s="532"/>
      <c r="CB26" s="520">
        <f t="shared" si="15"/>
        <v>0</v>
      </c>
      <c r="CC26" s="521">
        <v>2</v>
      </c>
      <c r="CD26" s="522">
        <f t="shared" si="16"/>
        <v>62.72</v>
      </c>
      <c r="CE26" s="545"/>
      <c r="CF26" s="545"/>
      <c r="CG26" s="546"/>
      <c r="CH26" s="524" t="s">
        <v>277</v>
      </c>
      <c r="CI26" s="505">
        <f t="shared" si="18"/>
        <v>0</v>
      </c>
      <c r="CJ26" s="536"/>
      <c r="CK26" s="547"/>
      <c r="CL26" s="547"/>
      <c r="CM26" s="513">
        <f t="shared" si="19"/>
        <v>0</v>
      </c>
      <c r="CN26" s="513">
        <f t="shared" si="20"/>
        <v>0</v>
      </c>
      <c r="CO26" s="501"/>
      <c r="CP26" s="501"/>
      <c r="CQ26" s="501"/>
      <c r="CR26" s="501">
        <f t="shared" si="21"/>
        <v>0</v>
      </c>
      <c r="CS26" s="527"/>
      <c r="CT26" s="527"/>
      <c r="CU26" s="527">
        <f t="shared" si="22"/>
        <v>0</v>
      </c>
      <c r="CV26" s="499"/>
    </row>
    <row r="27" ht="17" hidden="1" customHeight="1" spans="1:100">
      <c r="A27" s="499">
        <v>46235</v>
      </c>
      <c r="B27" s="500" t="s">
        <v>116</v>
      </c>
      <c r="C27" s="500" t="s">
        <v>117</v>
      </c>
      <c r="D27" s="501" t="s">
        <v>136</v>
      </c>
      <c r="E27" s="500">
        <v>16.6160368</v>
      </c>
      <c r="F27" s="500">
        <v>120.3141702</v>
      </c>
      <c r="G27" s="501" t="s">
        <v>284</v>
      </c>
      <c r="H27" s="501" t="s">
        <v>285</v>
      </c>
      <c r="I27" s="501" t="s">
        <v>280</v>
      </c>
      <c r="J27" s="501" t="s">
        <v>206</v>
      </c>
      <c r="K27" s="502" t="s">
        <v>123</v>
      </c>
      <c r="L27" s="500"/>
      <c r="M27" s="500" t="s">
        <v>286</v>
      </c>
      <c r="N27" s="503" t="s">
        <v>287</v>
      </c>
      <c r="O27" s="501" t="s">
        <v>166</v>
      </c>
      <c r="P27" s="500" t="str">
        <f t="shared" si="0"/>
        <v>&gt;=10 TONNES</v>
      </c>
      <c r="Q27" s="501">
        <v>156.8</v>
      </c>
      <c r="R27" s="501"/>
      <c r="S27" s="504" t="str">
        <f t="shared" si="7"/>
        <v>ON GOING PERMITTING</v>
      </c>
      <c r="T27" s="505">
        <f t="shared" si="8"/>
        <v>0.357</v>
      </c>
      <c r="U27" s="505" t="str">
        <f t="shared" si="1"/>
        <v>42-2026</v>
      </c>
      <c r="V27" s="506">
        <v>46307</v>
      </c>
      <c r="W27" s="506">
        <f t="shared" si="2"/>
        <v>46307</v>
      </c>
      <c r="X27" s="507" t="str">
        <f t="shared" si="9"/>
        <v>DESIGN APPROVED</v>
      </c>
      <c r="Y27" s="508">
        <v>46302</v>
      </c>
      <c r="Z27" s="509">
        <v>46305</v>
      </c>
      <c r="AA27" s="510">
        <v>46314</v>
      </c>
      <c r="AB27" s="510">
        <v>46314</v>
      </c>
      <c r="AC27" s="510">
        <v>46316</v>
      </c>
      <c r="AD27" s="511"/>
      <c r="AE27" s="512" t="s">
        <v>128</v>
      </c>
      <c r="AF27" s="512">
        <f t="shared" si="3"/>
        <v>12</v>
      </c>
      <c r="AG27" s="513">
        <f t="shared" si="4"/>
        <v>61</v>
      </c>
      <c r="AH27" s="514">
        <v>20</v>
      </c>
      <c r="AI27" s="514">
        <v>41</v>
      </c>
      <c r="AJ27" s="514">
        <v>32</v>
      </c>
      <c r="AK27" s="514">
        <v>9</v>
      </c>
      <c r="AL27" s="512"/>
      <c r="AM27" s="515"/>
      <c r="AN27" s="505">
        <f t="shared" si="10"/>
        <v>1</v>
      </c>
      <c r="AO27" s="516" t="str">
        <f t="shared" si="11"/>
        <v>48-2026</v>
      </c>
      <c r="AP27" s="499">
        <v>46343</v>
      </c>
      <c r="AQ27" s="499">
        <v>46351</v>
      </c>
      <c r="AR27" s="515" t="str">
        <f t="shared" si="5"/>
        <v>ON GOING PERMITTING</v>
      </c>
      <c r="AS27" s="515" t="s">
        <v>129</v>
      </c>
      <c r="AT27" s="515" t="s">
        <v>129</v>
      </c>
      <c r="AU27" s="517">
        <v>46324</v>
      </c>
      <c r="AV27" s="517">
        <v>46324</v>
      </c>
      <c r="AW27" s="514"/>
      <c r="AX27" s="515"/>
      <c r="AY27" s="517"/>
      <c r="AZ27" s="517"/>
      <c r="BA27" s="512"/>
      <c r="BB27" s="512"/>
      <c r="BC27" s="517"/>
      <c r="BD27" s="517"/>
      <c r="BE27" s="514"/>
      <c r="BF27" s="514"/>
      <c r="BG27" s="517"/>
      <c r="BH27" s="517"/>
      <c r="BI27" s="514"/>
      <c r="BJ27" s="514"/>
      <c r="BK27" s="517"/>
      <c r="BL27" s="517"/>
      <c r="BM27" s="514"/>
      <c r="BN27" s="514"/>
      <c r="BO27" s="517"/>
      <c r="BP27" s="517"/>
      <c r="BQ27" s="519"/>
      <c r="BR27" s="505">
        <f t="shared" si="12"/>
        <v>0.1</v>
      </c>
      <c r="BS27" s="505" t="str">
        <f t="shared" si="13"/>
        <v>47-2026</v>
      </c>
      <c r="BT27" s="499">
        <f t="shared" ref="BT27:BT32" si="26">AP27+3</f>
        <v>46346</v>
      </c>
      <c r="BU27" s="499" t="str">
        <f t="shared" si="6"/>
        <v>49-2026</v>
      </c>
      <c r="BV27" s="499">
        <v>46356</v>
      </c>
      <c r="BW27" s="499" t="str">
        <f t="shared" si="14"/>
        <v>6-2027</v>
      </c>
      <c r="BX27" s="499">
        <f t="shared" si="23"/>
        <v>46418.72</v>
      </c>
      <c r="BY27" s="499">
        <f t="shared" ref="BY27:BY33" si="27">IF(CA27="",BV27+CD27,CA27+CD27)</f>
        <v>46418.72</v>
      </c>
      <c r="BZ27" s="499"/>
      <c r="CA27" s="499"/>
      <c r="CB27" s="520">
        <f t="shared" si="15"/>
        <v>0.5</v>
      </c>
      <c r="CC27" s="521">
        <v>2</v>
      </c>
      <c r="CD27" s="522">
        <f t="shared" si="16"/>
        <v>62.72</v>
      </c>
      <c r="CE27" s="522"/>
      <c r="CF27" s="522"/>
      <c r="CG27" s="523"/>
      <c r="CH27" s="524" t="str">
        <f t="shared" si="17"/>
        <v>NOT STARTED</v>
      </c>
      <c r="CI27" s="505">
        <f t="shared" si="18"/>
        <v>0</v>
      </c>
      <c r="CJ27" s="505"/>
      <c r="CK27" s="526"/>
      <c r="CL27" s="526"/>
      <c r="CM27" s="513">
        <f t="shared" si="19"/>
        <v>61</v>
      </c>
      <c r="CN27" s="513">
        <f t="shared" si="20"/>
        <v>41</v>
      </c>
      <c r="CO27" s="501"/>
      <c r="CP27" s="501"/>
      <c r="CQ27" s="501"/>
      <c r="CR27" s="501">
        <f t="shared" si="21"/>
        <v>61</v>
      </c>
      <c r="CS27" s="527"/>
      <c r="CT27" s="527"/>
      <c r="CU27" s="527">
        <f t="shared" si="22"/>
        <v>0</v>
      </c>
      <c r="CV27" s="499"/>
    </row>
    <row r="28" ht="17" customHeight="1" spans="1:100">
      <c r="A28" s="499">
        <v>46327</v>
      </c>
      <c r="B28" s="500" t="s">
        <v>116</v>
      </c>
      <c r="C28" s="500" t="s">
        <v>117</v>
      </c>
      <c r="D28" s="501" t="s">
        <v>118</v>
      </c>
      <c r="E28" s="500">
        <v>14.6526717</v>
      </c>
      <c r="F28" s="500">
        <v>120.9864203</v>
      </c>
      <c r="G28" s="501" t="s">
        <v>177</v>
      </c>
      <c r="H28" s="501" t="s">
        <v>120</v>
      </c>
      <c r="I28" s="501" t="s">
        <v>170</v>
      </c>
      <c r="J28" s="501" t="s">
        <v>171</v>
      </c>
      <c r="K28" s="502" t="s">
        <v>123</v>
      </c>
      <c r="L28" s="500" t="s">
        <v>288</v>
      </c>
      <c r="M28" s="500" t="s">
        <v>289</v>
      </c>
      <c r="N28" s="503" t="s">
        <v>290</v>
      </c>
      <c r="O28" s="501" t="s">
        <v>127</v>
      </c>
      <c r="P28" s="500" t="str">
        <f t="shared" si="0"/>
        <v>&gt;=10 TONNES</v>
      </c>
      <c r="Q28" s="501">
        <v>726.5</v>
      </c>
      <c r="R28" s="500">
        <v>95.1</v>
      </c>
      <c r="S28" s="504" t="str">
        <f t="shared" si="7"/>
        <v>ON GOING PERMITTING</v>
      </c>
      <c r="T28" s="505">
        <f t="shared" si="8"/>
        <v>0.384</v>
      </c>
      <c r="U28" s="505" t="str">
        <f t="shared" si="1"/>
        <v>41-2026</v>
      </c>
      <c r="V28" s="506">
        <v>46300</v>
      </c>
      <c r="W28" s="506">
        <f t="shared" si="2"/>
        <v>46300</v>
      </c>
      <c r="X28" s="507" t="str">
        <f t="shared" si="9"/>
        <v>DESIGN APPROVED</v>
      </c>
      <c r="Y28" s="508">
        <v>46288</v>
      </c>
      <c r="Z28" s="509">
        <v>46294</v>
      </c>
      <c r="AA28" s="510">
        <v>46302</v>
      </c>
      <c r="AB28" s="510">
        <v>46303</v>
      </c>
      <c r="AC28" s="510">
        <v>46309</v>
      </c>
      <c r="AD28" s="511"/>
      <c r="AE28" s="512" t="s">
        <v>128</v>
      </c>
      <c r="AF28" s="512">
        <f t="shared" si="3"/>
        <v>14</v>
      </c>
      <c r="AG28" s="513">
        <f t="shared" si="4"/>
        <v>447</v>
      </c>
      <c r="AH28" s="514">
        <v>235</v>
      </c>
      <c r="AI28" s="514">
        <v>212</v>
      </c>
      <c r="AJ28" s="514">
        <v>92</v>
      </c>
      <c r="AK28" s="514">
        <v>120</v>
      </c>
      <c r="AL28" s="514">
        <v>0</v>
      </c>
      <c r="AM28" s="515"/>
      <c r="AN28" s="505">
        <f t="shared" si="10"/>
        <v>1</v>
      </c>
      <c r="AO28" s="516" t="str">
        <f t="shared" si="11"/>
        <v>47-2026</v>
      </c>
      <c r="AP28" s="499">
        <v>46343</v>
      </c>
      <c r="AQ28" s="499">
        <v>46346</v>
      </c>
      <c r="AR28" s="515" t="str">
        <f t="shared" si="5"/>
        <v>ON GOING PERMITTING</v>
      </c>
      <c r="AS28" s="515" t="s">
        <v>129</v>
      </c>
      <c r="AT28" s="515" t="s">
        <v>129</v>
      </c>
      <c r="AU28" s="517">
        <v>46316</v>
      </c>
      <c r="AV28" s="517">
        <v>46316</v>
      </c>
      <c r="AW28" s="514" t="s">
        <v>129</v>
      </c>
      <c r="AX28" s="518" t="s">
        <v>129</v>
      </c>
      <c r="AY28" s="517">
        <v>46316</v>
      </c>
      <c r="AZ28" s="517">
        <v>46316</v>
      </c>
      <c r="BA28" s="515">
        <v>37</v>
      </c>
      <c r="BB28" s="515">
        <v>41</v>
      </c>
      <c r="BC28" s="517">
        <v>46307</v>
      </c>
      <c r="BD28" s="517"/>
      <c r="BE28" s="514">
        <v>2</v>
      </c>
      <c r="BF28" s="514"/>
      <c r="BG28" s="517">
        <v>46309</v>
      </c>
      <c r="BH28" s="517"/>
      <c r="BI28" s="514"/>
      <c r="BJ28" s="514"/>
      <c r="BK28" s="517"/>
      <c r="BL28" s="517"/>
      <c r="BM28" s="514"/>
      <c r="BN28" s="514"/>
      <c r="BO28" s="517"/>
      <c r="BP28" s="517"/>
      <c r="BQ28" s="519" t="s">
        <v>291</v>
      </c>
      <c r="BR28" s="505">
        <f t="shared" si="12"/>
        <v>0.2</v>
      </c>
      <c r="BS28" s="505" t="str">
        <f t="shared" si="13"/>
        <v>47-2026</v>
      </c>
      <c r="BT28" s="499">
        <f t="shared" si="26"/>
        <v>46346</v>
      </c>
      <c r="BU28" s="499" t="str">
        <f t="shared" si="6"/>
        <v>48-2026</v>
      </c>
      <c r="BV28" s="499">
        <v>46350</v>
      </c>
      <c r="BW28" s="499" t="str">
        <f t="shared" si="14"/>
        <v>51-2026</v>
      </c>
      <c r="BX28" s="499">
        <f t="shared" si="23"/>
        <v>46375.36</v>
      </c>
      <c r="BY28" s="499">
        <f t="shared" si="27"/>
        <v>46375.36</v>
      </c>
      <c r="BZ28" s="499"/>
      <c r="CA28" s="499"/>
      <c r="CB28" s="520">
        <f t="shared" si="15"/>
        <v>0.75</v>
      </c>
      <c r="CC28" s="521">
        <v>3</v>
      </c>
      <c r="CD28" s="522">
        <f t="shared" si="16"/>
        <v>25.36</v>
      </c>
      <c r="CE28" s="522"/>
      <c r="CF28" s="522"/>
      <c r="CG28" s="523" t="s">
        <v>176</v>
      </c>
      <c r="CH28" s="524" t="str">
        <f t="shared" si="17"/>
        <v>NOT STARTED</v>
      </c>
      <c r="CI28" s="505">
        <f t="shared" si="18"/>
        <v>0</v>
      </c>
      <c r="CJ28" s="505"/>
      <c r="CK28" s="526"/>
      <c r="CL28" s="526"/>
      <c r="CM28" s="513">
        <f t="shared" si="19"/>
        <v>447</v>
      </c>
      <c r="CN28" s="513">
        <f t="shared" si="20"/>
        <v>212</v>
      </c>
      <c r="CO28" s="501"/>
      <c r="CP28" s="501"/>
      <c r="CQ28" s="501"/>
      <c r="CR28" s="501">
        <f t="shared" si="21"/>
        <v>447</v>
      </c>
      <c r="CS28" s="527"/>
      <c r="CT28" s="527"/>
      <c r="CU28" s="527">
        <f t="shared" si="22"/>
        <v>0</v>
      </c>
      <c r="CV28" s="499"/>
    </row>
    <row r="29" ht="17" hidden="1" customHeight="1" spans="1:100">
      <c r="A29" s="499"/>
      <c r="B29" s="500" t="s">
        <v>116</v>
      </c>
      <c r="C29" s="500" t="s">
        <v>292</v>
      </c>
      <c r="D29" s="501" t="s">
        <v>118</v>
      </c>
      <c r="E29" s="548">
        <v>14.6982</v>
      </c>
      <c r="F29" s="548">
        <v>121.1236</v>
      </c>
      <c r="G29" s="549" t="s">
        <v>293</v>
      </c>
      <c r="H29" s="501"/>
      <c r="I29" s="549" t="s">
        <v>294</v>
      </c>
      <c r="J29" s="501" t="s">
        <v>122</v>
      </c>
      <c r="K29" s="550" t="s">
        <v>123</v>
      </c>
      <c r="L29" s="548" t="s">
        <v>295</v>
      </c>
      <c r="M29" s="548" t="s">
        <v>296</v>
      </c>
      <c r="N29" s="551" t="s">
        <v>297</v>
      </c>
      <c r="O29" s="552" t="s">
        <v>160</v>
      </c>
      <c r="P29" s="553" t="str">
        <f t="shared" si="0"/>
        <v>&gt;=10 TONNES</v>
      </c>
      <c r="Q29" s="501">
        <v>11</v>
      </c>
      <c r="R29" s="548">
        <v>8.53</v>
      </c>
      <c r="S29" s="504" t="str">
        <f t="shared" si="7"/>
        <v>ON GOING PERMITTING</v>
      </c>
      <c r="T29" s="505">
        <f t="shared" si="8"/>
        <v>0.384</v>
      </c>
      <c r="U29" s="505" t="str">
        <f t="shared" si="1"/>
        <v>40-2026</v>
      </c>
      <c r="V29" s="506">
        <v>46297</v>
      </c>
      <c r="W29" s="506">
        <f t="shared" si="2"/>
        <v>46297</v>
      </c>
      <c r="X29" s="507" t="str">
        <f t="shared" si="9"/>
        <v>DESIGN APPROVED</v>
      </c>
      <c r="Y29" s="509">
        <v>46295</v>
      </c>
      <c r="Z29" s="509">
        <v>46296</v>
      </c>
      <c r="AA29" s="510">
        <v>46296</v>
      </c>
      <c r="AB29" s="510">
        <v>46297</v>
      </c>
      <c r="AC29" s="510">
        <v>46300</v>
      </c>
      <c r="AD29" s="511"/>
      <c r="AE29" s="512" t="s">
        <v>298</v>
      </c>
      <c r="AF29" s="512">
        <f t="shared" si="3"/>
        <v>1</v>
      </c>
      <c r="AG29" s="513">
        <f t="shared" si="4"/>
        <v>5</v>
      </c>
      <c r="AH29" s="514">
        <v>5</v>
      </c>
      <c r="AI29" s="514">
        <v>0</v>
      </c>
      <c r="AJ29" s="514">
        <v>0</v>
      </c>
      <c r="AK29" s="514">
        <v>0</v>
      </c>
      <c r="AL29" s="514">
        <v>0</v>
      </c>
      <c r="AM29" s="515"/>
      <c r="AN29" s="505">
        <f t="shared" si="10"/>
        <v>1</v>
      </c>
      <c r="AO29" s="516" t="str">
        <f t="shared" si="11"/>
        <v>45-2026</v>
      </c>
      <c r="AP29" s="499">
        <v>46340</v>
      </c>
      <c r="AQ29" s="499">
        <v>46333</v>
      </c>
      <c r="AR29" s="515" t="str">
        <f t="shared" si="5"/>
        <v>ON GOING PERMITTING</v>
      </c>
      <c r="AS29" s="515" t="s">
        <v>129</v>
      </c>
      <c r="AT29" s="515" t="s">
        <v>129</v>
      </c>
      <c r="AU29" s="517">
        <v>46316</v>
      </c>
      <c r="AV29" s="517">
        <v>46316</v>
      </c>
      <c r="AW29" s="514" t="s">
        <v>129</v>
      </c>
      <c r="AX29" s="518" t="s">
        <v>129</v>
      </c>
      <c r="AY29" s="517">
        <v>46316</v>
      </c>
      <c r="AZ29" s="517">
        <v>46316</v>
      </c>
      <c r="BA29" s="515">
        <v>1</v>
      </c>
      <c r="BB29" s="515">
        <v>3</v>
      </c>
      <c r="BC29" s="517">
        <v>46301</v>
      </c>
      <c r="BD29" s="517"/>
      <c r="BE29" s="514">
        <v>1</v>
      </c>
      <c r="BF29" s="514"/>
      <c r="BG29" s="517">
        <v>46301</v>
      </c>
      <c r="BH29" s="517"/>
      <c r="BI29" s="514">
        <v>1</v>
      </c>
      <c r="BJ29" s="514"/>
      <c r="BK29" s="517">
        <v>46311</v>
      </c>
      <c r="BL29" s="517"/>
      <c r="BM29" s="514">
        <v>1</v>
      </c>
      <c r="BN29" s="514"/>
      <c r="BO29" s="517"/>
      <c r="BP29" s="517"/>
      <c r="BQ29" s="519"/>
      <c r="BR29" s="505">
        <f t="shared" si="12"/>
        <v>0.2</v>
      </c>
      <c r="BS29" s="505" t="str">
        <f t="shared" si="13"/>
        <v>47-2026</v>
      </c>
      <c r="BT29" s="499">
        <f t="shared" si="26"/>
        <v>46343</v>
      </c>
      <c r="BU29" s="499" t="str">
        <f t="shared" si="6"/>
        <v>46-2026</v>
      </c>
      <c r="BV29" s="499">
        <v>46337</v>
      </c>
      <c r="BW29" s="499" t="str">
        <f t="shared" si="14"/>
        <v>46-2026</v>
      </c>
      <c r="BX29" s="499">
        <f t="shared" si="23"/>
        <v>46340.412</v>
      </c>
      <c r="BY29" s="499">
        <f t="shared" si="27"/>
        <v>46340.412</v>
      </c>
      <c r="BZ29" s="499"/>
      <c r="CA29" s="499"/>
      <c r="CB29" s="520">
        <f t="shared" si="15"/>
        <v>0</v>
      </c>
      <c r="CC29" s="521">
        <v>2</v>
      </c>
      <c r="CD29" s="522">
        <f t="shared" si="16"/>
        <v>3.412</v>
      </c>
      <c r="CE29" s="522"/>
      <c r="CF29" s="522"/>
      <c r="CG29" s="523" t="s">
        <v>299</v>
      </c>
      <c r="CH29" s="524" t="str">
        <f t="shared" si="17"/>
        <v>NOT STARTED</v>
      </c>
      <c r="CI29" s="505">
        <f t="shared" si="18"/>
        <v>0</v>
      </c>
      <c r="CJ29" s="505"/>
      <c r="CK29" s="526"/>
      <c r="CL29" s="526"/>
      <c r="CM29" s="513">
        <f t="shared" si="19"/>
        <v>5</v>
      </c>
      <c r="CN29" s="513">
        <f t="shared" si="20"/>
        <v>0</v>
      </c>
      <c r="CO29" s="501"/>
      <c r="CP29" s="501"/>
      <c r="CQ29" s="501"/>
      <c r="CR29" s="501">
        <f t="shared" si="21"/>
        <v>5</v>
      </c>
      <c r="CS29" s="527"/>
      <c r="CT29" s="527"/>
      <c r="CU29" s="527">
        <f t="shared" si="22"/>
        <v>0</v>
      </c>
      <c r="CV29" s="499"/>
    </row>
    <row r="30" ht="17" hidden="1" customHeight="1" spans="1:100">
      <c r="A30" s="499">
        <v>46327</v>
      </c>
      <c r="B30" s="500" t="s">
        <v>116</v>
      </c>
      <c r="C30" s="500" t="s">
        <v>117</v>
      </c>
      <c r="D30" s="501" t="s">
        <v>118</v>
      </c>
      <c r="E30" s="500">
        <v>14.6757929</v>
      </c>
      <c r="F30" s="500">
        <v>121.0814348</v>
      </c>
      <c r="G30" s="501" t="s">
        <v>300</v>
      </c>
      <c r="H30" s="501" t="s">
        <v>120</v>
      </c>
      <c r="I30" s="501" t="s">
        <v>301</v>
      </c>
      <c r="J30" s="501" t="s">
        <v>122</v>
      </c>
      <c r="K30" s="502" t="s">
        <v>123</v>
      </c>
      <c r="L30" s="500" t="s">
        <v>302</v>
      </c>
      <c r="M30" s="500" t="s">
        <v>303</v>
      </c>
      <c r="N30" s="511" t="s">
        <v>304</v>
      </c>
      <c r="O30" s="501" t="s">
        <v>166</v>
      </c>
      <c r="P30" s="500" t="str">
        <f t="shared" si="0"/>
        <v>&gt;=10 TONNES</v>
      </c>
      <c r="Q30" s="501">
        <v>228.5</v>
      </c>
      <c r="R30" s="500">
        <v>71.44</v>
      </c>
      <c r="S30" s="504" t="str">
        <f t="shared" si="7"/>
        <v>ON GOING PERMITTING</v>
      </c>
      <c r="T30" s="505">
        <f t="shared" si="8"/>
        <v>0.384</v>
      </c>
      <c r="U30" s="505" t="str">
        <f t="shared" si="1"/>
        <v>42-2026</v>
      </c>
      <c r="V30" s="506">
        <v>46307</v>
      </c>
      <c r="W30" s="506">
        <f t="shared" si="2"/>
        <v>46307</v>
      </c>
      <c r="X30" s="507" t="str">
        <f t="shared" si="9"/>
        <v>DESIGN APPROVED</v>
      </c>
      <c r="Y30" s="508">
        <v>46294</v>
      </c>
      <c r="Z30" s="509">
        <v>46295</v>
      </c>
      <c r="AA30" s="510">
        <v>46307</v>
      </c>
      <c r="AB30" s="510">
        <v>46308</v>
      </c>
      <c r="AC30" s="510">
        <v>46309</v>
      </c>
      <c r="AD30" s="511"/>
      <c r="AE30" s="512" t="s">
        <v>128</v>
      </c>
      <c r="AF30" s="512">
        <f t="shared" si="3"/>
        <v>13</v>
      </c>
      <c r="AG30" s="513">
        <f t="shared" si="4"/>
        <v>198</v>
      </c>
      <c r="AH30" s="514">
        <v>79</v>
      </c>
      <c r="AI30" s="514">
        <v>119</v>
      </c>
      <c r="AJ30" s="514">
        <v>84</v>
      </c>
      <c r="AK30" s="514">
        <v>48</v>
      </c>
      <c r="AL30" s="512"/>
      <c r="AM30" s="515"/>
      <c r="AN30" s="505">
        <f t="shared" si="10"/>
        <v>1</v>
      </c>
      <c r="AO30" s="516" t="str">
        <f t="shared" si="11"/>
        <v>47-2026</v>
      </c>
      <c r="AP30" s="499">
        <v>46343</v>
      </c>
      <c r="AQ30" s="499">
        <v>46347</v>
      </c>
      <c r="AR30" s="515" t="str">
        <f t="shared" si="5"/>
        <v>ON GOING PERMITTING</v>
      </c>
      <c r="AS30" s="515" t="s">
        <v>129</v>
      </c>
      <c r="AT30" s="515" t="s">
        <v>129</v>
      </c>
      <c r="AU30" s="517">
        <v>46316</v>
      </c>
      <c r="AV30" s="517">
        <v>46316</v>
      </c>
      <c r="AW30" s="514" t="s">
        <v>129</v>
      </c>
      <c r="AX30" s="518" t="s">
        <v>129</v>
      </c>
      <c r="AY30" s="517">
        <v>46316</v>
      </c>
      <c r="AZ30" s="517">
        <v>46316</v>
      </c>
      <c r="BA30" s="515">
        <v>12</v>
      </c>
      <c r="BB30" s="515">
        <v>1</v>
      </c>
      <c r="BC30" s="517">
        <v>46310</v>
      </c>
      <c r="BD30" s="517"/>
      <c r="BE30" s="514">
        <v>1</v>
      </c>
      <c r="BF30" s="514"/>
      <c r="BG30" s="517">
        <v>46309</v>
      </c>
      <c r="BH30" s="517"/>
      <c r="BI30" s="514"/>
      <c r="BJ30" s="514"/>
      <c r="BK30" s="517"/>
      <c r="BL30" s="517"/>
      <c r="BM30" s="514">
        <v>2</v>
      </c>
      <c r="BN30" s="514"/>
      <c r="BO30" s="517">
        <v>46310</v>
      </c>
      <c r="BP30" s="517"/>
      <c r="BQ30" s="519" t="s">
        <v>305</v>
      </c>
      <c r="BR30" s="505">
        <f t="shared" si="12"/>
        <v>0.2</v>
      </c>
      <c r="BS30" s="505" t="str">
        <f t="shared" si="13"/>
        <v>47-2026</v>
      </c>
      <c r="BT30" s="499">
        <f t="shared" si="26"/>
        <v>46346</v>
      </c>
      <c r="BU30" s="499" t="str">
        <f t="shared" si="6"/>
        <v>48-2026</v>
      </c>
      <c r="BV30" s="499">
        <v>46352</v>
      </c>
      <c r="BW30" s="499" t="str">
        <f t="shared" si="14"/>
        <v>51-2026</v>
      </c>
      <c r="BX30" s="499">
        <f t="shared" si="23"/>
        <v>46371.0506666667</v>
      </c>
      <c r="BY30" s="499">
        <f t="shared" si="27"/>
        <v>46371.0506666667</v>
      </c>
      <c r="BZ30" s="499"/>
      <c r="CA30" s="499"/>
      <c r="CB30" s="520">
        <f t="shared" si="15"/>
        <v>0.75</v>
      </c>
      <c r="CC30" s="521">
        <v>3</v>
      </c>
      <c r="CD30" s="522">
        <f t="shared" si="16"/>
        <v>19.0506666666667</v>
      </c>
      <c r="CE30" s="522"/>
      <c r="CF30" s="522"/>
      <c r="CG30" s="523" t="s">
        <v>299</v>
      </c>
      <c r="CH30" s="524" t="str">
        <f t="shared" si="17"/>
        <v>NOT STARTED</v>
      </c>
      <c r="CI30" s="505">
        <f t="shared" si="18"/>
        <v>0</v>
      </c>
      <c r="CJ30" s="505"/>
      <c r="CK30" s="526"/>
      <c r="CL30" s="526"/>
      <c r="CM30" s="513">
        <f t="shared" si="19"/>
        <v>198</v>
      </c>
      <c r="CN30" s="513">
        <f t="shared" si="20"/>
        <v>119</v>
      </c>
      <c r="CO30" s="501"/>
      <c r="CP30" s="501"/>
      <c r="CQ30" s="501"/>
      <c r="CR30" s="501">
        <f t="shared" si="21"/>
        <v>198</v>
      </c>
      <c r="CS30" s="527"/>
      <c r="CT30" s="527"/>
      <c r="CU30" s="527">
        <f t="shared" si="22"/>
        <v>0</v>
      </c>
      <c r="CV30" s="499"/>
    </row>
    <row r="31" ht="17" customHeight="1" spans="1:100">
      <c r="A31" s="499">
        <v>46327</v>
      </c>
      <c r="B31" s="500" t="s">
        <v>116</v>
      </c>
      <c r="C31" s="500" t="s">
        <v>117</v>
      </c>
      <c r="D31" s="501" t="s">
        <v>118</v>
      </c>
      <c r="E31" s="500">
        <v>14.7122383</v>
      </c>
      <c r="F31" s="500">
        <v>121.0395278</v>
      </c>
      <c r="G31" s="501" t="s">
        <v>300</v>
      </c>
      <c r="H31" s="501" t="s">
        <v>120</v>
      </c>
      <c r="I31" s="501" t="s">
        <v>301</v>
      </c>
      <c r="J31" s="501" t="s">
        <v>171</v>
      </c>
      <c r="K31" s="530" t="s">
        <v>123</v>
      </c>
      <c r="L31" s="500"/>
      <c r="M31" s="500" t="s">
        <v>306</v>
      </c>
      <c r="N31" s="554" t="s">
        <v>307</v>
      </c>
      <c r="O31" s="501" t="s">
        <v>166</v>
      </c>
      <c r="P31" s="500" t="str">
        <f t="shared" si="0"/>
        <v>&gt;=10 TONNES</v>
      </c>
      <c r="Q31" s="501">
        <v>638.7</v>
      </c>
      <c r="R31" s="500">
        <v>192.3</v>
      </c>
      <c r="S31" s="504" t="str">
        <f t="shared" si="7"/>
        <v>ON GOING PERMITTING</v>
      </c>
      <c r="T31" s="505">
        <f t="shared" si="8"/>
        <v>0.318</v>
      </c>
      <c r="U31" s="505" t="str">
        <f t="shared" si="1"/>
        <v>42-2026</v>
      </c>
      <c r="V31" s="506">
        <v>46311</v>
      </c>
      <c r="W31" s="506">
        <f t="shared" si="2"/>
        <v>46311</v>
      </c>
      <c r="X31" s="507" t="str">
        <f t="shared" si="9"/>
        <v>DESIGN FOR APPROVAL</v>
      </c>
      <c r="Y31" s="508">
        <v>46291</v>
      </c>
      <c r="Z31" s="509">
        <v>46295</v>
      </c>
      <c r="AA31" s="510">
        <v>46310</v>
      </c>
      <c r="AB31" s="510">
        <v>46322</v>
      </c>
      <c r="AC31" s="510"/>
      <c r="AD31" s="511"/>
      <c r="AE31" s="512" t="s">
        <v>128</v>
      </c>
      <c r="AF31" s="512">
        <f t="shared" si="3"/>
        <v>19</v>
      </c>
      <c r="AG31" s="513">
        <f t="shared" si="4"/>
        <v>421</v>
      </c>
      <c r="AH31" s="514">
        <v>234</v>
      </c>
      <c r="AI31" s="514">
        <v>187</v>
      </c>
      <c r="AJ31" s="514">
        <v>148</v>
      </c>
      <c r="AK31" s="514">
        <v>33</v>
      </c>
      <c r="AL31" s="512"/>
      <c r="AM31" s="515"/>
      <c r="AN31" s="505">
        <f t="shared" si="10"/>
        <v>0.8</v>
      </c>
      <c r="AO31" s="516" t="str">
        <f t="shared" si="11"/>
        <v>48-2026</v>
      </c>
      <c r="AP31" s="499">
        <v>46356</v>
      </c>
      <c r="AQ31" s="499">
        <v>46351</v>
      </c>
      <c r="AR31" s="515" t="str">
        <f t="shared" si="5"/>
        <v>ON GOING PERMITTING</v>
      </c>
      <c r="AS31" s="515" t="s">
        <v>129</v>
      </c>
      <c r="AT31" s="515" t="s">
        <v>129</v>
      </c>
      <c r="AU31" s="517">
        <v>46322</v>
      </c>
      <c r="AV31" s="517">
        <v>46322</v>
      </c>
      <c r="AW31" s="515" t="s">
        <v>129</v>
      </c>
      <c r="AX31" s="517" t="s">
        <v>129</v>
      </c>
      <c r="AY31" s="517">
        <v>46322</v>
      </c>
      <c r="AZ31" s="517">
        <v>46322</v>
      </c>
      <c r="BA31" s="515">
        <v>21</v>
      </c>
      <c r="BB31" s="515">
        <v>2</v>
      </c>
      <c r="BC31" s="517">
        <v>46322</v>
      </c>
      <c r="BD31" s="517"/>
      <c r="BE31" s="514"/>
      <c r="BF31" s="514"/>
      <c r="BG31" s="517"/>
      <c r="BH31" s="517"/>
      <c r="BI31" s="514"/>
      <c r="BJ31" s="514"/>
      <c r="BK31" s="517"/>
      <c r="BL31" s="517"/>
      <c r="BM31" s="514"/>
      <c r="BN31" s="514"/>
      <c r="BO31" s="517"/>
      <c r="BP31" s="517"/>
      <c r="BQ31" s="519"/>
      <c r="BR31" s="505">
        <f t="shared" si="12"/>
        <v>0.2</v>
      </c>
      <c r="BS31" s="505" t="str">
        <f t="shared" si="13"/>
        <v>49-2026</v>
      </c>
      <c r="BT31" s="499">
        <f t="shared" si="26"/>
        <v>46359</v>
      </c>
      <c r="BU31" s="499" t="str">
        <f t="shared" si="6"/>
        <v>49-2026</v>
      </c>
      <c r="BV31" s="499">
        <v>46355</v>
      </c>
      <c r="BW31" s="499" t="str">
        <f t="shared" si="14"/>
        <v>2-2027</v>
      </c>
      <c r="BX31" s="499">
        <f t="shared" si="23"/>
        <v>46393.46</v>
      </c>
      <c r="BY31" s="499">
        <f t="shared" si="27"/>
        <v>46393.46</v>
      </c>
      <c r="BZ31" s="499"/>
      <c r="CA31" s="499"/>
      <c r="CB31" s="520">
        <f t="shared" si="15"/>
        <v>1</v>
      </c>
      <c r="CC31" s="521">
        <v>4</v>
      </c>
      <c r="CD31" s="522">
        <f t="shared" si="16"/>
        <v>38.46</v>
      </c>
      <c r="CE31" s="522"/>
      <c r="CF31" s="522"/>
      <c r="CG31" s="523" t="s">
        <v>299</v>
      </c>
      <c r="CH31" s="524" t="str">
        <f t="shared" si="17"/>
        <v>NOT STARTED</v>
      </c>
      <c r="CI31" s="505">
        <f t="shared" si="18"/>
        <v>0</v>
      </c>
      <c r="CJ31" s="505"/>
      <c r="CK31" s="526"/>
      <c r="CL31" s="526"/>
      <c r="CM31" s="513">
        <f t="shared" si="19"/>
        <v>421</v>
      </c>
      <c r="CN31" s="513">
        <f t="shared" si="20"/>
        <v>187</v>
      </c>
      <c r="CO31" s="501"/>
      <c r="CP31" s="501"/>
      <c r="CQ31" s="501"/>
      <c r="CR31" s="501">
        <f t="shared" si="21"/>
        <v>421</v>
      </c>
      <c r="CS31" s="527"/>
      <c r="CT31" s="527"/>
      <c r="CU31" s="527">
        <f t="shared" si="22"/>
        <v>0</v>
      </c>
      <c r="CV31" s="499"/>
    </row>
    <row r="32" ht="17" customHeight="1" spans="1:100">
      <c r="A32" s="499">
        <v>46327</v>
      </c>
      <c r="B32" s="500" t="s">
        <v>116</v>
      </c>
      <c r="C32" s="500" t="s">
        <v>117</v>
      </c>
      <c r="D32" s="501" t="s">
        <v>118</v>
      </c>
      <c r="E32" s="500">
        <v>14.6475771</v>
      </c>
      <c r="F32" s="500">
        <v>121.0234624</v>
      </c>
      <c r="G32" s="501" t="s">
        <v>300</v>
      </c>
      <c r="H32" s="501" t="s">
        <v>120</v>
      </c>
      <c r="I32" s="501" t="s">
        <v>308</v>
      </c>
      <c r="J32" s="501" t="s">
        <v>171</v>
      </c>
      <c r="K32" s="502" t="s">
        <v>123</v>
      </c>
      <c r="L32" s="500" t="s">
        <v>309</v>
      </c>
      <c r="M32" s="500" t="s">
        <v>310</v>
      </c>
      <c r="N32" s="511" t="s">
        <v>311</v>
      </c>
      <c r="O32" s="501" t="s">
        <v>166</v>
      </c>
      <c r="P32" s="500" t="str">
        <f t="shared" si="0"/>
        <v>&gt;=10 TONNES</v>
      </c>
      <c r="Q32" s="501">
        <v>171.6</v>
      </c>
      <c r="R32" s="500">
        <v>53.71</v>
      </c>
      <c r="S32" s="504" t="str">
        <f t="shared" si="7"/>
        <v>ON GOING PERMITTING</v>
      </c>
      <c r="T32" s="505">
        <f t="shared" si="8"/>
        <v>0.384</v>
      </c>
      <c r="U32" s="505" t="str">
        <f t="shared" si="1"/>
        <v>40-2026</v>
      </c>
      <c r="V32" s="506">
        <v>46297</v>
      </c>
      <c r="W32" s="506">
        <f t="shared" si="2"/>
        <v>46297</v>
      </c>
      <c r="X32" s="507" t="str">
        <f t="shared" si="9"/>
        <v>DESIGN APPROVED</v>
      </c>
      <c r="Y32" s="508">
        <v>46296</v>
      </c>
      <c r="Z32" s="509">
        <v>46297</v>
      </c>
      <c r="AA32" s="510">
        <v>46298</v>
      </c>
      <c r="AB32" s="510">
        <v>46300</v>
      </c>
      <c r="AC32" s="510">
        <v>46300</v>
      </c>
      <c r="AD32" s="511"/>
      <c r="AE32" s="512" t="s">
        <v>128</v>
      </c>
      <c r="AF32" s="512">
        <f t="shared" si="3"/>
        <v>2</v>
      </c>
      <c r="AG32" s="513">
        <f t="shared" si="4"/>
        <v>144</v>
      </c>
      <c r="AH32" s="514">
        <v>64</v>
      </c>
      <c r="AI32" s="514">
        <v>80</v>
      </c>
      <c r="AJ32" s="514">
        <v>66</v>
      </c>
      <c r="AK32" s="514">
        <v>14</v>
      </c>
      <c r="AL32" s="514">
        <v>0</v>
      </c>
      <c r="AM32" s="515"/>
      <c r="AN32" s="505">
        <f t="shared" si="10"/>
        <v>1</v>
      </c>
      <c r="AO32" s="516" t="str">
        <f t="shared" si="11"/>
        <v>47-2026</v>
      </c>
      <c r="AP32" s="499">
        <v>46339</v>
      </c>
      <c r="AQ32" s="499">
        <v>46346</v>
      </c>
      <c r="AR32" s="515" t="str">
        <f t="shared" si="5"/>
        <v>ON GOING PERMITTING</v>
      </c>
      <c r="AS32" s="515" t="s">
        <v>129</v>
      </c>
      <c r="AT32" s="515" t="s">
        <v>129</v>
      </c>
      <c r="AU32" s="517">
        <v>46316</v>
      </c>
      <c r="AV32" s="517">
        <v>46316</v>
      </c>
      <c r="AW32" s="514" t="s">
        <v>129</v>
      </c>
      <c r="AX32" s="518" t="s">
        <v>129</v>
      </c>
      <c r="AY32" s="517">
        <v>46316</v>
      </c>
      <c r="AZ32" s="517">
        <v>46316</v>
      </c>
      <c r="BA32" s="515">
        <v>4</v>
      </c>
      <c r="BB32" s="515">
        <v>11</v>
      </c>
      <c r="BC32" s="517">
        <v>46301</v>
      </c>
      <c r="BD32" s="517"/>
      <c r="BE32" s="514"/>
      <c r="BF32" s="514"/>
      <c r="BG32" s="517"/>
      <c r="BH32" s="517"/>
      <c r="BI32" s="514"/>
      <c r="BJ32" s="514"/>
      <c r="BK32" s="517"/>
      <c r="BL32" s="517"/>
      <c r="BM32" s="514"/>
      <c r="BN32" s="514"/>
      <c r="BO32" s="517"/>
      <c r="BP32" s="517"/>
      <c r="BQ32" s="519" t="s">
        <v>312</v>
      </c>
      <c r="BR32" s="505">
        <f t="shared" si="12"/>
        <v>0.2</v>
      </c>
      <c r="BS32" s="505" t="str">
        <f t="shared" si="13"/>
        <v>47-2026</v>
      </c>
      <c r="BT32" s="499">
        <f t="shared" si="26"/>
        <v>46342</v>
      </c>
      <c r="BU32" s="499" t="str">
        <f t="shared" si="6"/>
        <v>48-2026</v>
      </c>
      <c r="BV32" s="499">
        <v>46350</v>
      </c>
      <c r="BW32" s="499" t="str">
        <f t="shared" si="14"/>
        <v>50-2026</v>
      </c>
      <c r="BX32" s="499">
        <f t="shared" si="23"/>
        <v>46364.3226666667</v>
      </c>
      <c r="BY32" s="499">
        <f t="shared" si="27"/>
        <v>46364.3226666667</v>
      </c>
      <c r="BZ32" s="499"/>
      <c r="CA32" s="499"/>
      <c r="CB32" s="520">
        <f t="shared" si="15"/>
        <v>0.75</v>
      </c>
      <c r="CC32" s="521">
        <v>3</v>
      </c>
      <c r="CD32" s="522">
        <f t="shared" si="16"/>
        <v>14.3226666666667</v>
      </c>
      <c r="CE32" s="522"/>
      <c r="CF32" s="522"/>
      <c r="CG32" s="523" t="s">
        <v>299</v>
      </c>
      <c r="CH32" s="524" t="str">
        <f t="shared" si="17"/>
        <v>NOT STARTED</v>
      </c>
      <c r="CI32" s="505">
        <f t="shared" si="18"/>
        <v>0</v>
      </c>
      <c r="CJ32" s="505"/>
      <c r="CK32" s="526"/>
      <c r="CL32" s="526"/>
      <c r="CM32" s="513">
        <f t="shared" si="19"/>
        <v>144</v>
      </c>
      <c r="CN32" s="513">
        <f t="shared" si="20"/>
        <v>80</v>
      </c>
      <c r="CO32" s="501"/>
      <c r="CP32" s="501"/>
      <c r="CQ32" s="501"/>
      <c r="CR32" s="501">
        <f t="shared" si="21"/>
        <v>144</v>
      </c>
      <c r="CS32" s="527"/>
      <c r="CT32" s="527"/>
      <c r="CU32" s="527">
        <f t="shared" si="22"/>
        <v>0</v>
      </c>
      <c r="CV32" s="499"/>
    </row>
    <row r="33" ht="17" hidden="1" customHeight="1" spans="1:100">
      <c r="A33" s="499">
        <v>46327</v>
      </c>
      <c r="B33" s="500" t="s">
        <v>116</v>
      </c>
      <c r="C33" s="500" t="s">
        <v>117</v>
      </c>
      <c r="D33" s="501" t="s">
        <v>136</v>
      </c>
      <c r="E33" s="500">
        <v>15.4871708</v>
      </c>
      <c r="F33" s="500">
        <v>120.9697394</v>
      </c>
      <c r="G33" s="501" t="s">
        <v>313</v>
      </c>
      <c r="H33" s="501" t="s">
        <v>204</v>
      </c>
      <c r="I33" s="501" t="s">
        <v>205</v>
      </c>
      <c r="J33" s="501" t="s">
        <v>206</v>
      </c>
      <c r="K33" s="502" t="s">
        <v>123</v>
      </c>
      <c r="L33" s="500" t="s">
        <v>314</v>
      </c>
      <c r="M33" s="500" t="s">
        <v>315</v>
      </c>
      <c r="N33" s="511" t="s">
        <v>316</v>
      </c>
      <c r="O33" s="501" t="s">
        <v>166</v>
      </c>
      <c r="P33" s="500" t="str">
        <f t="shared" si="0"/>
        <v>&gt;=10 TONNES</v>
      </c>
      <c r="Q33" s="501">
        <v>76.6</v>
      </c>
      <c r="R33" s="500">
        <v>25.92</v>
      </c>
      <c r="S33" s="504" t="str">
        <f t="shared" si="7"/>
        <v>READY FOR EXTRACTION</v>
      </c>
      <c r="T33" s="505">
        <f t="shared" si="8"/>
        <v>0.6</v>
      </c>
      <c r="U33" s="505" t="str">
        <f t="shared" si="1"/>
        <v>40-2026</v>
      </c>
      <c r="V33" s="506">
        <v>46293</v>
      </c>
      <c r="W33" s="506">
        <f t="shared" si="2"/>
        <v>46293</v>
      </c>
      <c r="X33" s="507" t="str">
        <f t="shared" si="9"/>
        <v>DESIGN APPROVED</v>
      </c>
      <c r="Y33" s="508">
        <v>46290</v>
      </c>
      <c r="Z33" s="509">
        <v>46291</v>
      </c>
      <c r="AA33" s="510">
        <v>46292</v>
      </c>
      <c r="AB33" s="510">
        <v>46297</v>
      </c>
      <c r="AC33" s="510">
        <v>46300</v>
      </c>
      <c r="AD33" s="511"/>
      <c r="AE33" s="512" t="s">
        <v>128</v>
      </c>
      <c r="AF33" s="512">
        <f t="shared" si="3"/>
        <v>2</v>
      </c>
      <c r="AG33" s="513">
        <f t="shared" si="4"/>
        <v>21</v>
      </c>
      <c r="AH33" s="512">
        <v>21</v>
      </c>
      <c r="AI33" s="512">
        <v>0</v>
      </c>
      <c r="AJ33" s="512">
        <v>0</v>
      </c>
      <c r="AK33" s="512">
        <v>0</v>
      </c>
      <c r="AL33" s="512">
        <v>0</v>
      </c>
      <c r="AM33" s="515"/>
      <c r="AN33" s="505">
        <f t="shared" si="10"/>
        <v>1</v>
      </c>
      <c r="AO33" s="516" t="str">
        <f t="shared" si="11"/>
        <v>45-2026</v>
      </c>
      <c r="AP33" s="499">
        <v>46329</v>
      </c>
      <c r="AQ33" s="499">
        <v>46329</v>
      </c>
      <c r="AR33" s="515" t="str">
        <f t="shared" si="5"/>
        <v>RFE</v>
      </c>
      <c r="AS33" s="515" t="s">
        <v>129</v>
      </c>
      <c r="AT33" s="515" t="s">
        <v>129</v>
      </c>
      <c r="AU33" s="517">
        <v>46316</v>
      </c>
      <c r="AV33" s="517">
        <v>46316</v>
      </c>
      <c r="AW33" s="514" t="s">
        <v>129</v>
      </c>
      <c r="AX33" s="518" t="s">
        <v>129</v>
      </c>
      <c r="AY33" s="517">
        <v>46316</v>
      </c>
      <c r="AZ33" s="517">
        <v>46316</v>
      </c>
      <c r="BA33" s="512">
        <v>10</v>
      </c>
      <c r="BB33" s="512">
        <v>10</v>
      </c>
      <c r="BC33" s="517">
        <v>46296</v>
      </c>
      <c r="BD33" s="517">
        <v>46301</v>
      </c>
      <c r="BE33" s="514">
        <v>1</v>
      </c>
      <c r="BF33" s="514">
        <v>1</v>
      </c>
      <c r="BG33" s="517">
        <v>46302</v>
      </c>
      <c r="BH33" s="517">
        <v>46304</v>
      </c>
      <c r="BI33" s="514">
        <v>1</v>
      </c>
      <c r="BJ33" s="514">
        <v>1</v>
      </c>
      <c r="BK33" s="517">
        <v>46307</v>
      </c>
      <c r="BL33" s="517">
        <v>46302</v>
      </c>
      <c r="BM33" s="514">
        <v>1</v>
      </c>
      <c r="BN33" s="514">
        <v>1</v>
      </c>
      <c r="BO33" s="517">
        <v>46302</v>
      </c>
      <c r="BP33" s="517">
        <v>46307</v>
      </c>
      <c r="BQ33" s="519" t="s">
        <v>317</v>
      </c>
      <c r="BR33" s="505">
        <f t="shared" si="12"/>
        <v>1</v>
      </c>
      <c r="BS33" s="505" t="str">
        <f t="shared" si="13"/>
        <v>44-2026</v>
      </c>
      <c r="BT33" s="499">
        <v>46323</v>
      </c>
      <c r="BU33" s="499" t="str">
        <f t="shared" si="6"/>
        <v>45-2026</v>
      </c>
      <c r="BV33" s="499">
        <v>46329</v>
      </c>
      <c r="BW33" s="499" t="str">
        <f t="shared" si="14"/>
        <v>46-2026</v>
      </c>
      <c r="BX33" s="499">
        <f t="shared" si="23"/>
        <v>46339.368</v>
      </c>
      <c r="BY33" s="499">
        <v>46340</v>
      </c>
      <c r="BZ33" s="499" t="s">
        <v>318</v>
      </c>
      <c r="CA33" s="499"/>
      <c r="CB33" s="520">
        <f t="shared" si="15"/>
        <v>0</v>
      </c>
      <c r="CC33" s="521">
        <v>2</v>
      </c>
      <c r="CD33" s="522">
        <f t="shared" si="16"/>
        <v>10.368</v>
      </c>
      <c r="CE33" s="522" t="s">
        <v>146</v>
      </c>
      <c r="CF33" s="522" t="s">
        <v>133</v>
      </c>
      <c r="CG33" s="523" t="s">
        <v>219</v>
      </c>
      <c r="CH33" s="524" t="str">
        <f t="shared" si="17"/>
        <v>NOT STARTED</v>
      </c>
      <c r="CI33" s="505">
        <f t="shared" si="18"/>
        <v>0</v>
      </c>
      <c r="CJ33" s="505"/>
      <c r="CK33" s="526"/>
      <c r="CL33" s="526"/>
      <c r="CM33" s="513">
        <f t="shared" si="19"/>
        <v>21</v>
      </c>
      <c r="CN33" s="513">
        <f t="shared" si="20"/>
        <v>0</v>
      </c>
      <c r="CO33" s="501"/>
      <c r="CP33" s="501"/>
      <c r="CQ33" s="501"/>
      <c r="CR33" s="501">
        <f t="shared" si="21"/>
        <v>21</v>
      </c>
      <c r="CS33" s="527"/>
      <c r="CT33" s="527"/>
      <c r="CU33" s="527">
        <f t="shared" si="22"/>
        <v>0</v>
      </c>
      <c r="CV33" s="499"/>
    </row>
    <row r="34" ht="17" hidden="1" customHeight="1" spans="1:100">
      <c r="A34" s="499">
        <v>46327</v>
      </c>
      <c r="B34" s="500" t="s">
        <v>116</v>
      </c>
      <c r="C34" s="500" t="s">
        <v>117</v>
      </c>
      <c r="D34" s="501" t="s">
        <v>136</v>
      </c>
      <c r="E34" s="500">
        <v>14.8494372</v>
      </c>
      <c r="F34" s="500">
        <v>120.8138209</v>
      </c>
      <c r="G34" s="501" t="s">
        <v>319</v>
      </c>
      <c r="H34" s="501" t="s">
        <v>138</v>
      </c>
      <c r="I34" s="501" t="s">
        <v>138</v>
      </c>
      <c r="J34" s="501" t="s">
        <v>139</v>
      </c>
      <c r="K34" s="530" t="s">
        <v>123</v>
      </c>
      <c r="L34" s="500"/>
      <c r="M34" s="500" t="s">
        <v>320</v>
      </c>
      <c r="N34" s="554" t="s">
        <v>321</v>
      </c>
      <c r="O34" s="501" t="s">
        <v>166</v>
      </c>
      <c r="P34" s="500" t="str">
        <f t="shared" si="0"/>
        <v>&gt;=10 TONNES</v>
      </c>
      <c r="Q34" s="501">
        <v>75.3</v>
      </c>
      <c r="R34" s="500">
        <v>23.56</v>
      </c>
      <c r="S34" s="504" t="str">
        <f t="shared" si="7"/>
        <v>ON GOING PERMITTING</v>
      </c>
      <c r="T34" s="505">
        <f t="shared" si="8"/>
        <v>0.372</v>
      </c>
      <c r="U34" s="505" t="str">
        <f t="shared" si="1"/>
        <v>42-2026</v>
      </c>
      <c r="V34" s="506">
        <v>46307</v>
      </c>
      <c r="W34" s="506">
        <f t="shared" si="2"/>
        <v>46307</v>
      </c>
      <c r="X34" s="507" t="str">
        <f t="shared" si="9"/>
        <v>DESIGN FOR APPROVAL</v>
      </c>
      <c r="Y34" s="508">
        <v>46297</v>
      </c>
      <c r="Z34" s="509">
        <v>46297</v>
      </c>
      <c r="AA34" s="510">
        <v>46307</v>
      </c>
      <c r="AB34" s="510">
        <v>46321</v>
      </c>
      <c r="AC34" s="510"/>
      <c r="AD34" s="511"/>
      <c r="AE34" s="512" t="s">
        <v>128</v>
      </c>
      <c r="AF34" s="512">
        <f t="shared" si="3"/>
        <v>10</v>
      </c>
      <c r="AG34" s="513">
        <f t="shared" si="4"/>
        <v>85</v>
      </c>
      <c r="AH34" s="514">
        <v>20</v>
      </c>
      <c r="AI34" s="514">
        <v>65</v>
      </c>
      <c r="AJ34" s="514">
        <v>35</v>
      </c>
      <c r="AK34" s="514">
        <v>30</v>
      </c>
      <c r="AL34" s="512"/>
      <c r="AM34" s="515"/>
      <c r="AN34" s="505">
        <f t="shared" si="10"/>
        <v>0.8</v>
      </c>
      <c r="AO34" s="516" t="str">
        <f t="shared" si="11"/>
        <v>47-2026</v>
      </c>
      <c r="AP34" s="499">
        <v>46349</v>
      </c>
      <c r="AQ34" s="499">
        <v>46346</v>
      </c>
      <c r="AR34" s="515" t="str">
        <f t="shared" si="5"/>
        <v>ON GOING PERMITTING</v>
      </c>
      <c r="AS34" s="515" t="s">
        <v>129</v>
      </c>
      <c r="AT34" s="515" t="s">
        <v>129</v>
      </c>
      <c r="AU34" s="517">
        <v>46317</v>
      </c>
      <c r="AV34" s="517">
        <v>46317</v>
      </c>
      <c r="AW34" s="514" t="s">
        <v>129</v>
      </c>
      <c r="AX34" s="514" t="s">
        <v>129</v>
      </c>
      <c r="AY34" s="517">
        <v>46317</v>
      </c>
      <c r="AZ34" s="517">
        <v>46317</v>
      </c>
      <c r="BA34" s="515">
        <v>15</v>
      </c>
      <c r="BB34" s="515">
        <v>7</v>
      </c>
      <c r="BC34" s="517">
        <v>46311</v>
      </c>
      <c r="BD34" s="517"/>
      <c r="BE34" s="514">
        <v>1</v>
      </c>
      <c r="BF34" s="514"/>
      <c r="BG34" s="517">
        <v>46322</v>
      </c>
      <c r="BH34" s="517"/>
      <c r="BI34" s="514">
        <v>1</v>
      </c>
      <c r="BJ34" s="514">
        <v>1</v>
      </c>
      <c r="BK34" s="517">
        <v>46324</v>
      </c>
      <c r="BL34" s="517">
        <v>46324</v>
      </c>
      <c r="BM34" s="514"/>
      <c r="BN34" s="514"/>
      <c r="BO34" s="517"/>
      <c r="BP34" s="517"/>
      <c r="BQ34" s="519" t="s">
        <v>322</v>
      </c>
      <c r="BR34" s="505">
        <f t="shared" si="12"/>
        <v>0.4</v>
      </c>
      <c r="BS34" s="505" t="str">
        <f t="shared" si="13"/>
        <v>48-2026</v>
      </c>
      <c r="BT34" s="499">
        <f>AP34+3</f>
        <v>46352</v>
      </c>
      <c r="BU34" s="499" t="str">
        <f t="shared" si="6"/>
        <v>48-2026</v>
      </c>
      <c r="BV34" s="499">
        <v>46350</v>
      </c>
      <c r="BW34" s="499" t="str">
        <f t="shared" si="14"/>
        <v>49-2026</v>
      </c>
      <c r="BX34" s="499">
        <f t="shared" si="23"/>
        <v>46359.424</v>
      </c>
      <c r="BY34" s="499">
        <v>46368</v>
      </c>
      <c r="BZ34" s="499"/>
      <c r="CA34" s="499"/>
      <c r="CB34" s="520">
        <f t="shared" si="15"/>
        <v>0.5</v>
      </c>
      <c r="CC34" s="521">
        <v>2</v>
      </c>
      <c r="CD34" s="522">
        <f t="shared" si="16"/>
        <v>9.424</v>
      </c>
      <c r="CE34" s="522"/>
      <c r="CF34" s="522"/>
      <c r="CG34" s="523"/>
      <c r="CH34" s="524" t="str">
        <f t="shared" si="17"/>
        <v>NOT STARTED</v>
      </c>
      <c r="CI34" s="505">
        <f t="shared" si="18"/>
        <v>0</v>
      </c>
      <c r="CJ34" s="505"/>
      <c r="CK34" s="526"/>
      <c r="CL34" s="526"/>
      <c r="CM34" s="513">
        <f t="shared" si="19"/>
        <v>85</v>
      </c>
      <c r="CN34" s="513">
        <f t="shared" si="20"/>
        <v>65</v>
      </c>
      <c r="CO34" s="501"/>
      <c r="CP34" s="501"/>
      <c r="CQ34" s="501"/>
      <c r="CR34" s="501">
        <f t="shared" si="21"/>
        <v>85</v>
      </c>
      <c r="CS34" s="527"/>
      <c r="CT34" s="527"/>
      <c r="CU34" s="527">
        <f t="shared" si="22"/>
        <v>0</v>
      </c>
      <c r="CV34" s="499"/>
    </row>
    <row r="35" ht="17" hidden="1" customHeight="1" spans="1:100">
      <c r="A35" s="499">
        <v>46327</v>
      </c>
      <c r="B35" s="500" t="s">
        <v>116</v>
      </c>
      <c r="C35" s="500" t="s">
        <v>117</v>
      </c>
      <c r="D35" s="501" t="s">
        <v>118</v>
      </c>
      <c r="E35" s="500">
        <v>14.5299458</v>
      </c>
      <c r="F35" s="500">
        <v>121.1511252</v>
      </c>
      <c r="G35" s="501" t="s">
        <v>323</v>
      </c>
      <c r="H35" s="501" t="s">
        <v>155</v>
      </c>
      <c r="I35" s="501" t="s">
        <v>156</v>
      </c>
      <c r="J35" s="501" t="s">
        <v>122</v>
      </c>
      <c r="K35" s="502" t="s">
        <v>123</v>
      </c>
      <c r="L35" s="500" t="s">
        <v>324</v>
      </c>
      <c r="M35" s="500" t="s">
        <v>325</v>
      </c>
      <c r="N35" s="511" t="s">
        <v>326</v>
      </c>
      <c r="O35" s="501" t="s">
        <v>160</v>
      </c>
      <c r="P35" s="500" t="str">
        <f t="shared" si="0"/>
        <v>&gt;=10 TONNES</v>
      </c>
      <c r="Q35" s="501">
        <v>23.8</v>
      </c>
      <c r="R35" s="500">
        <v>18.31</v>
      </c>
      <c r="S35" s="504" t="str">
        <f t="shared" si="7"/>
        <v>ON GOING PERMITTING</v>
      </c>
      <c r="T35" s="505">
        <f t="shared" si="8"/>
        <v>0.438</v>
      </c>
      <c r="U35" s="505" t="str">
        <f t="shared" si="1"/>
        <v>42-2026</v>
      </c>
      <c r="V35" s="506">
        <v>46307</v>
      </c>
      <c r="W35" s="506">
        <f t="shared" si="2"/>
        <v>46307</v>
      </c>
      <c r="X35" s="507" t="str">
        <f t="shared" si="9"/>
        <v>DESIGN APPROVED</v>
      </c>
      <c r="Y35" s="508">
        <v>46293</v>
      </c>
      <c r="Z35" s="509">
        <v>46295</v>
      </c>
      <c r="AA35" s="510">
        <v>46304</v>
      </c>
      <c r="AB35" s="510">
        <v>46305</v>
      </c>
      <c r="AC35" s="510">
        <v>46309</v>
      </c>
      <c r="AD35" s="511"/>
      <c r="AE35" s="512" t="s">
        <v>128</v>
      </c>
      <c r="AF35" s="512">
        <f t="shared" si="3"/>
        <v>11</v>
      </c>
      <c r="AG35" s="513">
        <f t="shared" si="4"/>
        <v>83</v>
      </c>
      <c r="AH35" s="514">
        <v>18</v>
      </c>
      <c r="AI35" s="514">
        <v>65</v>
      </c>
      <c r="AJ35" s="514">
        <v>48</v>
      </c>
      <c r="AK35" s="514">
        <v>17</v>
      </c>
      <c r="AL35" s="514">
        <v>0</v>
      </c>
      <c r="AM35" s="515"/>
      <c r="AN35" s="505">
        <f t="shared" si="10"/>
        <v>1</v>
      </c>
      <c r="AO35" s="516" t="str">
        <f t="shared" si="11"/>
        <v>47-2026</v>
      </c>
      <c r="AP35" s="499">
        <v>46343</v>
      </c>
      <c r="AQ35" s="499">
        <v>46346</v>
      </c>
      <c r="AR35" s="515" t="str">
        <f t="shared" si="5"/>
        <v>ON GOING PERMITTING</v>
      </c>
      <c r="AS35" s="515" t="s">
        <v>129</v>
      </c>
      <c r="AT35" s="515" t="s">
        <v>129</v>
      </c>
      <c r="AU35" s="517">
        <v>46316</v>
      </c>
      <c r="AV35" s="517">
        <v>46316</v>
      </c>
      <c r="AW35" s="514" t="s">
        <v>129</v>
      </c>
      <c r="AX35" s="518" t="s">
        <v>129</v>
      </c>
      <c r="AY35" s="517">
        <v>46316</v>
      </c>
      <c r="AZ35" s="517">
        <v>46316</v>
      </c>
      <c r="BA35" s="515">
        <v>1</v>
      </c>
      <c r="BB35" s="515">
        <v>11</v>
      </c>
      <c r="BC35" s="517">
        <v>46307</v>
      </c>
      <c r="BD35" s="517"/>
      <c r="BE35" s="514"/>
      <c r="BF35" s="514"/>
      <c r="BG35" s="517">
        <v>46296</v>
      </c>
      <c r="BH35" s="517"/>
      <c r="BI35" s="514">
        <v>1</v>
      </c>
      <c r="BJ35" s="514">
        <v>1</v>
      </c>
      <c r="BK35" s="517">
        <v>46324</v>
      </c>
      <c r="BL35" s="517">
        <v>46324</v>
      </c>
      <c r="BM35" s="514">
        <v>1</v>
      </c>
      <c r="BN35" s="514"/>
      <c r="BO35" s="517">
        <v>46308</v>
      </c>
      <c r="BP35" s="517"/>
      <c r="BQ35" s="519" t="s">
        <v>327</v>
      </c>
      <c r="BR35" s="505">
        <f t="shared" si="12"/>
        <v>0.4</v>
      </c>
      <c r="BS35" s="505" t="str">
        <f t="shared" si="13"/>
        <v>47-2026</v>
      </c>
      <c r="BT35" s="499">
        <f>AP35+3</f>
        <v>46346</v>
      </c>
      <c r="BU35" s="499" t="str">
        <f t="shared" si="6"/>
        <v>48-2026</v>
      </c>
      <c r="BV35" s="499">
        <v>46351</v>
      </c>
      <c r="BW35" s="499" t="str">
        <f t="shared" si="14"/>
        <v>49-2026</v>
      </c>
      <c r="BX35" s="499">
        <f t="shared" si="23"/>
        <v>46358.324</v>
      </c>
      <c r="BY35" s="499">
        <f>IF(CA35="",BV35+CD35,CA35+CD35)</f>
        <v>46358.324</v>
      </c>
      <c r="BZ35" s="499"/>
      <c r="CA35" s="499"/>
      <c r="CB35" s="520">
        <f t="shared" si="15"/>
        <v>0.5</v>
      </c>
      <c r="CC35" s="521">
        <v>2</v>
      </c>
      <c r="CD35" s="522">
        <f t="shared" si="16"/>
        <v>7.324</v>
      </c>
      <c r="CE35" s="522"/>
      <c r="CF35" s="522"/>
      <c r="CG35" s="523" t="s">
        <v>134</v>
      </c>
      <c r="CH35" s="524" t="str">
        <f t="shared" si="17"/>
        <v>NOT STARTED</v>
      </c>
      <c r="CI35" s="505">
        <f t="shared" si="18"/>
        <v>0</v>
      </c>
      <c r="CJ35" s="505"/>
      <c r="CK35" s="526"/>
      <c r="CL35" s="526"/>
      <c r="CM35" s="513">
        <f t="shared" si="19"/>
        <v>83</v>
      </c>
      <c r="CN35" s="513">
        <f t="shared" si="20"/>
        <v>65</v>
      </c>
      <c r="CO35" s="501"/>
      <c r="CP35" s="501"/>
      <c r="CQ35" s="501"/>
      <c r="CR35" s="501">
        <f t="shared" si="21"/>
        <v>83</v>
      </c>
      <c r="CS35" s="527"/>
      <c r="CT35" s="527"/>
      <c r="CU35" s="527">
        <f t="shared" si="22"/>
        <v>0</v>
      </c>
      <c r="CV35" s="499"/>
    </row>
    <row r="36" ht="17" hidden="1" customHeight="1" spans="1:100">
      <c r="A36" s="499">
        <v>46327</v>
      </c>
      <c r="B36" s="500" t="s">
        <v>116</v>
      </c>
      <c r="C36" s="500" t="s">
        <v>117</v>
      </c>
      <c r="D36" s="501" t="s">
        <v>118</v>
      </c>
      <c r="E36" s="500">
        <v>14.4784678</v>
      </c>
      <c r="F36" s="500">
        <v>121.1883013</v>
      </c>
      <c r="G36" s="501" t="s">
        <v>328</v>
      </c>
      <c r="H36" s="501" t="s">
        <v>155</v>
      </c>
      <c r="I36" s="501" t="s">
        <v>156</v>
      </c>
      <c r="J36" s="501" t="s">
        <v>122</v>
      </c>
      <c r="K36" s="530" t="s">
        <v>123</v>
      </c>
      <c r="L36" s="500" t="s">
        <v>329</v>
      </c>
      <c r="M36" s="500" t="s">
        <v>330</v>
      </c>
      <c r="N36" s="554" t="s">
        <v>331</v>
      </c>
      <c r="O36" s="501" t="s">
        <v>160</v>
      </c>
      <c r="P36" s="500" t="str">
        <f t="shared" si="0"/>
        <v>&gt;=10 TONNES</v>
      </c>
      <c r="Q36" s="501">
        <v>24.5</v>
      </c>
      <c r="R36" s="500">
        <v>7.8</v>
      </c>
      <c r="S36" s="504" t="str">
        <f t="shared" si="7"/>
        <v>ON GOING PERMITTING</v>
      </c>
      <c r="T36" s="505">
        <f t="shared" si="8"/>
        <v>0.48</v>
      </c>
      <c r="U36" s="505" t="str">
        <f t="shared" si="1"/>
        <v>40-2026</v>
      </c>
      <c r="V36" s="506">
        <v>46298</v>
      </c>
      <c r="W36" s="506">
        <f t="shared" si="2"/>
        <v>46298</v>
      </c>
      <c r="X36" s="507" t="str">
        <f t="shared" si="9"/>
        <v>DESIGN FOR APPROVAL</v>
      </c>
      <c r="Y36" s="508">
        <v>46290</v>
      </c>
      <c r="Z36" s="509">
        <v>46291</v>
      </c>
      <c r="AA36" s="510">
        <v>46295</v>
      </c>
      <c r="AB36" s="510">
        <v>46322</v>
      </c>
      <c r="AC36" s="510"/>
      <c r="AD36" s="511"/>
      <c r="AE36" s="512" t="s">
        <v>128</v>
      </c>
      <c r="AF36" s="512">
        <f t="shared" si="3"/>
        <v>5</v>
      </c>
      <c r="AG36" s="513">
        <f t="shared" si="4"/>
        <v>23</v>
      </c>
      <c r="AH36" s="514">
        <v>4</v>
      </c>
      <c r="AI36" s="514">
        <v>19</v>
      </c>
      <c r="AJ36" s="514">
        <v>19</v>
      </c>
      <c r="AK36" s="512"/>
      <c r="AL36" s="512"/>
      <c r="AM36" s="515"/>
      <c r="AN36" s="505">
        <f t="shared" si="10"/>
        <v>0.8</v>
      </c>
      <c r="AO36" s="516" t="str">
        <f t="shared" si="11"/>
        <v>45-2026</v>
      </c>
      <c r="AP36" s="499">
        <v>46341</v>
      </c>
      <c r="AQ36" s="499">
        <v>46332</v>
      </c>
      <c r="AR36" s="515" t="str">
        <f t="shared" si="5"/>
        <v>ON GOING PERMITTING</v>
      </c>
      <c r="AS36" s="515" t="s">
        <v>129</v>
      </c>
      <c r="AT36" s="515" t="s">
        <v>129</v>
      </c>
      <c r="AU36" s="517">
        <v>46316</v>
      </c>
      <c r="AV36" s="517">
        <v>46316</v>
      </c>
      <c r="AW36" s="514" t="s">
        <v>129</v>
      </c>
      <c r="AX36" s="518" t="s">
        <v>129</v>
      </c>
      <c r="AY36" s="517">
        <v>46316</v>
      </c>
      <c r="AZ36" s="517">
        <v>46316</v>
      </c>
      <c r="BA36" s="515">
        <v>5</v>
      </c>
      <c r="BB36" s="515">
        <v>5</v>
      </c>
      <c r="BC36" s="517">
        <v>46300</v>
      </c>
      <c r="BD36" s="517">
        <v>46305</v>
      </c>
      <c r="BE36" s="514">
        <v>1</v>
      </c>
      <c r="BF36" s="514"/>
      <c r="BG36" s="517">
        <v>46296</v>
      </c>
      <c r="BH36" s="517"/>
      <c r="BI36" s="514">
        <v>1</v>
      </c>
      <c r="BJ36" s="514">
        <v>1</v>
      </c>
      <c r="BK36" s="517">
        <v>46324</v>
      </c>
      <c r="BL36" s="517">
        <v>46324</v>
      </c>
      <c r="BM36" s="514">
        <v>1</v>
      </c>
      <c r="BN36" s="514"/>
      <c r="BO36" s="517">
        <v>46308</v>
      </c>
      <c r="BP36" s="517"/>
      <c r="BQ36" s="519" t="s">
        <v>332</v>
      </c>
      <c r="BR36" s="505">
        <f t="shared" si="12"/>
        <v>0.8</v>
      </c>
      <c r="BS36" s="505" t="str">
        <f t="shared" si="13"/>
        <v>47-2026</v>
      </c>
      <c r="BT36" s="499">
        <f>AP36+3</f>
        <v>46344</v>
      </c>
      <c r="BU36" s="499" t="str">
        <f t="shared" si="6"/>
        <v>46-2026</v>
      </c>
      <c r="BV36" s="499">
        <v>46337</v>
      </c>
      <c r="BW36" s="499" t="str">
        <f t="shared" si="14"/>
        <v>46-2026</v>
      </c>
      <c r="BX36" s="499">
        <f t="shared" si="23"/>
        <v>46340.12</v>
      </c>
      <c r="BY36" s="499">
        <f>IF(CA36="",BV36+CD36,CA36+CD36)</f>
        <v>46340.12</v>
      </c>
      <c r="BZ36" s="499"/>
      <c r="CA36" s="499"/>
      <c r="CB36" s="520">
        <f t="shared" si="15"/>
        <v>0.5</v>
      </c>
      <c r="CC36" s="521">
        <v>2</v>
      </c>
      <c r="CD36" s="522">
        <f t="shared" si="16"/>
        <v>3.12</v>
      </c>
      <c r="CE36" s="522"/>
      <c r="CF36" s="522"/>
      <c r="CG36" s="523" t="s">
        <v>134</v>
      </c>
      <c r="CH36" s="524" t="str">
        <f t="shared" si="17"/>
        <v>NOT STARTED</v>
      </c>
      <c r="CI36" s="505">
        <f t="shared" si="18"/>
        <v>0</v>
      </c>
      <c r="CJ36" s="505"/>
      <c r="CK36" s="526"/>
      <c r="CL36" s="526"/>
      <c r="CM36" s="513">
        <f t="shared" si="19"/>
        <v>23</v>
      </c>
      <c r="CN36" s="513">
        <f t="shared" si="20"/>
        <v>19</v>
      </c>
      <c r="CO36" s="501"/>
      <c r="CP36" s="501"/>
      <c r="CQ36" s="501"/>
      <c r="CR36" s="501">
        <f t="shared" si="21"/>
        <v>23</v>
      </c>
      <c r="CS36" s="527"/>
      <c r="CT36" s="527"/>
      <c r="CU36" s="527">
        <f t="shared" si="22"/>
        <v>0</v>
      </c>
      <c r="CV36" s="499"/>
    </row>
    <row r="37" ht="17" hidden="1" customHeight="1" spans="1:100">
      <c r="A37" s="499">
        <v>46327</v>
      </c>
      <c r="B37" s="500" t="s">
        <v>116</v>
      </c>
      <c r="C37" s="500" t="s">
        <v>117</v>
      </c>
      <c r="D37" s="501" t="s">
        <v>136</v>
      </c>
      <c r="E37" s="500"/>
      <c r="F37" s="500"/>
      <c r="G37" s="501" t="s">
        <v>333</v>
      </c>
      <c r="H37" s="501" t="s">
        <v>334</v>
      </c>
      <c r="I37" s="501" t="s">
        <v>335</v>
      </c>
      <c r="J37" s="501"/>
      <c r="K37" s="555" t="s">
        <v>157</v>
      </c>
      <c r="L37" s="500"/>
      <c r="M37" s="500" t="s">
        <v>336</v>
      </c>
      <c r="N37" s="556" t="s">
        <v>337</v>
      </c>
      <c r="O37" s="501" t="s">
        <v>166</v>
      </c>
      <c r="P37" s="500" t="str">
        <f t="shared" si="0"/>
        <v>&gt;=10 TONNES</v>
      </c>
      <c r="Q37" s="501">
        <v>31.5</v>
      </c>
      <c r="R37" s="501"/>
      <c r="S37" s="504" t="str">
        <f t="shared" si="7"/>
        <v>ON GOING SURVEY</v>
      </c>
      <c r="T37" s="505">
        <f t="shared" si="8"/>
        <v>0.066</v>
      </c>
      <c r="U37" s="505" t="str">
        <f t="shared" si="1"/>
        <v/>
      </c>
      <c r="V37" s="506"/>
      <c r="W37" s="506">
        <f t="shared" si="2"/>
        <v>0</v>
      </c>
      <c r="X37" s="507" t="str">
        <f t="shared" si="9"/>
        <v>ON GOING SURVEY</v>
      </c>
      <c r="Y37" s="508">
        <v>46293</v>
      </c>
      <c r="Z37" s="509"/>
      <c r="AA37" s="510"/>
      <c r="AB37" s="510"/>
      <c r="AC37" s="510"/>
      <c r="AD37" s="557"/>
      <c r="AE37" s="512" t="s">
        <v>216</v>
      </c>
      <c r="AF37" s="512">
        <f t="shared" si="3"/>
        <v>0</v>
      </c>
      <c r="AG37" s="513">
        <f t="shared" si="4"/>
        <v>0</v>
      </c>
      <c r="AH37" s="512"/>
      <c r="AI37" s="512"/>
      <c r="AJ37" s="512"/>
      <c r="AK37" s="512"/>
      <c r="AL37" s="512"/>
      <c r="AM37" s="515"/>
      <c r="AN37" s="505">
        <f t="shared" si="10"/>
        <v>0.2</v>
      </c>
      <c r="AO37" s="516" t="str">
        <f t="shared" si="11"/>
        <v/>
      </c>
      <c r="AP37" s="499">
        <v>46371</v>
      </c>
      <c r="AQ37" s="499">
        <v>0</v>
      </c>
      <c r="AR37" s="515" t="str">
        <f t="shared" si="5"/>
        <v>WAITING FOR PLAN</v>
      </c>
      <c r="AS37" s="515"/>
      <c r="AT37" s="515"/>
      <c r="AU37" s="517"/>
      <c r="AV37" s="517"/>
      <c r="AW37" s="514"/>
      <c r="AX37" s="515"/>
      <c r="AY37" s="517"/>
      <c r="AZ37" s="517"/>
      <c r="BA37" s="512"/>
      <c r="BB37" s="512"/>
      <c r="BC37" s="517"/>
      <c r="BD37" s="517"/>
      <c r="BE37" s="514"/>
      <c r="BF37" s="514"/>
      <c r="BG37" s="517"/>
      <c r="BH37" s="517"/>
      <c r="BI37" s="514"/>
      <c r="BJ37" s="514"/>
      <c r="BK37" s="517"/>
      <c r="BL37" s="517"/>
      <c r="BM37" s="514"/>
      <c r="BN37" s="514"/>
      <c r="BO37" s="517"/>
      <c r="BP37" s="517"/>
      <c r="BQ37" s="519"/>
      <c r="BR37" s="505">
        <f t="shared" si="12"/>
        <v>0</v>
      </c>
      <c r="BS37" s="505" t="str">
        <f t="shared" si="13"/>
        <v/>
      </c>
      <c r="BT37" s="499"/>
      <c r="BU37" s="499" t="str">
        <f t="shared" si="6"/>
        <v/>
      </c>
      <c r="BV37" s="499"/>
      <c r="BW37" s="499" t="str">
        <f t="shared" si="14"/>
        <v>2-1900</v>
      </c>
      <c r="BX37" s="499">
        <f t="shared" si="23"/>
        <v>12.6</v>
      </c>
      <c r="BY37" s="499"/>
      <c r="BZ37" s="499"/>
      <c r="CA37" s="499"/>
      <c r="CB37" s="520">
        <f t="shared" si="15"/>
        <v>0</v>
      </c>
      <c r="CC37" s="521">
        <v>2</v>
      </c>
      <c r="CD37" s="522">
        <f t="shared" si="16"/>
        <v>12.6</v>
      </c>
      <c r="CE37" s="522"/>
      <c r="CF37" s="522"/>
      <c r="CG37" s="523"/>
      <c r="CH37" s="524" t="str">
        <f t="shared" si="17"/>
        <v>NOT STARTED</v>
      </c>
      <c r="CI37" s="505">
        <f t="shared" si="18"/>
        <v>0</v>
      </c>
      <c r="CJ37" s="505"/>
      <c r="CK37" s="526"/>
      <c r="CL37" s="526"/>
      <c r="CM37" s="513">
        <f t="shared" si="19"/>
        <v>0</v>
      </c>
      <c r="CN37" s="513">
        <f t="shared" si="20"/>
        <v>0</v>
      </c>
      <c r="CO37" s="501"/>
      <c r="CP37" s="501"/>
      <c r="CQ37" s="501"/>
      <c r="CR37" s="501">
        <f t="shared" si="21"/>
        <v>0</v>
      </c>
      <c r="CS37" s="527"/>
      <c r="CT37" s="527"/>
      <c r="CU37" s="527">
        <f t="shared" si="22"/>
        <v>0</v>
      </c>
      <c r="CV37" s="499"/>
    </row>
    <row r="38" ht="17" hidden="1" customHeight="1" spans="1:100">
      <c r="A38" s="499">
        <v>46327</v>
      </c>
      <c r="B38" s="500" t="s">
        <v>116</v>
      </c>
      <c r="C38" s="500" t="s">
        <v>117</v>
      </c>
      <c r="D38" s="501" t="s">
        <v>136</v>
      </c>
      <c r="E38" s="500">
        <v>14.9138413</v>
      </c>
      <c r="F38" s="500">
        <v>120.5674477</v>
      </c>
      <c r="G38" s="501" t="s">
        <v>338</v>
      </c>
      <c r="H38" s="501" t="s">
        <v>199</v>
      </c>
      <c r="I38" s="501" t="s">
        <v>200</v>
      </c>
      <c r="J38" s="501" t="s">
        <v>139</v>
      </c>
      <c r="K38" s="530" t="s">
        <v>123</v>
      </c>
      <c r="L38" s="500"/>
      <c r="M38" s="500" t="s">
        <v>339</v>
      </c>
      <c r="N38" s="554" t="s">
        <v>340</v>
      </c>
      <c r="O38" s="501" t="s">
        <v>166</v>
      </c>
      <c r="P38" s="500" t="str">
        <f t="shared" si="0"/>
        <v>&gt;=10 TONNES</v>
      </c>
      <c r="Q38" s="501">
        <v>29.4</v>
      </c>
      <c r="R38" s="501"/>
      <c r="S38" s="504" t="str">
        <f t="shared" si="7"/>
        <v>ON GOING PERMITTING</v>
      </c>
      <c r="T38" s="505">
        <f t="shared" si="8"/>
        <v>0.372</v>
      </c>
      <c r="U38" s="505" t="str">
        <f t="shared" si="1"/>
        <v>42-2026</v>
      </c>
      <c r="V38" s="506">
        <v>46312</v>
      </c>
      <c r="W38" s="506">
        <f t="shared" si="2"/>
        <v>46312</v>
      </c>
      <c r="X38" s="507" t="str">
        <f t="shared" si="9"/>
        <v>DESIGN FOR APPROVAL</v>
      </c>
      <c r="Y38" s="508">
        <v>46311</v>
      </c>
      <c r="Z38" s="509">
        <v>46311</v>
      </c>
      <c r="AA38" s="510">
        <v>46314</v>
      </c>
      <c r="AB38" s="510">
        <v>46322</v>
      </c>
      <c r="AC38" s="510"/>
      <c r="AD38" s="511"/>
      <c r="AE38" s="512" t="s">
        <v>128</v>
      </c>
      <c r="AF38" s="512">
        <f t="shared" si="3"/>
        <v>3</v>
      </c>
      <c r="AG38" s="513">
        <f t="shared" si="4"/>
        <v>26</v>
      </c>
      <c r="AH38" s="514">
        <v>11</v>
      </c>
      <c r="AI38" s="514">
        <v>15</v>
      </c>
      <c r="AJ38" s="512"/>
      <c r="AK38" s="514">
        <v>15</v>
      </c>
      <c r="AL38" s="512"/>
      <c r="AM38" s="515"/>
      <c r="AN38" s="505">
        <f t="shared" si="10"/>
        <v>0.8</v>
      </c>
      <c r="AO38" s="516" t="str">
        <f t="shared" si="11"/>
        <v>47-2026</v>
      </c>
      <c r="AP38" s="499">
        <v>46356</v>
      </c>
      <c r="AQ38" s="499">
        <v>46346</v>
      </c>
      <c r="AR38" s="515" t="str">
        <f t="shared" si="5"/>
        <v>ON GOING PERMITTING</v>
      </c>
      <c r="AS38" s="515" t="s">
        <v>129</v>
      </c>
      <c r="AT38" s="515" t="s">
        <v>129</v>
      </c>
      <c r="AU38" s="517">
        <v>46317</v>
      </c>
      <c r="AV38" s="517">
        <v>46317</v>
      </c>
      <c r="AW38" s="514" t="s">
        <v>129</v>
      </c>
      <c r="AX38" s="514" t="s">
        <v>129</v>
      </c>
      <c r="AY38" s="517">
        <v>46317</v>
      </c>
      <c r="AZ38" s="517">
        <v>46317</v>
      </c>
      <c r="BA38" s="515">
        <v>2</v>
      </c>
      <c r="BB38" s="515">
        <v>3</v>
      </c>
      <c r="BC38" s="517">
        <v>46317</v>
      </c>
      <c r="BD38" s="517"/>
      <c r="BE38" s="514">
        <v>1</v>
      </c>
      <c r="BF38" s="514"/>
      <c r="BG38" s="517"/>
      <c r="BH38" s="517"/>
      <c r="BI38" s="514">
        <v>1</v>
      </c>
      <c r="BJ38" s="514">
        <v>1</v>
      </c>
      <c r="BK38" s="517">
        <v>46324</v>
      </c>
      <c r="BL38" s="517">
        <v>46324</v>
      </c>
      <c r="BM38" s="514"/>
      <c r="BN38" s="514"/>
      <c r="BO38" s="517"/>
      <c r="BP38" s="517"/>
      <c r="BQ38" s="519" t="s">
        <v>341</v>
      </c>
      <c r="BR38" s="505">
        <f t="shared" si="12"/>
        <v>0.4</v>
      </c>
      <c r="BS38" s="505" t="str">
        <f t="shared" si="13"/>
        <v>49-2026</v>
      </c>
      <c r="BT38" s="499">
        <f>AP38+3</f>
        <v>46359</v>
      </c>
      <c r="BU38" s="499" t="str">
        <f t="shared" si="6"/>
        <v>49-2026</v>
      </c>
      <c r="BV38" s="499">
        <v>46359</v>
      </c>
      <c r="BW38" s="499" t="str">
        <f t="shared" si="14"/>
        <v>51-2026</v>
      </c>
      <c r="BX38" s="499">
        <f t="shared" si="23"/>
        <v>46370.76</v>
      </c>
      <c r="BY38" s="499">
        <v>46371</v>
      </c>
      <c r="BZ38" s="499"/>
      <c r="CA38" s="499"/>
      <c r="CB38" s="520">
        <f t="shared" si="15"/>
        <v>0.5</v>
      </c>
      <c r="CC38" s="521">
        <v>2</v>
      </c>
      <c r="CD38" s="522">
        <f t="shared" si="16"/>
        <v>11.76</v>
      </c>
      <c r="CE38" s="522"/>
      <c r="CF38" s="522"/>
      <c r="CG38" s="523"/>
      <c r="CH38" s="524" t="str">
        <f t="shared" si="17"/>
        <v>NOT STARTED</v>
      </c>
      <c r="CI38" s="505">
        <f t="shared" si="18"/>
        <v>0</v>
      </c>
      <c r="CJ38" s="505"/>
      <c r="CK38" s="526"/>
      <c r="CL38" s="526"/>
      <c r="CM38" s="513">
        <f t="shared" si="19"/>
        <v>26</v>
      </c>
      <c r="CN38" s="513">
        <f t="shared" si="20"/>
        <v>15</v>
      </c>
      <c r="CO38" s="501"/>
      <c r="CP38" s="501"/>
      <c r="CQ38" s="501"/>
      <c r="CR38" s="501">
        <f t="shared" si="21"/>
        <v>26</v>
      </c>
      <c r="CS38" s="527"/>
      <c r="CT38" s="527"/>
      <c r="CU38" s="527">
        <f t="shared" si="22"/>
        <v>0</v>
      </c>
      <c r="CV38" s="499"/>
    </row>
    <row r="39" ht="17" hidden="1" customHeight="1" spans="1:100">
      <c r="A39" s="499">
        <v>46419</v>
      </c>
      <c r="B39" s="500" t="s">
        <v>116</v>
      </c>
      <c r="C39" s="500" t="s">
        <v>292</v>
      </c>
      <c r="D39" s="501" t="s">
        <v>118</v>
      </c>
      <c r="E39" s="500">
        <v>14.5907</v>
      </c>
      <c r="F39" s="500">
        <v>121.1139</v>
      </c>
      <c r="G39" s="501" t="s">
        <v>342</v>
      </c>
      <c r="H39" s="501" t="s">
        <v>155</v>
      </c>
      <c r="I39" s="501" t="s">
        <v>156</v>
      </c>
      <c r="J39" s="501" t="s">
        <v>122</v>
      </c>
      <c r="K39" s="558" t="s">
        <v>123</v>
      </c>
      <c r="L39" s="500"/>
      <c r="M39" s="500" t="s">
        <v>343</v>
      </c>
      <c r="N39" s="559" t="s">
        <v>344</v>
      </c>
      <c r="O39" s="501" t="s">
        <v>166</v>
      </c>
      <c r="P39" s="500" t="str">
        <f t="shared" si="0"/>
        <v>NO DATA</v>
      </c>
      <c r="Q39" s="555">
        <v>0</v>
      </c>
      <c r="R39" s="500">
        <v>23.42</v>
      </c>
      <c r="S39" s="504" t="str">
        <f t="shared" si="7"/>
        <v>ON GOING PERMITTING</v>
      </c>
      <c r="T39" s="505">
        <f t="shared" si="8"/>
        <v>0.357</v>
      </c>
      <c r="U39" s="505" t="str">
        <f t="shared" si="1"/>
        <v>44-2026</v>
      </c>
      <c r="V39" s="506">
        <v>46320</v>
      </c>
      <c r="W39" s="506">
        <f t="shared" si="2"/>
        <v>46320</v>
      </c>
      <c r="X39" s="507" t="str">
        <f t="shared" si="9"/>
        <v>DESIGN APPROVED</v>
      </c>
      <c r="Y39" s="509">
        <v>46295</v>
      </c>
      <c r="Z39" s="509">
        <v>46296</v>
      </c>
      <c r="AA39" s="510">
        <v>46298</v>
      </c>
      <c r="AB39" s="510">
        <v>46303</v>
      </c>
      <c r="AC39" s="510">
        <v>46309</v>
      </c>
      <c r="AD39" s="511"/>
      <c r="AE39" s="512" t="s">
        <v>128</v>
      </c>
      <c r="AF39" s="512">
        <f t="shared" si="3"/>
        <v>3</v>
      </c>
      <c r="AG39" s="513">
        <f t="shared" si="4"/>
        <v>29</v>
      </c>
      <c r="AH39" s="514">
        <v>11</v>
      </c>
      <c r="AI39" s="514">
        <v>18</v>
      </c>
      <c r="AJ39" s="514">
        <v>16</v>
      </c>
      <c r="AK39" s="514">
        <v>2</v>
      </c>
      <c r="AL39" s="514">
        <v>0</v>
      </c>
      <c r="AM39" s="515"/>
      <c r="AN39" s="505">
        <f t="shared" si="10"/>
        <v>1</v>
      </c>
      <c r="AO39" s="516" t="str">
        <f t="shared" si="11"/>
        <v>46-2026</v>
      </c>
      <c r="AP39" s="499">
        <v>46356</v>
      </c>
      <c r="AQ39" s="499">
        <v>46340</v>
      </c>
      <c r="AR39" s="515" t="str">
        <f t="shared" si="5"/>
        <v>ON GOING PERMITTING</v>
      </c>
      <c r="AS39" s="515">
        <v>2</v>
      </c>
      <c r="AT39" s="515"/>
      <c r="AU39" s="517">
        <v>46310</v>
      </c>
      <c r="AV39" s="517"/>
      <c r="AW39" s="514" t="s">
        <v>129</v>
      </c>
      <c r="AX39" s="518" t="s">
        <v>129</v>
      </c>
      <c r="AY39" s="517">
        <v>46316</v>
      </c>
      <c r="AZ39" s="517">
        <v>46316</v>
      </c>
      <c r="BA39" s="515">
        <v>1</v>
      </c>
      <c r="BB39" s="515">
        <v>1</v>
      </c>
      <c r="BC39" s="517">
        <v>46302</v>
      </c>
      <c r="BD39" s="517"/>
      <c r="BE39" s="514"/>
      <c r="BF39" s="514"/>
      <c r="BG39" s="517"/>
      <c r="BH39" s="517"/>
      <c r="BI39" s="514"/>
      <c r="BJ39" s="514"/>
      <c r="BK39" s="517"/>
      <c r="BL39" s="517"/>
      <c r="BM39" s="514"/>
      <c r="BN39" s="514"/>
      <c r="BO39" s="517"/>
      <c r="BP39" s="517"/>
      <c r="BQ39" s="519" t="s">
        <v>345</v>
      </c>
      <c r="BR39" s="505">
        <f t="shared" si="12"/>
        <v>0.1</v>
      </c>
      <c r="BS39" s="505" t="str">
        <f t="shared" si="13"/>
        <v>49-2026</v>
      </c>
      <c r="BT39" s="499">
        <f>AP39+3</f>
        <v>46359</v>
      </c>
      <c r="BU39" s="499" t="str">
        <f t="shared" si="6"/>
        <v>47-2026</v>
      </c>
      <c r="BV39" s="499">
        <v>46344</v>
      </c>
      <c r="BW39" s="499" t="str">
        <f t="shared" si="14"/>
        <v>48-2026</v>
      </c>
      <c r="BX39" s="499">
        <f t="shared" si="23"/>
        <v>46353.368</v>
      </c>
      <c r="BY39" s="499">
        <f>IF(CA39="",BV39+CD39,CA39+CD39)</f>
        <v>46353.368</v>
      </c>
      <c r="BZ39" s="499"/>
      <c r="CA39" s="499"/>
      <c r="CB39" s="520">
        <f t="shared" si="15"/>
        <v>0.5</v>
      </c>
      <c r="CC39" s="521">
        <v>2</v>
      </c>
      <c r="CD39" s="522">
        <f t="shared" si="16"/>
        <v>9.368</v>
      </c>
      <c r="CE39" s="522"/>
      <c r="CF39" s="522"/>
      <c r="CG39" s="523" t="s">
        <v>134</v>
      </c>
      <c r="CH39" s="524" t="str">
        <f t="shared" si="17"/>
        <v>NOT STARTED</v>
      </c>
      <c r="CI39" s="505">
        <f t="shared" si="18"/>
        <v>0</v>
      </c>
      <c r="CJ39" s="505" t="s">
        <v>346</v>
      </c>
      <c r="CK39" s="526"/>
      <c r="CL39" s="526"/>
      <c r="CM39" s="513">
        <f t="shared" si="19"/>
        <v>29</v>
      </c>
      <c r="CN39" s="513">
        <f t="shared" si="20"/>
        <v>18</v>
      </c>
      <c r="CO39" s="501"/>
      <c r="CP39" s="501"/>
      <c r="CQ39" s="501"/>
      <c r="CR39" s="501">
        <f t="shared" si="21"/>
        <v>29</v>
      </c>
      <c r="CS39" s="527"/>
      <c r="CT39" s="527"/>
      <c r="CU39" s="527">
        <f t="shared" si="22"/>
        <v>0</v>
      </c>
      <c r="CV39" s="499"/>
    </row>
    <row r="40" ht="17" hidden="1" customHeight="1" spans="1:100">
      <c r="A40" s="499">
        <v>46235</v>
      </c>
      <c r="B40" s="500" t="s">
        <v>116</v>
      </c>
      <c r="C40" s="500" t="s">
        <v>117</v>
      </c>
      <c r="D40" s="501" t="s">
        <v>136</v>
      </c>
      <c r="E40" s="500">
        <v>15.1438135</v>
      </c>
      <c r="F40" s="500">
        <v>120.9742348</v>
      </c>
      <c r="G40" s="501" t="s">
        <v>347</v>
      </c>
      <c r="H40" s="501" t="s">
        <v>138</v>
      </c>
      <c r="I40" s="501" t="s">
        <v>138</v>
      </c>
      <c r="J40" s="501" t="s">
        <v>139</v>
      </c>
      <c r="K40" s="502" t="s">
        <v>123</v>
      </c>
      <c r="L40" s="500" t="s">
        <v>348</v>
      </c>
      <c r="M40" s="500" t="s">
        <v>349</v>
      </c>
      <c r="N40" s="503" t="s">
        <v>350</v>
      </c>
      <c r="O40" s="501" t="s">
        <v>160</v>
      </c>
      <c r="P40" s="500" t="str">
        <f t="shared" si="0"/>
        <v>&gt;=10 TONNES</v>
      </c>
      <c r="Q40" s="501">
        <v>25.1</v>
      </c>
      <c r="R40" s="500">
        <v>7.82</v>
      </c>
      <c r="S40" s="504" t="str">
        <f t="shared" si="7"/>
        <v>ON GOING PERMITTING</v>
      </c>
      <c r="T40" s="505">
        <f t="shared" si="8"/>
        <v>0.384</v>
      </c>
      <c r="U40" s="505" t="str">
        <f t="shared" si="1"/>
        <v>41-2026</v>
      </c>
      <c r="V40" s="506">
        <v>46304</v>
      </c>
      <c r="W40" s="506">
        <f t="shared" si="2"/>
        <v>46304</v>
      </c>
      <c r="X40" s="507" t="str">
        <f t="shared" si="9"/>
        <v>DESIGN APPROVED</v>
      </c>
      <c r="Y40" s="508">
        <v>46297</v>
      </c>
      <c r="Z40" s="509">
        <v>46297</v>
      </c>
      <c r="AA40" s="510">
        <v>46298</v>
      </c>
      <c r="AB40" s="510">
        <v>46300</v>
      </c>
      <c r="AC40" s="510">
        <v>46300</v>
      </c>
      <c r="AD40" s="511"/>
      <c r="AE40" s="512" t="s">
        <v>128</v>
      </c>
      <c r="AF40" s="512">
        <f t="shared" si="3"/>
        <v>1</v>
      </c>
      <c r="AG40" s="513">
        <f t="shared" si="4"/>
        <v>31</v>
      </c>
      <c r="AH40" s="514">
        <v>21</v>
      </c>
      <c r="AI40" s="514">
        <v>10</v>
      </c>
      <c r="AJ40" s="514">
        <v>0</v>
      </c>
      <c r="AK40" s="514">
        <v>10</v>
      </c>
      <c r="AL40" s="514">
        <v>0</v>
      </c>
      <c r="AM40" s="515"/>
      <c r="AN40" s="505">
        <f t="shared" si="10"/>
        <v>1</v>
      </c>
      <c r="AO40" s="516" t="str">
        <f t="shared" si="11"/>
        <v>46-2026</v>
      </c>
      <c r="AP40" s="499">
        <v>46340</v>
      </c>
      <c r="AQ40" s="499">
        <v>46334</v>
      </c>
      <c r="AR40" s="515" t="str">
        <f t="shared" si="5"/>
        <v>ON GOING PERMITTING</v>
      </c>
      <c r="AS40" s="515" t="s">
        <v>129</v>
      </c>
      <c r="AT40" s="515" t="s">
        <v>129</v>
      </c>
      <c r="AU40" s="517">
        <v>46316</v>
      </c>
      <c r="AV40" s="517">
        <v>46316</v>
      </c>
      <c r="AW40" s="514" t="s">
        <v>129</v>
      </c>
      <c r="AX40" s="518" t="s">
        <v>129</v>
      </c>
      <c r="AY40" s="517">
        <v>46316</v>
      </c>
      <c r="AZ40" s="517">
        <v>46316</v>
      </c>
      <c r="BA40" s="515">
        <v>3</v>
      </c>
      <c r="BB40" s="515">
        <v>9</v>
      </c>
      <c r="BC40" s="517">
        <v>46303</v>
      </c>
      <c r="BD40" s="517"/>
      <c r="BE40" s="514">
        <v>1</v>
      </c>
      <c r="BF40" s="514"/>
      <c r="BG40" s="517">
        <v>46310</v>
      </c>
      <c r="BH40" s="517"/>
      <c r="BI40" s="514"/>
      <c r="BJ40" s="514"/>
      <c r="BK40" s="517"/>
      <c r="BL40" s="517"/>
      <c r="BM40" s="514"/>
      <c r="BN40" s="514"/>
      <c r="BO40" s="517"/>
      <c r="BP40" s="517"/>
      <c r="BQ40" s="519" t="s">
        <v>351</v>
      </c>
      <c r="BR40" s="505">
        <f t="shared" si="12"/>
        <v>0.2</v>
      </c>
      <c r="BS40" s="505" t="str">
        <f t="shared" si="13"/>
        <v>47-2026</v>
      </c>
      <c r="BT40" s="499">
        <f>AP40+3</f>
        <v>46343</v>
      </c>
      <c r="BU40" s="499" t="str">
        <f t="shared" si="6"/>
        <v>48-2026</v>
      </c>
      <c r="BV40" s="499">
        <v>46349</v>
      </c>
      <c r="BW40" s="499" t="str">
        <f t="shared" si="14"/>
        <v>48-2026</v>
      </c>
      <c r="BX40" s="499">
        <f t="shared" si="23"/>
        <v>46352.128</v>
      </c>
      <c r="BY40" s="499">
        <v>46361</v>
      </c>
      <c r="BZ40" s="499"/>
      <c r="CA40" s="499"/>
      <c r="CB40" s="520">
        <f t="shared" si="15"/>
        <v>0.5</v>
      </c>
      <c r="CC40" s="521">
        <v>2</v>
      </c>
      <c r="CD40" s="522">
        <f t="shared" si="16"/>
        <v>3.128</v>
      </c>
      <c r="CE40" s="522"/>
      <c r="CF40" s="522"/>
      <c r="CG40" s="523"/>
      <c r="CH40" s="524" t="str">
        <f t="shared" si="17"/>
        <v>NOT STARTED</v>
      </c>
      <c r="CI40" s="505">
        <f t="shared" si="18"/>
        <v>0</v>
      </c>
      <c r="CJ40" s="505"/>
      <c r="CK40" s="526"/>
      <c r="CL40" s="526"/>
      <c r="CM40" s="513">
        <f t="shared" si="19"/>
        <v>31</v>
      </c>
      <c r="CN40" s="513">
        <f t="shared" si="20"/>
        <v>10</v>
      </c>
      <c r="CO40" s="501"/>
      <c r="CP40" s="501"/>
      <c r="CQ40" s="501"/>
      <c r="CR40" s="501">
        <f t="shared" si="21"/>
        <v>31</v>
      </c>
      <c r="CS40" s="527"/>
      <c r="CT40" s="527"/>
      <c r="CU40" s="527">
        <f t="shared" si="22"/>
        <v>0</v>
      </c>
      <c r="CV40" s="499"/>
    </row>
    <row r="41" ht="17" hidden="1" customHeight="1" spans="1:100">
      <c r="A41" s="499">
        <v>46327</v>
      </c>
      <c r="B41" s="500" t="s">
        <v>116</v>
      </c>
      <c r="C41" s="500" t="s">
        <v>117</v>
      </c>
      <c r="D41" s="501" t="s">
        <v>118</v>
      </c>
      <c r="E41" s="500">
        <v>14.5785981</v>
      </c>
      <c r="F41" s="500">
        <v>121.1341706</v>
      </c>
      <c r="G41" s="501" t="s">
        <v>352</v>
      </c>
      <c r="H41" s="501" t="s">
        <v>155</v>
      </c>
      <c r="I41" s="501" t="s">
        <v>156</v>
      </c>
      <c r="J41" s="501" t="s">
        <v>122</v>
      </c>
      <c r="K41" s="502" t="s">
        <v>123</v>
      </c>
      <c r="L41" s="500" t="s">
        <v>353</v>
      </c>
      <c r="M41" s="500" t="s">
        <v>354</v>
      </c>
      <c r="N41" s="503" t="s">
        <v>355</v>
      </c>
      <c r="O41" s="501" t="s">
        <v>166</v>
      </c>
      <c r="P41" s="500" t="str">
        <f t="shared" si="0"/>
        <v>&gt;=10 TONNES</v>
      </c>
      <c r="Q41" s="501">
        <v>217.2</v>
      </c>
      <c r="R41" s="500">
        <v>118.8</v>
      </c>
      <c r="S41" s="504" t="str">
        <f t="shared" si="7"/>
        <v>ON GOING PERMITTING</v>
      </c>
      <c r="T41" s="505">
        <f t="shared" si="8"/>
        <v>0.438</v>
      </c>
      <c r="U41" s="505" t="str">
        <f t="shared" si="1"/>
        <v>41-2026</v>
      </c>
      <c r="V41" s="506">
        <v>46302</v>
      </c>
      <c r="W41" s="506">
        <f t="shared" si="2"/>
        <v>46302</v>
      </c>
      <c r="X41" s="507" t="str">
        <f t="shared" si="9"/>
        <v>DESIGN APPROVED</v>
      </c>
      <c r="Y41" s="509">
        <v>46295</v>
      </c>
      <c r="Z41" s="509">
        <v>46295</v>
      </c>
      <c r="AA41" s="510">
        <v>46298</v>
      </c>
      <c r="AB41" s="510">
        <v>46301</v>
      </c>
      <c r="AC41" s="510">
        <v>46302</v>
      </c>
      <c r="AD41" s="511"/>
      <c r="AE41" s="512" t="s">
        <v>128</v>
      </c>
      <c r="AF41" s="512">
        <f t="shared" si="3"/>
        <v>3</v>
      </c>
      <c r="AG41" s="513">
        <f t="shared" si="4"/>
        <v>73</v>
      </c>
      <c r="AH41" s="514">
        <v>23</v>
      </c>
      <c r="AI41" s="514">
        <v>50</v>
      </c>
      <c r="AJ41" s="514">
        <v>39</v>
      </c>
      <c r="AK41" s="514">
        <v>11</v>
      </c>
      <c r="AL41" s="514">
        <v>0</v>
      </c>
      <c r="AM41" s="515"/>
      <c r="AN41" s="505">
        <f t="shared" si="10"/>
        <v>1</v>
      </c>
      <c r="AO41" s="516" t="str">
        <f t="shared" si="11"/>
        <v>47-2026</v>
      </c>
      <c r="AP41" s="499">
        <v>46338</v>
      </c>
      <c r="AQ41" s="499">
        <v>46346</v>
      </c>
      <c r="AR41" s="515" t="str">
        <f t="shared" si="5"/>
        <v>ON GOING PERMITTING</v>
      </c>
      <c r="AS41" s="515" t="s">
        <v>129</v>
      </c>
      <c r="AT41" s="515" t="s">
        <v>129</v>
      </c>
      <c r="AU41" s="517">
        <v>46316</v>
      </c>
      <c r="AV41" s="517">
        <v>46316</v>
      </c>
      <c r="AW41" s="514">
        <v>2</v>
      </c>
      <c r="AX41" s="514" t="s">
        <v>129</v>
      </c>
      <c r="AY41" s="517">
        <v>46310</v>
      </c>
      <c r="AZ41" s="517">
        <v>46316</v>
      </c>
      <c r="BA41" s="515">
        <v>6</v>
      </c>
      <c r="BB41" s="515">
        <v>6</v>
      </c>
      <c r="BC41" s="517">
        <v>46303</v>
      </c>
      <c r="BD41" s="517"/>
      <c r="BE41" s="514">
        <v>1</v>
      </c>
      <c r="BF41" s="514"/>
      <c r="BG41" s="517">
        <v>46322</v>
      </c>
      <c r="BH41" s="517"/>
      <c r="BI41" s="514">
        <v>1</v>
      </c>
      <c r="BJ41" s="514">
        <v>1</v>
      </c>
      <c r="BK41" s="517">
        <v>46324</v>
      </c>
      <c r="BL41" s="517">
        <v>46324</v>
      </c>
      <c r="BM41" s="514"/>
      <c r="BN41" s="514"/>
      <c r="BO41" s="517"/>
      <c r="BP41" s="517"/>
      <c r="BQ41" s="519" t="s">
        <v>356</v>
      </c>
      <c r="BR41" s="505">
        <f t="shared" si="12"/>
        <v>0.4</v>
      </c>
      <c r="BS41" s="505" t="str">
        <f t="shared" si="13"/>
        <v>47-2026</v>
      </c>
      <c r="BT41" s="499">
        <f>AP41+3</f>
        <v>46341</v>
      </c>
      <c r="BU41" s="499" t="str">
        <f t="shared" si="6"/>
        <v>48-2026</v>
      </c>
      <c r="BV41" s="499">
        <v>46351</v>
      </c>
      <c r="BW41" s="499" t="str">
        <f t="shared" si="14"/>
        <v>51-2026</v>
      </c>
      <c r="BX41" s="499">
        <f t="shared" si="23"/>
        <v>46374.76</v>
      </c>
      <c r="BY41" s="499">
        <f>IF(CA41="",BV41+CD41,CA41+CD41)</f>
        <v>46374.76</v>
      </c>
      <c r="BZ41" s="499"/>
      <c r="CA41" s="499"/>
      <c r="CB41" s="520">
        <f t="shared" si="15"/>
        <v>1</v>
      </c>
      <c r="CC41" s="521">
        <v>4</v>
      </c>
      <c r="CD41" s="522">
        <f t="shared" si="16"/>
        <v>23.76</v>
      </c>
      <c r="CE41" s="522"/>
      <c r="CF41" s="522"/>
      <c r="CG41" s="523" t="s">
        <v>134</v>
      </c>
      <c r="CH41" s="524" t="str">
        <f t="shared" si="17"/>
        <v>NOT STARTED</v>
      </c>
      <c r="CI41" s="505">
        <f t="shared" si="18"/>
        <v>0</v>
      </c>
      <c r="CJ41" s="505" t="s">
        <v>357</v>
      </c>
      <c r="CK41" s="526"/>
      <c r="CL41" s="526"/>
      <c r="CM41" s="513">
        <f t="shared" si="19"/>
        <v>73</v>
      </c>
      <c r="CN41" s="513">
        <f t="shared" si="20"/>
        <v>50</v>
      </c>
      <c r="CO41" s="501"/>
      <c r="CP41" s="501"/>
      <c r="CQ41" s="501"/>
      <c r="CR41" s="501">
        <f t="shared" si="21"/>
        <v>73</v>
      </c>
      <c r="CS41" s="527"/>
      <c r="CT41" s="527"/>
      <c r="CU41" s="527">
        <f t="shared" si="22"/>
        <v>0</v>
      </c>
      <c r="CV41" s="499"/>
    </row>
    <row r="42" ht="17" hidden="1" customHeight="1" spans="1:100">
      <c r="A42" s="499"/>
      <c r="B42" s="500" t="s">
        <v>116</v>
      </c>
      <c r="C42" s="500" t="s">
        <v>292</v>
      </c>
      <c r="D42" s="501" t="s">
        <v>118</v>
      </c>
      <c r="E42" s="500">
        <v>14.5623433</v>
      </c>
      <c r="F42" s="500">
        <v>121.1378124</v>
      </c>
      <c r="G42" s="501" t="s">
        <v>352</v>
      </c>
      <c r="H42" s="501"/>
      <c r="I42" s="501" t="s">
        <v>156</v>
      </c>
      <c r="J42" s="501" t="s">
        <v>122</v>
      </c>
      <c r="K42" s="530" t="s">
        <v>123</v>
      </c>
      <c r="L42" s="500" t="s">
        <v>358</v>
      </c>
      <c r="M42" s="500" t="s">
        <v>359</v>
      </c>
      <c r="N42" s="531" t="s">
        <v>360</v>
      </c>
      <c r="O42" s="501" t="s">
        <v>166</v>
      </c>
      <c r="P42" s="500" t="str">
        <f t="shared" si="0"/>
        <v>NO DATA</v>
      </c>
      <c r="Q42" s="501">
        <v>0</v>
      </c>
      <c r="R42" s="500">
        <v>2.65</v>
      </c>
      <c r="S42" s="504" t="str">
        <f t="shared" si="7"/>
        <v>ON GOING PERMITTING</v>
      </c>
      <c r="T42" s="505">
        <f t="shared" si="8"/>
        <v>0.372</v>
      </c>
      <c r="U42" s="505" t="str">
        <f t="shared" si="1"/>
        <v>41-2026</v>
      </c>
      <c r="V42" s="506">
        <v>46300</v>
      </c>
      <c r="W42" s="506">
        <f t="shared" si="2"/>
        <v>46300</v>
      </c>
      <c r="X42" s="507" t="str">
        <f t="shared" si="9"/>
        <v>DESIGN FOR APPROVAL</v>
      </c>
      <c r="Y42" s="517">
        <v>46301</v>
      </c>
      <c r="Z42" s="560">
        <v>46301</v>
      </c>
      <c r="AA42" s="561">
        <v>46302</v>
      </c>
      <c r="AB42" s="562">
        <v>46322</v>
      </c>
      <c r="AC42" s="561"/>
      <c r="AD42" s="511"/>
      <c r="AE42" s="512"/>
      <c r="AF42" s="512">
        <f t="shared" si="3"/>
        <v>1</v>
      </c>
      <c r="AG42" s="513">
        <f t="shared" si="4"/>
        <v>6</v>
      </c>
      <c r="AH42" s="501"/>
      <c r="AI42" s="513">
        <v>6</v>
      </c>
      <c r="AJ42" s="513">
        <v>6</v>
      </c>
      <c r="AK42" s="501"/>
      <c r="AL42" s="501"/>
      <c r="AM42" s="500"/>
      <c r="AN42" s="505">
        <f t="shared" si="10"/>
        <v>0.8</v>
      </c>
      <c r="AO42" s="516" t="str">
        <f t="shared" si="11"/>
        <v>47-2026</v>
      </c>
      <c r="AP42" s="499">
        <v>46343</v>
      </c>
      <c r="AQ42" s="499">
        <v>46346</v>
      </c>
      <c r="AR42" s="515" t="str">
        <f t="shared" si="5"/>
        <v>ON GOING PERMITTING</v>
      </c>
      <c r="AS42" s="515" t="s">
        <v>129</v>
      </c>
      <c r="AT42" s="515" t="s">
        <v>129</v>
      </c>
      <c r="AU42" s="517">
        <v>46316</v>
      </c>
      <c r="AV42" s="517">
        <v>46316</v>
      </c>
      <c r="AW42" s="514" t="s">
        <v>129</v>
      </c>
      <c r="AX42" s="518" t="s">
        <v>129</v>
      </c>
      <c r="AY42" s="517">
        <v>46316</v>
      </c>
      <c r="AZ42" s="517">
        <v>46316</v>
      </c>
      <c r="BA42" s="500">
        <v>1</v>
      </c>
      <c r="BB42" s="500">
        <v>0</v>
      </c>
      <c r="BC42" s="517">
        <v>46307</v>
      </c>
      <c r="BD42" s="563"/>
      <c r="BE42" s="513">
        <v>1</v>
      </c>
      <c r="BF42" s="513"/>
      <c r="BG42" s="499">
        <v>46322</v>
      </c>
      <c r="BH42" s="499"/>
      <c r="BI42" s="513">
        <v>1</v>
      </c>
      <c r="BJ42" s="513">
        <v>1</v>
      </c>
      <c r="BK42" s="499">
        <v>46324</v>
      </c>
      <c r="BL42" s="499">
        <v>46324</v>
      </c>
      <c r="BM42" s="513"/>
      <c r="BN42" s="513"/>
      <c r="BO42" s="513"/>
      <c r="BP42" s="499"/>
      <c r="BQ42" s="519" t="s">
        <v>361</v>
      </c>
      <c r="BR42" s="505">
        <f t="shared" si="12"/>
        <v>0.4</v>
      </c>
      <c r="BS42" s="505" t="str">
        <f t="shared" si="13"/>
        <v>47-2026</v>
      </c>
      <c r="BT42" s="499">
        <f>AP42+3</f>
        <v>46346</v>
      </c>
      <c r="BU42" s="499" t="str">
        <f t="shared" si="6"/>
        <v>45-2026</v>
      </c>
      <c r="BV42" s="499">
        <v>46329</v>
      </c>
      <c r="BW42" s="499" t="str">
        <f t="shared" si="14"/>
        <v>45-2026</v>
      </c>
      <c r="BX42" s="499">
        <f t="shared" si="23"/>
        <v>46330.06</v>
      </c>
      <c r="BY42" s="499">
        <v>46329</v>
      </c>
      <c r="BZ42" s="499" t="s">
        <v>362</v>
      </c>
      <c r="CA42" s="499"/>
      <c r="CB42" s="520">
        <f t="shared" si="15"/>
        <v>0.5</v>
      </c>
      <c r="CC42" s="521">
        <v>2</v>
      </c>
      <c r="CD42" s="522">
        <f t="shared" si="16"/>
        <v>1.06</v>
      </c>
      <c r="CE42" s="522"/>
      <c r="CF42" s="522" t="s">
        <v>190</v>
      </c>
      <c r="CG42" s="523" t="s">
        <v>299</v>
      </c>
      <c r="CH42" s="524" t="str">
        <f t="shared" si="17"/>
        <v>NOT STARTED</v>
      </c>
      <c r="CI42" s="505">
        <f t="shared" si="18"/>
        <v>0</v>
      </c>
      <c r="CJ42" s="505"/>
      <c r="CK42" s="526"/>
      <c r="CL42" s="526"/>
      <c r="CM42" s="513">
        <f t="shared" si="19"/>
        <v>6</v>
      </c>
      <c r="CN42" s="513">
        <f t="shared" si="20"/>
        <v>6</v>
      </c>
      <c r="CO42" s="501"/>
      <c r="CP42" s="501"/>
      <c r="CQ42" s="501"/>
      <c r="CR42" s="501">
        <f t="shared" si="21"/>
        <v>6</v>
      </c>
      <c r="CS42" s="527"/>
      <c r="CT42" s="527"/>
      <c r="CU42" s="527">
        <f t="shared" si="22"/>
        <v>0</v>
      </c>
      <c r="CV42" s="506"/>
    </row>
    <row r="43" ht="17" hidden="1" customHeight="1" spans="1:100">
      <c r="A43" s="499">
        <v>46419</v>
      </c>
      <c r="B43" s="500" t="s">
        <v>363</v>
      </c>
      <c r="C43" s="500" t="s">
        <v>117</v>
      </c>
      <c r="D43" s="501" t="s">
        <v>364</v>
      </c>
      <c r="E43" s="500">
        <v>14.3546449</v>
      </c>
      <c r="F43" s="500">
        <v>121.0480978</v>
      </c>
      <c r="G43" s="501" t="s">
        <v>365</v>
      </c>
      <c r="H43" s="501" t="s">
        <v>366</v>
      </c>
      <c r="I43" s="501" t="s">
        <v>366</v>
      </c>
      <c r="J43" s="501"/>
      <c r="K43" s="564" t="s">
        <v>363</v>
      </c>
      <c r="L43" s="500"/>
      <c r="M43" s="500" t="s">
        <v>367</v>
      </c>
      <c r="N43" s="565" t="s">
        <v>368</v>
      </c>
      <c r="O43" s="501" t="s">
        <v>166</v>
      </c>
      <c r="P43" s="500" t="str">
        <f t="shared" si="0"/>
        <v>&gt;=10 TONNES</v>
      </c>
      <c r="Q43" s="501">
        <v>275.7</v>
      </c>
      <c r="R43" s="501"/>
      <c r="S43" s="504" t="str">
        <f t="shared" si="7"/>
        <v>DESIGN SUBMITTED</v>
      </c>
      <c r="T43" s="505">
        <f t="shared" si="8"/>
        <v>0.264</v>
      </c>
      <c r="U43" s="505"/>
      <c r="V43" s="506"/>
      <c r="W43" s="506"/>
      <c r="X43" s="507" t="str">
        <f t="shared" si="9"/>
        <v>DESIGN FOR APPROVAL</v>
      </c>
      <c r="Y43" s="517">
        <v>46309</v>
      </c>
      <c r="Z43" s="517">
        <v>46312</v>
      </c>
      <c r="AA43" s="566">
        <v>46316</v>
      </c>
      <c r="AB43" s="506">
        <v>46323</v>
      </c>
      <c r="AC43" s="566"/>
      <c r="AD43" s="511"/>
      <c r="AE43" s="512"/>
      <c r="AF43" s="512">
        <f t="shared" si="3"/>
        <v>7</v>
      </c>
      <c r="AG43" s="513">
        <f t="shared" si="4"/>
        <v>0</v>
      </c>
      <c r="AH43" s="501"/>
      <c r="AI43" s="501"/>
      <c r="AJ43" s="501"/>
      <c r="AK43" s="501"/>
      <c r="AL43" s="501"/>
      <c r="AM43" s="500"/>
      <c r="AN43" s="505">
        <f t="shared" si="10"/>
        <v>0.8</v>
      </c>
      <c r="AO43" s="516" t="str">
        <f t="shared" si="11"/>
        <v/>
      </c>
      <c r="AP43" s="499"/>
      <c r="AQ43" s="499"/>
      <c r="AR43" s="515" t="str">
        <f t="shared" si="5"/>
        <v>PERMITTING NOT STARTED</v>
      </c>
      <c r="AS43" s="515"/>
      <c r="AT43" s="515"/>
      <c r="AU43" s="517"/>
      <c r="AV43" s="517"/>
      <c r="AW43" s="514"/>
      <c r="AX43" s="515"/>
      <c r="AY43" s="517"/>
      <c r="AZ43" s="517"/>
      <c r="BA43" s="501"/>
      <c r="BB43" s="501"/>
      <c r="BC43" s="567"/>
      <c r="BD43" s="563"/>
      <c r="BE43" s="513"/>
      <c r="BF43" s="513"/>
      <c r="BG43" s="499"/>
      <c r="BH43" s="499"/>
      <c r="BI43" s="527"/>
      <c r="BJ43" s="527"/>
      <c r="BK43" s="499"/>
      <c r="BL43" s="499"/>
      <c r="BM43" s="513"/>
      <c r="BN43" s="513"/>
      <c r="BO43" s="513"/>
      <c r="BP43" s="499"/>
      <c r="BQ43" s="519"/>
      <c r="BR43" s="505">
        <f t="shared" si="12"/>
        <v>0</v>
      </c>
      <c r="BS43" s="505" t="str">
        <f t="shared" si="13"/>
        <v/>
      </c>
      <c r="BT43" s="499"/>
      <c r="BU43" s="499" t="str">
        <f t="shared" si="6"/>
        <v/>
      </c>
      <c r="BV43" s="499"/>
      <c r="BW43" s="499" t="str">
        <f t="shared" si="14"/>
        <v>16-1900</v>
      </c>
      <c r="BX43" s="499">
        <f t="shared" si="23"/>
        <v>110.28</v>
      </c>
      <c r="BY43" s="499"/>
      <c r="BZ43" s="499"/>
      <c r="CA43" s="499"/>
      <c r="CB43" s="520">
        <f t="shared" si="15"/>
        <v>0</v>
      </c>
      <c r="CC43" s="521">
        <v>2</v>
      </c>
      <c r="CD43" s="522">
        <f t="shared" si="16"/>
        <v>110.28</v>
      </c>
      <c r="CE43" s="522"/>
      <c r="CF43" s="522"/>
      <c r="CG43" s="523"/>
      <c r="CH43" s="524" t="str">
        <f t="shared" si="17"/>
        <v>NOT STARTED</v>
      </c>
      <c r="CI43" s="505">
        <f t="shared" si="18"/>
        <v>0</v>
      </c>
      <c r="CJ43" s="505"/>
      <c r="CK43" s="526"/>
      <c r="CL43" s="526"/>
      <c r="CM43" s="513">
        <f t="shared" si="19"/>
        <v>0</v>
      </c>
      <c r="CN43" s="513">
        <f t="shared" si="20"/>
        <v>0</v>
      </c>
      <c r="CO43" s="501"/>
      <c r="CP43" s="501"/>
      <c r="CQ43" s="501"/>
      <c r="CR43" s="501">
        <f t="shared" si="21"/>
        <v>0</v>
      </c>
      <c r="CS43" s="527"/>
      <c r="CT43" s="527"/>
      <c r="CU43" s="527">
        <f t="shared" si="22"/>
        <v>0</v>
      </c>
      <c r="CV43" s="506"/>
    </row>
    <row r="44" ht="17" hidden="1" customHeight="1" spans="1:100">
      <c r="A44" s="499">
        <v>46419</v>
      </c>
      <c r="B44" s="500" t="s">
        <v>363</v>
      </c>
      <c r="C44" s="500" t="s">
        <v>117</v>
      </c>
      <c r="D44" s="501" t="s">
        <v>118</v>
      </c>
      <c r="E44" s="500">
        <v>14.5684274</v>
      </c>
      <c r="F44" s="500">
        <v>121.0710569</v>
      </c>
      <c r="G44" s="501" t="s">
        <v>183</v>
      </c>
      <c r="H44" s="501" t="s">
        <v>120</v>
      </c>
      <c r="I44" s="501" t="s">
        <v>184</v>
      </c>
      <c r="J44" s="501"/>
      <c r="K44" s="564" t="s">
        <v>363</v>
      </c>
      <c r="L44" s="500"/>
      <c r="M44" s="500" t="s">
        <v>369</v>
      </c>
      <c r="N44" s="565" t="s">
        <v>370</v>
      </c>
      <c r="O44" s="568" t="s">
        <v>166</v>
      </c>
      <c r="P44" s="569" t="str">
        <f t="shared" si="0"/>
        <v>&gt;=10 TONNES</v>
      </c>
      <c r="Q44" s="501">
        <v>125</v>
      </c>
      <c r="R44" s="501"/>
      <c r="S44" s="504" t="str">
        <f t="shared" si="7"/>
        <v>DESIGN COMPLETED</v>
      </c>
      <c r="T44" s="505">
        <f t="shared" si="8"/>
        <v>0.198</v>
      </c>
      <c r="U44" s="505"/>
      <c r="V44" s="506"/>
      <c r="W44" s="506"/>
      <c r="X44" s="507" t="str">
        <f t="shared" si="9"/>
        <v>DESIGN FOR SUBMISSION</v>
      </c>
      <c r="Y44" s="517">
        <v>46308</v>
      </c>
      <c r="Z44" s="517">
        <v>46309</v>
      </c>
      <c r="AA44" s="566">
        <v>46316</v>
      </c>
      <c r="AB44" s="501"/>
      <c r="AC44" s="566"/>
      <c r="AD44" s="511"/>
      <c r="AE44" s="512"/>
      <c r="AF44" s="512">
        <f t="shared" si="3"/>
        <v>8</v>
      </c>
      <c r="AG44" s="513">
        <f t="shared" si="4"/>
        <v>108</v>
      </c>
      <c r="AH44" s="513">
        <v>47</v>
      </c>
      <c r="AI44" s="513">
        <v>61</v>
      </c>
      <c r="AJ44" s="513">
        <v>48</v>
      </c>
      <c r="AK44" s="513">
        <v>13</v>
      </c>
      <c r="AL44" s="501"/>
      <c r="AM44" s="500"/>
      <c r="AN44" s="505">
        <f t="shared" si="10"/>
        <v>0.6</v>
      </c>
      <c r="AO44" s="516" t="str">
        <f t="shared" si="11"/>
        <v/>
      </c>
      <c r="AP44" s="499"/>
      <c r="AQ44" s="499"/>
      <c r="AR44" s="515" t="str">
        <f t="shared" si="5"/>
        <v>PERMITTING NOT STARTED</v>
      </c>
      <c r="AS44" s="515"/>
      <c r="AT44" s="515"/>
      <c r="AU44" s="517"/>
      <c r="AV44" s="517"/>
      <c r="AW44" s="514"/>
      <c r="AX44" s="515"/>
      <c r="AY44" s="517"/>
      <c r="AZ44" s="517"/>
      <c r="BA44" s="501"/>
      <c r="BB44" s="501"/>
      <c r="BC44" s="567"/>
      <c r="BD44" s="563"/>
      <c r="BE44" s="513"/>
      <c r="BF44" s="513"/>
      <c r="BG44" s="499"/>
      <c r="BH44" s="499"/>
      <c r="BI44" s="527"/>
      <c r="BJ44" s="527"/>
      <c r="BK44" s="499"/>
      <c r="BL44" s="499"/>
      <c r="BM44" s="513"/>
      <c r="BN44" s="513"/>
      <c r="BO44" s="513"/>
      <c r="BP44" s="499"/>
      <c r="BQ44" s="519"/>
      <c r="BR44" s="505">
        <f t="shared" si="12"/>
        <v>0</v>
      </c>
      <c r="BS44" s="505" t="str">
        <f t="shared" si="13"/>
        <v/>
      </c>
      <c r="BT44" s="499"/>
      <c r="BU44" s="499" t="str">
        <f t="shared" si="6"/>
        <v/>
      </c>
      <c r="BV44" s="499"/>
      <c r="BW44" s="499" t="str">
        <f t="shared" si="14"/>
        <v>8-1900</v>
      </c>
      <c r="BX44" s="499">
        <f t="shared" si="23"/>
        <v>50</v>
      </c>
      <c r="BY44" s="499"/>
      <c r="BZ44" s="499"/>
      <c r="CA44" s="499"/>
      <c r="CB44" s="520">
        <f t="shared" si="15"/>
        <v>0.5</v>
      </c>
      <c r="CC44" s="521">
        <v>2</v>
      </c>
      <c r="CD44" s="522">
        <f t="shared" si="16"/>
        <v>50</v>
      </c>
      <c r="CE44" s="522"/>
      <c r="CF44" s="522"/>
      <c r="CG44" s="523"/>
      <c r="CH44" s="524" t="str">
        <f t="shared" si="17"/>
        <v>NOT STARTED</v>
      </c>
      <c r="CI44" s="505">
        <f t="shared" si="18"/>
        <v>0</v>
      </c>
      <c r="CJ44" s="505"/>
      <c r="CK44" s="526"/>
      <c r="CL44" s="526"/>
      <c r="CM44" s="513">
        <f t="shared" si="19"/>
        <v>108</v>
      </c>
      <c r="CN44" s="513">
        <f t="shared" si="20"/>
        <v>61</v>
      </c>
      <c r="CO44" s="501"/>
      <c r="CP44" s="501"/>
      <c r="CQ44" s="501"/>
      <c r="CR44" s="501">
        <f t="shared" si="21"/>
        <v>108</v>
      </c>
      <c r="CS44" s="527"/>
      <c r="CT44" s="527"/>
      <c r="CU44" s="527">
        <f t="shared" si="22"/>
        <v>0</v>
      </c>
      <c r="CV44" s="506"/>
    </row>
    <row r="45" ht="17" hidden="1" customHeight="1" spans="1:100">
      <c r="A45" s="499">
        <v>46419</v>
      </c>
      <c r="B45" s="500" t="s">
        <v>363</v>
      </c>
      <c r="C45" s="500" t="s">
        <v>117</v>
      </c>
      <c r="D45" s="501" t="s">
        <v>118</v>
      </c>
      <c r="E45" s="500">
        <v>14.5872366</v>
      </c>
      <c r="F45" s="500">
        <v>121.1693862</v>
      </c>
      <c r="G45" s="501" t="s">
        <v>371</v>
      </c>
      <c r="H45" s="501" t="s">
        <v>155</v>
      </c>
      <c r="I45" s="501" t="s">
        <v>156</v>
      </c>
      <c r="J45" s="501"/>
      <c r="K45" s="564" t="s">
        <v>363</v>
      </c>
      <c r="L45" s="500"/>
      <c r="M45" s="500" t="s">
        <v>372</v>
      </c>
      <c r="N45" s="565" t="s">
        <v>373</v>
      </c>
      <c r="O45" s="568" t="s">
        <v>166</v>
      </c>
      <c r="P45" s="569" t="str">
        <f t="shared" si="0"/>
        <v>&gt;=10 TONNES</v>
      </c>
      <c r="Q45" s="501">
        <v>192.4</v>
      </c>
      <c r="R45" s="501"/>
      <c r="S45" s="504" t="str">
        <f t="shared" si="7"/>
        <v>DESIGN COMPLETED</v>
      </c>
      <c r="T45" s="505">
        <f t="shared" si="8"/>
        <v>0.198</v>
      </c>
      <c r="U45" s="505"/>
      <c r="V45" s="506"/>
      <c r="W45" s="506"/>
      <c r="X45" s="507" t="str">
        <f t="shared" si="9"/>
        <v>DESIGN FOR SUBMISSION</v>
      </c>
      <c r="Y45" s="517">
        <v>46314</v>
      </c>
      <c r="Z45" s="517">
        <v>46315</v>
      </c>
      <c r="AA45" s="566">
        <v>46322</v>
      </c>
      <c r="AB45" s="501"/>
      <c r="AC45" s="566"/>
      <c r="AD45" s="511"/>
      <c r="AE45" s="512"/>
      <c r="AF45" s="512">
        <f t="shared" si="3"/>
        <v>8</v>
      </c>
      <c r="AG45" s="513">
        <f t="shared" si="4"/>
        <v>0</v>
      </c>
      <c r="AH45" s="501"/>
      <c r="AI45" s="501"/>
      <c r="AJ45" s="501"/>
      <c r="AK45" s="501"/>
      <c r="AL45" s="501"/>
      <c r="AM45" s="500"/>
      <c r="AN45" s="505">
        <f t="shared" si="10"/>
        <v>0.6</v>
      </c>
      <c r="AO45" s="516" t="str">
        <f t="shared" si="11"/>
        <v/>
      </c>
      <c r="AP45" s="499"/>
      <c r="AQ45" s="499"/>
      <c r="AR45" s="515" t="str">
        <f t="shared" si="5"/>
        <v>PERMITTING NOT STARTED</v>
      </c>
      <c r="AS45" s="515"/>
      <c r="AT45" s="515"/>
      <c r="AU45" s="517"/>
      <c r="AV45" s="517"/>
      <c r="AW45" s="514"/>
      <c r="AX45" s="515"/>
      <c r="AY45" s="517"/>
      <c r="AZ45" s="517"/>
      <c r="BA45" s="501"/>
      <c r="BB45" s="501"/>
      <c r="BC45" s="567"/>
      <c r="BD45" s="563"/>
      <c r="BE45" s="513"/>
      <c r="BF45" s="513"/>
      <c r="BG45" s="499"/>
      <c r="BH45" s="499"/>
      <c r="BI45" s="527"/>
      <c r="BJ45" s="527"/>
      <c r="BK45" s="499"/>
      <c r="BL45" s="499"/>
      <c r="BM45" s="513"/>
      <c r="BN45" s="513"/>
      <c r="BO45" s="513"/>
      <c r="BP45" s="499"/>
      <c r="BQ45" s="519"/>
      <c r="BR45" s="505">
        <f t="shared" si="12"/>
        <v>0</v>
      </c>
      <c r="BS45" s="505" t="str">
        <f t="shared" si="13"/>
        <v/>
      </c>
      <c r="BT45" s="499"/>
      <c r="BU45" s="499" t="str">
        <f t="shared" si="6"/>
        <v/>
      </c>
      <c r="BV45" s="499"/>
      <c r="BW45" s="499" t="str">
        <f t="shared" si="14"/>
        <v>11-1900</v>
      </c>
      <c r="BX45" s="499">
        <f t="shared" si="23"/>
        <v>76.96</v>
      </c>
      <c r="BY45" s="499"/>
      <c r="BZ45" s="499"/>
      <c r="CA45" s="499"/>
      <c r="CB45" s="520">
        <f t="shared" si="15"/>
        <v>0</v>
      </c>
      <c r="CC45" s="521">
        <v>2</v>
      </c>
      <c r="CD45" s="522">
        <f t="shared" si="16"/>
        <v>76.96</v>
      </c>
      <c r="CE45" s="522"/>
      <c r="CF45" s="522"/>
      <c r="CG45" s="523"/>
      <c r="CH45" s="524" t="str">
        <f t="shared" si="17"/>
        <v>NOT STARTED</v>
      </c>
      <c r="CI45" s="505">
        <f t="shared" si="18"/>
        <v>0</v>
      </c>
      <c r="CJ45" s="505"/>
      <c r="CK45" s="526"/>
      <c r="CL45" s="526"/>
      <c r="CM45" s="513">
        <f t="shared" si="19"/>
        <v>0</v>
      </c>
      <c r="CN45" s="513">
        <f t="shared" si="20"/>
        <v>0</v>
      </c>
      <c r="CO45" s="501"/>
      <c r="CP45" s="501"/>
      <c r="CQ45" s="501"/>
      <c r="CR45" s="501">
        <f t="shared" si="21"/>
        <v>0</v>
      </c>
      <c r="CS45" s="527"/>
      <c r="CT45" s="527"/>
      <c r="CU45" s="527">
        <f t="shared" si="22"/>
        <v>0</v>
      </c>
      <c r="CV45" s="506"/>
    </row>
    <row r="46" ht="17" hidden="1" customHeight="1" spans="1:100">
      <c r="A46" s="499">
        <v>46419</v>
      </c>
      <c r="B46" s="500" t="s">
        <v>363</v>
      </c>
      <c r="C46" s="500" t="s">
        <v>117</v>
      </c>
      <c r="D46" s="501" t="s">
        <v>118</v>
      </c>
      <c r="E46" s="500">
        <v>14.6228606</v>
      </c>
      <c r="F46" s="500">
        <v>121.0599833</v>
      </c>
      <c r="G46" s="501" t="s">
        <v>300</v>
      </c>
      <c r="H46" s="501" t="s">
        <v>120</v>
      </c>
      <c r="I46" s="501" t="s">
        <v>308</v>
      </c>
      <c r="J46" s="501"/>
      <c r="K46" s="564" t="s">
        <v>363</v>
      </c>
      <c r="L46" s="500"/>
      <c r="M46" s="500" t="s">
        <v>374</v>
      </c>
      <c r="N46" s="565" t="s">
        <v>375</v>
      </c>
      <c r="O46" s="568" t="s">
        <v>166</v>
      </c>
      <c r="P46" s="569" t="str">
        <f t="shared" si="0"/>
        <v>&gt;=10 TONNES</v>
      </c>
      <c r="Q46" s="501">
        <v>399.2</v>
      </c>
      <c r="R46" s="501"/>
      <c r="S46" s="504" t="str">
        <f t="shared" si="7"/>
        <v>DESIGN SUBMITTED</v>
      </c>
      <c r="T46" s="505">
        <f t="shared" si="8"/>
        <v>0.264</v>
      </c>
      <c r="U46" s="505"/>
      <c r="V46" s="506"/>
      <c r="W46" s="506"/>
      <c r="X46" s="507" t="str">
        <f t="shared" si="9"/>
        <v>DESIGN FOR APPROVAL</v>
      </c>
      <c r="Y46" s="517">
        <v>46307</v>
      </c>
      <c r="Z46" s="517">
        <v>46308</v>
      </c>
      <c r="AA46" s="566">
        <v>46312</v>
      </c>
      <c r="AB46" s="506">
        <v>46323</v>
      </c>
      <c r="AC46" s="566"/>
      <c r="AD46" s="511"/>
      <c r="AE46" s="512"/>
      <c r="AF46" s="512">
        <f t="shared" si="3"/>
        <v>5</v>
      </c>
      <c r="AG46" s="513">
        <f t="shared" si="4"/>
        <v>298</v>
      </c>
      <c r="AH46" s="513">
        <v>105</v>
      </c>
      <c r="AI46" s="513">
        <v>193</v>
      </c>
      <c r="AJ46" s="513">
        <v>159</v>
      </c>
      <c r="AK46" s="513">
        <v>34</v>
      </c>
      <c r="AL46" s="501"/>
      <c r="AM46" s="500"/>
      <c r="AN46" s="505">
        <f t="shared" si="10"/>
        <v>0.8</v>
      </c>
      <c r="AO46" s="516" t="str">
        <f t="shared" si="11"/>
        <v/>
      </c>
      <c r="AP46" s="499"/>
      <c r="AQ46" s="499"/>
      <c r="AR46" s="515" t="str">
        <f t="shared" si="5"/>
        <v>PERMITTING NOT STARTED</v>
      </c>
      <c r="AS46" s="515"/>
      <c r="AT46" s="515"/>
      <c r="AU46" s="517"/>
      <c r="AV46" s="517"/>
      <c r="AW46" s="514"/>
      <c r="AX46" s="515"/>
      <c r="AY46" s="517"/>
      <c r="AZ46" s="517"/>
      <c r="BA46" s="501"/>
      <c r="BB46" s="501"/>
      <c r="BC46" s="567"/>
      <c r="BD46" s="563"/>
      <c r="BE46" s="513"/>
      <c r="BF46" s="513"/>
      <c r="BG46" s="499"/>
      <c r="BH46" s="499"/>
      <c r="BI46" s="527"/>
      <c r="BJ46" s="527"/>
      <c r="BK46" s="499"/>
      <c r="BL46" s="499"/>
      <c r="BM46" s="513"/>
      <c r="BN46" s="513"/>
      <c r="BO46" s="513"/>
      <c r="BP46" s="499"/>
      <c r="BQ46" s="519"/>
      <c r="BR46" s="505">
        <f t="shared" si="12"/>
        <v>0</v>
      </c>
      <c r="BS46" s="505" t="str">
        <f t="shared" si="13"/>
        <v/>
      </c>
      <c r="BT46" s="499"/>
      <c r="BU46" s="499" t="str">
        <f t="shared" si="6"/>
        <v/>
      </c>
      <c r="BV46" s="499"/>
      <c r="BW46" s="499" t="str">
        <f t="shared" si="14"/>
        <v>23-1900</v>
      </c>
      <c r="BX46" s="499">
        <f t="shared" si="23"/>
        <v>159.68</v>
      </c>
      <c r="BY46" s="499"/>
      <c r="BZ46" s="499"/>
      <c r="CA46" s="499"/>
      <c r="CB46" s="520">
        <f t="shared" si="15"/>
        <v>0.5</v>
      </c>
      <c r="CC46" s="521">
        <v>2</v>
      </c>
      <c r="CD46" s="522">
        <f t="shared" si="16"/>
        <v>159.68</v>
      </c>
      <c r="CE46" s="522"/>
      <c r="CF46" s="522"/>
      <c r="CG46" s="523"/>
      <c r="CH46" s="524" t="str">
        <f t="shared" si="17"/>
        <v>NOT STARTED</v>
      </c>
      <c r="CI46" s="505">
        <f t="shared" si="18"/>
        <v>0</v>
      </c>
      <c r="CJ46" s="505"/>
      <c r="CK46" s="526"/>
      <c r="CL46" s="526"/>
      <c r="CM46" s="513">
        <f t="shared" si="19"/>
        <v>298</v>
      </c>
      <c r="CN46" s="513">
        <f t="shared" si="20"/>
        <v>193</v>
      </c>
      <c r="CO46" s="501"/>
      <c r="CP46" s="501"/>
      <c r="CQ46" s="501"/>
      <c r="CR46" s="501">
        <f t="shared" si="21"/>
        <v>298</v>
      </c>
      <c r="CS46" s="527"/>
      <c r="CT46" s="527"/>
      <c r="CU46" s="527">
        <f t="shared" si="22"/>
        <v>0</v>
      </c>
      <c r="CV46" s="506"/>
    </row>
    <row r="47" ht="17" hidden="1" customHeight="1" spans="1:100">
      <c r="A47" s="499">
        <v>46419</v>
      </c>
      <c r="B47" s="500" t="s">
        <v>363</v>
      </c>
      <c r="C47" s="500" t="s">
        <v>117</v>
      </c>
      <c r="D47" s="501" t="s">
        <v>118</v>
      </c>
      <c r="E47" s="500">
        <v>14.3991323</v>
      </c>
      <c r="F47" s="500">
        <v>121.0441404</v>
      </c>
      <c r="G47" s="501" t="s">
        <v>376</v>
      </c>
      <c r="H47" s="501" t="s">
        <v>120</v>
      </c>
      <c r="I47" s="501" t="s">
        <v>377</v>
      </c>
      <c r="J47" s="501"/>
      <c r="K47" s="564" t="s">
        <v>363</v>
      </c>
      <c r="L47" s="500"/>
      <c r="M47" s="500" t="s">
        <v>378</v>
      </c>
      <c r="N47" s="565" t="s">
        <v>379</v>
      </c>
      <c r="O47" s="568" t="s">
        <v>166</v>
      </c>
      <c r="P47" s="569" t="str">
        <f t="shared" si="0"/>
        <v>&gt;=10 TONNES</v>
      </c>
      <c r="Q47" s="501">
        <v>115.7</v>
      </c>
      <c r="R47" s="501"/>
      <c r="S47" s="504" t="str">
        <f t="shared" si="7"/>
        <v>DESIGN COMPLETED</v>
      </c>
      <c r="T47" s="505">
        <f t="shared" si="8"/>
        <v>0.198</v>
      </c>
      <c r="U47" s="505"/>
      <c r="V47" s="506"/>
      <c r="W47" s="506"/>
      <c r="X47" s="507" t="str">
        <f t="shared" si="9"/>
        <v>DESIGN FOR SUBMISSION</v>
      </c>
      <c r="Y47" s="517">
        <v>46311</v>
      </c>
      <c r="Z47" s="517">
        <v>46314</v>
      </c>
      <c r="AA47" s="566">
        <v>46321</v>
      </c>
      <c r="AB47" s="501"/>
      <c r="AC47" s="566"/>
      <c r="AD47" s="511"/>
      <c r="AE47" s="512"/>
      <c r="AF47" s="512">
        <f t="shared" si="3"/>
        <v>10</v>
      </c>
      <c r="AG47" s="513">
        <f t="shared" si="4"/>
        <v>0</v>
      </c>
      <c r="AH47" s="501"/>
      <c r="AI47" s="501"/>
      <c r="AJ47" s="501"/>
      <c r="AK47" s="501"/>
      <c r="AL47" s="501"/>
      <c r="AM47" s="500"/>
      <c r="AN47" s="505">
        <f t="shared" si="10"/>
        <v>0.6</v>
      </c>
      <c r="AO47" s="516" t="str">
        <f t="shared" si="11"/>
        <v/>
      </c>
      <c r="AP47" s="499"/>
      <c r="AQ47" s="499"/>
      <c r="AR47" s="515" t="str">
        <f t="shared" si="5"/>
        <v>PERMITTING NOT STARTED</v>
      </c>
      <c r="AS47" s="515"/>
      <c r="AT47" s="515"/>
      <c r="AU47" s="517"/>
      <c r="AV47" s="517"/>
      <c r="AW47" s="514"/>
      <c r="AX47" s="515"/>
      <c r="AY47" s="517"/>
      <c r="AZ47" s="517"/>
      <c r="BA47" s="501"/>
      <c r="BB47" s="501"/>
      <c r="BC47" s="567"/>
      <c r="BD47" s="563"/>
      <c r="BE47" s="513"/>
      <c r="BF47" s="513"/>
      <c r="BG47" s="499"/>
      <c r="BH47" s="499"/>
      <c r="BI47" s="527"/>
      <c r="BJ47" s="527"/>
      <c r="BK47" s="499"/>
      <c r="BL47" s="499"/>
      <c r="BM47" s="513"/>
      <c r="BN47" s="513"/>
      <c r="BO47" s="513"/>
      <c r="BP47" s="499"/>
      <c r="BQ47" s="519"/>
      <c r="BR47" s="505">
        <f t="shared" si="12"/>
        <v>0</v>
      </c>
      <c r="BS47" s="505" t="str">
        <f t="shared" si="13"/>
        <v/>
      </c>
      <c r="BT47" s="499"/>
      <c r="BU47" s="499" t="str">
        <f t="shared" si="6"/>
        <v/>
      </c>
      <c r="BV47" s="499"/>
      <c r="BW47" s="499" t="str">
        <f t="shared" si="14"/>
        <v>7-1900</v>
      </c>
      <c r="BX47" s="499">
        <f t="shared" si="23"/>
        <v>46.28</v>
      </c>
      <c r="BY47" s="499"/>
      <c r="BZ47" s="499"/>
      <c r="CA47" s="499"/>
      <c r="CB47" s="520">
        <f t="shared" si="15"/>
        <v>0</v>
      </c>
      <c r="CC47" s="521">
        <v>2</v>
      </c>
      <c r="CD47" s="522">
        <f t="shared" si="16"/>
        <v>46.28</v>
      </c>
      <c r="CE47" s="522"/>
      <c r="CF47" s="522"/>
      <c r="CG47" s="523"/>
      <c r="CH47" s="524" t="str">
        <f t="shared" si="17"/>
        <v>NOT STARTED</v>
      </c>
      <c r="CI47" s="505">
        <f t="shared" si="18"/>
        <v>0</v>
      </c>
      <c r="CJ47" s="505"/>
      <c r="CK47" s="526"/>
      <c r="CL47" s="526"/>
      <c r="CM47" s="513">
        <f t="shared" si="19"/>
        <v>0</v>
      </c>
      <c r="CN47" s="513">
        <f t="shared" si="20"/>
        <v>0</v>
      </c>
      <c r="CO47" s="501"/>
      <c r="CP47" s="501"/>
      <c r="CQ47" s="501"/>
      <c r="CR47" s="501">
        <f t="shared" si="21"/>
        <v>0</v>
      </c>
      <c r="CS47" s="527"/>
      <c r="CT47" s="527"/>
      <c r="CU47" s="527">
        <f t="shared" si="22"/>
        <v>0</v>
      </c>
      <c r="CV47" s="506"/>
    </row>
    <row r="48" ht="17" hidden="1" customHeight="1" spans="1:100">
      <c r="A48" s="499">
        <v>46419</v>
      </c>
      <c r="B48" s="500" t="s">
        <v>363</v>
      </c>
      <c r="C48" s="500" t="s">
        <v>117</v>
      </c>
      <c r="D48" s="501" t="s">
        <v>118</v>
      </c>
      <c r="E48" s="500">
        <v>14.4850605</v>
      </c>
      <c r="F48" s="500">
        <v>121.0412262</v>
      </c>
      <c r="G48" s="501" t="s">
        <v>380</v>
      </c>
      <c r="H48" s="501" t="s">
        <v>120</v>
      </c>
      <c r="I48" s="501" t="s">
        <v>381</v>
      </c>
      <c r="J48" s="501"/>
      <c r="K48" s="564" t="s">
        <v>363</v>
      </c>
      <c r="L48" s="500"/>
      <c r="M48" s="500" t="s">
        <v>382</v>
      </c>
      <c r="N48" s="565" t="s">
        <v>383</v>
      </c>
      <c r="O48" s="568" t="s">
        <v>127</v>
      </c>
      <c r="P48" s="569" t="str">
        <f t="shared" si="0"/>
        <v>&gt;=10 TONNES</v>
      </c>
      <c r="Q48" s="501">
        <v>445.2</v>
      </c>
      <c r="R48" s="501"/>
      <c r="S48" s="504" t="str">
        <f t="shared" si="7"/>
        <v>ON GOING DESIGN</v>
      </c>
      <c r="T48" s="505">
        <f t="shared" si="8"/>
        <v>0.132</v>
      </c>
      <c r="U48" s="505"/>
      <c r="V48" s="506"/>
      <c r="W48" s="506"/>
      <c r="X48" s="507" t="str">
        <f t="shared" si="9"/>
        <v>ON GOING DESIGN</v>
      </c>
      <c r="Y48" s="517">
        <v>46312</v>
      </c>
      <c r="Z48" s="517">
        <v>46316</v>
      </c>
      <c r="AA48" s="566"/>
      <c r="AB48" s="501"/>
      <c r="AC48" s="566"/>
      <c r="AD48" s="511"/>
      <c r="AE48" s="512"/>
      <c r="AF48" s="512">
        <f t="shared" si="3"/>
        <v>0</v>
      </c>
      <c r="AG48" s="513">
        <f t="shared" si="4"/>
        <v>59</v>
      </c>
      <c r="AH48" s="513">
        <v>35</v>
      </c>
      <c r="AI48" s="513">
        <v>24</v>
      </c>
      <c r="AJ48" s="513">
        <v>21</v>
      </c>
      <c r="AK48" s="513">
        <v>3</v>
      </c>
      <c r="AL48" s="501"/>
      <c r="AM48" s="500"/>
      <c r="AN48" s="505">
        <f t="shared" si="10"/>
        <v>0.4</v>
      </c>
      <c r="AO48" s="516" t="str">
        <f t="shared" si="11"/>
        <v/>
      </c>
      <c r="AP48" s="499"/>
      <c r="AQ48" s="499"/>
      <c r="AR48" s="515" t="str">
        <f t="shared" si="5"/>
        <v>WAITING FOR PLAN</v>
      </c>
      <c r="AS48" s="515"/>
      <c r="AT48" s="515"/>
      <c r="AU48" s="517"/>
      <c r="AV48" s="517"/>
      <c r="AW48" s="514"/>
      <c r="AX48" s="515"/>
      <c r="AY48" s="517"/>
      <c r="AZ48" s="517"/>
      <c r="BA48" s="501"/>
      <c r="BB48" s="501"/>
      <c r="BC48" s="567"/>
      <c r="BD48" s="563"/>
      <c r="BE48" s="513"/>
      <c r="BF48" s="513"/>
      <c r="BG48" s="499"/>
      <c r="BH48" s="499"/>
      <c r="BI48" s="527"/>
      <c r="BJ48" s="527"/>
      <c r="BK48" s="499"/>
      <c r="BL48" s="499"/>
      <c r="BM48" s="513"/>
      <c r="BN48" s="513"/>
      <c r="BO48" s="513"/>
      <c r="BP48" s="499"/>
      <c r="BQ48" s="519"/>
      <c r="BR48" s="505">
        <f t="shared" si="12"/>
        <v>0</v>
      </c>
      <c r="BS48" s="505" t="str">
        <f t="shared" si="13"/>
        <v/>
      </c>
      <c r="BT48" s="499"/>
      <c r="BU48" s="499" t="str">
        <f t="shared" si="6"/>
        <v/>
      </c>
      <c r="BV48" s="499"/>
      <c r="BW48" s="499" t="str">
        <f t="shared" si="14"/>
        <v>26-1900</v>
      </c>
      <c r="BX48" s="499">
        <f t="shared" si="23"/>
        <v>178.08</v>
      </c>
      <c r="BY48" s="499"/>
      <c r="BZ48" s="499"/>
      <c r="CA48" s="499"/>
      <c r="CB48" s="520">
        <f t="shared" si="15"/>
        <v>0.5</v>
      </c>
      <c r="CC48" s="521">
        <v>2</v>
      </c>
      <c r="CD48" s="522">
        <f t="shared" si="16"/>
        <v>178.08</v>
      </c>
      <c r="CE48" s="522"/>
      <c r="CF48" s="522"/>
      <c r="CG48" s="523"/>
      <c r="CH48" s="524" t="str">
        <f t="shared" si="17"/>
        <v>NOT STARTED</v>
      </c>
      <c r="CI48" s="505">
        <f t="shared" si="18"/>
        <v>0</v>
      </c>
      <c r="CJ48" s="505"/>
      <c r="CK48" s="526"/>
      <c r="CL48" s="526"/>
      <c r="CM48" s="513">
        <f t="shared" si="19"/>
        <v>59</v>
      </c>
      <c r="CN48" s="513">
        <f t="shared" si="20"/>
        <v>24</v>
      </c>
      <c r="CO48" s="501"/>
      <c r="CP48" s="501"/>
      <c r="CQ48" s="501"/>
      <c r="CR48" s="501">
        <f t="shared" si="21"/>
        <v>59</v>
      </c>
      <c r="CS48" s="527"/>
      <c r="CT48" s="527"/>
      <c r="CU48" s="527">
        <f t="shared" si="22"/>
        <v>0</v>
      </c>
      <c r="CV48" s="506"/>
    </row>
    <row r="49" ht="17" hidden="1" customHeight="1" spans="1:100">
      <c r="A49" s="499">
        <v>46419</v>
      </c>
      <c r="B49" s="500" t="s">
        <v>363</v>
      </c>
      <c r="C49" s="500" t="s">
        <v>117</v>
      </c>
      <c r="D49" s="501" t="s">
        <v>118</v>
      </c>
      <c r="E49" s="500">
        <v>14.5969054</v>
      </c>
      <c r="F49" s="500">
        <v>120.9893522</v>
      </c>
      <c r="G49" s="501" t="s">
        <v>119</v>
      </c>
      <c r="H49" s="501" t="s">
        <v>120</v>
      </c>
      <c r="I49" s="501" t="s">
        <v>121</v>
      </c>
      <c r="J49" s="501"/>
      <c r="K49" s="564" t="s">
        <v>363</v>
      </c>
      <c r="L49" s="500"/>
      <c r="M49" s="500" t="s">
        <v>384</v>
      </c>
      <c r="N49" s="565" t="s">
        <v>385</v>
      </c>
      <c r="O49" s="568" t="s">
        <v>166</v>
      </c>
      <c r="P49" s="569" t="str">
        <f t="shared" si="0"/>
        <v>&gt;=10 TONNES</v>
      </c>
      <c r="Q49" s="501">
        <v>369</v>
      </c>
      <c r="R49" s="501"/>
      <c r="S49" s="504" t="str">
        <f t="shared" si="7"/>
        <v>ON GOING SURVEY</v>
      </c>
      <c r="T49" s="505">
        <f t="shared" si="8"/>
        <v>0.066</v>
      </c>
      <c r="U49" s="505"/>
      <c r="V49" s="506"/>
      <c r="W49" s="506"/>
      <c r="X49" s="507" t="str">
        <f t="shared" si="9"/>
        <v>ON GOING SURVEY</v>
      </c>
      <c r="Y49" s="517">
        <v>46321</v>
      </c>
      <c r="Z49" s="517"/>
      <c r="AA49" s="566"/>
      <c r="AB49" s="501"/>
      <c r="AC49" s="566"/>
      <c r="AD49" s="511"/>
      <c r="AE49" s="512"/>
      <c r="AF49" s="512">
        <f t="shared" si="3"/>
        <v>0</v>
      </c>
      <c r="AG49" s="513">
        <f t="shared" si="4"/>
        <v>0</v>
      </c>
      <c r="AH49" s="501"/>
      <c r="AI49" s="501"/>
      <c r="AJ49" s="501"/>
      <c r="AK49" s="501"/>
      <c r="AL49" s="501"/>
      <c r="AM49" s="500"/>
      <c r="AN49" s="505">
        <f t="shared" si="10"/>
        <v>0.2</v>
      </c>
      <c r="AO49" s="516" t="str">
        <f t="shared" si="11"/>
        <v/>
      </c>
      <c r="AP49" s="499"/>
      <c r="AQ49" s="499"/>
      <c r="AR49" s="515" t="str">
        <f t="shared" si="5"/>
        <v>WAITING FOR PLAN</v>
      </c>
      <c r="AS49" s="515"/>
      <c r="AT49" s="515"/>
      <c r="AU49" s="517"/>
      <c r="AV49" s="517"/>
      <c r="AW49" s="514"/>
      <c r="AX49" s="515"/>
      <c r="AY49" s="517"/>
      <c r="AZ49" s="517"/>
      <c r="BA49" s="501"/>
      <c r="BB49" s="501"/>
      <c r="BC49" s="567"/>
      <c r="BD49" s="563"/>
      <c r="BE49" s="513"/>
      <c r="BF49" s="513"/>
      <c r="BG49" s="499"/>
      <c r="BH49" s="499"/>
      <c r="BI49" s="527"/>
      <c r="BJ49" s="527"/>
      <c r="BK49" s="499"/>
      <c r="BL49" s="499"/>
      <c r="BM49" s="513"/>
      <c r="BN49" s="513"/>
      <c r="BO49" s="513"/>
      <c r="BP49" s="499"/>
      <c r="BQ49" s="519"/>
      <c r="BR49" s="505">
        <f t="shared" si="12"/>
        <v>0</v>
      </c>
      <c r="BS49" s="505" t="str">
        <f t="shared" si="13"/>
        <v/>
      </c>
      <c r="BT49" s="499"/>
      <c r="BU49" s="499" t="str">
        <f t="shared" si="6"/>
        <v/>
      </c>
      <c r="BV49" s="499"/>
      <c r="BW49" s="499" t="str">
        <f t="shared" si="14"/>
        <v>21-1900</v>
      </c>
      <c r="BX49" s="499">
        <f t="shared" si="23"/>
        <v>147.6</v>
      </c>
      <c r="BY49" s="499"/>
      <c r="BZ49" s="499"/>
      <c r="CA49" s="499"/>
      <c r="CB49" s="520">
        <f t="shared" si="15"/>
        <v>0</v>
      </c>
      <c r="CC49" s="521">
        <v>2</v>
      </c>
      <c r="CD49" s="522">
        <f t="shared" si="16"/>
        <v>147.6</v>
      </c>
      <c r="CE49" s="522"/>
      <c r="CF49" s="522"/>
      <c r="CG49" s="523"/>
      <c r="CH49" s="524" t="str">
        <f t="shared" si="17"/>
        <v>NOT STARTED</v>
      </c>
      <c r="CI49" s="505">
        <f t="shared" si="18"/>
        <v>0</v>
      </c>
      <c r="CJ49" s="505"/>
      <c r="CK49" s="526"/>
      <c r="CL49" s="526"/>
      <c r="CM49" s="513">
        <f t="shared" si="19"/>
        <v>0</v>
      </c>
      <c r="CN49" s="513">
        <f t="shared" si="20"/>
        <v>0</v>
      </c>
      <c r="CO49" s="501"/>
      <c r="CP49" s="501"/>
      <c r="CQ49" s="501"/>
      <c r="CR49" s="501">
        <f t="shared" si="21"/>
        <v>0</v>
      </c>
      <c r="CS49" s="527"/>
      <c r="CT49" s="527"/>
      <c r="CU49" s="527">
        <f t="shared" si="22"/>
        <v>0</v>
      </c>
      <c r="CV49" s="506"/>
    </row>
    <row r="50" ht="17" hidden="1" customHeight="1" spans="1:100">
      <c r="A50" s="499">
        <v>46419</v>
      </c>
      <c r="B50" s="500" t="s">
        <v>363</v>
      </c>
      <c r="C50" s="500" t="s">
        <v>117</v>
      </c>
      <c r="D50" s="501" t="s">
        <v>118</v>
      </c>
      <c r="E50" s="500">
        <v>14.6016736</v>
      </c>
      <c r="F50" s="500">
        <v>121.0095207</v>
      </c>
      <c r="G50" s="501" t="s">
        <v>119</v>
      </c>
      <c r="H50" s="501" t="s">
        <v>120</v>
      </c>
      <c r="I50" s="501" t="s">
        <v>121</v>
      </c>
      <c r="J50" s="501"/>
      <c r="K50" s="564" t="s">
        <v>363</v>
      </c>
      <c r="L50" s="500"/>
      <c r="M50" s="500" t="s">
        <v>386</v>
      </c>
      <c r="N50" s="565" t="s">
        <v>387</v>
      </c>
      <c r="O50" s="568" t="s">
        <v>166</v>
      </c>
      <c r="P50" s="569" t="str">
        <f t="shared" si="0"/>
        <v>&gt;=10 TONNES</v>
      </c>
      <c r="Q50" s="501">
        <v>223.5</v>
      </c>
      <c r="R50" s="501"/>
      <c r="S50" s="504" t="str">
        <f t="shared" si="7"/>
        <v>ON GOING SURVEY</v>
      </c>
      <c r="T50" s="505">
        <f t="shared" si="8"/>
        <v>0.066</v>
      </c>
      <c r="U50" s="505"/>
      <c r="V50" s="506"/>
      <c r="W50" s="506"/>
      <c r="X50" s="507" t="str">
        <f t="shared" si="9"/>
        <v>ON GOING SURVEY</v>
      </c>
      <c r="Y50" s="517">
        <v>46321</v>
      </c>
      <c r="Z50" s="517"/>
      <c r="AA50" s="566"/>
      <c r="AB50" s="501"/>
      <c r="AC50" s="566"/>
      <c r="AD50" s="511"/>
      <c r="AE50" s="512"/>
      <c r="AF50" s="512">
        <f t="shared" si="3"/>
        <v>0</v>
      </c>
      <c r="AG50" s="513">
        <f t="shared" si="4"/>
        <v>114</v>
      </c>
      <c r="AH50" s="513">
        <v>82</v>
      </c>
      <c r="AI50" s="513">
        <v>32</v>
      </c>
      <c r="AJ50" s="513">
        <v>19</v>
      </c>
      <c r="AK50" s="513">
        <v>3</v>
      </c>
      <c r="AL50" s="501"/>
      <c r="AM50" s="500">
        <v>11</v>
      </c>
      <c r="AN50" s="505">
        <f t="shared" si="10"/>
        <v>0.2</v>
      </c>
      <c r="AO50" s="516" t="str">
        <f t="shared" si="11"/>
        <v/>
      </c>
      <c r="AP50" s="499"/>
      <c r="AQ50" s="499"/>
      <c r="AR50" s="515" t="str">
        <f t="shared" si="5"/>
        <v>WAITING FOR PLAN</v>
      </c>
      <c r="AS50" s="515"/>
      <c r="AT50" s="515"/>
      <c r="AU50" s="517"/>
      <c r="AV50" s="517"/>
      <c r="AW50" s="514"/>
      <c r="AX50" s="515"/>
      <c r="AY50" s="517"/>
      <c r="AZ50" s="517"/>
      <c r="BA50" s="501"/>
      <c r="BB50" s="501"/>
      <c r="BC50" s="567"/>
      <c r="BD50" s="563"/>
      <c r="BE50" s="513"/>
      <c r="BF50" s="513"/>
      <c r="BG50" s="499"/>
      <c r="BH50" s="499"/>
      <c r="BI50" s="527"/>
      <c r="BJ50" s="527"/>
      <c r="BK50" s="499"/>
      <c r="BL50" s="499"/>
      <c r="BM50" s="513"/>
      <c r="BN50" s="513"/>
      <c r="BO50" s="513"/>
      <c r="BP50" s="499"/>
      <c r="BQ50" s="519"/>
      <c r="BR50" s="505">
        <f t="shared" si="12"/>
        <v>0</v>
      </c>
      <c r="BS50" s="505" t="str">
        <f t="shared" si="13"/>
        <v/>
      </c>
      <c r="BT50" s="499"/>
      <c r="BU50" s="499" t="str">
        <f t="shared" si="6"/>
        <v/>
      </c>
      <c r="BV50" s="499"/>
      <c r="BW50" s="499" t="str">
        <f t="shared" si="14"/>
        <v>13-1900</v>
      </c>
      <c r="BX50" s="499">
        <f t="shared" si="23"/>
        <v>89.4</v>
      </c>
      <c r="BY50" s="499"/>
      <c r="BZ50" s="499"/>
      <c r="CA50" s="499"/>
      <c r="CB50" s="520">
        <f t="shared" si="15"/>
        <v>0.5</v>
      </c>
      <c r="CC50" s="521">
        <v>2</v>
      </c>
      <c r="CD50" s="522">
        <f t="shared" si="16"/>
        <v>89.4</v>
      </c>
      <c r="CE50" s="522"/>
      <c r="CF50" s="522"/>
      <c r="CG50" s="523"/>
      <c r="CH50" s="524" t="str">
        <f t="shared" si="17"/>
        <v>NOT STARTED</v>
      </c>
      <c r="CI50" s="505">
        <f t="shared" si="18"/>
        <v>0</v>
      </c>
      <c r="CJ50" s="505"/>
      <c r="CK50" s="526"/>
      <c r="CL50" s="526"/>
      <c r="CM50" s="513">
        <f t="shared" si="19"/>
        <v>114</v>
      </c>
      <c r="CN50" s="513">
        <f t="shared" si="20"/>
        <v>32</v>
      </c>
      <c r="CO50" s="501"/>
      <c r="CP50" s="501"/>
      <c r="CQ50" s="501"/>
      <c r="CR50" s="501">
        <f t="shared" si="21"/>
        <v>114</v>
      </c>
      <c r="CS50" s="527"/>
      <c r="CT50" s="527"/>
      <c r="CU50" s="527">
        <f t="shared" si="22"/>
        <v>0</v>
      </c>
      <c r="CV50" s="506"/>
    </row>
    <row r="51" ht="17" hidden="1" customHeight="1" spans="1:100">
      <c r="A51" s="499">
        <v>46419</v>
      </c>
      <c r="B51" s="500" t="s">
        <v>363</v>
      </c>
      <c r="C51" s="500" t="s">
        <v>117</v>
      </c>
      <c r="D51" s="501" t="s">
        <v>118</v>
      </c>
      <c r="E51" s="500">
        <v>14.6166474</v>
      </c>
      <c r="F51" s="500">
        <v>120.9754019</v>
      </c>
      <c r="G51" s="501" t="s">
        <v>119</v>
      </c>
      <c r="H51" s="501" t="s">
        <v>120</v>
      </c>
      <c r="I51" s="501" t="s">
        <v>388</v>
      </c>
      <c r="J51" s="501"/>
      <c r="K51" s="564" t="s">
        <v>363</v>
      </c>
      <c r="L51" s="500"/>
      <c r="M51" s="500" t="s">
        <v>389</v>
      </c>
      <c r="N51" s="565" t="s">
        <v>390</v>
      </c>
      <c r="O51" s="568" t="s">
        <v>166</v>
      </c>
      <c r="P51" s="569" t="str">
        <f t="shared" si="0"/>
        <v>&gt;=10 TONNES</v>
      </c>
      <c r="Q51" s="501">
        <v>288.7</v>
      </c>
      <c r="R51" s="501"/>
      <c r="S51" s="504" t="str">
        <f t="shared" si="7"/>
        <v>ON GOING SURVEY</v>
      </c>
      <c r="T51" s="505">
        <f t="shared" si="8"/>
        <v>0.066</v>
      </c>
      <c r="U51" s="505"/>
      <c r="V51" s="506"/>
      <c r="W51" s="506"/>
      <c r="X51" s="507" t="str">
        <f t="shared" si="9"/>
        <v>ON GOING SURVEY</v>
      </c>
      <c r="Y51" s="517">
        <v>46323</v>
      </c>
      <c r="Z51" s="517"/>
      <c r="AA51" s="566"/>
      <c r="AB51" s="501"/>
      <c r="AC51" s="566"/>
      <c r="AD51" s="511"/>
      <c r="AE51" s="512"/>
      <c r="AF51" s="512">
        <f t="shared" si="3"/>
        <v>0</v>
      </c>
      <c r="AG51" s="513">
        <f t="shared" si="4"/>
        <v>0</v>
      </c>
      <c r="AH51" s="501"/>
      <c r="AI51" s="501"/>
      <c r="AJ51" s="501"/>
      <c r="AK51" s="501"/>
      <c r="AL51" s="501"/>
      <c r="AM51" s="500"/>
      <c r="AN51" s="505">
        <f t="shared" si="10"/>
        <v>0.2</v>
      </c>
      <c r="AO51" s="516" t="str">
        <f t="shared" si="11"/>
        <v/>
      </c>
      <c r="AP51" s="499"/>
      <c r="AQ51" s="499"/>
      <c r="AR51" s="515" t="str">
        <f t="shared" si="5"/>
        <v>WAITING FOR PLAN</v>
      </c>
      <c r="AS51" s="515"/>
      <c r="AT51" s="515"/>
      <c r="AU51" s="517"/>
      <c r="AV51" s="517"/>
      <c r="AW51" s="514"/>
      <c r="AX51" s="515"/>
      <c r="AY51" s="517"/>
      <c r="AZ51" s="517"/>
      <c r="BA51" s="501"/>
      <c r="BB51" s="501"/>
      <c r="BC51" s="567"/>
      <c r="BD51" s="563"/>
      <c r="BE51" s="513"/>
      <c r="BF51" s="513"/>
      <c r="BG51" s="499"/>
      <c r="BH51" s="499"/>
      <c r="BI51" s="527"/>
      <c r="BJ51" s="527"/>
      <c r="BK51" s="499"/>
      <c r="BL51" s="499"/>
      <c r="BM51" s="513"/>
      <c r="BN51" s="513"/>
      <c r="BO51" s="513"/>
      <c r="BP51" s="499"/>
      <c r="BQ51" s="519"/>
      <c r="BR51" s="505">
        <f t="shared" si="12"/>
        <v>0</v>
      </c>
      <c r="BS51" s="505" t="str">
        <f t="shared" si="13"/>
        <v/>
      </c>
      <c r="BT51" s="499"/>
      <c r="BU51" s="499" t="str">
        <f t="shared" si="6"/>
        <v/>
      </c>
      <c r="BV51" s="499"/>
      <c r="BW51" s="499" t="str">
        <f t="shared" si="14"/>
        <v>17-1900</v>
      </c>
      <c r="BX51" s="499">
        <f t="shared" si="23"/>
        <v>115.48</v>
      </c>
      <c r="BY51" s="499"/>
      <c r="BZ51" s="499"/>
      <c r="CA51" s="499"/>
      <c r="CB51" s="520">
        <f t="shared" si="15"/>
        <v>0</v>
      </c>
      <c r="CC51" s="521">
        <v>2</v>
      </c>
      <c r="CD51" s="522">
        <f t="shared" si="16"/>
        <v>115.48</v>
      </c>
      <c r="CE51" s="522"/>
      <c r="CF51" s="522"/>
      <c r="CG51" s="523"/>
      <c r="CH51" s="524" t="str">
        <f t="shared" si="17"/>
        <v>NOT STARTED</v>
      </c>
      <c r="CI51" s="505">
        <f t="shared" si="18"/>
        <v>0</v>
      </c>
      <c r="CJ51" s="505"/>
      <c r="CK51" s="526"/>
      <c r="CL51" s="526"/>
      <c r="CM51" s="513">
        <f t="shared" si="19"/>
        <v>0</v>
      </c>
      <c r="CN51" s="513">
        <f t="shared" si="20"/>
        <v>0</v>
      </c>
      <c r="CO51" s="501"/>
      <c r="CP51" s="501"/>
      <c r="CQ51" s="501"/>
      <c r="CR51" s="501">
        <f t="shared" si="21"/>
        <v>0</v>
      </c>
      <c r="CS51" s="527"/>
      <c r="CT51" s="527"/>
      <c r="CU51" s="527">
        <f t="shared" si="22"/>
        <v>0</v>
      </c>
      <c r="CV51" s="506"/>
    </row>
    <row r="52" ht="17" hidden="1" customHeight="1" spans="1:100">
      <c r="A52" s="499">
        <v>46235</v>
      </c>
      <c r="B52" s="570" t="s">
        <v>277</v>
      </c>
      <c r="C52" s="500" t="s">
        <v>117</v>
      </c>
      <c r="D52" s="501" t="s">
        <v>118</v>
      </c>
      <c r="E52" s="500"/>
      <c r="F52" s="500"/>
      <c r="G52" s="501" t="s">
        <v>391</v>
      </c>
      <c r="H52" s="501" t="s">
        <v>138</v>
      </c>
      <c r="I52" s="501" t="s">
        <v>138</v>
      </c>
      <c r="J52" s="501"/>
      <c r="K52" s="570" t="s">
        <v>277</v>
      </c>
      <c r="L52" s="500"/>
      <c r="M52" s="500" t="s">
        <v>392</v>
      </c>
      <c r="N52" s="571" t="s">
        <v>391</v>
      </c>
      <c r="O52" s="568" t="s">
        <v>160</v>
      </c>
      <c r="P52" s="569" t="str">
        <f t="shared" si="0"/>
        <v>&lt;10 TONNES</v>
      </c>
      <c r="Q52" s="501">
        <v>8.9</v>
      </c>
      <c r="R52" s="501"/>
      <c r="S52" s="504" t="str">
        <f t="shared" si="7"/>
        <v>CANCELLED</v>
      </c>
      <c r="T52" s="505">
        <f t="shared" si="8"/>
        <v>0</v>
      </c>
      <c r="U52" s="505" t="str">
        <f t="shared" si="1"/>
        <v/>
      </c>
      <c r="V52" s="499"/>
      <c r="W52" s="506">
        <f t="shared" si="2"/>
        <v>0</v>
      </c>
      <c r="X52" s="507" t="str">
        <f t="shared" si="9"/>
        <v>DESIGN WITH CONCERN</v>
      </c>
      <c r="Y52" s="517"/>
      <c r="Z52" s="517"/>
      <c r="AA52" s="566"/>
      <c r="AB52" s="501"/>
      <c r="AC52" s="566"/>
      <c r="AD52" s="557" t="s">
        <v>393</v>
      </c>
      <c r="AE52" s="512"/>
      <c r="AF52" s="512">
        <f t="shared" si="3"/>
        <v>0</v>
      </c>
      <c r="AG52" s="513">
        <f t="shared" si="4"/>
        <v>0</v>
      </c>
      <c r="AH52" s="501"/>
      <c r="AI52" s="501"/>
      <c r="AJ52" s="501"/>
      <c r="AK52" s="501"/>
      <c r="AL52" s="501"/>
      <c r="AM52" s="500"/>
      <c r="AN52" s="505">
        <f t="shared" si="10"/>
        <v>0</v>
      </c>
      <c r="AO52" s="516" t="str">
        <f t="shared" si="11"/>
        <v>6-1900</v>
      </c>
      <c r="AP52" s="499"/>
      <c r="AQ52" s="499">
        <v>36</v>
      </c>
      <c r="AR52" s="515" t="str">
        <f t="shared" si="5"/>
        <v>WAITING FOR PLAN</v>
      </c>
      <c r="AS52" s="515"/>
      <c r="AT52" s="515"/>
      <c r="AU52" s="517"/>
      <c r="AV52" s="517"/>
      <c r="AW52" s="514"/>
      <c r="AX52" s="515"/>
      <c r="AY52" s="517"/>
      <c r="AZ52" s="517"/>
      <c r="BA52" s="501"/>
      <c r="BB52" s="501"/>
      <c r="BC52" s="567"/>
      <c r="BD52" s="563"/>
      <c r="BE52" s="513"/>
      <c r="BF52" s="513"/>
      <c r="BG52" s="513"/>
      <c r="BH52" s="499"/>
      <c r="BI52" s="513"/>
      <c r="BJ52" s="513"/>
      <c r="BK52" s="499"/>
      <c r="BL52" s="499"/>
      <c r="BM52" s="513"/>
      <c r="BN52" s="513"/>
      <c r="BO52" s="513"/>
      <c r="BP52" s="499"/>
      <c r="BQ52" s="519"/>
      <c r="BR52" s="505">
        <f t="shared" si="12"/>
        <v>0</v>
      </c>
      <c r="BS52" s="505" t="str">
        <f t="shared" si="13"/>
        <v/>
      </c>
      <c r="BT52" s="499"/>
      <c r="BU52" s="499" t="str">
        <f t="shared" si="6"/>
        <v/>
      </c>
      <c r="BV52" s="499"/>
      <c r="BW52" s="499" t="str">
        <f t="shared" si="14"/>
        <v>1-1900</v>
      </c>
      <c r="BX52" s="499">
        <f t="shared" si="23"/>
        <v>3.56</v>
      </c>
      <c r="BY52" s="499"/>
      <c r="BZ52" s="499"/>
      <c r="CA52" s="499"/>
      <c r="CB52" s="520">
        <f t="shared" si="15"/>
        <v>0</v>
      </c>
      <c r="CC52" s="521">
        <v>2</v>
      </c>
      <c r="CD52" s="522">
        <f t="shared" si="16"/>
        <v>3.56</v>
      </c>
      <c r="CE52" s="522"/>
      <c r="CF52" s="522"/>
      <c r="CG52" s="523"/>
      <c r="CH52" s="524" t="s">
        <v>277</v>
      </c>
      <c r="CI52" s="505">
        <f t="shared" si="18"/>
        <v>0</v>
      </c>
      <c r="CJ52" s="505"/>
      <c r="CK52" s="526"/>
      <c r="CL52" s="526"/>
      <c r="CM52" s="513">
        <f t="shared" si="19"/>
        <v>0</v>
      </c>
      <c r="CN52" s="513">
        <f t="shared" si="20"/>
        <v>0</v>
      </c>
      <c r="CO52" s="501"/>
      <c r="CP52" s="501"/>
      <c r="CQ52" s="501"/>
      <c r="CR52" s="501">
        <f t="shared" si="21"/>
        <v>0</v>
      </c>
      <c r="CS52" s="527"/>
      <c r="CT52" s="527"/>
      <c r="CU52" s="527">
        <f t="shared" si="22"/>
        <v>0</v>
      </c>
      <c r="CV52" s="572"/>
    </row>
    <row r="53" ht="17" hidden="1" customHeight="1" spans="1:100">
      <c r="A53" s="499">
        <v>46235</v>
      </c>
      <c r="B53" s="570" t="s">
        <v>277</v>
      </c>
      <c r="C53" s="500" t="s">
        <v>117</v>
      </c>
      <c r="D53" s="501" t="s">
        <v>136</v>
      </c>
      <c r="E53" s="500"/>
      <c r="F53" s="500"/>
      <c r="G53" s="501" t="s">
        <v>394</v>
      </c>
      <c r="H53" s="501" t="s">
        <v>226</v>
      </c>
      <c r="I53" s="501" t="s">
        <v>205</v>
      </c>
      <c r="J53" s="501"/>
      <c r="K53" s="570" t="s">
        <v>277</v>
      </c>
      <c r="L53" s="500"/>
      <c r="M53" s="500" t="s">
        <v>395</v>
      </c>
      <c r="N53" s="571" t="s">
        <v>396</v>
      </c>
      <c r="O53" s="568" t="s">
        <v>143</v>
      </c>
      <c r="P53" s="569" t="str">
        <f t="shared" si="0"/>
        <v>NO DATA</v>
      </c>
      <c r="Q53" s="501">
        <v>0</v>
      </c>
      <c r="R53" s="501"/>
      <c r="S53" s="504" t="str">
        <f t="shared" si="7"/>
        <v>CANCELLED</v>
      </c>
      <c r="T53" s="505">
        <f t="shared" si="8"/>
        <v>0</v>
      </c>
      <c r="U53" s="505" t="str">
        <f t="shared" si="1"/>
        <v/>
      </c>
      <c r="V53" s="499"/>
      <c r="W53" s="506"/>
      <c r="X53" s="507" t="str">
        <f t="shared" si="9"/>
        <v>DESIGN WITH CONCERN</v>
      </c>
      <c r="Y53" s="517"/>
      <c r="Z53" s="517"/>
      <c r="AA53" s="566"/>
      <c r="AB53" s="501"/>
      <c r="AC53" s="566"/>
      <c r="AD53" s="557" t="s">
        <v>397</v>
      </c>
      <c r="AE53" s="512"/>
      <c r="AF53" s="512">
        <f t="shared" si="3"/>
        <v>0</v>
      </c>
      <c r="AG53" s="513">
        <f t="shared" si="4"/>
        <v>0</v>
      </c>
      <c r="AH53" s="501"/>
      <c r="AI53" s="501"/>
      <c r="AJ53" s="501"/>
      <c r="AK53" s="501"/>
      <c r="AL53" s="501"/>
      <c r="AM53" s="500"/>
      <c r="AN53" s="505">
        <f t="shared" si="10"/>
        <v>0</v>
      </c>
      <c r="AO53" s="516" t="str">
        <f t="shared" si="11"/>
        <v>6-1900</v>
      </c>
      <c r="AP53" s="499"/>
      <c r="AQ53" s="499">
        <v>36</v>
      </c>
      <c r="AR53" s="515" t="str">
        <f t="shared" si="5"/>
        <v>WAITING FOR PLAN</v>
      </c>
      <c r="AS53" s="515"/>
      <c r="AT53" s="515"/>
      <c r="AU53" s="517"/>
      <c r="AV53" s="517"/>
      <c r="AW53" s="514"/>
      <c r="AX53" s="515"/>
      <c r="AY53" s="517"/>
      <c r="AZ53" s="517"/>
      <c r="BA53" s="501"/>
      <c r="BB53" s="501"/>
      <c r="BC53" s="567"/>
      <c r="BD53" s="563"/>
      <c r="BE53" s="513"/>
      <c r="BF53" s="513"/>
      <c r="BG53" s="513"/>
      <c r="BH53" s="499"/>
      <c r="BI53" s="513"/>
      <c r="BJ53" s="513"/>
      <c r="BK53" s="499"/>
      <c r="BL53" s="499"/>
      <c r="BM53" s="513"/>
      <c r="BN53" s="513"/>
      <c r="BO53" s="513"/>
      <c r="BP53" s="499"/>
      <c r="BQ53" s="519"/>
      <c r="BR53" s="505">
        <f t="shared" si="12"/>
        <v>0</v>
      </c>
      <c r="BS53" s="505" t="str">
        <f t="shared" si="13"/>
        <v/>
      </c>
      <c r="BT53" s="499"/>
      <c r="BU53" s="499" t="str">
        <f t="shared" si="6"/>
        <v/>
      </c>
      <c r="BV53" s="499"/>
      <c r="BW53" s="499" t="str">
        <f t="shared" si="14"/>
        <v/>
      </c>
      <c r="BX53" s="499">
        <f t="shared" si="23"/>
        <v>0</v>
      </c>
      <c r="BY53" s="499"/>
      <c r="BZ53" s="499"/>
      <c r="CA53" s="499"/>
      <c r="CB53" s="520">
        <f t="shared" si="15"/>
        <v>0</v>
      </c>
      <c r="CC53" s="521">
        <v>2</v>
      </c>
      <c r="CD53" s="522">
        <f t="shared" si="16"/>
        <v>0</v>
      </c>
      <c r="CE53" s="522"/>
      <c r="CF53" s="522"/>
      <c r="CG53" s="523"/>
      <c r="CH53" s="524" t="s">
        <v>277</v>
      </c>
      <c r="CI53" s="505">
        <f t="shared" si="18"/>
        <v>0</v>
      </c>
      <c r="CJ53" s="505"/>
      <c r="CK53" s="526"/>
      <c r="CL53" s="526"/>
      <c r="CM53" s="513">
        <f t="shared" si="19"/>
        <v>0</v>
      </c>
      <c r="CN53" s="513">
        <f t="shared" si="20"/>
        <v>0</v>
      </c>
      <c r="CO53" s="501"/>
      <c r="CP53" s="501"/>
      <c r="CQ53" s="501"/>
      <c r="CR53" s="501">
        <f t="shared" si="21"/>
        <v>0</v>
      </c>
      <c r="CS53" s="527"/>
      <c r="CT53" s="527"/>
      <c r="CU53" s="527">
        <f t="shared" si="22"/>
        <v>0</v>
      </c>
      <c r="CV53" s="572"/>
    </row>
    <row r="54" ht="17" hidden="1" customHeight="1" spans="1:100">
      <c r="A54" s="499">
        <v>46235</v>
      </c>
      <c r="B54" s="570" t="s">
        <v>277</v>
      </c>
      <c r="C54" s="500" t="s">
        <v>117</v>
      </c>
      <c r="D54" s="501" t="s">
        <v>136</v>
      </c>
      <c r="E54" s="500"/>
      <c r="F54" s="500"/>
      <c r="G54" s="501" t="s">
        <v>398</v>
      </c>
      <c r="H54" s="501" t="s">
        <v>335</v>
      </c>
      <c r="I54" s="501" t="s">
        <v>335</v>
      </c>
      <c r="J54" s="501"/>
      <c r="K54" s="570" t="s">
        <v>277</v>
      </c>
      <c r="L54" s="500"/>
      <c r="M54" s="500" t="s">
        <v>399</v>
      </c>
      <c r="N54" s="571" t="s">
        <v>400</v>
      </c>
      <c r="O54" s="568" t="s">
        <v>160</v>
      </c>
      <c r="P54" s="569" t="str">
        <f t="shared" si="0"/>
        <v>&lt;10 TONNES</v>
      </c>
      <c r="Q54" s="501">
        <v>8.9</v>
      </c>
      <c r="R54" s="501"/>
      <c r="S54" s="504" t="str">
        <f t="shared" si="7"/>
        <v>CANCELLED</v>
      </c>
      <c r="T54" s="505">
        <f t="shared" si="8"/>
        <v>0</v>
      </c>
      <c r="U54" s="505" t="str">
        <f t="shared" si="1"/>
        <v/>
      </c>
      <c r="V54" s="499"/>
      <c r="W54" s="506"/>
      <c r="X54" s="507" t="str">
        <f t="shared" si="9"/>
        <v>DESIGN WITH CONCERN</v>
      </c>
      <c r="Y54" s="517"/>
      <c r="Z54" s="517"/>
      <c r="AA54" s="566"/>
      <c r="AB54" s="501"/>
      <c r="AC54" s="566"/>
      <c r="AD54" s="557" t="s">
        <v>393</v>
      </c>
      <c r="AE54" s="512"/>
      <c r="AF54" s="512">
        <f t="shared" si="3"/>
        <v>0</v>
      </c>
      <c r="AG54" s="513">
        <f t="shared" si="4"/>
        <v>0</v>
      </c>
      <c r="AH54" s="501"/>
      <c r="AI54" s="501"/>
      <c r="AJ54" s="501"/>
      <c r="AK54" s="501"/>
      <c r="AL54" s="501"/>
      <c r="AM54" s="500"/>
      <c r="AN54" s="505">
        <f t="shared" si="10"/>
        <v>0</v>
      </c>
      <c r="AO54" s="516" t="str">
        <f t="shared" si="11"/>
        <v>6-1900</v>
      </c>
      <c r="AP54" s="499"/>
      <c r="AQ54" s="499">
        <v>36</v>
      </c>
      <c r="AR54" s="515" t="str">
        <f t="shared" si="5"/>
        <v>WAITING FOR PLAN</v>
      </c>
      <c r="AS54" s="515"/>
      <c r="AT54" s="515"/>
      <c r="AU54" s="517"/>
      <c r="AV54" s="517"/>
      <c r="AW54" s="514"/>
      <c r="AX54" s="515"/>
      <c r="AY54" s="517"/>
      <c r="AZ54" s="517"/>
      <c r="BA54" s="501"/>
      <c r="BB54" s="501"/>
      <c r="BC54" s="567"/>
      <c r="BD54" s="563"/>
      <c r="BE54" s="513"/>
      <c r="BF54" s="513"/>
      <c r="BG54" s="513"/>
      <c r="BH54" s="499"/>
      <c r="BI54" s="513"/>
      <c r="BJ54" s="513"/>
      <c r="BK54" s="499"/>
      <c r="BL54" s="499"/>
      <c r="BM54" s="513"/>
      <c r="BN54" s="513"/>
      <c r="BO54" s="513"/>
      <c r="BP54" s="499"/>
      <c r="BQ54" s="519"/>
      <c r="BR54" s="505">
        <f t="shared" si="12"/>
        <v>0</v>
      </c>
      <c r="BS54" s="505" t="str">
        <f t="shared" si="13"/>
        <v/>
      </c>
      <c r="BT54" s="499"/>
      <c r="BU54" s="499" t="str">
        <f t="shared" si="6"/>
        <v/>
      </c>
      <c r="BV54" s="499"/>
      <c r="BW54" s="499" t="str">
        <f t="shared" si="14"/>
        <v>1-1900</v>
      </c>
      <c r="BX54" s="499">
        <f t="shared" si="23"/>
        <v>3.56</v>
      </c>
      <c r="BY54" s="499"/>
      <c r="BZ54" s="499"/>
      <c r="CA54" s="499"/>
      <c r="CB54" s="520">
        <f t="shared" si="15"/>
        <v>0</v>
      </c>
      <c r="CC54" s="521">
        <v>2</v>
      </c>
      <c r="CD54" s="522">
        <f t="shared" si="16"/>
        <v>3.56</v>
      </c>
      <c r="CE54" s="522"/>
      <c r="CF54" s="522"/>
      <c r="CG54" s="523"/>
      <c r="CH54" s="524" t="s">
        <v>277</v>
      </c>
      <c r="CI54" s="505">
        <f t="shared" si="18"/>
        <v>0</v>
      </c>
      <c r="CJ54" s="505"/>
      <c r="CK54" s="526"/>
      <c r="CL54" s="526"/>
      <c r="CM54" s="513">
        <f t="shared" si="19"/>
        <v>0</v>
      </c>
      <c r="CN54" s="513">
        <f t="shared" si="20"/>
        <v>0</v>
      </c>
      <c r="CO54" s="501"/>
      <c r="CP54" s="501"/>
      <c r="CQ54" s="501"/>
      <c r="CR54" s="501">
        <f t="shared" si="21"/>
        <v>0</v>
      </c>
      <c r="CS54" s="527"/>
      <c r="CT54" s="527"/>
      <c r="CU54" s="527">
        <f t="shared" si="22"/>
        <v>0</v>
      </c>
      <c r="CV54" s="572"/>
    </row>
    <row r="55" ht="17" hidden="1" customHeight="1" spans="1:100">
      <c r="A55" s="499">
        <v>46235</v>
      </c>
      <c r="B55" s="570" t="s">
        <v>277</v>
      </c>
      <c r="C55" s="500" t="s">
        <v>117</v>
      </c>
      <c r="D55" s="501" t="s">
        <v>136</v>
      </c>
      <c r="E55" s="500"/>
      <c r="F55" s="500"/>
      <c r="G55" s="501" t="s">
        <v>401</v>
      </c>
      <c r="H55" s="501" t="s">
        <v>334</v>
      </c>
      <c r="I55" s="501" t="s">
        <v>335</v>
      </c>
      <c r="J55" s="501"/>
      <c r="K55" s="570" t="s">
        <v>277</v>
      </c>
      <c r="L55" s="500"/>
      <c r="M55" s="500" t="s">
        <v>402</v>
      </c>
      <c r="N55" s="571" t="s">
        <v>403</v>
      </c>
      <c r="O55" s="568" t="s">
        <v>143</v>
      </c>
      <c r="P55" s="569" t="str">
        <f t="shared" si="0"/>
        <v>&gt;=10 TONNES</v>
      </c>
      <c r="Q55" s="501">
        <v>31.5</v>
      </c>
      <c r="R55" s="501"/>
      <c r="S55" s="504" t="str">
        <f t="shared" si="7"/>
        <v>CANCELLED</v>
      </c>
      <c r="T55" s="505">
        <f t="shared" si="8"/>
        <v>0</v>
      </c>
      <c r="U55" s="505" t="str">
        <f t="shared" si="1"/>
        <v/>
      </c>
      <c r="V55" s="499"/>
      <c r="W55" s="506"/>
      <c r="X55" s="507" t="str">
        <f t="shared" si="9"/>
        <v>DESIGN WITH CONCERN</v>
      </c>
      <c r="Y55" s="517"/>
      <c r="Z55" s="517"/>
      <c r="AA55" s="566"/>
      <c r="AB55" s="501"/>
      <c r="AC55" s="566"/>
      <c r="AD55" s="557" t="s">
        <v>393</v>
      </c>
      <c r="AE55" s="512"/>
      <c r="AF55" s="512">
        <f t="shared" si="3"/>
        <v>0</v>
      </c>
      <c r="AG55" s="513">
        <f t="shared" si="4"/>
        <v>0</v>
      </c>
      <c r="AH55" s="501"/>
      <c r="AI55" s="501"/>
      <c r="AJ55" s="501"/>
      <c r="AK55" s="501"/>
      <c r="AL55" s="501"/>
      <c r="AM55" s="500"/>
      <c r="AN55" s="505">
        <f t="shared" si="10"/>
        <v>0</v>
      </c>
      <c r="AO55" s="516" t="str">
        <f t="shared" si="11"/>
        <v>6-1900</v>
      </c>
      <c r="AP55" s="499"/>
      <c r="AQ55" s="499">
        <v>36</v>
      </c>
      <c r="AR55" s="515" t="str">
        <f t="shared" si="5"/>
        <v>WAITING FOR PLAN</v>
      </c>
      <c r="AS55" s="515"/>
      <c r="AT55" s="515"/>
      <c r="AU55" s="517"/>
      <c r="AV55" s="517"/>
      <c r="AW55" s="514"/>
      <c r="AX55" s="515"/>
      <c r="AY55" s="517"/>
      <c r="AZ55" s="517"/>
      <c r="BA55" s="501"/>
      <c r="BB55" s="501"/>
      <c r="BC55" s="567"/>
      <c r="BD55" s="563"/>
      <c r="BE55" s="513"/>
      <c r="BF55" s="513"/>
      <c r="BG55" s="513"/>
      <c r="BH55" s="499"/>
      <c r="BI55" s="513"/>
      <c r="BJ55" s="513"/>
      <c r="BK55" s="499"/>
      <c r="BL55" s="499"/>
      <c r="BM55" s="513"/>
      <c r="BN55" s="513"/>
      <c r="BO55" s="513"/>
      <c r="BP55" s="499"/>
      <c r="BQ55" s="519"/>
      <c r="BR55" s="505">
        <f t="shared" si="12"/>
        <v>0</v>
      </c>
      <c r="BS55" s="505" t="str">
        <f t="shared" si="13"/>
        <v/>
      </c>
      <c r="BT55" s="499"/>
      <c r="BU55" s="499" t="str">
        <f t="shared" si="6"/>
        <v/>
      </c>
      <c r="BV55" s="499"/>
      <c r="BW55" s="499" t="str">
        <f t="shared" si="14"/>
        <v>2-1900</v>
      </c>
      <c r="BX55" s="499">
        <f t="shared" si="23"/>
        <v>12.6</v>
      </c>
      <c r="BY55" s="499"/>
      <c r="BZ55" s="499"/>
      <c r="CA55" s="499"/>
      <c r="CB55" s="520">
        <f t="shared" si="15"/>
        <v>0</v>
      </c>
      <c r="CC55" s="521">
        <v>2</v>
      </c>
      <c r="CD55" s="522">
        <f t="shared" si="16"/>
        <v>12.6</v>
      </c>
      <c r="CE55" s="522"/>
      <c r="CF55" s="522"/>
      <c r="CG55" s="523"/>
      <c r="CH55" s="524" t="s">
        <v>277</v>
      </c>
      <c r="CI55" s="505">
        <f t="shared" si="18"/>
        <v>0</v>
      </c>
      <c r="CJ55" s="505"/>
      <c r="CK55" s="526"/>
      <c r="CL55" s="526"/>
      <c r="CM55" s="513">
        <f t="shared" si="19"/>
        <v>0</v>
      </c>
      <c r="CN55" s="513">
        <f t="shared" si="20"/>
        <v>0</v>
      </c>
      <c r="CO55" s="501"/>
      <c r="CP55" s="501"/>
      <c r="CQ55" s="501"/>
      <c r="CR55" s="501">
        <f t="shared" si="21"/>
        <v>0</v>
      </c>
      <c r="CS55" s="527"/>
      <c r="CT55" s="527"/>
      <c r="CU55" s="527">
        <f t="shared" si="22"/>
        <v>0</v>
      </c>
      <c r="CV55" s="572"/>
    </row>
    <row r="56" ht="17" hidden="1" customHeight="1" spans="1:100">
      <c r="A56" s="499">
        <v>46235</v>
      </c>
      <c r="B56" s="500" t="s">
        <v>116</v>
      </c>
      <c r="C56" s="500" t="s">
        <v>117</v>
      </c>
      <c r="D56" s="501" t="s">
        <v>136</v>
      </c>
      <c r="E56" s="500"/>
      <c r="F56" s="500"/>
      <c r="G56" s="501" t="s">
        <v>404</v>
      </c>
      <c r="H56" s="501" t="s">
        <v>243</v>
      </c>
      <c r="I56" s="501" t="s">
        <v>200</v>
      </c>
      <c r="J56" s="501"/>
      <c r="K56" s="501" t="s">
        <v>157</v>
      </c>
      <c r="L56" s="500"/>
      <c r="M56" s="500" t="s">
        <v>405</v>
      </c>
      <c r="N56" s="573" t="s">
        <v>406</v>
      </c>
      <c r="O56" s="568" t="s">
        <v>160</v>
      </c>
      <c r="P56" s="569" t="str">
        <f t="shared" si="0"/>
        <v>&gt;=10 TONNES</v>
      </c>
      <c r="Q56" s="501">
        <v>22.3</v>
      </c>
      <c r="R56" s="501"/>
      <c r="S56" s="504" t="str">
        <f t="shared" si="7"/>
        <v>NOT STARTED</v>
      </c>
      <c r="T56" s="505">
        <f t="shared" si="8"/>
        <v>0</v>
      </c>
      <c r="U56" s="505" t="str">
        <f t="shared" si="1"/>
        <v>46-2026</v>
      </c>
      <c r="V56" s="506">
        <v>46335</v>
      </c>
      <c r="W56" s="506"/>
      <c r="X56" s="507" t="str">
        <f t="shared" si="9"/>
        <v>DESIGN WITH CONCERN</v>
      </c>
      <c r="Y56" s="517"/>
      <c r="Z56" s="517"/>
      <c r="AA56" s="566"/>
      <c r="AB56" s="501"/>
      <c r="AC56" s="566"/>
      <c r="AD56" s="557" t="s">
        <v>407</v>
      </c>
      <c r="AE56" s="512" t="s">
        <v>128</v>
      </c>
      <c r="AF56" s="512">
        <f t="shared" si="3"/>
        <v>0</v>
      </c>
      <c r="AG56" s="513">
        <f t="shared" si="4"/>
        <v>0</v>
      </c>
      <c r="AH56" s="501"/>
      <c r="AI56" s="501"/>
      <c r="AJ56" s="501"/>
      <c r="AK56" s="501"/>
      <c r="AL56" s="501"/>
      <c r="AM56" s="500"/>
      <c r="AN56" s="505">
        <f t="shared" si="10"/>
        <v>0</v>
      </c>
      <c r="AO56" s="516" t="str">
        <f t="shared" si="11"/>
        <v>51-2026</v>
      </c>
      <c r="AP56" s="499">
        <v>46371</v>
      </c>
      <c r="AQ56" s="499">
        <v>46371</v>
      </c>
      <c r="AR56" s="515" t="str">
        <f t="shared" si="5"/>
        <v>WAITING FOR PLAN</v>
      </c>
      <c r="AS56" s="515"/>
      <c r="AT56" s="515"/>
      <c r="AU56" s="517"/>
      <c r="AV56" s="517"/>
      <c r="AW56" s="514"/>
      <c r="AX56" s="515"/>
      <c r="AY56" s="517"/>
      <c r="AZ56" s="517"/>
      <c r="BA56" s="501"/>
      <c r="BB56" s="501"/>
      <c r="BC56" s="567"/>
      <c r="BD56" s="563"/>
      <c r="BE56" s="513"/>
      <c r="BF56" s="513"/>
      <c r="BG56" s="513"/>
      <c r="BH56" s="499"/>
      <c r="BI56" s="513"/>
      <c r="BJ56" s="513"/>
      <c r="BK56" s="499"/>
      <c r="BL56" s="499"/>
      <c r="BM56" s="513"/>
      <c r="BN56" s="513"/>
      <c r="BO56" s="513"/>
      <c r="BP56" s="499"/>
      <c r="BQ56" s="519"/>
      <c r="BR56" s="505">
        <f t="shared" si="12"/>
        <v>0</v>
      </c>
      <c r="BS56" s="505" t="str">
        <f t="shared" si="13"/>
        <v/>
      </c>
      <c r="BT56" s="499"/>
      <c r="BU56" s="499" t="str">
        <f t="shared" si="6"/>
        <v/>
      </c>
      <c r="BV56" s="499"/>
      <c r="BW56" s="499" t="str">
        <f t="shared" si="14"/>
        <v>2-1900</v>
      </c>
      <c r="BX56" s="499">
        <f t="shared" si="23"/>
        <v>8.92</v>
      </c>
      <c r="BY56" s="499"/>
      <c r="BZ56" s="499"/>
      <c r="CA56" s="499"/>
      <c r="CB56" s="520">
        <f t="shared" si="15"/>
        <v>0</v>
      </c>
      <c r="CC56" s="521">
        <v>2</v>
      </c>
      <c r="CD56" s="522">
        <f t="shared" si="16"/>
        <v>8.92</v>
      </c>
      <c r="CE56" s="522"/>
      <c r="CF56" s="522"/>
      <c r="CG56" s="523"/>
      <c r="CH56" s="524" t="str">
        <f t="shared" si="17"/>
        <v>NOT STARTED</v>
      </c>
      <c r="CI56" s="505">
        <f t="shared" si="18"/>
        <v>0</v>
      </c>
      <c r="CJ56" s="505"/>
      <c r="CK56" s="526"/>
      <c r="CL56" s="526"/>
      <c r="CM56" s="513">
        <f t="shared" si="19"/>
        <v>0</v>
      </c>
      <c r="CN56" s="513">
        <f t="shared" si="20"/>
        <v>0</v>
      </c>
      <c r="CO56" s="501"/>
      <c r="CP56" s="501"/>
      <c r="CQ56" s="501"/>
      <c r="CR56" s="501">
        <f t="shared" si="21"/>
        <v>0</v>
      </c>
      <c r="CS56" s="527"/>
      <c r="CT56" s="527"/>
      <c r="CU56" s="527">
        <f t="shared" si="22"/>
        <v>0</v>
      </c>
      <c r="CV56" s="572"/>
    </row>
    <row r="57" ht="17" hidden="1" customHeight="1" spans="1:100">
      <c r="A57" s="499">
        <v>46235</v>
      </c>
      <c r="B57" s="500" t="s">
        <v>363</v>
      </c>
      <c r="C57" s="500" t="s">
        <v>117</v>
      </c>
      <c r="D57" s="501" t="s">
        <v>136</v>
      </c>
      <c r="E57" s="500"/>
      <c r="F57" s="500"/>
      <c r="G57" s="501" t="s">
        <v>408</v>
      </c>
      <c r="H57" s="501" t="s">
        <v>335</v>
      </c>
      <c r="I57" s="501" t="s">
        <v>335</v>
      </c>
      <c r="J57" s="501"/>
      <c r="K57" s="500" t="s">
        <v>363</v>
      </c>
      <c r="L57" s="500"/>
      <c r="M57" s="500" t="s">
        <v>409</v>
      </c>
      <c r="N57" s="571" t="s">
        <v>410</v>
      </c>
      <c r="O57" s="568" t="s">
        <v>160</v>
      </c>
      <c r="P57" s="569" t="str">
        <f t="shared" si="0"/>
        <v>&lt;10 TONNES</v>
      </c>
      <c r="Q57" s="501">
        <v>8.9</v>
      </c>
      <c r="R57" s="501"/>
      <c r="S57" s="504" t="str">
        <f t="shared" si="7"/>
        <v>NOT STARTED</v>
      </c>
      <c r="T57" s="505">
        <f t="shared" si="8"/>
        <v>0</v>
      </c>
      <c r="U57" s="505"/>
      <c r="V57" s="499"/>
      <c r="W57" s="506"/>
      <c r="X57" s="507" t="str">
        <f t="shared" si="9"/>
        <v>FOR SURVEY</v>
      </c>
      <c r="Y57" s="517"/>
      <c r="Z57" s="517"/>
      <c r="AA57" s="566"/>
      <c r="AB57" s="501"/>
      <c r="AC57" s="566"/>
      <c r="AD57" s="511"/>
      <c r="AE57" s="512"/>
      <c r="AF57" s="512">
        <f t="shared" si="3"/>
        <v>0</v>
      </c>
      <c r="AG57" s="513">
        <f t="shared" si="4"/>
        <v>0</v>
      </c>
      <c r="AH57" s="501"/>
      <c r="AI57" s="501"/>
      <c r="AJ57" s="501"/>
      <c r="AK57" s="501"/>
      <c r="AL57" s="501"/>
      <c r="AM57" s="500"/>
      <c r="AN57" s="505">
        <f t="shared" si="10"/>
        <v>0</v>
      </c>
      <c r="AO57" s="516" t="str">
        <f t="shared" si="11"/>
        <v/>
      </c>
      <c r="AP57" s="499"/>
      <c r="AQ57" s="499"/>
      <c r="AR57" s="515" t="str">
        <f t="shared" si="5"/>
        <v>WAITING FOR PLAN</v>
      </c>
      <c r="AS57" s="515"/>
      <c r="AT57" s="515"/>
      <c r="AU57" s="517"/>
      <c r="AV57" s="517"/>
      <c r="AW57" s="514"/>
      <c r="AX57" s="515"/>
      <c r="AY57" s="517"/>
      <c r="AZ57" s="517"/>
      <c r="BA57" s="501"/>
      <c r="BB57" s="501"/>
      <c r="BC57" s="567"/>
      <c r="BD57" s="563"/>
      <c r="BE57" s="513"/>
      <c r="BF57" s="513"/>
      <c r="BG57" s="513"/>
      <c r="BH57" s="499"/>
      <c r="BI57" s="513"/>
      <c r="BJ57" s="513"/>
      <c r="BK57" s="499"/>
      <c r="BL57" s="499"/>
      <c r="BM57" s="513"/>
      <c r="BN57" s="513"/>
      <c r="BO57" s="513"/>
      <c r="BP57" s="499"/>
      <c r="BQ57" s="519"/>
      <c r="BR57" s="505">
        <f t="shared" si="12"/>
        <v>0</v>
      </c>
      <c r="BS57" s="505" t="str">
        <f t="shared" si="13"/>
        <v/>
      </c>
      <c r="BT57" s="499"/>
      <c r="BU57" s="499" t="str">
        <f t="shared" si="6"/>
        <v/>
      </c>
      <c r="BV57" s="499"/>
      <c r="BW57" s="499" t="str">
        <f t="shared" si="14"/>
        <v>1-1900</v>
      </c>
      <c r="BX57" s="499">
        <f t="shared" si="23"/>
        <v>3.56</v>
      </c>
      <c r="BY57" s="499"/>
      <c r="BZ57" s="499"/>
      <c r="CA57" s="499"/>
      <c r="CB57" s="520">
        <f t="shared" si="15"/>
        <v>0</v>
      </c>
      <c r="CC57" s="521">
        <v>2</v>
      </c>
      <c r="CD57" s="522">
        <f t="shared" si="16"/>
        <v>3.56</v>
      </c>
      <c r="CE57" s="522"/>
      <c r="CF57" s="522"/>
      <c r="CG57" s="523"/>
      <c r="CH57" s="524" t="str">
        <f t="shared" si="17"/>
        <v>NOT STARTED</v>
      </c>
      <c r="CI57" s="505">
        <f t="shared" si="18"/>
        <v>0</v>
      </c>
      <c r="CJ57" s="505"/>
      <c r="CK57" s="526"/>
      <c r="CL57" s="526"/>
      <c r="CM57" s="513">
        <f t="shared" si="19"/>
        <v>0</v>
      </c>
      <c r="CN57" s="513">
        <f t="shared" si="20"/>
        <v>0</v>
      </c>
      <c r="CO57" s="501"/>
      <c r="CP57" s="501"/>
      <c r="CQ57" s="501"/>
      <c r="CR57" s="501">
        <f t="shared" si="21"/>
        <v>0</v>
      </c>
      <c r="CS57" s="527"/>
      <c r="CT57" s="527"/>
      <c r="CU57" s="527">
        <f t="shared" si="22"/>
        <v>0</v>
      </c>
      <c r="CV57" s="572"/>
    </row>
    <row r="58" ht="17" hidden="1" customHeight="1" spans="1:100">
      <c r="A58" s="499">
        <v>46235</v>
      </c>
      <c r="B58" s="500" t="s">
        <v>116</v>
      </c>
      <c r="C58" s="500" t="s">
        <v>117</v>
      </c>
      <c r="D58" s="501" t="s">
        <v>136</v>
      </c>
      <c r="E58" s="500"/>
      <c r="F58" s="500"/>
      <c r="G58" s="501" t="s">
        <v>411</v>
      </c>
      <c r="H58" s="501" t="s">
        <v>232</v>
      </c>
      <c r="I58" s="501" t="s">
        <v>232</v>
      </c>
      <c r="J58" s="501"/>
      <c r="K58" s="501" t="s">
        <v>157</v>
      </c>
      <c r="L58" s="500"/>
      <c r="M58" s="500" t="s">
        <v>412</v>
      </c>
      <c r="N58" s="573" t="s">
        <v>413</v>
      </c>
      <c r="O58" s="568" t="s">
        <v>160</v>
      </c>
      <c r="P58" s="569" t="str">
        <f t="shared" si="0"/>
        <v>&lt;10 TONNES</v>
      </c>
      <c r="Q58" s="501">
        <v>8.9</v>
      </c>
      <c r="R58" s="501"/>
      <c r="S58" s="504" t="str">
        <f t="shared" si="7"/>
        <v>NOT STARTED</v>
      </c>
      <c r="T58" s="505">
        <f t="shared" si="8"/>
        <v>0</v>
      </c>
      <c r="U58" s="505" t="str">
        <f t="shared" si="1"/>
        <v>47-2026</v>
      </c>
      <c r="V58" s="506">
        <v>46346</v>
      </c>
      <c r="W58" s="574"/>
      <c r="X58" s="507" t="str">
        <f t="shared" si="9"/>
        <v>FOR SURVEY</v>
      </c>
      <c r="Y58" s="517"/>
      <c r="Z58" s="517"/>
      <c r="AA58" s="566"/>
      <c r="AB58" s="501"/>
      <c r="AC58" s="566"/>
      <c r="AD58" s="511"/>
      <c r="AE58" s="512" t="s">
        <v>414</v>
      </c>
      <c r="AF58" s="512">
        <f t="shared" si="3"/>
        <v>0</v>
      </c>
      <c r="AG58" s="513">
        <f t="shared" si="4"/>
        <v>0</v>
      </c>
      <c r="AH58" s="501"/>
      <c r="AI58" s="501"/>
      <c r="AJ58" s="501"/>
      <c r="AK58" s="501"/>
      <c r="AL58" s="501"/>
      <c r="AM58" s="500"/>
      <c r="AN58" s="505">
        <f t="shared" si="10"/>
        <v>0</v>
      </c>
      <c r="AO58" s="516" t="str">
        <f t="shared" si="11"/>
        <v>2-2027</v>
      </c>
      <c r="AP58" s="499">
        <v>46392</v>
      </c>
      <c r="AQ58" s="499">
        <v>46392</v>
      </c>
      <c r="AR58" s="515" t="str">
        <f t="shared" si="5"/>
        <v>WAITING FOR PLAN</v>
      </c>
      <c r="AS58" s="515"/>
      <c r="AT58" s="515"/>
      <c r="AU58" s="517"/>
      <c r="AV58" s="517"/>
      <c r="AW58" s="514"/>
      <c r="AX58" s="515"/>
      <c r="AY58" s="517"/>
      <c r="AZ58" s="517"/>
      <c r="BA58" s="501"/>
      <c r="BB58" s="501"/>
      <c r="BC58" s="567"/>
      <c r="BD58" s="563"/>
      <c r="BE58" s="513"/>
      <c r="BF58" s="513"/>
      <c r="BG58" s="513"/>
      <c r="BH58" s="499"/>
      <c r="BI58" s="513"/>
      <c r="BJ58" s="513"/>
      <c r="BK58" s="499"/>
      <c r="BL58" s="499"/>
      <c r="BM58" s="513"/>
      <c r="BN58" s="513"/>
      <c r="BO58" s="513"/>
      <c r="BP58" s="499"/>
      <c r="BQ58" s="519"/>
      <c r="BR58" s="505">
        <f t="shared" si="12"/>
        <v>0</v>
      </c>
      <c r="BS58" s="505" t="str">
        <f t="shared" si="13"/>
        <v/>
      </c>
      <c r="BT58" s="499"/>
      <c r="BU58" s="499" t="str">
        <f t="shared" si="6"/>
        <v/>
      </c>
      <c r="BV58" s="499"/>
      <c r="BW58" s="499" t="str">
        <f t="shared" si="14"/>
        <v>1-1900</v>
      </c>
      <c r="BX58" s="499">
        <f t="shared" si="23"/>
        <v>3.56</v>
      </c>
      <c r="BY58" s="499"/>
      <c r="BZ58" s="499"/>
      <c r="CA58" s="499"/>
      <c r="CB58" s="520">
        <f t="shared" si="15"/>
        <v>0</v>
      </c>
      <c r="CC58" s="521">
        <v>2</v>
      </c>
      <c r="CD58" s="522">
        <f t="shared" si="16"/>
        <v>3.56</v>
      </c>
      <c r="CE58" s="522"/>
      <c r="CF58" s="522"/>
      <c r="CG58" s="523"/>
      <c r="CH58" s="524" t="str">
        <f t="shared" si="17"/>
        <v>NOT STARTED</v>
      </c>
      <c r="CI58" s="505">
        <f t="shared" si="18"/>
        <v>0</v>
      </c>
      <c r="CJ58" s="505"/>
      <c r="CK58" s="526"/>
      <c r="CL58" s="526"/>
      <c r="CM58" s="513">
        <f t="shared" si="19"/>
        <v>0</v>
      </c>
      <c r="CN58" s="513">
        <f t="shared" si="20"/>
        <v>0</v>
      </c>
      <c r="CO58" s="501"/>
      <c r="CP58" s="501"/>
      <c r="CQ58" s="501"/>
      <c r="CR58" s="501">
        <f t="shared" si="21"/>
        <v>0</v>
      </c>
      <c r="CS58" s="527"/>
      <c r="CT58" s="527"/>
      <c r="CU58" s="527">
        <f t="shared" si="22"/>
        <v>0</v>
      </c>
      <c r="CV58" s="572"/>
    </row>
    <row r="59" ht="17" hidden="1" customHeight="1" spans="1:100">
      <c r="A59" s="499">
        <v>46235</v>
      </c>
      <c r="B59" s="500" t="s">
        <v>116</v>
      </c>
      <c r="C59" s="500" t="s">
        <v>117</v>
      </c>
      <c r="D59" s="501" t="s">
        <v>136</v>
      </c>
      <c r="E59" s="500"/>
      <c r="F59" s="500"/>
      <c r="G59" s="501" t="s">
        <v>137</v>
      </c>
      <c r="H59" s="501" t="s">
        <v>138</v>
      </c>
      <c r="I59" s="501" t="s">
        <v>138</v>
      </c>
      <c r="J59" s="501"/>
      <c r="K59" s="501" t="s">
        <v>157</v>
      </c>
      <c r="L59" s="500"/>
      <c r="M59" s="500" t="s">
        <v>415</v>
      </c>
      <c r="N59" s="573" t="s">
        <v>137</v>
      </c>
      <c r="O59" s="568" t="s">
        <v>160</v>
      </c>
      <c r="P59" s="569" t="str">
        <f t="shared" si="0"/>
        <v>&lt;10 TONNES</v>
      </c>
      <c r="Q59" s="501">
        <v>8.9</v>
      </c>
      <c r="R59" s="501"/>
      <c r="S59" s="504" t="str">
        <f t="shared" si="7"/>
        <v>NOT STARTED</v>
      </c>
      <c r="T59" s="505">
        <f t="shared" si="8"/>
        <v>0</v>
      </c>
      <c r="U59" s="505" t="str">
        <f t="shared" si="1"/>
        <v>47-2026</v>
      </c>
      <c r="V59" s="506">
        <v>46345</v>
      </c>
      <c r="W59" s="574"/>
      <c r="X59" s="507" t="str">
        <f t="shared" si="9"/>
        <v>FOR SURVEY</v>
      </c>
      <c r="Y59" s="517"/>
      <c r="Z59" s="517"/>
      <c r="AA59" s="566"/>
      <c r="AB59" s="501"/>
      <c r="AC59" s="566"/>
      <c r="AD59" s="511"/>
      <c r="AE59" s="512" t="s">
        <v>216</v>
      </c>
      <c r="AF59" s="512">
        <f t="shared" si="3"/>
        <v>0</v>
      </c>
      <c r="AG59" s="513">
        <f t="shared" si="4"/>
        <v>0</v>
      </c>
      <c r="AH59" s="501"/>
      <c r="AI59" s="501"/>
      <c r="AJ59" s="501"/>
      <c r="AK59" s="501"/>
      <c r="AL59" s="501"/>
      <c r="AM59" s="500"/>
      <c r="AN59" s="505">
        <f t="shared" si="10"/>
        <v>0</v>
      </c>
      <c r="AO59" s="516" t="str">
        <f t="shared" si="11"/>
        <v>2-2027</v>
      </c>
      <c r="AP59" s="499">
        <v>46391</v>
      </c>
      <c r="AQ59" s="499">
        <v>46391</v>
      </c>
      <c r="AR59" s="515" t="str">
        <f t="shared" si="5"/>
        <v>WAITING FOR PLAN</v>
      </c>
      <c r="AS59" s="515"/>
      <c r="AT59" s="515"/>
      <c r="AU59" s="517"/>
      <c r="AV59" s="517"/>
      <c r="AW59" s="514"/>
      <c r="AX59" s="515"/>
      <c r="AY59" s="517"/>
      <c r="AZ59" s="517"/>
      <c r="BA59" s="501"/>
      <c r="BB59" s="501"/>
      <c r="BC59" s="567"/>
      <c r="BD59" s="563"/>
      <c r="BE59" s="513"/>
      <c r="BF59" s="513"/>
      <c r="BG59" s="513"/>
      <c r="BH59" s="499"/>
      <c r="BI59" s="513"/>
      <c r="BJ59" s="513"/>
      <c r="BK59" s="499"/>
      <c r="BL59" s="499"/>
      <c r="BM59" s="513"/>
      <c r="BN59" s="513"/>
      <c r="BO59" s="513"/>
      <c r="BP59" s="499"/>
      <c r="BQ59" s="519"/>
      <c r="BR59" s="505">
        <f t="shared" si="12"/>
        <v>0</v>
      </c>
      <c r="BS59" s="505" t="str">
        <f t="shared" si="13"/>
        <v/>
      </c>
      <c r="BT59" s="499"/>
      <c r="BU59" s="499" t="str">
        <f t="shared" si="6"/>
        <v/>
      </c>
      <c r="BV59" s="499"/>
      <c r="BW59" s="499" t="str">
        <f t="shared" si="14"/>
        <v>1-1900</v>
      </c>
      <c r="BX59" s="499">
        <f t="shared" si="23"/>
        <v>3.56</v>
      </c>
      <c r="BY59" s="499"/>
      <c r="BZ59" s="499"/>
      <c r="CA59" s="499"/>
      <c r="CB59" s="520">
        <f t="shared" si="15"/>
        <v>0</v>
      </c>
      <c r="CC59" s="521">
        <v>2</v>
      </c>
      <c r="CD59" s="522">
        <f t="shared" si="16"/>
        <v>3.56</v>
      </c>
      <c r="CE59" s="522"/>
      <c r="CF59" s="522"/>
      <c r="CG59" s="523"/>
      <c r="CH59" s="524" t="str">
        <f t="shared" si="17"/>
        <v>NOT STARTED</v>
      </c>
      <c r="CI59" s="505">
        <f t="shared" si="18"/>
        <v>0</v>
      </c>
      <c r="CJ59" s="505"/>
      <c r="CK59" s="526"/>
      <c r="CL59" s="526"/>
      <c r="CM59" s="513">
        <f t="shared" si="19"/>
        <v>0</v>
      </c>
      <c r="CN59" s="513">
        <f t="shared" si="20"/>
        <v>0</v>
      </c>
      <c r="CO59" s="501"/>
      <c r="CP59" s="501"/>
      <c r="CQ59" s="501"/>
      <c r="CR59" s="501">
        <f t="shared" si="21"/>
        <v>0</v>
      </c>
      <c r="CS59" s="527"/>
      <c r="CT59" s="527"/>
      <c r="CU59" s="527">
        <f t="shared" si="22"/>
        <v>0</v>
      </c>
      <c r="CV59" s="572"/>
    </row>
    <row r="60" ht="17" hidden="1" customHeight="1" spans="1:100">
      <c r="A60" s="499">
        <v>46235</v>
      </c>
      <c r="B60" s="500" t="s">
        <v>363</v>
      </c>
      <c r="C60" s="500" t="s">
        <v>117</v>
      </c>
      <c r="D60" s="501" t="s">
        <v>136</v>
      </c>
      <c r="E60" s="500"/>
      <c r="F60" s="500"/>
      <c r="G60" s="501" t="s">
        <v>416</v>
      </c>
      <c r="H60" s="501" t="s">
        <v>232</v>
      </c>
      <c r="I60" s="501" t="s">
        <v>232</v>
      </c>
      <c r="J60" s="501"/>
      <c r="K60" s="500" t="s">
        <v>363</v>
      </c>
      <c r="L60" s="500"/>
      <c r="M60" s="500" t="s">
        <v>417</v>
      </c>
      <c r="N60" s="571" t="s">
        <v>418</v>
      </c>
      <c r="O60" s="568" t="s">
        <v>160</v>
      </c>
      <c r="P60" s="569" t="str">
        <f t="shared" si="0"/>
        <v>&lt;10 TONNES</v>
      </c>
      <c r="Q60" s="501">
        <v>8.9</v>
      </c>
      <c r="R60" s="501"/>
      <c r="S60" s="504" t="str">
        <f t="shared" si="7"/>
        <v>NOT STARTED</v>
      </c>
      <c r="T60" s="505">
        <f t="shared" si="8"/>
        <v>0</v>
      </c>
      <c r="U60" s="505"/>
      <c r="V60" s="499"/>
      <c r="W60" s="574"/>
      <c r="X60" s="507" t="str">
        <f t="shared" si="9"/>
        <v>FOR SURVEY</v>
      </c>
      <c r="Y60" s="517"/>
      <c r="Z60" s="517"/>
      <c r="AA60" s="566"/>
      <c r="AB60" s="501"/>
      <c r="AC60" s="566"/>
      <c r="AD60" s="511"/>
      <c r="AE60" s="512"/>
      <c r="AF60" s="512">
        <f t="shared" si="3"/>
        <v>0</v>
      </c>
      <c r="AG60" s="513">
        <f t="shared" si="4"/>
        <v>0</v>
      </c>
      <c r="AH60" s="501"/>
      <c r="AI60" s="501"/>
      <c r="AJ60" s="501"/>
      <c r="AK60" s="501"/>
      <c r="AL60" s="501"/>
      <c r="AM60" s="500"/>
      <c r="AN60" s="505">
        <f t="shared" si="10"/>
        <v>0</v>
      </c>
      <c r="AO60" s="516" t="str">
        <f t="shared" si="11"/>
        <v/>
      </c>
      <c r="AP60" s="499"/>
      <c r="AQ60" s="499"/>
      <c r="AR60" s="515" t="str">
        <f t="shared" si="5"/>
        <v>WAITING FOR PLAN</v>
      </c>
      <c r="AS60" s="515"/>
      <c r="AT60" s="515"/>
      <c r="AU60" s="517"/>
      <c r="AV60" s="517"/>
      <c r="AW60" s="514"/>
      <c r="AX60" s="515"/>
      <c r="AY60" s="517"/>
      <c r="AZ60" s="517"/>
      <c r="BA60" s="501"/>
      <c r="BB60" s="501"/>
      <c r="BC60" s="567"/>
      <c r="BD60" s="563"/>
      <c r="BE60" s="513"/>
      <c r="BF60" s="513"/>
      <c r="BG60" s="513"/>
      <c r="BH60" s="499"/>
      <c r="BI60" s="513"/>
      <c r="BJ60" s="513"/>
      <c r="BK60" s="499"/>
      <c r="BL60" s="499"/>
      <c r="BM60" s="513"/>
      <c r="BN60" s="513"/>
      <c r="BO60" s="513"/>
      <c r="BP60" s="499"/>
      <c r="BQ60" s="519"/>
      <c r="BR60" s="505">
        <f t="shared" si="12"/>
        <v>0</v>
      </c>
      <c r="BS60" s="505" t="str">
        <f t="shared" si="13"/>
        <v/>
      </c>
      <c r="BT60" s="499"/>
      <c r="BU60" s="499" t="str">
        <f t="shared" si="6"/>
        <v/>
      </c>
      <c r="BV60" s="499"/>
      <c r="BW60" s="499" t="str">
        <f t="shared" si="14"/>
        <v>1-1900</v>
      </c>
      <c r="BX60" s="499">
        <f t="shared" si="23"/>
        <v>3.56</v>
      </c>
      <c r="BY60" s="499"/>
      <c r="BZ60" s="499"/>
      <c r="CA60" s="499"/>
      <c r="CB60" s="520">
        <f t="shared" si="15"/>
        <v>0</v>
      </c>
      <c r="CC60" s="521">
        <v>2</v>
      </c>
      <c r="CD60" s="522">
        <f t="shared" si="16"/>
        <v>3.56</v>
      </c>
      <c r="CE60" s="522"/>
      <c r="CF60" s="522"/>
      <c r="CG60" s="523"/>
      <c r="CH60" s="524" t="str">
        <f t="shared" si="17"/>
        <v>NOT STARTED</v>
      </c>
      <c r="CI60" s="505">
        <f t="shared" si="18"/>
        <v>0</v>
      </c>
      <c r="CJ60" s="505"/>
      <c r="CK60" s="526"/>
      <c r="CL60" s="526"/>
      <c r="CM60" s="513">
        <f t="shared" si="19"/>
        <v>0</v>
      </c>
      <c r="CN60" s="513">
        <f t="shared" si="20"/>
        <v>0</v>
      </c>
      <c r="CO60" s="501"/>
      <c r="CP60" s="501"/>
      <c r="CQ60" s="501"/>
      <c r="CR60" s="501">
        <f t="shared" si="21"/>
        <v>0</v>
      </c>
      <c r="CS60" s="527"/>
      <c r="CT60" s="527"/>
      <c r="CU60" s="527">
        <f t="shared" si="22"/>
        <v>0</v>
      </c>
      <c r="CV60" s="572"/>
    </row>
    <row r="61" ht="17" hidden="1" customHeight="1" spans="1:100">
      <c r="A61" s="499">
        <v>46235</v>
      </c>
      <c r="B61" s="500" t="s">
        <v>363</v>
      </c>
      <c r="C61" s="500" t="s">
        <v>117</v>
      </c>
      <c r="D61" s="501" t="s">
        <v>136</v>
      </c>
      <c r="E61" s="500"/>
      <c r="F61" s="500"/>
      <c r="G61" s="501" t="s">
        <v>419</v>
      </c>
      <c r="H61" s="501" t="s">
        <v>279</v>
      </c>
      <c r="I61" s="501" t="s">
        <v>280</v>
      </c>
      <c r="J61" s="501"/>
      <c r="K61" s="500" t="s">
        <v>363</v>
      </c>
      <c r="L61" s="500"/>
      <c r="M61" s="500" t="s">
        <v>420</v>
      </c>
      <c r="N61" s="571" t="s">
        <v>421</v>
      </c>
      <c r="O61" s="568" t="s">
        <v>160</v>
      </c>
      <c r="P61" s="569" t="str">
        <f t="shared" si="0"/>
        <v>&lt;10 TONNES</v>
      </c>
      <c r="Q61" s="501">
        <v>8.9</v>
      </c>
      <c r="R61" s="501"/>
      <c r="S61" s="504" t="str">
        <f t="shared" si="7"/>
        <v>NOT STARTED</v>
      </c>
      <c r="T61" s="505">
        <f t="shared" si="8"/>
        <v>0</v>
      </c>
      <c r="U61" s="505"/>
      <c r="V61" s="499"/>
      <c r="W61" s="574"/>
      <c r="X61" s="507" t="str">
        <f t="shared" si="9"/>
        <v>FOR SURVEY</v>
      </c>
      <c r="Y61" s="517"/>
      <c r="Z61" s="517"/>
      <c r="AA61" s="566"/>
      <c r="AB61" s="501"/>
      <c r="AC61" s="566"/>
      <c r="AD61" s="511"/>
      <c r="AE61" s="512"/>
      <c r="AF61" s="512">
        <f t="shared" si="3"/>
        <v>0</v>
      </c>
      <c r="AG61" s="513">
        <f t="shared" si="4"/>
        <v>0</v>
      </c>
      <c r="AH61" s="501"/>
      <c r="AI61" s="501"/>
      <c r="AJ61" s="501"/>
      <c r="AK61" s="501"/>
      <c r="AL61" s="501"/>
      <c r="AM61" s="500"/>
      <c r="AN61" s="505">
        <f t="shared" si="10"/>
        <v>0</v>
      </c>
      <c r="AO61" s="516" t="str">
        <f t="shared" si="11"/>
        <v/>
      </c>
      <c r="AP61" s="499"/>
      <c r="AQ61" s="499"/>
      <c r="AR61" s="515" t="str">
        <f t="shared" si="5"/>
        <v>WAITING FOR PLAN</v>
      </c>
      <c r="AS61" s="515"/>
      <c r="AT61" s="515"/>
      <c r="AU61" s="517"/>
      <c r="AV61" s="517"/>
      <c r="AW61" s="514"/>
      <c r="AX61" s="515"/>
      <c r="AY61" s="517"/>
      <c r="AZ61" s="517"/>
      <c r="BA61" s="501"/>
      <c r="BB61" s="501"/>
      <c r="BC61" s="567"/>
      <c r="BD61" s="563"/>
      <c r="BE61" s="513"/>
      <c r="BF61" s="513"/>
      <c r="BG61" s="513"/>
      <c r="BH61" s="499"/>
      <c r="BI61" s="513"/>
      <c r="BJ61" s="513"/>
      <c r="BK61" s="499"/>
      <c r="BL61" s="499"/>
      <c r="BM61" s="513"/>
      <c r="BN61" s="513"/>
      <c r="BO61" s="513"/>
      <c r="BP61" s="499"/>
      <c r="BQ61" s="519"/>
      <c r="BR61" s="505">
        <f t="shared" si="12"/>
        <v>0</v>
      </c>
      <c r="BS61" s="505" t="str">
        <f t="shared" si="13"/>
        <v/>
      </c>
      <c r="BT61" s="499"/>
      <c r="BU61" s="499" t="str">
        <f t="shared" si="6"/>
        <v/>
      </c>
      <c r="BV61" s="499"/>
      <c r="BW61" s="499" t="str">
        <f t="shared" si="14"/>
        <v>1-1900</v>
      </c>
      <c r="BX61" s="499">
        <f t="shared" si="23"/>
        <v>3.56</v>
      </c>
      <c r="BY61" s="499"/>
      <c r="BZ61" s="499"/>
      <c r="CA61" s="499"/>
      <c r="CB61" s="520">
        <f t="shared" si="15"/>
        <v>0</v>
      </c>
      <c r="CC61" s="521">
        <v>2</v>
      </c>
      <c r="CD61" s="522">
        <f t="shared" si="16"/>
        <v>3.56</v>
      </c>
      <c r="CE61" s="522"/>
      <c r="CF61" s="522"/>
      <c r="CG61" s="523"/>
      <c r="CH61" s="524" t="str">
        <f t="shared" si="17"/>
        <v>NOT STARTED</v>
      </c>
      <c r="CI61" s="505">
        <f t="shared" si="18"/>
        <v>0</v>
      </c>
      <c r="CJ61" s="505"/>
      <c r="CK61" s="526"/>
      <c r="CL61" s="526"/>
      <c r="CM61" s="513">
        <f t="shared" si="19"/>
        <v>0</v>
      </c>
      <c r="CN61" s="513">
        <f t="shared" si="20"/>
        <v>0</v>
      </c>
      <c r="CO61" s="501"/>
      <c r="CP61" s="501"/>
      <c r="CQ61" s="501"/>
      <c r="CR61" s="501">
        <f t="shared" si="21"/>
        <v>0</v>
      </c>
      <c r="CS61" s="527"/>
      <c r="CT61" s="527"/>
      <c r="CU61" s="527">
        <f t="shared" si="22"/>
        <v>0</v>
      </c>
      <c r="CV61" s="572"/>
    </row>
    <row r="62" ht="17" hidden="1" customHeight="1" spans="1:100">
      <c r="A62" s="499">
        <v>46235</v>
      </c>
      <c r="B62" s="500" t="s">
        <v>363</v>
      </c>
      <c r="C62" s="500" t="s">
        <v>117</v>
      </c>
      <c r="D62" s="501" t="s">
        <v>136</v>
      </c>
      <c r="E62" s="500"/>
      <c r="F62" s="500"/>
      <c r="G62" s="501" t="s">
        <v>422</v>
      </c>
      <c r="H62" s="501" t="s">
        <v>232</v>
      </c>
      <c r="I62" s="501" t="s">
        <v>232</v>
      </c>
      <c r="J62" s="501"/>
      <c r="K62" s="500" t="s">
        <v>363</v>
      </c>
      <c r="L62" s="500"/>
      <c r="M62" s="500" t="s">
        <v>423</v>
      </c>
      <c r="N62" s="571" t="s">
        <v>424</v>
      </c>
      <c r="O62" s="568" t="s">
        <v>160</v>
      </c>
      <c r="P62" s="569" t="str">
        <f t="shared" si="0"/>
        <v>&lt;10 TONNES</v>
      </c>
      <c r="Q62" s="501">
        <v>8.9</v>
      </c>
      <c r="R62" s="501"/>
      <c r="S62" s="504" t="str">
        <f t="shared" si="7"/>
        <v>NOT STARTED</v>
      </c>
      <c r="T62" s="505">
        <f t="shared" si="8"/>
        <v>0</v>
      </c>
      <c r="U62" s="505"/>
      <c r="V62" s="499"/>
      <c r="W62" s="574"/>
      <c r="X62" s="507" t="str">
        <f t="shared" si="9"/>
        <v>FOR SURVEY</v>
      </c>
      <c r="Y62" s="517"/>
      <c r="Z62" s="517"/>
      <c r="AA62" s="566"/>
      <c r="AB62" s="501"/>
      <c r="AC62" s="566"/>
      <c r="AD62" s="511"/>
      <c r="AE62" s="512"/>
      <c r="AF62" s="512">
        <f t="shared" si="3"/>
        <v>0</v>
      </c>
      <c r="AG62" s="513">
        <f t="shared" si="4"/>
        <v>0</v>
      </c>
      <c r="AH62" s="501"/>
      <c r="AI62" s="501"/>
      <c r="AJ62" s="501"/>
      <c r="AK62" s="501"/>
      <c r="AL62" s="501"/>
      <c r="AM62" s="500"/>
      <c r="AN62" s="505">
        <f t="shared" si="10"/>
        <v>0</v>
      </c>
      <c r="AO62" s="516" t="str">
        <f t="shared" si="11"/>
        <v/>
      </c>
      <c r="AP62" s="499"/>
      <c r="AQ62" s="499"/>
      <c r="AR62" s="515" t="str">
        <f t="shared" si="5"/>
        <v>WAITING FOR PLAN</v>
      </c>
      <c r="AS62" s="515"/>
      <c r="AT62" s="515"/>
      <c r="AU62" s="517"/>
      <c r="AV62" s="517"/>
      <c r="AW62" s="514"/>
      <c r="AX62" s="515"/>
      <c r="AY62" s="517"/>
      <c r="AZ62" s="517"/>
      <c r="BA62" s="501"/>
      <c r="BB62" s="501"/>
      <c r="BC62" s="567"/>
      <c r="BD62" s="563"/>
      <c r="BE62" s="513"/>
      <c r="BF62" s="513"/>
      <c r="BG62" s="513"/>
      <c r="BH62" s="499"/>
      <c r="BI62" s="513"/>
      <c r="BJ62" s="513"/>
      <c r="BK62" s="499"/>
      <c r="BL62" s="499"/>
      <c r="BM62" s="513"/>
      <c r="BN62" s="513"/>
      <c r="BO62" s="513"/>
      <c r="BP62" s="499"/>
      <c r="BQ62" s="519"/>
      <c r="BR62" s="505">
        <f t="shared" si="12"/>
        <v>0</v>
      </c>
      <c r="BS62" s="505" t="str">
        <f t="shared" si="13"/>
        <v/>
      </c>
      <c r="BT62" s="499"/>
      <c r="BU62" s="499" t="str">
        <f t="shared" si="6"/>
        <v/>
      </c>
      <c r="BV62" s="499"/>
      <c r="BW62" s="499" t="str">
        <f t="shared" si="14"/>
        <v>1-1900</v>
      </c>
      <c r="BX62" s="499">
        <f t="shared" si="23"/>
        <v>3.56</v>
      </c>
      <c r="BY62" s="499"/>
      <c r="BZ62" s="499"/>
      <c r="CA62" s="499"/>
      <c r="CB62" s="520">
        <f t="shared" si="15"/>
        <v>0</v>
      </c>
      <c r="CC62" s="521">
        <v>2</v>
      </c>
      <c r="CD62" s="522">
        <f t="shared" si="16"/>
        <v>3.56</v>
      </c>
      <c r="CE62" s="522"/>
      <c r="CF62" s="522"/>
      <c r="CG62" s="523"/>
      <c r="CH62" s="524" t="str">
        <f t="shared" si="17"/>
        <v>NOT STARTED</v>
      </c>
      <c r="CI62" s="505">
        <f t="shared" si="18"/>
        <v>0</v>
      </c>
      <c r="CJ62" s="505"/>
      <c r="CK62" s="526"/>
      <c r="CL62" s="526"/>
      <c r="CM62" s="513">
        <f t="shared" si="19"/>
        <v>0</v>
      </c>
      <c r="CN62" s="513">
        <f t="shared" si="20"/>
        <v>0</v>
      </c>
      <c r="CO62" s="501"/>
      <c r="CP62" s="501"/>
      <c r="CQ62" s="501"/>
      <c r="CR62" s="501">
        <f t="shared" si="21"/>
        <v>0</v>
      </c>
      <c r="CS62" s="527"/>
      <c r="CT62" s="527"/>
      <c r="CU62" s="527">
        <f t="shared" si="22"/>
        <v>0</v>
      </c>
      <c r="CV62" s="572"/>
    </row>
    <row r="63" ht="17" hidden="1" customHeight="1" spans="1:100">
      <c r="A63" s="499">
        <v>46235</v>
      </c>
      <c r="B63" s="500" t="s">
        <v>116</v>
      </c>
      <c r="C63" s="500" t="s">
        <v>117</v>
      </c>
      <c r="D63" s="501" t="s">
        <v>136</v>
      </c>
      <c r="E63" s="500"/>
      <c r="F63" s="500"/>
      <c r="G63" s="501" t="s">
        <v>425</v>
      </c>
      <c r="H63" s="501" t="s">
        <v>232</v>
      </c>
      <c r="I63" s="501" t="s">
        <v>232</v>
      </c>
      <c r="J63" s="501"/>
      <c r="K63" s="501" t="s">
        <v>157</v>
      </c>
      <c r="L63" s="500"/>
      <c r="M63" s="500" t="s">
        <v>426</v>
      </c>
      <c r="N63" s="573" t="s">
        <v>427</v>
      </c>
      <c r="O63" s="568" t="s">
        <v>160</v>
      </c>
      <c r="P63" s="569" t="str">
        <f t="shared" si="0"/>
        <v>&lt;10 TONNES</v>
      </c>
      <c r="Q63" s="501">
        <v>8.9</v>
      </c>
      <c r="R63" s="501"/>
      <c r="S63" s="504" t="str">
        <f t="shared" si="7"/>
        <v>NOT STARTED</v>
      </c>
      <c r="T63" s="505">
        <f t="shared" si="8"/>
        <v>0</v>
      </c>
      <c r="U63" s="505" t="str">
        <f t="shared" si="1"/>
        <v>46-2026</v>
      </c>
      <c r="V63" s="506">
        <v>46338</v>
      </c>
      <c r="W63" s="574"/>
      <c r="X63" s="507" t="str">
        <f t="shared" si="9"/>
        <v>FOR SURVEY</v>
      </c>
      <c r="Y63" s="517"/>
      <c r="Z63" s="517"/>
      <c r="AA63" s="566"/>
      <c r="AB63" s="501"/>
      <c r="AC63" s="566"/>
      <c r="AD63" s="511"/>
      <c r="AE63" s="512" t="s">
        <v>428</v>
      </c>
      <c r="AF63" s="512">
        <f t="shared" si="3"/>
        <v>0</v>
      </c>
      <c r="AG63" s="513">
        <f t="shared" si="4"/>
        <v>0</v>
      </c>
      <c r="AH63" s="501"/>
      <c r="AI63" s="501"/>
      <c r="AJ63" s="501"/>
      <c r="AK63" s="501"/>
      <c r="AL63" s="501"/>
      <c r="AM63" s="500"/>
      <c r="AN63" s="505">
        <f t="shared" si="10"/>
        <v>0</v>
      </c>
      <c r="AO63" s="516" t="str">
        <f t="shared" si="11"/>
        <v>51-2026</v>
      </c>
      <c r="AP63" s="499">
        <v>46374</v>
      </c>
      <c r="AQ63" s="499">
        <v>46374</v>
      </c>
      <c r="AR63" s="515" t="str">
        <f t="shared" si="5"/>
        <v>WAITING FOR PLAN</v>
      </c>
      <c r="AS63" s="515"/>
      <c r="AT63" s="515"/>
      <c r="AU63" s="517"/>
      <c r="AV63" s="517"/>
      <c r="AW63" s="514"/>
      <c r="AX63" s="515"/>
      <c r="AY63" s="517"/>
      <c r="AZ63" s="517"/>
      <c r="BA63" s="501"/>
      <c r="BB63" s="501"/>
      <c r="BC63" s="567"/>
      <c r="BD63" s="563"/>
      <c r="BE63" s="513"/>
      <c r="BF63" s="513"/>
      <c r="BG63" s="513"/>
      <c r="BH63" s="499"/>
      <c r="BI63" s="513"/>
      <c r="BJ63" s="513"/>
      <c r="BK63" s="499"/>
      <c r="BL63" s="499"/>
      <c r="BM63" s="513"/>
      <c r="BN63" s="513"/>
      <c r="BO63" s="513"/>
      <c r="BP63" s="499"/>
      <c r="BQ63" s="519"/>
      <c r="BR63" s="505">
        <f t="shared" si="12"/>
        <v>0</v>
      </c>
      <c r="BS63" s="505" t="str">
        <f t="shared" si="13"/>
        <v/>
      </c>
      <c r="BT63" s="499"/>
      <c r="BU63" s="499" t="str">
        <f t="shared" si="6"/>
        <v/>
      </c>
      <c r="BV63" s="499"/>
      <c r="BW63" s="499" t="str">
        <f t="shared" si="14"/>
        <v>1-1900</v>
      </c>
      <c r="BX63" s="499">
        <f t="shared" si="23"/>
        <v>3.56</v>
      </c>
      <c r="BY63" s="499"/>
      <c r="BZ63" s="499"/>
      <c r="CA63" s="499"/>
      <c r="CB63" s="520">
        <f t="shared" si="15"/>
        <v>0</v>
      </c>
      <c r="CC63" s="521">
        <v>2</v>
      </c>
      <c r="CD63" s="522">
        <f t="shared" si="16"/>
        <v>3.56</v>
      </c>
      <c r="CE63" s="522"/>
      <c r="CF63" s="522"/>
      <c r="CG63" s="523"/>
      <c r="CH63" s="524" t="str">
        <f t="shared" si="17"/>
        <v>NOT STARTED</v>
      </c>
      <c r="CI63" s="505">
        <f t="shared" si="18"/>
        <v>0</v>
      </c>
      <c r="CJ63" s="505"/>
      <c r="CK63" s="526"/>
      <c r="CL63" s="526"/>
      <c r="CM63" s="513">
        <f t="shared" si="19"/>
        <v>0</v>
      </c>
      <c r="CN63" s="513">
        <f t="shared" si="20"/>
        <v>0</v>
      </c>
      <c r="CO63" s="501"/>
      <c r="CP63" s="501"/>
      <c r="CQ63" s="501"/>
      <c r="CR63" s="501">
        <f t="shared" si="21"/>
        <v>0</v>
      </c>
      <c r="CS63" s="527"/>
      <c r="CT63" s="527"/>
      <c r="CU63" s="527">
        <f t="shared" si="22"/>
        <v>0</v>
      </c>
      <c r="CV63" s="572"/>
    </row>
    <row r="64" ht="17" hidden="1" customHeight="1" spans="1:100">
      <c r="A64" s="499">
        <v>46235</v>
      </c>
      <c r="B64" s="500" t="s">
        <v>363</v>
      </c>
      <c r="C64" s="500" t="s">
        <v>117</v>
      </c>
      <c r="D64" s="501" t="s">
        <v>136</v>
      </c>
      <c r="E64" s="500"/>
      <c r="F64" s="500"/>
      <c r="G64" s="501" t="s">
        <v>429</v>
      </c>
      <c r="H64" s="501" t="s">
        <v>138</v>
      </c>
      <c r="I64" s="501" t="s">
        <v>138</v>
      </c>
      <c r="J64" s="501"/>
      <c r="K64" s="500" t="s">
        <v>363</v>
      </c>
      <c r="L64" s="500"/>
      <c r="M64" s="500" t="s">
        <v>430</v>
      </c>
      <c r="N64" s="571" t="s">
        <v>431</v>
      </c>
      <c r="O64" s="568" t="s">
        <v>160</v>
      </c>
      <c r="P64" s="569" t="str">
        <f t="shared" si="0"/>
        <v>&lt;10 TONNES</v>
      </c>
      <c r="Q64" s="501">
        <v>8.9</v>
      </c>
      <c r="R64" s="501"/>
      <c r="S64" s="504" t="str">
        <f t="shared" si="7"/>
        <v>NOT STARTED</v>
      </c>
      <c r="T64" s="505">
        <f t="shared" si="8"/>
        <v>0</v>
      </c>
      <c r="U64" s="505"/>
      <c r="V64" s="499"/>
      <c r="W64" s="574"/>
      <c r="X64" s="507" t="str">
        <f t="shared" si="9"/>
        <v>FOR SURVEY</v>
      </c>
      <c r="Y64" s="517"/>
      <c r="Z64" s="517"/>
      <c r="AA64" s="566"/>
      <c r="AB64" s="501"/>
      <c r="AC64" s="566"/>
      <c r="AD64" s="511"/>
      <c r="AE64" s="512"/>
      <c r="AF64" s="512">
        <f t="shared" si="3"/>
        <v>0</v>
      </c>
      <c r="AG64" s="513">
        <f t="shared" si="4"/>
        <v>0</v>
      </c>
      <c r="AH64" s="501"/>
      <c r="AI64" s="501"/>
      <c r="AJ64" s="501"/>
      <c r="AK64" s="501"/>
      <c r="AL64" s="501"/>
      <c r="AM64" s="500"/>
      <c r="AN64" s="505">
        <f t="shared" si="10"/>
        <v>0</v>
      </c>
      <c r="AO64" s="516" t="str">
        <f t="shared" si="11"/>
        <v/>
      </c>
      <c r="AP64" s="499"/>
      <c r="AQ64" s="499"/>
      <c r="AR64" s="515" t="str">
        <f t="shared" si="5"/>
        <v>WAITING FOR PLAN</v>
      </c>
      <c r="AS64" s="515"/>
      <c r="AT64" s="515"/>
      <c r="AU64" s="517"/>
      <c r="AV64" s="517"/>
      <c r="AW64" s="514"/>
      <c r="AX64" s="515"/>
      <c r="AY64" s="517"/>
      <c r="AZ64" s="517"/>
      <c r="BA64" s="501"/>
      <c r="BB64" s="501"/>
      <c r="BC64" s="567"/>
      <c r="BD64" s="563"/>
      <c r="BE64" s="513"/>
      <c r="BF64" s="513"/>
      <c r="BG64" s="513"/>
      <c r="BH64" s="499"/>
      <c r="BI64" s="513"/>
      <c r="BJ64" s="513"/>
      <c r="BK64" s="499"/>
      <c r="BL64" s="499"/>
      <c r="BM64" s="513"/>
      <c r="BN64" s="513"/>
      <c r="BO64" s="513"/>
      <c r="BP64" s="499"/>
      <c r="BQ64" s="519"/>
      <c r="BR64" s="505">
        <f t="shared" si="12"/>
        <v>0</v>
      </c>
      <c r="BS64" s="505" t="str">
        <f t="shared" si="13"/>
        <v/>
      </c>
      <c r="BT64" s="499"/>
      <c r="BU64" s="499" t="str">
        <f t="shared" si="6"/>
        <v/>
      </c>
      <c r="BV64" s="499"/>
      <c r="BW64" s="499" t="str">
        <f t="shared" si="14"/>
        <v>1-1900</v>
      </c>
      <c r="BX64" s="499">
        <f t="shared" si="23"/>
        <v>3.56</v>
      </c>
      <c r="BY64" s="499"/>
      <c r="BZ64" s="499"/>
      <c r="CA64" s="499"/>
      <c r="CB64" s="520">
        <f t="shared" si="15"/>
        <v>0</v>
      </c>
      <c r="CC64" s="521">
        <v>2</v>
      </c>
      <c r="CD64" s="522">
        <f t="shared" si="16"/>
        <v>3.56</v>
      </c>
      <c r="CE64" s="522"/>
      <c r="CF64" s="522"/>
      <c r="CG64" s="523"/>
      <c r="CH64" s="524" t="str">
        <f t="shared" si="17"/>
        <v>NOT STARTED</v>
      </c>
      <c r="CI64" s="505">
        <f t="shared" si="18"/>
        <v>0</v>
      </c>
      <c r="CJ64" s="505"/>
      <c r="CK64" s="526"/>
      <c r="CL64" s="526"/>
      <c r="CM64" s="513">
        <f t="shared" si="19"/>
        <v>0</v>
      </c>
      <c r="CN64" s="513">
        <f t="shared" si="20"/>
        <v>0</v>
      </c>
      <c r="CO64" s="501"/>
      <c r="CP64" s="501"/>
      <c r="CQ64" s="501"/>
      <c r="CR64" s="501">
        <f t="shared" si="21"/>
        <v>0</v>
      </c>
      <c r="CS64" s="527"/>
      <c r="CT64" s="527"/>
      <c r="CU64" s="527">
        <f t="shared" si="22"/>
        <v>0</v>
      </c>
      <c r="CV64" s="572"/>
    </row>
    <row r="65" ht="17" hidden="1" customHeight="1" spans="1:100">
      <c r="A65" s="499">
        <v>46235</v>
      </c>
      <c r="B65" s="500" t="s">
        <v>363</v>
      </c>
      <c r="C65" s="500" t="s">
        <v>117</v>
      </c>
      <c r="D65" s="501" t="s">
        <v>136</v>
      </c>
      <c r="E65" s="500"/>
      <c r="F65" s="500"/>
      <c r="G65" s="501" t="s">
        <v>432</v>
      </c>
      <c r="H65" s="501" t="s">
        <v>334</v>
      </c>
      <c r="I65" s="501" t="s">
        <v>335</v>
      </c>
      <c r="J65" s="501"/>
      <c r="K65" s="500" t="s">
        <v>363</v>
      </c>
      <c r="L65" s="500"/>
      <c r="M65" s="500" t="s">
        <v>433</v>
      </c>
      <c r="N65" s="571" t="s">
        <v>434</v>
      </c>
      <c r="O65" s="568" t="s">
        <v>160</v>
      </c>
      <c r="P65" s="569" t="str">
        <f t="shared" si="0"/>
        <v>&lt;10 TONNES</v>
      </c>
      <c r="Q65" s="501">
        <v>8.9</v>
      </c>
      <c r="R65" s="501"/>
      <c r="S65" s="504" t="str">
        <f t="shared" si="7"/>
        <v>NOT STARTED</v>
      </c>
      <c r="T65" s="505">
        <f t="shared" si="8"/>
        <v>0</v>
      </c>
      <c r="U65" s="505"/>
      <c r="V65" s="499"/>
      <c r="W65" s="574"/>
      <c r="X65" s="507" t="str">
        <f t="shared" si="9"/>
        <v>FOR SURVEY</v>
      </c>
      <c r="Y65" s="517"/>
      <c r="Z65" s="517"/>
      <c r="AA65" s="566"/>
      <c r="AB65" s="501"/>
      <c r="AC65" s="566"/>
      <c r="AD65" s="511"/>
      <c r="AE65" s="512"/>
      <c r="AF65" s="512">
        <f t="shared" si="3"/>
        <v>0</v>
      </c>
      <c r="AG65" s="513">
        <f t="shared" si="4"/>
        <v>0</v>
      </c>
      <c r="AH65" s="501"/>
      <c r="AI65" s="501"/>
      <c r="AJ65" s="501"/>
      <c r="AK65" s="501"/>
      <c r="AL65" s="501"/>
      <c r="AM65" s="500"/>
      <c r="AN65" s="505">
        <f t="shared" si="10"/>
        <v>0</v>
      </c>
      <c r="AO65" s="516" t="str">
        <f t="shared" si="11"/>
        <v/>
      </c>
      <c r="AP65" s="499"/>
      <c r="AQ65" s="499"/>
      <c r="AR65" s="515" t="str">
        <f t="shared" si="5"/>
        <v>WAITING FOR PLAN</v>
      </c>
      <c r="AS65" s="515"/>
      <c r="AT65" s="515"/>
      <c r="AU65" s="517"/>
      <c r="AV65" s="517"/>
      <c r="AW65" s="514"/>
      <c r="AX65" s="515"/>
      <c r="AY65" s="517"/>
      <c r="AZ65" s="517"/>
      <c r="BA65" s="501"/>
      <c r="BB65" s="501"/>
      <c r="BC65" s="567"/>
      <c r="BD65" s="563"/>
      <c r="BE65" s="513"/>
      <c r="BF65" s="513"/>
      <c r="BG65" s="513"/>
      <c r="BH65" s="499"/>
      <c r="BI65" s="513"/>
      <c r="BJ65" s="513"/>
      <c r="BK65" s="499"/>
      <c r="BL65" s="499"/>
      <c r="BM65" s="513"/>
      <c r="BN65" s="513"/>
      <c r="BO65" s="513"/>
      <c r="BP65" s="499"/>
      <c r="BQ65" s="519"/>
      <c r="BR65" s="505">
        <f t="shared" si="12"/>
        <v>0</v>
      </c>
      <c r="BS65" s="505" t="str">
        <f t="shared" si="13"/>
        <v/>
      </c>
      <c r="BT65" s="499"/>
      <c r="BU65" s="499" t="str">
        <f t="shared" si="6"/>
        <v/>
      </c>
      <c r="BV65" s="499"/>
      <c r="BW65" s="499" t="str">
        <f t="shared" si="14"/>
        <v>1-1900</v>
      </c>
      <c r="BX65" s="499">
        <f t="shared" si="23"/>
        <v>3.56</v>
      </c>
      <c r="BY65" s="499"/>
      <c r="BZ65" s="499"/>
      <c r="CA65" s="499"/>
      <c r="CB65" s="520">
        <f t="shared" si="15"/>
        <v>0</v>
      </c>
      <c r="CC65" s="521">
        <v>2</v>
      </c>
      <c r="CD65" s="522">
        <f t="shared" si="16"/>
        <v>3.56</v>
      </c>
      <c r="CE65" s="522"/>
      <c r="CF65" s="522"/>
      <c r="CG65" s="523"/>
      <c r="CH65" s="524" t="str">
        <f t="shared" si="17"/>
        <v>NOT STARTED</v>
      </c>
      <c r="CI65" s="505">
        <f t="shared" si="18"/>
        <v>0</v>
      </c>
      <c r="CJ65" s="505"/>
      <c r="CK65" s="526"/>
      <c r="CL65" s="526"/>
      <c r="CM65" s="513">
        <f t="shared" si="19"/>
        <v>0</v>
      </c>
      <c r="CN65" s="513">
        <f t="shared" si="20"/>
        <v>0</v>
      </c>
      <c r="CO65" s="501"/>
      <c r="CP65" s="501"/>
      <c r="CQ65" s="501"/>
      <c r="CR65" s="501">
        <f t="shared" si="21"/>
        <v>0</v>
      </c>
      <c r="CS65" s="527"/>
      <c r="CT65" s="527"/>
      <c r="CU65" s="527">
        <f t="shared" si="22"/>
        <v>0</v>
      </c>
      <c r="CV65" s="572"/>
    </row>
    <row r="66" ht="17" hidden="1" customHeight="1" spans="1:100">
      <c r="A66" s="499">
        <v>46235</v>
      </c>
      <c r="B66" s="500" t="s">
        <v>363</v>
      </c>
      <c r="C66" s="500" t="s">
        <v>117</v>
      </c>
      <c r="D66" s="501" t="s">
        <v>136</v>
      </c>
      <c r="E66" s="500"/>
      <c r="F66" s="500"/>
      <c r="G66" s="501" t="s">
        <v>435</v>
      </c>
      <c r="H66" s="501" t="s">
        <v>335</v>
      </c>
      <c r="I66" s="501" t="s">
        <v>335</v>
      </c>
      <c r="J66" s="501"/>
      <c r="K66" s="500" t="s">
        <v>363</v>
      </c>
      <c r="L66" s="500"/>
      <c r="M66" s="500" t="s">
        <v>436</v>
      </c>
      <c r="N66" s="571" t="s">
        <v>437</v>
      </c>
      <c r="O66" s="568" t="s">
        <v>160</v>
      </c>
      <c r="P66" s="569" t="str">
        <f t="shared" si="0"/>
        <v>&lt;10 TONNES</v>
      </c>
      <c r="Q66" s="501">
        <v>8.9</v>
      </c>
      <c r="R66" s="501"/>
      <c r="S66" s="504" t="str">
        <f t="shared" si="7"/>
        <v>NOT STARTED</v>
      </c>
      <c r="T66" s="505">
        <f t="shared" si="8"/>
        <v>0</v>
      </c>
      <c r="U66" s="505"/>
      <c r="V66" s="499"/>
      <c r="W66" s="574"/>
      <c r="X66" s="507" t="str">
        <f t="shared" si="9"/>
        <v>FOR SURVEY</v>
      </c>
      <c r="Y66" s="517"/>
      <c r="Z66" s="517"/>
      <c r="AA66" s="566"/>
      <c r="AB66" s="501"/>
      <c r="AC66" s="566"/>
      <c r="AD66" s="511"/>
      <c r="AE66" s="512"/>
      <c r="AF66" s="512">
        <f t="shared" si="3"/>
        <v>0</v>
      </c>
      <c r="AG66" s="513">
        <f t="shared" si="4"/>
        <v>0</v>
      </c>
      <c r="AH66" s="501"/>
      <c r="AI66" s="501"/>
      <c r="AJ66" s="501"/>
      <c r="AK66" s="501"/>
      <c r="AL66" s="501"/>
      <c r="AM66" s="500"/>
      <c r="AN66" s="505">
        <f t="shared" si="10"/>
        <v>0</v>
      </c>
      <c r="AO66" s="516" t="str">
        <f t="shared" si="11"/>
        <v/>
      </c>
      <c r="AP66" s="499"/>
      <c r="AQ66" s="499"/>
      <c r="AR66" s="515" t="str">
        <f t="shared" si="5"/>
        <v>WAITING FOR PLAN</v>
      </c>
      <c r="AS66" s="515"/>
      <c r="AT66" s="515"/>
      <c r="AU66" s="517"/>
      <c r="AV66" s="517"/>
      <c r="AW66" s="514"/>
      <c r="AX66" s="515"/>
      <c r="AY66" s="517"/>
      <c r="AZ66" s="517"/>
      <c r="BA66" s="501"/>
      <c r="BB66" s="501"/>
      <c r="BC66" s="567"/>
      <c r="BD66" s="563"/>
      <c r="BE66" s="513"/>
      <c r="BF66" s="513"/>
      <c r="BG66" s="513"/>
      <c r="BH66" s="499"/>
      <c r="BI66" s="513"/>
      <c r="BJ66" s="513"/>
      <c r="BK66" s="499"/>
      <c r="BL66" s="499"/>
      <c r="BM66" s="513"/>
      <c r="BN66" s="513"/>
      <c r="BO66" s="513"/>
      <c r="BP66" s="499"/>
      <c r="BQ66" s="519"/>
      <c r="BR66" s="505">
        <f t="shared" si="12"/>
        <v>0</v>
      </c>
      <c r="BS66" s="505" t="str">
        <f t="shared" si="13"/>
        <v/>
      </c>
      <c r="BT66" s="499"/>
      <c r="BU66" s="499" t="str">
        <f t="shared" si="6"/>
        <v/>
      </c>
      <c r="BV66" s="499"/>
      <c r="BW66" s="499" t="str">
        <f t="shared" si="14"/>
        <v>1-1900</v>
      </c>
      <c r="BX66" s="499">
        <f t="shared" si="23"/>
        <v>3.56</v>
      </c>
      <c r="BY66" s="499"/>
      <c r="BZ66" s="499"/>
      <c r="CA66" s="499"/>
      <c r="CB66" s="520">
        <f t="shared" si="15"/>
        <v>0</v>
      </c>
      <c r="CC66" s="521">
        <v>2</v>
      </c>
      <c r="CD66" s="522">
        <f t="shared" si="16"/>
        <v>3.56</v>
      </c>
      <c r="CE66" s="522"/>
      <c r="CF66" s="522"/>
      <c r="CG66" s="523"/>
      <c r="CH66" s="524" t="str">
        <f t="shared" si="17"/>
        <v>NOT STARTED</v>
      </c>
      <c r="CI66" s="505">
        <f t="shared" si="18"/>
        <v>0</v>
      </c>
      <c r="CJ66" s="505"/>
      <c r="CK66" s="526"/>
      <c r="CL66" s="526"/>
      <c r="CM66" s="513">
        <f t="shared" si="19"/>
        <v>0</v>
      </c>
      <c r="CN66" s="513">
        <f t="shared" si="20"/>
        <v>0</v>
      </c>
      <c r="CO66" s="501"/>
      <c r="CP66" s="501"/>
      <c r="CQ66" s="501"/>
      <c r="CR66" s="501">
        <f t="shared" si="21"/>
        <v>0</v>
      </c>
      <c r="CS66" s="527"/>
      <c r="CT66" s="527"/>
      <c r="CU66" s="527">
        <f t="shared" si="22"/>
        <v>0</v>
      </c>
      <c r="CV66" s="572"/>
    </row>
    <row r="67" ht="17" hidden="1" customHeight="1" spans="1:100">
      <c r="A67" s="499">
        <v>46235</v>
      </c>
      <c r="B67" s="500" t="s">
        <v>363</v>
      </c>
      <c r="C67" s="500" t="s">
        <v>117</v>
      </c>
      <c r="D67" s="501" t="s">
        <v>136</v>
      </c>
      <c r="E67" s="500"/>
      <c r="F67" s="500"/>
      <c r="G67" s="501" t="s">
        <v>438</v>
      </c>
      <c r="H67" s="501" t="s">
        <v>334</v>
      </c>
      <c r="I67" s="501" t="s">
        <v>335</v>
      </c>
      <c r="J67" s="501"/>
      <c r="K67" s="500" t="s">
        <v>363</v>
      </c>
      <c r="L67" s="500"/>
      <c r="M67" s="500" t="s">
        <v>439</v>
      </c>
      <c r="N67" s="571" t="s">
        <v>440</v>
      </c>
      <c r="O67" s="568" t="s">
        <v>160</v>
      </c>
      <c r="P67" s="569" t="str">
        <f t="shared" si="0"/>
        <v>&lt;10 TONNES</v>
      </c>
      <c r="Q67" s="501">
        <v>8.9</v>
      </c>
      <c r="R67" s="501"/>
      <c r="S67" s="504" t="str">
        <f t="shared" si="7"/>
        <v>NOT STARTED</v>
      </c>
      <c r="T67" s="505">
        <f t="shared" si="8"/>
        <v>0</v>
      </c>
      <c r="U67" s="505"/>
      <c r="V67" s="499"/>
      <c r="W67" s="574"/>
      <c r="X67" s="507" t="str">
        <f t="shared" si="9"/>
        <v>FOR SURVEY</v>
      </c>
      <c r="Y67" s="517"/>
      <c r="Z67" s="517"/>
      <c r="AA67" s="566"/>
      <c r="AB67" s="501"/>
      <c r="AC67" s="566"/>
      <c r="AD67" s="511"/>
      <c r="AE67" s="512"/>
      <c r="AF67" s="512">
        <f t="shared" si="3"/>
        <v>0</v>
      </c>
      <c r="AG67" s="513">
        <f t="shared" si="4"/>
        <v>0</v>
      </c>
      <c r="AH67" s="501"/>
      <c r="AI67" s="501"/>
      <c r="AJ67" s="501"/>
      <c r="AK67" s="501"/>
      <c r="AL67" s="501"/>
      <c r="AM67" s="500"/>
      <c r="AN67" s="505">
        <f t="shared" si="10"/>
        <v>0</v>
      </c>
      <c r="AO67" s="516" t="str">
        <f t="shared" si="11"/>
        <v/>
      </c>
      <c r="AP67" s="499"/>
      <c r="AQ67" s="499"/>
      <c r="AR67" s="515" t="str">
        <f t="shared" si="5"/>
        <v>WAITING FOR PLAN</v>
      </c>
      <c r="AS67" s="515"/>
      <c r="AT67" s="515"/>
      <c r="AU67" s="517"/>
      <c r="AV67" s="517"/>
      <c r="AW67" s="514"/>
      <c r="AX67" s="515"/>
      <c r="AY67" s="517"/>
      <c r="AZ67" s="517"/>
      <c r="BA67" s="501"/>
      <c r="BB67" s="501"/>
      <c r="BC67" s="567"/>
      <c r="BD67" s="563"/>
      <c r="BE67" s="513"/>
      <c r="BF67" s="513"/>
      <c r="BG67" s="513"/>
      <c r="BH67" s="499"/>
      <c r="BI67" s="513"/>
      <c r="BJ67" s="513"/>
      <c r="BK67" s="499"/>
      <c r="BL67" s="499"/>
      <c r="BM67" s="513"/>
      <c r="BN67" s="513"/>
      <c r="BO67" s="513"/>
      <c r="BP67" s="499"/>
      <c r="BQ67" s="519"/>
      <c r="BR67" s="505">
        <f t="shared" si="12"/>
        <v>0</v>
      </c>
      <c r="BS67" s="505" t="str">
        <f t="shared" si="13"/>
        <v/>
      </c>
      <c r="BT67" s="499"/>
      <c r="BU67" s="499" t="str">
        <f t="shared" si="6"/>
        <v/>
      </c>
      <c r="BV67" s="499"/>
      <c r="BW67" s="499" t="str">
        <f t="shared" si="14"/>
        <v>1-1900</v>
      </c>
      <c r="BX67" s="499">
        <f t="shared" si="23"/>
        <v>3.56</v>
      </c>
      <c r="BY67" s="499"/>
      <c r="BZ67" s="499"/>
      <c r="CA67" s="499"/>
      <c r="CB67" s="520">
        <f t="shared" si="15"/>
        <v>0</v>
      </c>
      <c r="CC67" s="521">
        <v>2</v>
      </c>
      <c r="CD67" s="522">
        <f t="shared" si="16"/>
        <v>3.56</v>
      </c>
      <c r="CE67" s="522"/>
      <c r="CF67" s="522"/>
      <c r="CG67" s="523"/>
      <c r="CH67" s="524" t="str">
        <f t="shared" si="17"/>
        <v>NOT STARTED</v>
      </c>
      <c r="CI67" s="505">
        <f t="shared" si="18"/>
        <v>0</v>
      </c>
      <c r="CJ67" s="505"/>
      <c r="CK67" s="526"/>
      <c r="CL67" s="526"/>
      <c r="CM67" s="513">
        <f t="shared" si="19"/>
        <v>0</v>
      </c>
      <c r="CN67" s="513">
        <f t="shared" si="20"/>
        <v>0</v>
      </c>
      <c r="CO67" s="501"/>
      <c r="CP67" s="501"/>
      <c r="CQ67" s="501"/>
      <c r="CR67" s="501">
        <f t="shared" si="21"/>
        <v>0</v>
      </c>
      <c r="CS67" s="527"/>
      <c r="CT67" s="527"/>
      <c r="CU67" s="527">
        <f t="shared" si="22"/>
        <v>0</v>
      </c>
      <c r="CV67" s="572"/>
    </row>
    <row r="68" ht="17" hidden="1" customHeight="1" spans="1:100">
      <c r="A68" s="499">
        <v>46235</v>
      </c>
      <c r="B68" s="500" t="s">
        <v>363</v>
      </c>
      <c r="C68" s="500" t="s">
        <v>117</v>
      </c>
      <c r="D68" s="501" t="s">
        <v>136</v>
      </c>
      <c r="E68" s="500"/>
      <c r="F68" s="500"/>
      <c r="G68" s="501" t="s">
        <v>441</v>
      </c>
      <c r="H68" s="501" t="s">
        <v>335</v>
      </c>
      <c r="I68" s="501" t="s">
        <v>335</v>
      </c>
      <c r="J68" s="501"/>
      <c r="K68" s="500" t="s">
        <v>363</v>
      </c>
      <c r="L68" s="500"/>
      <c r="M68" s="500" t="s">
        <v>442</v>
      </c>
      <c r="N68" s="571" t="s">
        <v>443</v>
      </c>
      <c r="O68" s="568" t="s">
        <v>160</v>
      </c>
      <c r="P68" s="569" t="str">
        <f t="shared" ref="P68:P131" si="28">IF(OR(NOT(ISNUMBER(Q68)),Q68=0),"NO DATA",IF(Q68&lt;10,"&lt;10 TONNES","&gt;=10 TONNES"))</f>
        <v>&lt;10 TONNES</v>
      </c>
      <c r="Q68" s="501">
        <v>8.9</v>
      </c>
      <c r="R68" s="501"/>
      <c r="S68" s="504" t="str">
        <f t="shared" si="7"/>
        <v>NOT STARTED</v>
      </c>
      <c r="T68" s="505">
        <f t="shared" si="8"/>
        <v>0</v>
      </c>
      <c r="U68" s="505"/>
      <c r="V68" s="499"/>
      <c r="W68" s="574"/>
      <c r="X68" s="507" t="str">
        <f t="shared" si="9"/>
        <v>FOR SURVEY</v>
      </c>
      <c r="Y68" s="517"/>
      <c r="Z68" s="517"/>
      <c r="AA68" s="566"/>
      <c r="AB68" s="501"/>
      <c r="AC68" s="566"/>
      <c r="AD68" s="511"/>
      <c r="AE68" s="512"/>
      <c r="AF68" s="512">
        <f t="shared" ref="AF68:AF131" si="29">IF(AA68-Y68&lt;0,0,AA68-Y68)</f>
        <v>0</v>
      </c>
      <c r="AG68" s="513">
        <f t="shared" ref="AG68:AG131" si="30">AH68+AI68</f>
        <v>0</v>
      </c>
      <c r="AH68" s="501"/>
      <c r="AI68" s="501"/>
      <c r="AJ68" s="501"/>
      <c r="AK68" s="501"/>
      <c r="AL68" s="501"/>
      <c r="AM68" s="500"/>
      <c r="AN68" s="505">
        <f t="shared" si="10"/>
        <v>0</v>
      </c>
      <c r="AO68" s="516" t="str">
        <f t="shared" si="11"/>
        <v/>
      </c>
      <c r="AP68" s="499"/>
      <c r="AQ68" s="499"/>
      <c r="AR68" s="515" t="str">
        <f t="shared" ref="AR68:AR131" si="31">IF(AA68="","WAITING FOR PLAN",IF(AU68="","PERMITTING NOT STARTED",IF(BR68&gt;=100%,"RFE","ON GOING PERMITTING")))</f>
        <v>WAITING FOR PLAN</v>
      </c>
      <c r="AS68" s="515"/>
      <c r="AT68" s="515"/>
      <c r="AU68" s="517"/>
      <c r="AV68" s="517"/>
      <c r="AW68" s="514"/>
      <c r="AX68" s="515"/>
      <c r="AY68" s="517"/>
      <c r="AZ68" s="517"/>
      <c r="BA68" s="501"/>
      <c r="BB68" s="501"/>
      <c r="BC68" s="567"/>
      <c r="BD68" s="563"/>
      <c r="BE68" s="513"/>
      <c r="BF68" s="513"/>
      <c r="BG68" s="513"/>
      <c r="BH68" s="499"/>
      <c r="BI68" s="513"/>
      <c r="BJ68" s="513"/>
      <c r="BK68" s="499"/>
      <c r="BL68" s="499"/>
      <c r="BM68" s="513"/>
      <c r="BN68" s="513"/>
      <c r="BO68" s="513"/>
      <c r="BP68" s="499"/>
      <c r="BQ68" s="519"/>
      <c r="BR68" s="505">
        <f t="shared" si="12"/>
        <v>0</v>
      </c>
      <c r="BS68" s="505" t="str">
        <f t="shared" si="13"/>
        <v/>
      </c>
      <c r="BT68" s="499"/>
      <c r="BU68" s="499" t="str">
        <f t="shared" ref="BU68:BU131" si="32">IF(BV68&gt;0,WEEKNUM(BV68,1)&amp;"-"&amp;YEAR(BV68),"")</f>
        <v/>
      </c>
      <c r="BV68" s="499"/>
      <c r="BW68" s="499" t="str">
        <f t="shared" si="14"/>
        <v>1-1900</v>
      </c>
      <c r="BX68" s="499">
        <f t="shared" ref="BX68:BX131" si="33">IF(CA68="",BV68+CD68,CA68+CD68)</f>
        <v>3.56</v>
      </c>
      <c r="BY68" s="499"/>
      <c r="BZ68" s="499"/>
      <c r="CA68" s="499"/>
      <c r="CB68" s="520">
        <f t="shared" si="15"/>
        <v>0</v>
      </c>
      <c r="CC68" s="521">
        <v>2</v>
      </c>
      <c r="CD68" s="522">
        <f t="shared" si="16"/>
        <v>3.56</v>
      </c>
      <c r="CE68" s="522"/>
      <c r="CF68" s="522"/>
      <c r="CG68" s="523"/>
      <c r="CH68" s="524" t="str">
        <f t="shared" si="17"/>
        <v>NOT STARTED</v>
      </c>
      <c r="CI68" s="505">
        <f t="shared" si="18"/>
        <v>0</v>
      </c>
      <c r="CJ68" s="505"/>
      <c r="CK68" s="526"/>
      <c r="CL68" s="526"/>
      <c r="CM68" s="513">
        <f t="shared" si="19"/>
        <v>0</v>
      </c>
      <c r="CN68" s="513">
        <f t="shared" si="20"/>
        <v>0</v>
      </c>
      <c r="CO68" s="501"/>
      <c r="CP68" s="501"/>
      <c r="CQ68" s="501"/>
      <c r="CR68" s="501">
        <f t="shared" si="21"/>
        <v>0</v>
      </c>
      <c r="CS68" s="527"/>
      <c r="CT68" s="527"/>
      <c r="CU68" s="527">
        <f t="shared" si="22"/>
        <v>0</v>
      </c>
      <c r="CV68" s="572"/>
    </row>
    <row r="69" ht="17" hidden="1" customHeight="1" spans="1:100">
      <c r="A69" s="499">
        <v>46235</v>
      </c>
      <c r="B69" s="500" t="s">
        <v>363</v>
      </c>
      <c r="C69" s="500" t="s">
        <v>117</v>
      </c>
      <c r="D69" s="501" t="s">
        <v>136</v>
      </c>
      <c r="E69" s="500"/>
      <c r="F69" s="500"/>
      <c r="G69" s="501" t="s">
        <v>444</v>
      </c>
      <c r="H69" s="501" t="s">
        <v>232</v>
      </c>
      <c r="I69" s="501" t="s">
        <v>232</v>
      </c>
      <c r="J69" s="501"/>
      <c r="K69" s="500" t="s">
        <v>363</v>
      </c>
      <c r="L69" s="500"/>
      <c r="M69" s="500" t="s">
        <v>445</v>
      </c>
      <c r="N69" s="571" t="s">
        <v>446</v>
      </c>
      <c r="O69" s="568" t="s">
        <v>160</v>
      </c>
      <c r="P69" s="569" t="str">
        <f t="shared" si="28"/>
        <v>&lt;10 TONNES</v>
      </c>
      <c r="Q69" s="501">
        <v>8.9</v>
      </c>
      <c r="R69" s="501"/>
      <c r="S69" s="504" t="str">
        <f t="shared" ref="S69:S132" si="34">IF(CH69="CANCELLED","CANCELLED",IF(CV69&lt;&gt;"","EXTRACTION DONE",IF(CH69="ON GOING EXTRACTION","ON GOING EXTRACTION",IF(AR69="RFE","READY FOR EXTRACTION",IF(AR69="ON GOING PERMITTING","ON GOING PERMITTING",IF(AC69&lt;&gt;"","DESIGN APPROVED",IF(AB69&lt;&gt;"","DESIGN SUBMITTED",IF(AA69&lt;&gt;"","DESIGN COMPLETED",IF(Z69&lt;&gt;"","ON GOING DESIGN",IF(Y69&lt;&gt;"","ON GOING SURVEY","NOT STARTED"))))))))))</f>
        <v>NOT STARTED</v>
      </c>
      <c r="T69" s="505">
        <f t="shared" ref="T69:T132" si="35">IFERROR((AN69*33%)+(BR69*27%)+(CI69*40%),0)</f>
        <v>0</v>
      </c>
      <c r="U69" s="505"/>
      <c r="V69" s="499"/>
      <c r="W69" s="574"/>
      <c r="X69" s="507" t="str">
        <f t="shared" ref="X69:X132" si="36">IF(AD69&gt;0,"DESIGN WITH CONCERN",IF(AC69&gt;0,"DESIGN APPROVED",IF(AB69&gt;0,"DESIGN FOR APPROVAL",IF(AA69&gt;0,"DESIGN FOR SUBMISSION",IF(Z69&gt;0,"ON GOING DESIGN",IF(Y69&gt;0,"ON GOING SURVEY","FOR SURVEY"))))))</f>
        <v>FOR SURVEY</v>
      </c>
      <c r="Y69" s="517"/>
      <c r="Z69" s="517"/>
      <c r="AA69" s="566"/>
      <c r="AB69" s="501"/>
      <c r="AC69" s="566"/>
      <c r="AD69" s="511"/>
      <c r="AE69" s="512"/>
      <c r="AF69" s="512">
        <f t="shared" si="29"/>
        <v>0</v>
      </c>
      <c r="AG69" s="513">
        <f t="shared" si="30"/>
        <v>0</v>
      </c>
      <c r="AH69" s="501"/>
      <c r="AI69" s="501"/>
      <c r="AJ69" s="501"/>
      <c r="AK69" s="501"/>
      <c r="AL69" s="501"/>
      <c r="AM69" s="500"/>
      <c r="AN69" s="505">
        <f t="shared" ref="AN69:AN132" si="37">COUNT(Y69:AC69)/5</f>
        <v>0</v>
      </c>
      <c r="AO69" s="516" t="str">
        <f t="shared" ref="AO69:AO132" si="38">IF(AQ69&gt;0,WEEKNUM(AQ69,1)&amp;"-"&amp;YEAR(AQ69),"")</f>
        <v/>
      </c>
      <c r="AP69" s="499"/>
      <c r="AQ69" s="499"/>
      <c r="AR69" s="515" t="str">
        <f t="shared" si="31"/>
        <v>WAITING FOR PLAN</v>
      </c>
      <c r="AS69" s="515"/>
      <c r="AT69" s="515"/>
      <c r="AU69" s="517"/>
      <c r="AV69" s="517"/>
      <c r="AW69" s="514"/>
      <c r="AX69" s="515"/>
      <c r="AY69" s="517"/>
      <c r="AZ69" s="517"/>
      <c r="BA69" s="501"/>
      <c r="BB69" s="501"/>
      <c r="BC69" s="567"/>
      <c r="BD69" s="563"/>
      <c r="BE69" s="513"/>
      <c r="BF69" s="513"/>
      <c r="BG69" s="513"/>
      <c r="BH69" s="499"/>
      <c r="BI69" s="513"/>
      <c r="BJ69" s="513"/>
      <c r="BK69" s="499"/>
      <c r="BL69" s="499"/>
      <c r="BM69" s="513"/>
      <c r="BN69" s="513"/>
      <c r="BO69" s="513"/>
      <c r="BP69" s="499"/>
      <c r="BQ69" s="519"/>
      <c r="BR69" s="505">
        <f t="shared" ref="BR69:BR132" si="39">IFERROR((COUNT(BD69)*40%)+(COUNT(BL69)*20%)+(COUNT(BH69)*10%)+(COUNT(BP69)*10%)+(COUNT(AV69)*10%)+(COUNT(AZ69)*10%),0)</f>
        <v>0</v>
      </c>
      <c r="BS69" s="505" t="str">
        <f t="shared" ref="BS69:BS132" si="40">IF(BT69&gt;0,WEEKNUM(BT69,1)&amp;"-"&amp;YEAR(BT69),"")</f>
        <v/>
      </c>
      <c r="BT69" s="499"/>
      <c r="BU69" s="499" t="str">
        <f t="shared" si="32"/>
        <v/>
      </c>
      <c r="BV69" s="499"/>
      <c r="BW69" s="499" t="str">
        <f t="shared" ref="BW69:BW132" si="41">IF(BX69&gt;0,WEEKNUM(BX69,1)&amp;"-"&amp;YEAR(BX69),"")</f>
        <v>1-1900</v>
      </c>
      <c r="BX69" s="499">
        <f t="shared" si="33"/>
        <v>3.56</v>
      </c>
      <c r="BY69" s="499"/>
      <c r="BZ69" s="499"/>
      <c r="CA69" s="499"/>
      <c r="CB69" s="520">
        <f t="shared" ref="CB69:CB132" si="42">IF(AI69&lt;&gt;0,CC69*0.25,0)</f>
        <v>0</v>
      </c>
      <c r="CC69" s="521">
        <v>2</v>
      </c>
      <c r="CD69" s="522">
        <f t="shared" ref="CD69:CD132" si="43">IF(R69=0,IFERROR(Q69/(CC69)/1.25,0),IFERROR(R69/(CC69)/1.25,0))</f>
        <v>3.56</v>
      </c>
      <c r="CE69" s="522"/>
      <c r="CF69" s="522"/>
      <c r="CG69" s="523"/>
      <c r="CH69" s="524" t="str">
        <f t="shared" ref="CH69:CH132" si="44">IF(CA69="","NOT STARTED",IF(CA69&lt;&gt;"","ON GOING EXTRACTION",IF(CV69&lt;&gt;"","EXTRACTION COMPLETED")))</f>
        <v>NOT STARTED</v>
      </c>
      <c r="CI69" s="505">
        <f t="shared" ref="CI69:CI132" si="45">IFERROR(CQ69/CM69,0)</f>
        <v>0</v>
      </c>
      <c r="CJ69" s="505"/>
      <c r="CK69" s="526"/>
      <c r="CL69" s="526"/>
      <c r="CM69" s="513">
        <f t="shared" ref="CM69:CM132" si="46">AG69</f>
        <v>0</v>
      </c>
      <c r="CN69" s="513">
        <f t="shared" ref="CN69:CN132" si="47">AI69</f>
        <v>0</v>
      </c>
      <c r="CO69" s="501"/>
      <c r="CP69" s="501"/>
      <c r="CQ69" s="501"/>
      <c r="CR69" s="501">
        <f t="shared" ref="CR69:CR132" si="48">CM69-CQ69</f>
        <v>0</v>
      </c>
      <c r="CS69" s="527"/>
      <c r="CT69" s="527"/>
      <c r="CU69" s="527">
        <f t="shared" ref="CU69:CU132" si="49">CS69+CT69</f>
        <v>0</v>
      </c>
      <c r="CV69" s="572"/>
    </row>
    <row r="70" ht="17" hidden="1" customHeight="1" spans="1:100">
      <c r="A70" s="499">
        <v>46235</v>
      </c>
      <c r="B70" s="500" t="s">
        <v>363</v>
      </c>
      <c r="C70" s="500" t="s">
        <v>117</v>
      </c>
      <c r="D70" s="501" t="s">
        <v>136</v>
      </c>
      <c r="E70" s="500"/>
      <c r="F70" s="500"/>
      <c r="G70" s="501" t="s">
        <v>447</v>
      </c>
      <c r="H70" s="501" t="s">
        <v>448</v>
      </c>
      <c r="I70" s="501" t="s">
        <v>280</v>
      </c>
      <c r="J70" s="501"/>
      <c r="K70" s="500" t="s">
        <v>363</v>
      </c>
      <c r="L70" s="500"/>
      <c r="M70" s="500" t="s">
        <v>449</v>
      </c>
      <c r="N70" s="571" t="s">
        <v>450</v>
      </c>
      <c r="O70" s="568" t="s">
        <v>160</v>
      </c>
      <c r="P70" s="569" t="str">
        <f t="shared" si="28"/>
        <v>&lt;10 TONNES</v>
      </c>
      <c r="Q70" s="501">
        <v>8.9</v>
      </c>
      <c r="R70" s="501"/>
      <c r="S70" s="504" t="str">
        <f t="shared" si="34"/>
        <v>NOT STARTED</v>
      </c>
      <c r="T70" s="505">
        <f t="shared" si="35"/>
        <v>0</v>
      </c>
      <c r="U70" s="505"/>
      <c r="V70" s="499"/>
      <c r="W70" s="574"/>
      <c r="X70" s="507" t="str">
        <f t="shared" si="36"/>
        <v>FOR SURVEY</v>
      </c>
      <c r="Y70" s="517"/>
      <c r="Z70" s="517"/>
      <c r="AA70" s="566"/>
      <c r="AB70" s="501"/>
      <c r="AC70" s="566"/>
      <c r="AD70" s="511"/>
      <c r="AE70" s="512"/>
      <c r="AF70" s="512">
        <f t="shared" si="29"/>
        <v>0</v>
      </c>
      <c r="AG70" s="513">
        <f t="shared" si="30"/>
        <v>0</v>
      </c>
      <c r="AH70" s="501"/>
      <c r="AI70" s="501"/>
      <c r="AJ70" s="501"/>
      <c r="AK70" s="501"/>
      <c r="AL70" s="501"/>
      <c r="AM70" s="500"/>
      <c r="AN70" s="505">
        <f t="shared" si="37"/>
        <v>0</v>
      </c>
      <c r="AO70" s="516" t="str">
        <f t="shared" si="38"/>
        <v/>
      </c>
      <c r="AP70" s="499"/>
      <c r="AQ70" s="499"/>
      <c r="AR70" s="515" t="str">
        <f t="shared" si="31"/>
        <v>WAITING FOR PLAN</v>
      </c>
      <c r="AS70" s="515"/>
      <c r="AT70" s="515"/>
      <c r="AU70" s="517"/>
      <c r="AV70" s="517"/>
      <c r="AW70" s="514"/>
      <c r="AX70" s="515"/>
      <c r="AY70" s="517"/>
      <c r="AZ70" s="517"/>
      <c r="BA70" s="501"/>
      <c r="BB70" s="501"/>
      <c r="BC70" s="567"/>
      <c r="BD70" s="563"/>
      <c r="BE70" s="513"/>
      <c r="BF70" s="513"/>
      <c r="BG70" s="513"/>
      <c r="BH70" s="499"/>
      <c r="BI70" s="513"/>
      <c r="BJ70" s="513"/>
      <c r="BK70" s="499"/>
      <c r="BL70" s="499"/>
      <c r="BM70" s="513"/>
      <c r="BN70" s="513"/>
      <c r="BO70" s="513"/>
      <c r="BP70" s="499"/>
      <c r="BQ70" s="519"/>
      <c r="BR70" s="505">
        <f t="shared" si="39"/>
        <v>0</v>
      </c>
      <c r="BS70" s="505" t="str">
        <f t="shared" si="40"/>
        <v/>
      </c>
      <c r="BT70" s="499"/>
      <c r="BU70" s="499" t="str">
        <f t="shared" si="32"/>
        <v/>
      </c>
      <c r="BV70" s="499"/>
      <c r="BW70" s="499" t="str">
        <f t="shared" si="41"/>
        <v>1-1900</v>
      </c>
      <c r="BX70" s="499">
        <f t="shared" si="33"/>
        <v>3.56</v>
      </c>
      <c r="BY70" s="499"/>
      <c r="BZ70" s="499"/>
      <c r="CA70" s="499"/>
      <c r="CB70" s="520">
        <f t="shared" si="42"/>
        <v>0</v>
      </c>
      <c r="CC70" s="521">
        <v>2</v>
      </c>
      <c r="CD70" s="522">
        <f t="shared" si="43"/>
        <v>3.56</v>
      </c>
      <c r="CE70" s="522"/>
      <c r="CF70" s="522"/>
      <c r="CG70" s="523"/>
      <c r="CH70" s="524" t="str">
        <f t="shared" si="44"/>
        <v>NOT STARTED</v>
      </c>
      <c r="CI70" s="505">
        <f t="shared" si="45"/>
        <v>0</v>
      </c>
      <c r="CJ70" s="505"/>
      <c r="CK70" s="526"/>
      <c r="CL70" s="526"/>
      <c r="CM70" s="513">
        <f t="shared" si="46"/>
        <v>0</v>
      </c>
      <c r="CN70" s="513">
        <f t="shared" si="47"/>
        <v>0</v>
      </c>
      <c r="CO70" s="501"/>
      <c r="CP70" s="501"/>
      <c r="CQ70" s="501"/>
      <c r="CR70" s="501">
        <f t="shared" si="48"/>
        <v>0</v>
      </c>
      <c r="CS70" s="527"/>
      <c r="CT70" s="527"/>
      <c r="CU70" s="527">
        <f t="shared" si="49"/>
        <v>0</v>
      </c>
      <c r="CV70" s="572"/>
    </row>
    <row r="71" ht="17" hidden="1" customHeight="1" spans="1:100">
      <c r="A71" s="499">
        <v>46235</v>
      </c>
      <c r="B71" s="500" t="s">
        <v>363</v>
      </c>
      <c r="C71" s="500" t="s">
        <v>117</v>
      </c>
      <c r="D71" s="501" t="s">
        <v>136</v>
      </c>
      <c r="E71" s="500"/>
      <c r="F71" s="500"/>
      <c r="G71" s="501" t="s">
        <v>451</v>
      </c>
      <c r="H71" s="501" t="s">
        <v>199</v>
      </c>
      <c r="I71" s="501" t="s">
        <v>200</v>
      </c>
      <c r="J71" s="501"/>
      <c r="K71" s="500" t="s">
        <v>363</v>
      </c>
      <c r="L71" s="500"/>
      <c r="M71" s="500" t="s">
        <v>452</v>
      </c>
      <c r="N71" s="571" t="s">
        <v>453</v>
      </c>
      <c r="O71" s="568" t="s">
        <v>160</v>
      </c>
      <c r="P71" s="569" t="str">
        <f t="shared" si="28"/>
        <v>&lt;10 TONNES</v>
      </c>
      <c r="Q71" s="501">
        <v>8.9</v>
      </c>
      <c r="R71" s="501"/>
      <c r="S71" s="504" t="str">
        <f t="shared" si="34"/>
        <v>NOT STARTED</v>
      </c>
      <c r="T71" s="505">
        <f t="shared" si="35"/>
        <v>0</v>
      </c>
      <c r="U71" s="505"/>
      <c r="V71" s="499"/>
      <c r="W71" s="574"/>
      <c r="X71" s="507" t="str">
        <f t="shared" si="36"/>
        <v>FOR SURVEY</v>
      </c>
      <c r="Y71" s="517"/>
      <c r="Z71" s="517"/>
      <c r="AA71" s="566"/>
      <c r="AB71" s="501"/>
      <c r="AC71" s="566"/>
      <c r="AD71" s="511"/>
      <c r="AE71" s="512"/>
      <c r="AF71" s="512">
        <f t="shared" si="29"/>
        <v>0</v>
      </c>
      <c r="AG71" s="513">
        <f t="shared" si="30"/>
        <v>0</v>
      </c>
      <c r="AH71" s="501"/>
      <c r="AI71" s="501"/>
      <c r="AJ71" s="501"/>
      <c r="AK71" s="501"/>
      <c r="AL71" s="501"/>
      <c r="AM71" s="500"/>
      <c r="AN71" s="505">
        <f t="shared" si="37"/>
        <v>0</v>
      </c>
      <c r="AO71" s="516" t="str">
        <f t="shared" si="38"/>
        <v/>
      </c>
      <c r="AP71" s="499"/>
      <c r="AQ71" s="499"/>
      <c r="AR71" s="515" t="str">
        <f t="shared" si="31"/>
        <v>WAITING FOR PLAN</v>
      </c>
      <c r="AS71" s="515"/>
      <c r="AT71" s="515"/>
      <c r="AU71" s="517"/>
      <c r="AV71" s="517"/>
      <c r="AW71" s="514"/>
      <c r="AX71" s="515"/>
      <c r="AY71" s="517"/>
      <c r="AZ71" s="517"/>
      <c r="BA71" s="501"/>
      <c r="BB71" s="501"/>
      <c r="BC71" s="567"/>
      <c r="BD71" s="563"/>
      <c r="BE71" s="513"/>
      <c r="BF71" s="513"/>
      <c r="BG71" s="513"/>
      <c r="BH71" s="499"/>
      <c r="BI71" s="513"/>
      <c r="BJ71" s="513"/>
      <c r="BK71" s="499"/>
      <c r="BL71" s="499"/>
      <c r="BM71" s="513"/>
      <c r="BN71" s="513"/>
      <c r="BO71" s="513"/>
      <c r="BP71" s="499"/>
      <c r="BQ71" s="519"/>
      <c r="BR71" s="505">
        <f t="shared" si="39"/>
        <v>0</v>
      </c>
      <c r="BS71" s="505" t="str">
        <f t="shared" si="40"/>
        <v/>
      </c>
      <c r="BT71" s="499"/>
      <c r="BU71" s="499" t="str">
        <f t="shared" si="32"/>
        <v/>
      </c>
      <c r="BV71" s="499"/>
      <c r="BW71" s="499" t="str">
        <f t="shared" si="41"/>
        <v>1-1900</v>
      </c>
      <c r="BX71" s="499">
        <f t="shared" si="33"/>
        <v>3.56</v>
      </c>
      <c r="BY71" s="499"/>
      <c r="BZ71" s="499"/>
      <c r="CA71" s="499"/>
      <c r="CB71" s="520">
        <f t="shared" si="42"/>
        <v>0</v>
      </c>
      <c r="CC71" s="521">
        <v>2</v>
      </c>
      <c r="CD71" s="522">
        <f t="shared" si="43"/>
        <v>3.56</v>
      </c>
      <c r="CE71" s="522"/>
      <c r="CF71" s="522"/>
      <c r="CG71" s="523"/>
      <c r="CH71" s="524" t="str">
        <f t="shared" si="44"/>
        <v>NOT STARTED</v>
      </c>
      <c r="CI71" s="505">
        <f t="shared" si="45"/>
        <v>0</v>
      </c>
      <c r="CJ71" s="505"/>
      <c r="CK71" s="526"/>
      <c r="CL71" s="526"/>
      <c r="CM71" s="513">
        <f t="shared" si="46"/>
        <v>0</v>
      </c>
      <c r="CN71" s="513">
        <f t="shared" si="47"/>
        <v>0</v>
      </c>
      <c r="CO71" s="501"/>
      <c r="CP71" s="501"/>
      <c r="CQ71" s="501"/>
      <c r="CR71" s="501">
        <f t="shared" si="48"/>
        <v>0</v>
      </c>
      <c r="CS71" s="527"/>
      <c r="CT71" s="527"/>
      <c r="CU71" s="527">
        <f t="shared" si="49"/>
        <v>0</v>
      </c>
      <c r="CV71" s="572"/>
    </row>
    <row r="72" ht="17" hidden="1" customHeight="1" spans="1:100">
      <c r="A72" s="499">
        <v>46235</v>
      </c>
      <c r="B72" s="500" t="s">
        <v>363</v>
      </c>
      <c r="C72" s="500" t="s">
        <v>117</v>
      </c>
      <c r="D72" s="501" t="s">
        <v>136</v>
      </c>
      <c r="E72" s="500"/>
      <c r="F72" s="500"/>
      <c r="G72" s="501" t="s">
        <v>454</v>
      </c>
      <c r="H72" s="501" t="s">
        <v>279</v>
      </c>
      <c r="I72" s="501" t="s">
        <v>280</v>
      </c>
      <c r="J72" s="501"/>
      <c r="K72" s="500" t="s">
        <v>363</v>
      </c>
      <c r="L72" s="500"/>
      <c r="M72" s="500" t="s">
        <v>455</v>
      </c>
      <c r="N72" s="571" t="s">
        <v>456</v>
      </c>
      <c r="O72" s="568" t="s">
        <v>160</v>
      </c>
      <c r="P72" s="569" t="str">
        <f t="shared" si="28"/>
        <v>&lt;10 TONNES</v>
      </c>
      <c r="Q72" s="501">
        <v>8.9</v>
      </c>
      <c r="R72" s="501"/>
      <c r="S72" s="504" t="str">
        <f t="shared" si="34"/>
        <v>NOT STARTED</v>
      </c>
      <c r="T72" s="505">
        <f t="shared" si="35"/>
        <v>0</v>
      </c>
      <c r="U72" s="505"/>
      <c r="V72" s="499"/>
      <c r="W72" s="574"/>
      <c r="X72" s="507" t="str">
        <f t="shared" si="36"/>
        <v>FOR SURVEY</v>
      </c>
      <c r="Y72" s="517"/>
      <c r="Z72" s="517"/>
      <c r="AA72" s="566"/>
      <c r="AB72" s="501"/>
      <c r="AC72" s="566"/>
      <c r="AD72" s="511"/>
      <c r="AE72" s="512"/>
      <c r="AF72" s="512">
        <f t="shared" si="29"/>
        <v>0</v>
      </c>
      <c r="AG72" s="513">
        <f t="shared" si="30"/>
        <v>0</v>
      </c>
      <c r="AH72" s="501"/>
      <c r="AI72" s="501"/>
      <c r="AJ72" s="501"/>
      <c r="AK72" s="501"/>
      <c r="AL72" s="501"/>
      <c r="AM72" s="500"/>
      <c r="AN72" s="505">
        <f t="shared" si="37"/>
        <v>0</v>
      </c>
      <c r="AO72" s="516" t="str">
        <f t="shared" si="38"/>
        <v/>
      </c>
      <c r="AP72" s="499"/>
      <c r="AQ72" s="499"/>
      <c r="AR72" s="515" t="str">
        <f t="shared" si="31"/>
        <v>WAITING FOR PLAN</v>
      </c>
      <c r="AS72" s="515"/>
      <c r="AT72" s="515"/>
      <c r="AU72" s="517"/>
      <c r="AV72" s="517"/>
      <c r="AW72" s="514"/>
      <c r="AX72" s="515"/>
      <c r="AY72" s="517"/>
      <c r="AZ72" s="517"/>
      <c r="BA72" s="501"/>
      <c r="BB72" s="501"/>
      <c r="BC72" s="567"/>
      <c r="BD72" s="563"/>
      <c r="BE72" s="513"/>
      <c r="BF72" s="513"/>
      <c r="BG72" s="513"/>
      <c r="BH72" s="499"/>
      <c r="BI72" s="513"/>
      <c r="BJ72" s="513"/>
      <c r="BK72" s="499"/>
      <c r="BL72" s="499"/>
      <c r="BM72" s="513"/>
      <c r="BN72" s="513"/>
      <c r="BO72" s="513"/>
      <c r="BP72" s="499"/>
      <c r="BQ72" s="519"/>
      <c r="BR72" s="505">
        <f t="shared" si="39"/>
        <v>0</v>
      </c>
      <c r="BS72" s="505" t="str">
        <f t="shared" si="40"/>
        <v/>
      </c>
      <c r="BT72" s="499"/>
      <c r="BU72" s="499" t="str">
        <f t="shared" si="32"/>
        <v/>
      </c>
      <c r="BV72" s="499"/>
      <c r="BW72" s="499" t="str">
        <f t="shared" si="41"/>
        <v>1-1900</v>
      </c>
      <c r="BX72" s="499">
        <f t="shared" si="33"/>
        <v>3.56</v>
      </c>
      <c r="BY72" s="499"/>
      <c r="BZ72" s="499"/>
      <c r="CA72" s="499"/>
      <c r="CB72" s="520">
        <f t="shared" si="42"/>
        <v>0</v>
      </c>
      <c r="CC72" s="521">
        <v>2</v>
      </c>
      <c r="CD72" s="522">
        <f t="shared" si="43"/>
        <v>3.56</v>
      </c>
      <c r="CE72" s="522"/>
      <c r="CF72" s="522"/>
      <c r="CG72" s="523"/>
      <c r="CH72" s="524" t="str">
        <f t="shared" si="44"/>
        <v>NOT STARTED</v>
      </c>
      <c r="CI72" s="505">
        <f t="shared" si="45"/>
        <v>0</v>
      </c>
      <c r="CJ72" s="505"/>
      <c r="CK72" s="526"/>
      <c r="CL72" s="526"/>
      <c r="CM72" s="513">
        <f t="shared" si="46"/>
        <v>0</v>
      </c>
      <c r="CN72" s="513">
        <f t="shared" si="47"/>
        <v>0</v>
      </c>
      <c r="CO72" s="501"/>
      <c r="CP72" s="501"/>
      <c r="CQ72" s="501"/>
      <c r="CR72" s="501">
        <f t="shared" si="48"/>
        <v>0</v>
      </c>
      <c r="CS72" s="527"/>
      <c r="CT72" s="527"/>
      <c r="CU72" s="527">
        <f t="shared" si="49"/>
        <v>0</v>
      </c>
      <c r="CV72" s="572"/>
    </row>
    <row r="73" ht="17" hidden="1" customHeight="1" spans="1:100">
      <c r="A73" s="499">
        <v>46235</v>
      </c>
      <c r="B73" s="500" t="s">
        <v>116</v>
      </c>
      <c r="C73" s="500" t="s">
        <v>117</v>
      </c>
      <c r="D73" s="501" t="s">
        <v>136</v>
      </c>
      <c r="E73" s="500"/>
      <c r="F73" s="500"/>
      <c r="G73" s="501" t="s">
        <v>457</v>
      </c>
      <c r="H73" s="501" t="s">
        <v>226</v>
      </c>
      <c r="I73" s="501" t="s">
        <v>205</v>
      </c>
      <c r="J73" s="501"/>
      <c r="K73" s="501" t="s">
        <v>157</v>
      </c>
      <c r="L73" s="500"/>
      <c r="M73" s="500" t="s">
        <v>458</v>
      </c>
      <c r="N73" s="573" t="s">
        <v>459</v>
      </c>
      <c r="O73" s="568" t="s">
        <v>143</v>
      </c>
      <c r="P73" s="569" t="str">
        <f t="shared" si="28"/>
        <v>&lt;10 TONNES</v>
      </c>
      <c r="Q73" s="501">
        <v>3</v>
      </c>
      <c r="R73" s="501"/>
      <c r="S73" s="504" t="str">
        <f t="shared" si="34"/>
        <v>NOT STARTED</v>
      </c>
      <c r="T73" s="505">
        <f t="shared" si="35"/>
        <v>0</v>
      </c>
      <c r="U73" s="505" t="str">
        <f t="shared" ref="U68:U131" si="50">IF(V73&gt;0,WEEKNUM(V73,1)&amp;"-"&amp;YEAR(V73),"")</f>
        <v>45-2026</v>
      </c>
      <c r="V73" s="506">
        <v>46329</v>
      </c>
      <c r="W73" s="574"/>
      <c r="X73" s="507" t="str">
        <f t="shared" si="36"/>
        <v>FOR SURVEY</v>
      </c>
      <c r="Y73" s="517"/>
      <c r="Z73" s="517"/>
      <c r="AA73" s="566"/>
      <c r="AB73" s="501"/>
      <c r="AC73" s="566"/>
      <c r="AD73" s="511"/>
      <c r="AE73" s="512" t="s">
        <v>128</v>
      </c>
      <c r="AF73" s="512">
        <f t="shared" si="29"/>
        <v>0</v>
      </c>
      <c r="AG73" s="513">
        <f t="shared" si="30"/>
        <v>0</v>
      </c>
      <c r="AH73" s="501"/>
      <c r="AI73" s="501"/>
      <c r="AJ73" s="501"/>
      <c r="AK73" s="501"/>
      <c r="AL73" s="501"/>
      <c r="AM73" s="500"/>
      <c r="AN73" s="505">
        <f t="shared" si="37"/>
        <v>0</v>
      </c>
      <c r="AO73" s="516" t="str">
        <f t="shared" si="38"/>
        <v>50-2026</v>
      </c>
      <c r="AP73" s="499">
        <v>46365</v>
      </c>
      <c r="AQ73" s="499">
        <v>46365</v>
      </c>
      <c r="AR73" s="515" t="str">
        <f t="shared" si="31"/>
        <v>WAITING FOR PLAN</v>
      </c>
      <c r="AS73" s="515"/>
      <c r="AT73" s="515"/>
      <c r="AU73" s="517"/>
      <c r="AV73" s="517"/>
      <c r="AW73" s="514"/>
      <c r="AX73" s="515"/>
      <c r="AY73" s="517"/>
      <c r="AZ73" s="517"/>
      <c r="BA73" s="501"/>
      <c r="BB73" s="501"/>
      <c r="BC73" s="567"/>
      <c r="BD73" s="563"/>
      <c r="BE73" s="513"/>
      <c r="BF73" s="513"/>
      <c r="BG73" s="513"/>
      <c r="BH73" s="499"/>
      <c r="BI73" s="513"/>
      <c r="BJ73" s="513"/>
      <c r="BK73" s="499"/>
      <c r="BL73" s="499"/>
      <c r="BM73" s="513"/>
      <c r="BN73" s="513"/>
      <c r="BO73" s="513"/>
      <c r="BP73" s="499"/>
      <c r="BQ73" s="519"/>
      <c r="BR73" s="505">
        <f t="shared" si="39"/>
        <v>0</v>
      </c>
      <c r="BS73" s="505" t="str">
        <f t="shared" si="40"/>
        <v/>
      </c>
      <c r="BT73" s="499"/>
      <c r="BU73" s="499" t="str">
        <f t="shared" si="32"/>
        <v/>
      </c>
      <c r="BV73" s="499"/>
      <c r="BW73" s="499" t="str">
        <f t="shared" si="41"/>
        <v>1-1900</v>
      </c>
      <c r="BX73" s="499">
        <f t="shared" si="33"/>
        <v>1.2</v>
      </c>
      <c r="BY73" s="499"/>
      <c r="BZ73" s="499"/>
      <c r="CA73" s="499"/>
      <c r="CB73" s="520">
        <f t="shared" si="42"/>
        <v>0</v>
      </c>
      <c r="CC73" s="521">
        <v>2</v>
      </c>
      <c r="CD73" s="522">
        <f t="shared" si="43"/>
        <v>1.2</v>
      </c>
      <c r="CE73" s="522"/>
      <c r="CF73" s="522"/>
      <c r="CG73" s="523"/>
      <c r="CH73" s="524" t="str">
        <f t="shared" si="44"/>
        <v>NOT STARTED</v>
      </c>
      <c r="CI73" s="505">
        <f t="shared" si="45"/>
        <v>0</v>
      </c>
      <c r="CJ73" s="505"/>
      <c r="CK73" s="526"/>
      <c r="CL73" s="526"/>
      <c r="CM73" s="513">
        <f t="shared" si="46"/>
        <v>0</v>
      </c>
      <c r="CN73" s="513">
        <f t="shared" si="47"/>
        <v>0</v>
      </c>
      <c r="CO73" s="501"/>
      <c r="CP73" s="501"/>
      <c r="CQ73" s="501"/>
      <c r="CR73" s="501">
        <f t="shared" si="48"/>
        <v>0</v>
      </c>
      <c r="CS73" s="527"/>
      <c r="CT73" s="527"/>
      <c r="CU73" s="527">
        <f t="shared" si="49"/>
        <v>0</v>
      </c>
      <c r="CV73" s="572"/>
    </row>
    <row r="74" ht="17" hidden="1" customHeight="1" spans="1:100">
      <c r="A74" s="499">
        <v>46235</v>
      </c>
      <c r="B74" s="500" t="s">
        <v>116</v>
      </c>
      <c r="C74" s="500" t="s">
        <v>117</v>
      </c>
      <c r="D74" s="501" t="s">
        <v>136</v>
      </c>
      <c r="E74" s="500"/>
      <c r="F74" s="500"/>
      <c r="G74" s="501" t="s">
        <v>460</v>
      </c>
      <c r="H74" s="501" t="s">
        <v>232</v>
      </c>
      <c r="I74" s="501" t="s">
        <v>232</v>
      </c>
      <c r="J74" s="501"/>
      <c r="K74" s="501" t="s">
        <v>157</v>
      </c>
      <c r="L74" s="500"/>
      <c r="M74" s="500" t="s">
        <v>461</v>
      </c>
      <c r="N74" s="573" t="s">
        <v>460</v>
      </c>
      <c r="O74" s="568" t="s">
        <v>160</v>
      </c>
      <c r="P74" s="569" t="str">
        <f t="shared" si="28"/>
        <v>&lt;10 TONNES</v>
      </c>
      <c r="Q74" s="501">
        <v>0.3</v>
      </c>
      <c r="R74" s="501"/>
      <c r="S74" s="504" t="str">
        <f t="shared" si="34"/>
        <v>NOT STARTED</v>
      </c>
      <c r="T74" s="505">
        <f t="shared" si="35"/>
        <v>0</v>
      </c>
      <c r="U74" s="505" t="str">
        <f t="shared" si="50"/>
        <v>46-2026</v>
      </c>
      <c r="V74" s="506">
        <v>46336</v>
      </c>
      <c r="W74" s="574"/>
      <c r="X74" s="507" t="str">
        <f t="shared" si="36"/>
        <v>FOR SURVEY</v>
      </c>
      <c r="Y74" s="517"/>
      <c r="Z74" s="517"/>
      <c r="AA74" s="566"/>
      <c r="AB74" s="501"/>
      <c r="AC74" s="566"/>
      <c r="AD74" s="511"/>
      <c r="AE74" s="512" t="s">
        <v>128</v>
      </c>
      <c r="AF74" s="512">
        <f t="shared" si="29"/>
        <v>0</v>
      </c>
      <c r="AG74" s="513">
        <f t="shared" si="30"/>
        <v>0</v>
      </c>
      <c r="AH74" s="501"/>
      <c r="AI74" s="501"/>
      <c r="AJ74" s="501"/>
      <c r="AK74" s="501"/>
      <c r="AL74" s="501"/>
      <c r="AM74" s="500"/>
      <c r="AN74" s="505">
        <f t="shared" si="37"/>
        <v>0</v>
      </c>
      <c r="AO74" s="516" t="str">
        <f t="shared" si="38"/>
        <v>51-2026</v>
      </c>
      <c r="AP74" s="499">
        <v>46372</v>
      </c>
      <c r="AQ74" s="499">
        <v>46372</v>
      </c>
      <c r="AR74" s="515" t="str">
        <f t="shared" si="31"/>
        <v>WAITING FOR PLAN</v>
      </c>
      <c r="AS74" s="515"/>
      <c r="AT74" s="515"/>
      <c r="AU74" s="517"/>
      <c r="AV74" s="517"/>
      <c r="AW74" s="514"/>
      <c r="AX74" s="515"/>
      <c r="AY74" s="517"/>
      <c r="AZ74" s="517"/>
      <c r="BA74" s="501"/>
      <c r="BB74" s="501"/>
      <c r="BC74" s="567"/>
      <c r="BD74" s="563"/>
      <c r="BE74" s="513"/>
      <c r="BF74" s="513"/>
      <c r="BG74" s="513"/>
      <c r="BH74" s="499"/>
      <c r="BI74" s="513"/>
      <c r="BJ74" s="513"/>
      <c r="BK74" s="499"/>
      <c r="BL74" s="499"/>
      <c r="BM74" s="513"/>
      <c r="BN74" s="513"/>
      <c r="BO74" s="513"/>
      <c r="BP74" s="499"/>
      <c r="BQ74" s="519"/>
      <c r="BR74" s="505">
        <f t="shared" si="39"/>
        <v>0</v>
      </c>
      <c r="BS74" s="505" t="str">
        <f t="shared" si="40"/>
        <v/>
      </c>
      <c r="BT74" s="499"/>
      <c r="BU74" s="499" t="str">
        <f t="shared" si="32"/>
        <v/>
      </c>
      <c r="BV74" s="499"/>
      <c r="BW74" s="499" t="str">
        <f t="shared" si="41"/>
        <v>0-1900</v>
      </c>
      <c r="BX74" s="499">
        <f t="shared" si="33"/>
        <v>0.12</v>
      </c>
      <c r="BY74" s="499"/>
      <c r="BZ74" s="499"/>
      <c r="CA74" s="499"/>
      <c r="CB74" s="520">
        <f t="shared" si="42"/>
        <v>0</v>
      </c>
      <c r="CC74" s="521">
        <v>2</v>
      </c>
      <c r="CD74" s="522">
        <f t="shared" si="43"/>
        <v>0.12</v>
      </c>
      <c r="CE74" s="522"/>
      <c r="CF74" s="522"/>
      <c r="CG74" s="523"/>
      <c r="CH74" s="524" t="str">
        <f t="shared" si="44"/>
        <v>NOT STARTED</v>
      </c>
      <c r="CI74" s="505">
        <f t="shared" si="45"/>
        <v>0</v>
      </c>
      <c r="CJ74" s="505"/>
      <c r="CK74" s="526"/>
      <c r="CL74" s="526"/>
      <c r="CM74" s="513">
        <f t="shared" si="46"/>
        <v>0</v>
      </c>
      <c r="CN74" s="513">
        <f t="shared" si="47"/>
        <v>0</v>
      </c>
      <c r="CO74" s="501"/>
      <c r="CP74" s="501"/>
      <c r="CQ74" s="501"/>
      <c r="CR74" s="501">
        <f t="shared" si="48"/>
        <v>0</v>
      </c>
      <c r="CS74" s="527"/>
      <c r="CT74" s="527"/>
      <c r="CU74" s="527">
        <f t="shared" si="49"/>
        <v>0</v>
      </c>
      <c r="CV74" s="572"/>
    </row>
    <row r="75" ht="17" hidden="1" customHeight="1" spans="1:100">
      <c r="A75" s="499">
        <v>46235</v>
      </c>
      <c r="B75" s="500" t="s">
        <v>116</v>
      </c>
      <c r="C75" s="500" t="s">
        <v>117</v>
      </c>
      <c r="D75" s="501" t="s">
        <v>136</v>
      </c>
      <c r="E75" s="500"/>
      <c r="F75" s="500"/>
      <c r="G75" s="501" t="s">
        <v>462</v>
      </c>
      <c r="H75" s="501" t="s">
        <v>232</v>
      </c>
      <c r="I75" s="501" t="s">
        <v>232</v>
      </c>
      <c r="J75" s="501"/>
      <c r="K75" s="501" t="s">
        <v>157</v>
      </c>
      <c r="L75" s="500"/>
      <c r="M75" s="500" t="s">
        <v>463</v>
      </c>
      <c r="N75" s="573" t="s">
        <v>464</v>
      </c>
      <c r="O75" s="568" t="s">
        <v>143</v>
      </c>
      <c r="P75" s="569" t="str">
        <f t="shared" si="28"/>
        <v>&lt;10 TONNES</v>
      </c>
      <c r="Q75" s="501">
        <v>0.1</v>
      </c>
      <c r="R75" s="501"/>
      <c r="S75" s="504" t="str">
        <f t="shared" si="34"/>
        <v>NOT STARTED</v>
      </c>
      <c r="T75" s="505">
        <f t="shared" si="35"/>
        <v>0</v>
      </c>
      <c r="U75" s="505" t="str">
        <f t="shared" si="50"/>
        <v>45-2026</v>
      </c>
      <c r="V75" s="506">
        <v>46332</v>
      </c>
      <c r="W75" s="574"/>
      <c r="X75" s="507" t="str">
        <f t="shared" si="36"/>
        <v>FOR SURVEY</v>
      </c>
      <c r="Y75" s="517"/>
      <c r="Z75" s="517"/>
      <c r="AA75" s="566"/>
      <c r="AB75" s="501"/>
      <c r="AC75" s="566"/>
      <c r="AD75" s="511"/>
      <c r="AE75" s="512" t="s">
        <v>128</v>
      </c>
      <c r="AF75" s="512">
        <f t="shared" si="29"/>
        <v>0</v>
      </c>
      <c r="AG75" s="513">
        <f t="shared" si="30"/>
        <v>0</v>
      </c>
      <c r="AH75" s="501"/>
      <c r="AI75" s="501"/>
      <c r="AJ75" s="501"/>
      <c r="AK75" s="501"/>
      <c r="AL75" s="501"/>
      <c r="AM75" s="500"/>
      <c r="AN75" s="505">
        <f t="shared" si="37"/>
        <v>0</v>
      </c>
      <c r="AO75" s="516" t="str">
        <f t="shared" si="38"/>
        <v>50-2026</v>
      </c>
      <c r="AP75" s="499">
        <v>46368</v>
      </c>
      <c r="AQ75" s="499">
        <v>46368</v>
      </c>
      <c r="AR75" s="515" t="str">
        <f t="shared" si="31"/>
        <v>WAITING FOR PLAN</v>
      </c>
      <c r="AS75" s="515"/>
      <c r="AT75" s="515"/>
      <c r="AU75" s="517"/>
      <c r="AV75" s="517"/>
      <c r="AW75" s="514"/>
      <c r="AX75" s="515"/>
      <c r="AY75" s="517"/>
      <c r="AZ75" s="517"/>
      <c r="BA75" s="501"/>
      <c r="BB75" s="501"/>
      <c r="BC75" s="567"/>
      <c r="BD75" s="563"/>
      <c r="BE75" s="513"/>
      <c r="BF75" s="513"/>
      <c r="BG75" s="513"/>
      <c r="BH75" s="499"/>
      <c r="BI75" s="513"/>
      <c r="BJ75" s="513"/>
      <c r="BK75" s="499"/>
      <c r="BL75" s="499"/>
      <c r="BM75" s="513"/>
      <c r="BN75" s="513"/>
      <c r="BO75" s="513"/>
      <c r="BP75" s="499"/>
      <c r="BQ75" s="519"/>
      <c r="BR75" s="505">
        <f t="shared" si="39"/>
        <v>0</v>
      </c>
      <c r="BS75" s="505" t="str">
        <f t="shared" si="40"/>
        <v/>
      </c>
      <c r="BT75" s="499"/>
      <c r="BU75" s="499" t="str">
        <f t="shared" si="32"/>
        <v/>
      </c>
      <c r="BV75" s="499"/>
      <c r="BW75" s="499" t="str">
        <f t="shared" si="41"/>
        <v>0-1900</v>
      </c>
      <c r="BX75" s="499">
        <f t="shared" si="33"/>
        <v>0.04</v>
      </c>
      <c r="BY75" s="499"/>
      <c r="BZ75" s="499"/>
      <c r="CA75" s="499"/>
      <c r="CB75" s="520">
        <f t="shared" si="42"/>
        <v>0</v>
      </c>
      <c r="CC75" s="521">
        <v>2</v>
      </c>
      <c r="CD75" s="522">
        <f t="shared" si="43"/>
        <v>0.04</v>
      </c>
      <c r="CE75" s="522"/>
      <c r="CF75" s="522"/>
      <c r="CG75" s="523"/>
      <c r="CH75" s="524" t="str">
        <f t="shared" si="44"/>
        <v>NOT STARTED</v>
      </c>
      <c r="CI75" s="505">
        <f t="shared" si="45"/>
        <v>0</v>
      </c>
      <c r="CJ75" s="505"/>
      <c r="CK75" s="526"/>
      <c r="CL75" s="526"/>
      <c r="CM75" s="513">
        <f t="shared" si="46"/>
        <v>0</v>
      </c>
      <c r="CN75" s="513">
        <f t="shared" si="47"/>
        <v>0</v>
      </c>
      <c r="CO75" s="501"/>
      <c r="CP75" s="501"/>
      <c r="CQ75" s="501"/>
      <c r="CR75" s="501">
        <f t="shared" si="48"/>
        <v>0</v>
      </c>
      <c r="CS75" s="527"/>
      <c r="CT75" s="527"/>
      <c r="CU75" s="527">
        <f t="shared" si="49"/>
        <v>0</v>
      </c>
      <c r="CV75" s="572"/>
    </row>
    <row r="76" ht="17" hidden="1" customHeight="1" spans="1:100">
      <c r="A76" s="499">
        <v>46235</v>
      </c>
      <c r="B76" s="500" t="s">
        <v>363</v>
      </c>
      <c r="C76" s="500" t="s">
        <v>117</v>
      </c>
      <c r="D76" s="501" t="s">
        <v>136</v>
      </c>
      <c r="E76" s="500"/>
      <c r="F76" s="500"/>
      <c r="G76" s="501" t="s">
        <v>465</v>
      </c>
      <c r="H76" s="501" t="s">
        <v>448</v>
      </c>
      <c r="I76" s="501" t="s">
        <v>280</v>
      </c>
      <c r="J76" s="501"/>
      <c r="K76" s="500" t="s">
        <v>363</v>
      </c>
      <c r="L76" s="500"/>
      <c r="M76" s="500" t="s">
        <v>466</v>
      </c>
      <c r="N76" s="571" t="s">
        <v>467</v>
      </c>
      <c r="O76" s="568" t="s">
        <v>160</v>
      </c>
      <c r="P76" s="569" t="str">
        <f t="shared" si="28"/>
        <v>&lt;10 TONNES</v>
      </c>
      <c r="Q76" s="501">
        <v>8.9</v>
      </c>
      <c r="R76" s="501"/>
      <c r="S76" s="504" t="str">
        <f t="shared" si="34"/>
        <v>NOT STARTED</v>
      </c>
      <c r="T76" s="505">
        <f t="shared" si="35"/>
        <v>0</v>
      </c>
      <c r="U76" s="505"/>
      <c r="V76" s="499"/>
      <c r="W76" s="574"/>
      <c r="X76" s="507" t="str">
        <f t="shared" si="36"/>
        <v>FOR SURVEY</v>
      </c>
      <c r="Y76" s="517"/>
      <c r="Z76" s="517"/>
      <c r="AA76" s="566"/>
      <c r="AB76" s="501"/>
      <c r="AC76" s="566"/>
      <c r="AD76" s="511"/>
      <c r="AE76" s="512"/>
      <c r="AF76" s="512">
        <f t="shared" si="29"/>
        <v>0</v>
      </c>
      <c r="AG76" s="513">
        <f t="shared" si="30"/>
        <v>0</v>
      </c>
      <c r="AH76" s="501"/>
      <c r="AI76" s="501"/>
      <c r="AJ76" s="501"/>
      <c r="AK76" s="501"/>
      <c r="AL76" s="501"/>
      <c r="AM76" s="500"/>
      <c r="AN76" s="505">
        <f t="shared" si="37"/>
        <v>0</v>
      </c>
      <c r="AO76" s="516" t="str">
        <f t="shared" si="38"/>
        <v/>
      </c>
      <c r="AP76" s="499"/>
      <c r="AQ76" s="499"/>
      <c r="AR76" s="515" t="str">
        <f t="shared" si="31"/>
        <v>WAITING FOR PLAN</v>
      </c>
      <c r="AS76" s="515"/>
      <c r="AT76" s="515"/>
      <c r="AU76" s="517"/>
      <c r="AV76" s="517"/>
      <c r="AW76" s="514"/>
      <c r="AX76" s="515"/>
      <c r="AY76" s="517"/>
      <c r="AZ76" s="517"/>
      <c r="BA76" s="501"/>
      <c r="BB76" s="501"/>
      <c r="BC76" s="567"/>
      <c r="BD76" s="563"/>
      <c r="BE76" s="513"/>
      <c r="BF76" s="513"/>
      <c r="BG76" s="513"/>
      <c r="BH76" s="499"/>
      <c r="BI76" s="513"/>
      <c r="BJ76" s="513"/>
      <c r="BK76" s="499"/>
      <c r="BL76" s="499"/>
      <c r="BM76" s="513"/>
      <c r="BN76" s="513"/>
      <c r="BO76" s="513"/>
      <c r="BP76" s="499"/>
      <c r="BQ76" s="519"/>
      <c r="BR76" s="505">
        <f t="shared" si="39"/>
        <v>0</v>
      </c>
      <c r="BS76" s="505" t="str">
        <f t="shared" si="40"/>
        <v/>
      </c>
      <c r="BT76" s="499"/>
      <c r="BU76" s="499" t="str">
        <f t="shared" si="32"/>
        <v/>
      </c>
      <c r="BV76" s="499"/>
      <c r="BW76" s="499" t="str">
        <f t="shared" si="41"/>
        <v>1-1900</v>
      </c>
      <c r="BX76" s="499">
        <f t="shared" si="33"/>
        <v>3.56</v>
      </c>
      <c r="BY76" s="499"/>
      <c r="BZ76" s="499"/>
      <c r="CA76" s="499"/>
      <c r="CB76" s="520">
        <f t="shared" si="42"/>
        <v>0</v>
      </c>
      <c r="CC76" s="521">
        <v>2</v>
      </c>
      <c r="CD76" s="522">
        <f t="shared" si="43"/>
        <v>3.56</v>
      </c>
      <c r="CE76" s="522"/>
      <c r="CF76" s="522"/>
      <c r="CG76" s="523"/>
      <c r="CH76" s="524" t="str">
        <f t="shared" si="44"/>
        <v>NOT STARTED</v>
      </c>
      <c r="CI76" s="505">
        <f t="shared" si="45"/>
        <v>0</v>
      </c>
      <c r="CJ76" s="505"/>
      <c r="CK76" s="526"/>
      <c r="CL76" s="526"/>
      <c r="CM76" s="513">
        <f t="shared" si="46"/>
        <v>0</v>
      </c>
      <c r="CN76" s="513">
        <f t="shared" si="47"/>
        <v>0</v>
      </c>
      <c r="CO76" s="501"/>
      <c r="CP76" s="501"/>
      <c r="CQ76" s="501"/>
      <c r="CR76" s="501">
        <f t="shared" si="48"/>
        <v>0</v>
      </c>
      <c r="CS76" s="527"/>
      <c r="CT76" s="527"/>
      <c r="CU76" s="527">
        <f t="shared" si="49"/>
        <v>0</v>
      </c>
      <c r="CV76" s="572"/>
    </row>
    <row r="77" ht="17" hidden="1" customHeight="1" spans="1:100">
      <c r="A77" s="499">
        <v>46235</v>
      </c>
      <c r="B77" s="500" t="s">
        <v>116</v>
      </c>
      <c r="C77" s="500" t="s">
        <v>117</v>
      </c>
      <c r="D77" s="501" t="s">
        <v>136</v>
      </c>
      <c r="E77" s="500"/>
      <c r="F77" s="500"/>
      <c r="G77" s="501" t="s">
        <v>468</v>
      </c>
      <c r="H77" s="501" t="s">
        <v>232</v>
      </c>
      <c r="I77" s="501" t="s">
        <v>232</v>
      </c>
      <c r="J77" s="501"/>
      <c r="K77" s="501" t="s">
        <v>157</v>
      </c>
      <c r="L77" s="500"/>
      <c r="M77" s="500" t="s">
        <v>469</v>
      </c>
      <c r="N77" s="573" t="s">
        <v>470</v>
      </c>
      <c r="O77" s="568" t="s">
        <v>160</v>
      </c>
      <c r="P77" s="569" t="str">
        <f t="shared" si="28"/>
        <v>&lt;10 TONNES</v>
      </c>
      <c r="Q77" s="501">
        <v>8.9</v>
      </c>
      <c r="R77" s="501"/>
      <c r="S77" s="504" t="str">
        <f t="shared" si="34"/>
        <v>NOT STARTED</v>
      </c>
      <c r="T77" s="505">
        <f t="shared" si="35"/>
        <v>0</v>
      </c>
      <c r="U77" s="505" t="str">
        <f t="shared" si="50"/>
        <v>47-2026</v>
      </c>
      <c r="V77" s="506">
        <v>46347</v>
      </c>
      <c r="W77" s="574"/>
      <c r="X77" s="507" t="str">
        <f t="shared" si="36"/>
        <v>FOR SURVEY</v>
      </c>
      <c r="Y77" s="517"/>
      <c r="Z77" s="517"/>
      <c r="AA77" s="566"/>
      <c r="AB77" s="501"/>
      <c r="AC77" s="566"/>
      <c r="AD77" s="511"/>
      <c r="AE77" s="512" t="s">
        <v>181</v>
      </c>
      <c r="AF77" s="512">
        <f t="shared" si="29"/>
        <v>0</v>
      </c>
      <c r="AG77" s="513">
        <f t="shared" si="30"/>
        <v>0</v>
      </c>
      <c r="AH77" s="501"/>
      <c r="AI77" s="501"/>
      <c r="AJ77" s="501"/>
      <c r="AK77" s="501"/>
      <c r="AL77" s="501"/>
      <c r="AM77" s="500"/>
      <c r="AN77" s="505">
        <f t="shared" si="37"/>
        <v>0</v>
      </c>
      <c r="AO77" s="516" t="str">
        <f t="shared" si="38"/>
        <v>2-2027</v>
      </c>
      <c r="AP77" s="499">
        <v>46393</v>
      </c>
      <c r="AQ77" s="499">
        <v>46393</v>
      </c>
      <c r="AR77" s="515" t="str">
        <f t="shared" si="31"/>
        <v>WAITING FOR PLAN</v>
      </c>
      <c r="AS77" s="515"/>
      <c r="AT77" s="515"/>
      <c r="AU77" s="517"/>
      <c r="AV77" s="517"/>
      <c r="AW77" s="514"/>
      <c r="AX77" s="515"/>
      <c r="AY77" s="517"/>
      <c r="AZ77" s="517"/>
      <c r="BA77" s="501"/>
      <c r="BB77" s="501"/>
      <c r="BC77" s="567"/>
      <c r="BD77" s="563"/>
      <c r="BE77" s="513"/>
      <c r="BF77" s="513"/>
      <c r="BG77" s="513"/>
      <c r="BH77" s="499"/>
      <c r="BI77" s="513"/>
      <c r="BJ77" s="513"/>
      <c r="BK77" s="499"/>
      <c r="BL77" s="499"/>
      <c r="BM77" s="513"/>
      <c r="BN77" s="513"/>
      <c r="BO77" s="513"/>
      <c r="BP77" s="499"/>
      <c r="BQ77" s="519"/>
      <c r="BR77" s="505">
        <f t="shared" si="39"/>
        <v>0</v>
      </c>
      <c r="BS77" s="505" t="str">
        <f t="shared" si="40"/>
        <v/>
      </c>
      <c r="BT77" s="499"/>
      <c r="BU77" s="499" t="str">
        <f t="shared" si="32"/>
        <v/>
      </c>
      <c r="BV77" s="499"/>
      <c r="BW77" s="499" t="str">
        <f t="shared" si="41"/>
        <v>1-1900</v>
      </c>
      <c r="BX77" s="499">
        <f t="shared" si="33"/>
        <v>3.56</v>
      </c>
      <c r="BY77" s="499"/>
      <c r="BZ77" s="499"/>
      <c r="CA77" s="499"/>
      <c r="CB77" s="520">
        <f t="shared" si="42"/>
        <v>0</v>
      </c>
      <c r="CC77" s="521">
        <v>2</v>
      </c>
      <c r="CD77" s="522">
        <f t="shared" si="43"/>
        <v>3.56</v>
      </c>
      <c r="CE77" s="522"/>
      <c r="CF77" s="522"/>
      <c r="CG77" s="523"/>
      <c r="CH77" s="524" t="str">
        <f t="shared" si="44"/>
        <v>NOT STARTED</v>
      </c>
      <c r="CI77" s="505">
        <f t="shared" si="45"/>
        <v>0</v>
      </c>
      <c r="CJ77" s="505"/>
      <c r="CK77" s="526"/>
      <c r="CL77" s="526"/>
      <c r="CM77" s="513">
        <f t="shared" si="46"/>
        <v>0</v>
      </c>
      <c r="CN77" s="513">
        <f t="shared" si="47"/>
        <v>0</v>
      </c>
      <c r="CO77" s="501"/>
      <c r="CP77" s="501"/>
      <c r="CQ77" s="501"/>
      <c r="CR77" s="501">
        <f t="shared" si="48"/>
        <v>0</v>
      </c>
      <c r="CS77" s="527"/>
      <c r="CT77" s="527"/>
      <c r="CU77" s="527">
        <f t="shared" si="49"/>
        <v>0</v>
      </c>
      <c r="CV77" s="572"/>
    </row>
    <row r="78" ht="17" hidden="1" customHeight="1" spans="1:100">
      <c r="A78" s="499">
        <v>46235</v>
      </c>
      <c r="B78" s="500" t="s">
        <v>116</v>
      </c>
      <c r="C78" s="500" t="s">
        <v>117</v>
      </c>
      <c r="D78" s="501" t="s">
        <v>136</v>
      </c>
      <c r="E78" s="500"/>
      <c r="F78" s="500"/>
      <c r="G78" s="501" t="s">
        <v>347</v>
      </c>
      <c r="H78" s="501" t="s">
        <v>138</v>
      </c>
      <c r="I78" s="501" t="s">
        <v>138</v>
      </c>
      <c r="J78" s="501"/>
      <c r="K78" s="501" t="s">
        <v>157</v>
      </c>
      <c r="L78" s="500"/>
      <c r="M78" s="500" t="s">
        <v>471</v>
      </c>
      <c r="N78" s="573" t="s">
        <v>347</v>
      </c>
      <c r="O78" s="568" t="s">
        <v>160</v>
      </c>
      <c r="P78" s="569" t="str">
        <f t="shared" si="28"/>
        <v>&lt;10 TONNES</v>
      </c>
      <c r="Q78" s="501">
        <v>8.9</v>
      </c>
      <c r="R78" s="501"/>
      <c r="S78" s="504" t="str">
        <f t="shared" si="34"/>
        <v>NOT STARTED</v>
      </c>
      <c r="T78" s="505">
        <f t="shared" si="35"/>
        <v>0</v>
      </c>
      <c r="U78" s="505" t="str">
        <f t="shared" si="50"/>
        <v>47-2026</v>
      </c>
      <c r="V78" s="506">
        <v>46345</v>
      </c>
      <c r="W78" s="574"/>
      <c r="X78" s="507" t="str">
        <f t="shared" si="36"/>
        <v>FOR SURVEY</v>
      </c>
      <c r="Y78" s="517"/>
      <c r="Z78" s="517"/>
      <c r="AA78" s="566"/>
      <c r="AB78" s="501"/>
      <c r="AC78" s="566"/>
      <c r="AD78" s="511"/>
      <c r="AE78" s="512" t="s">
        <v>216</v>
      </c>
      <c r="AF78" s="512">
        <f t="shared" si="29"/>
        <v>0</v>
      </c>
      <c r="AG78" s="513">
        <f t="shared" si="30"/>
        <v>0</v>
      </c>
      <c r="AH78" s="501"/>
      <c r="AI78" s="501"/>
      <c r="AJ78" s="501"/>
      <c r="AK78" s="501"/>
      <c r="AL78" s="501"/>
      <c r="AM78" s="500"/>
      <c r="AN78" s="505">
        <f t="shared" si="37"/>
        <v>0</v>
      </c>
      <c r="AO78" s="516" t="str">
        <f t="shared" si="38"/>
        <v>2-2027</v>
      </c>
      <c r="AP78" s="499">
        <v>46391</v>
      </c>
      <c r="AQ78" s="499">
        <v>46391</v>
      </c>
      <c r="AR78" s="515" t="str">
        <f t="shared" si="31"/>
        <v>WAITING FOR PLAN</v>
      </c>
      <c r="AS78" s="515"/>
      <c r="AT78" s="515"/>
      <c r="AU78" s="517"/>
      <c r="AV78" s="517"/>
      <c r="AW78" s="514"/>
      <c r="AX78" s="515"/>
      <c r="AY78" s="517"/>
      <c r="AZ78" s="517"/>
      <c r="BA78" s="501"/>
      <c r="BB78" s="501"/>
      <c r="BC78" s="567"/>
      <c r="BD78" s="563"/>
      <c r="BE78" s="513"/>
      <c r="BF78" s="513"/>
      <c r="BG78" s="513"/>
      <c r="BH78" s="499"/>
      <c r="BI78" s="513"/>
      <c r="BJ78" s="513"/>
      <c r="BK78" s="499"/>
      <c r="BL78" s="499"/>
      <c r="BM78" s="513"/>
      <c r="BN78" s="513"/>
      <c r="BO78" s="513"/>
      <c r="BP78" s="499"/>
      <c r="BQ78" s="519"/>
      <c r="BR78" s="505">
        <f t="shared" si="39"/>
        <v>0</v>
      </c>
      <c r="BS78" s="505" t="str">
        <f t="shared" si="40"/>
        <v/>
      </c>
      <c r="BT78" s="499"/>
      <c r="BU78" s="499" t="str">
        <f t="shared" si="32"/>
        <v/>
      </c>
      <c r="BV78" s="499"/>
      <c r="BW78" s="499" t="str">
        <f t="shared" si="41"/>
        <v>1-1900</v>
      </c>
      <c r="BX78" s="499">
        <f t="shared" si="33"/>
        <v>3.56</v>
      </c>
      <c r="BY78" s="499"/>
      <c r="BZ78" s="499"/>
      <c r="CA78" s="499"/>
      <c r="CB78" s="520">
        <f t="shared" si="42"/>
        <v>0</v>
      </c>
      <c r="CC78" s="521">
        <v>2</v>
      </c>
      <c r="CD78" s="522">
        <f t="shared" si="43"/>
        <v>3.56</v>
      </c>
      <c r="CE78" s="522"/>
      <c r="CF78" s="522"/>
      <c r="CG78" s="523"/>
      <c r="CH78" s="524" t="str">
        <f t="shared" si="44"/>
        <v>NOT STARTED</v>
      </c>
      <c r="CI78" s="505">
        <f t="shared" si="45"/>
        <v>0</v>
      </c>
      <c r="CJ78" s="505"/>
      <c r="CK78" s="526"/>
      <c r="CL78" s="526"/>
      <c r="CM78" s="513">
        <f t="shared" si="46"/>
        <v>0</v>
      </c>
      <c r="CN78" s="513">
        <f t="shared" si="47"/>
        <v>0</v>
      </c>
      <c r="CO78" s="501"/>
      <c r="CP78" s="501"/>
      <c r="CQ78" s="501"/>
      <c r="CR78" s="501">
        <f t="shared" si="48"/>
        <v>0</v>
      </c>
      <c r="CS78" s="527"/>
      <c r="CT78" s="527"/>
      <c r="CU78" s="527">
        <f t="shared" si="49"/>
        <v>0</v>
      </c>
      <c r="CV78" s="572"/>
    </row>
    <row r="79" ht="17" hidden="1" customHeight="1" spans="1:100">
      <c r="A79" s="499">
        <v>46235</v>
      </c>
      <c r="B79" s="500" t="s">
        <v>363</v>
      </c>
      <c r="C79" s="500" t="s">
        <v>117</v>
      </c>
      <c r="D79" s="501" t="s">
        <v>136</v>
      </c>
      <c r="E79" s="500"/>
      <c r="F79" s="500"/>
      <c r="G79" s="501" t="s">
        <v>472</v>
      </c>
      <c r="H79" s="501" t="s">
        <v>232</v>
      </c>
      <c r="I79" s="501" t="s">
        <v>232</v>
      </c>
      <c r="J79" s="501"/>
      <c r="K79" s="500" t="s">
        <v>363</v>
      </c>
      <c r="L79" s="500"/>
      <c r="M79" s="500" t="s">
        <v>473</v>
      </c>
      <c r="N79" s="571" t="s">
        <v>474</v>
      </c>
      <c r="O79" s="568" t="s">
        <v>160</v>
      </c>
      <c r="P79" s="569" t="str">
        <f t="shared" si="28"/>
        <v>&lt;10 TONNES</v>
      </c>
      <c r="Q79" s="501">
        <v>8.9</v>
      </c>
      <c r="R79" s="501"/>
      <c r="S79" s="504" t="str">
        <f t="shared" si="34"/>
        <v>NOT STARTED</v>
      </c>
      <c r="T79" s="505">
        <f t="shared" si="35"/>
        <v>0</v>
      </c>
      <c r="U79" s="505"/>
      <c r="V79" s="499"/>
      <c r="W79" s="574"/>
      <c r="X79" s="507" t="str">
        <f t="shared" si="36"/>
        <v>FOR SURVEY</v>
      </c>
      <c r="Y79" s="517"/>
      <c r="Z79" s="517"/>
      <c r="AA79" s="566"/>
      <c r="AB79" s="501"/>
      <c r="AC79" s="566"/>
      <c r="AD79" s="511"/>
      <c r="AE79" s="512"/>
      <c r="AF79" s="512">
        <f t="shared" si="29"/>
        <v>0</v>
      </c>
      <c r="AG79" s="513">
        <f t="shared" si="30"/>
        <v>0</v>
      </c>
      <c r="AH79" s="501"/>
      <c r="AI79" s="501"/>
      <c r="AJ79" s="501"/>
      <c r="AK79" s="501"/>
      <c r="AL79" s="501"/>
      <c r="AM79" s="500"/>
      <c r="AN79" s="505">
        <f t="shared" si="37"/>
        <v>0</v>
      </c>
      <c r="AO79" s="516" t="str">
        <f t="shared" si="38"/>
        <v/>
      </c>
      <c r="AP79" s="499"/>
      <c r="AQ79" s="499"/>
      <c r="AR79" s="515" t="str">
        <f t="shared" si="31"/>
        <v>WAITING FOR PLAN</v>
      </c>
      <c r="AS79" s="515"/>
      <c r="AT79" s="515"/>
      <c r="AU79" s="517"/>
      <c r="AV79" s="517"/>
      <c r="AW79" s="514"/>
      <c r="AX79" s="515"/>
      <c r="AY79" s="517"/>
      <c r="AZ79" s="517"/>
      <c r="BA79" s="501"/>
      <c r="BB79" s="501"/>
      <c r="BC79" s="567"/>
      <c r="BD79" s="563"/>
      <c r="BE79" s="513"/>
      <c r="BF79" s="513"/>
      <c r="BG79" s="513"/>
      <c r="BH79" s="499"/>
      <c r="BI79" s="513"/>
      <c r="BJ79" s="513"/>
      <c r="BK79" s="499"/>
      <c r="BL79" s="499"/>
      <c r="BM79" s="513"/>
      <c r="BN79" s="513"/>
      <c r="BO79" s="513"/>
      <c r="BP79" s="499"/>
      <c r="BQ79" s="519"/>
      <c r="BR79" s="505">
        <f t="shared" si="39"/>
        <v>0</v>
      </c>
      <c r="BS79" s="505" t="str">
        <f t="shared" si="40"/>
        <v/>
      </c>
      <c r="BT79" s="499"/>
      <c r="BU79" s="499" t="str">
        <f t="shared" si="32"/>
        <v/>
      </c>
      <c r="BV79" s="499"/>
      <c r="BW79" s="499" t="str">
        <f t="shared" si="41"/>
        <v>1-1900</v>
      </c>
      <c r="BX79" s="499">
        <f t="shared" si="33"/>
        <v>3.56</v>
      </c>
      <c r="BY79" s="499"/>
      <c r="BZ79" s="499"/>
      <c r="CA79" s="499"/>
      <c r="CB79" s="520">
        <f t="shared" si="42"/>
        <v>0</v>
      </c>
      <c r="CC79" s="521">
        <v>2</v>
      </c>
      <c r="CD79" s="522">
        <f t="shared" si="43"/>
        <v>3.56</v>
      </c>
      <c r="CE79" s="522"/>
      <c r="CF79" s="522"/>
      <c r="CG79" s="523"/>
      <c r="CH79" s="524" t="str">
        <f t="shared" si="44"/>
        <v>NOT STARTED</v>
      </c>
      <c r="CI79" s="505">
        <f t="shared" si="45"/>
        <v>0</v>
      </c>
      <c r="CJ79" s="505"/>
      <c r="CK79" s="526"/>
      <c r="CL79" s="526"/>
      <c r="CM79" s="513">
        <f t="shared" si="46"/>
        <v>0</v>
      </c>
      <c r="CN79" s="513">
        <f t="shared" si="47"/>
        <v>0</v>
      </c>
      <c r="CO79" s="501"/>
      <c r="CP79" s="501"/>
      <c r="CQ79" s="501"/>
      <c r="CR79" s="501">
        <f t="shared" si="48"/>
        <v>0</v>
      </c>
      <c r="CS79" s="527"/>
      <c r="CT79" s="527"/>
      <c r="CU79" s="527">
        <f t="shared" si="49"/>
        <v>0</v>
      </c>
      <c r="CV79" s="572"/>
    </row>
    <row r="80" ht="17" hidden="1" customHeight="1" spans="1:100">
      <c r="A80" s="499">
        <v>46235</v>
      </c>
      <c r="B80" s="500" t="s">
        <v>363</v>
      </c>
      <c r="C80" s="500" t="s">
        <v>117</v>
      </c>
      <c r="D80" s="501" t="s">
        <v>136</v>
      </c>
      <c r="E80" s="500"/>
      <c r="F80" s="500"/>
      <c r="G80" s="501" t="s">
        <v>475</v>
      </c>
      <c r="H80" s="501" t="s">
        <v>279</v>
      </c>
      <c r="I80" s="501" t="s">
        <v>280</v>
      </c>
      <c r="J80" s="501"/>
      <c r="K80" s="500" t="s">
        <v>363</v>
      </c>
      <c r="L80" s="500"/>
      <c r="M80" s="500" t="s">
        <v>476</v>
      </c>
      <c r="N80" s="571" t="s">
        <v>477</v>
      </c>
      <c r="O80" s="568" t="s">
        <v>160</v>
      </c>
      <c r="P80" s="569" t="str">
        <f t="shared" si="28"/>
        <v>&lt;10 TONNES</v>
      </c>
      <c r="Q80" s="501">
        <v>8.9</v>
      </c>
      <c r="R80" s="501"/>
      <c r="S80" s="504" t="str">
        <f t="shared" si="34"/>
        <v>NOT STARTED</v>
      </c>
      <c r="T80" s="505">
        <f t="shared" si="35"/>
        <v>0</v>
      </c>
      <c r="U80" s="505"/>
      <c r="V80" s="499"/>
      <c r="W80" s="574"/>
      <c r="X80" s="507" t="str">
        <f t="shared" si="36"/>
        <v>FOR SURVEY</v>
      </c>
      <c r="Y80" s="517"/>
      <c r="Z80" s="517"/>
      <c r="AA80" s="566"/>
      <c r="AB80" s="501"/>
      <c r="AC80" s="566"/>
      <c r="AD80" s="511"/>
      <c r="AE80" s="512"/>
      <c r="AF80" s="512">
        <f t="shared" si="29"/>
        <v>0</v>
      </c>
      <c r="AG80" s="513">
        <f t="shared" si="30"/>
        <v>0</v>
      </c>
      <c r="AH80" s="501"/>
      <c r="AI80" s="501"/>
      <c r="AJ80" s="501"/>
      <c r="AK80" s="501"/>
      <c r="AL80" s="501"/>
      <c r="AM80" s="500"/>
      <c r="AN80" s="505">
        <f t="shared" si="37"/>
        <v>0</v>
      </c>
      <c r="AO80" s="516" t="str">
        <f t="shared" si="38"/>
        <v/>
      </c>
      <c r="AP80" s="499"/>
      <c r="AQ80" s="499"/>
      <c r="AR80" s="515" t="str">
        <f t="shared" si="31"/>
        <v>WAITING FOR PLAN</v>
      </c>
      <c r="AS80" s="515"/>
      <c r="AT80" s="515"/>
      <c r="AU80" s="517"/>
      <c r="AV80" s="517"/>
      <c r="AW80" s="514"/>
      <c r="AX80" s="515"/>
      <c r="AY80" s="517"/>
      <c r="AZ80" s="517"/>
      <c r="BA80" s="501"/>
      <c r="BB80" s="501"/>
      <c r="BC80" s="567"/>
      <c r="BD80" s="563"/>
      <c r="BE80" s="513"/>
      <c r="BF80" s="513"/>
      <c r="BG80" s="513"/>
      <c r="BH80" s="499"/>
      <c r="BI80" s="513"/>
      <c r="BJ80" s="513"/>
      <c r="BK80" s="499"/>
      <c r="BL80" s="499"/>
      <c r="BM80" s="513"/>
      <c r="BN80" s="513"/>
      <c r="BO80" s="513"/>
      <c r="BP80" s="499"/>
      <c r="BQ80" s="519"/>
      <c r="BR80" s="505">
        <f t="shared" si="39"/>
        <v>0</v>
      </c>
      <c r="BS80" s="505" t="str">
        <f t="shared" si="40"/>
        <v/>
      </c>
      <c r="BT80" s="499"/>
      <c r="BU80" s="499" t="str">
        <f t="shared" si="32"/>
        <v/>
      </c>
      <c r="BV80" s="499"/>
      <c r="BW80" s="499" t="str">
        <f t="shared" si="41"/>
        <v>1-1900</v>
      </c>
      <c r="BX80" s="499">
        <f t="shared" si="33"/>
        <v>3.56</v>
      </c>
      <c r="BY80" s="499"/>
      <c r="BZ80" s="499"/>
      <c r="CA80" s="499"/>
      <c r="CB80" s="520">
        <f t="shared" si="42"/>
        <v>0</v>
      </c>
      <c r="CC80" s="521">
        <v>2</v>
      </c>
      <c r="CD80" s="522">
        <f t="shared" si="43"/>
        <v>3.56</v>
      </c>
      <c r="CE80" s="522"/>
      <c r="CF80" s="522"/>
      <c r="CG80" s="523"/>
      <c r="CH80" s="524" t="str">
        <f t="shared" si="44"/>
        <v>NOT STARTED</v>
      </c>
      <c r="CI80" s="505">
        <f t="shared" si="45"/>
        <v>0</v>
      </c>
      <c r="CJ80" s="505"/>
      <c r="CK80" s="526"/>
      <c r="CL80" s="526"/>
      <c r="CM80" s="513">
        <f t="shared" si="46"/>
        <v>0</v>
      </c>
      <c r="CN80" s="513">
        <f t="shared" si="47"/>
        <v>0</v>
      </c>
      <c r="CO80" s="501"/>
      <c r="CP80" s="501"/>
      <c r="CQ80" s="501"/>
      <c r="CR80" s="501">
        <f t="shared" si="48"/>
        <v>0</v>
      </c>
      <c r="CS80" s="527"/>
      <c r="CT80" s="527"/>
      <c r="CU80" s="527">
        <f t="shared" si="49"/>
        <v>0</v>
      </c>
      <c r="CV80" s="572"/>
    </row>
    <row r="81" ht="17" hidden="1" customHeight="1" spans="1:100">
      <c r="A81" s="499">
        <v>46235</v>
      </c>
      <c r="B81" s="500" t="s">
        <v>363</v>
      </c>
      <c r="C81" s="500" t="s">
        <v>117</v>
      </c>
      <c r="D81" s="501" t="s">
        <v>136</v>
      </c>
      <c r="E81" s="500"/>
      <c r="F81" s="500"/>
      <c r="G81" s="501" t="s">
        <v>478</v>
      </c>
      <c r="H81" s="501" t="s">
        <v>279</v>
      </c>
      <c r="I81" s="501" t="s">
        <v>280</v>
      </c>
      <c r="J81" s="501"/>
      <c r="K81" s="500" t="s">
        <v>363</v>
      </c>
      <c r="L81" s="500"/>
      <c r="M81" s="500" t="s">
        <v>479</v>
      </c>
      <c r="N81" s="571" t="s">
        <v>480</v>
      </c>
      <c r="O81" s="568" t="s">
        <v>160</v>
      </c>
      <c r="P81" s="569" t="str">
        <f t="shared" si="28"/>
        <v>&lt;10 TONNES</v>
      </c>
      <c r="Q81" s="501">
        <v>8.9</v>
      </c>
      <c r="R81" s="501"/>
      <c r="S81" s="504" t="str">
        <f t="shared" si="34"/>
        <v>NOT STARTED</v>
      </c>
      <c r="T81" s="505">
        <f t="shared" si="35"/>
        <v>0</v>
      </c>
      <c r="U81" s="505"/>
      <c r="V81" s="499"/>
      <c r="W81" s="574"/>
      <c r="X81" s="507" t="str">
        <f t="shared" si="36"/>
        <v>FOR SURVEY</v>
      </c>
      <c r="Y81" s="517"/>
      <c r="Z81" s="517"/>
      <c r="AA81" s="566"/>
      <c r="AB81" s="501"/>
      <c r="AC81" s="566"/>
      <c r="AD81" s="511"/>
      <c r="AE81" s="512"/>
      <c r="AF81" s="512">
        <f t="shared" si="29"/>
        <v>0</v>
      </c>
      <c r="AG81" s="513">
        <f t="shared" si="30"/>
        <v>0</v>
      </c>
      <c r="AH81" s="501"/>
      <c r="AI81" s="501"/>
      <c r="AJ81" s="501"/>
      <c r="AK81" s="501"/>
      <c r="AL81" s="501"/>
      <c r="AM81" s="500"/>
      <c r="AN81" s="505">
        <f t="shared" si="37"/>
        <v>0</v>
      </c>
      <c r="AO81" s="516" t="str">
        <f t="shared" si="38"/>
        <v/>
      </c>
      <c r="AP81" s="499"/>
      <c r="AQ81" s="499"/>
      <c r="AR81" s="515" t="str">
        <f t="shared" si="31"/>
        <v>WAITING FOR PLAN</v>
      </c>
      <c r="AS81" s="515"/>
      <c r="AT81" s="515"/>
      <c r="AU81" s="517"/>
      <c r="AV81" s="517"/>
      <c r="AW81" s="514"/>
      <c r="AX81" s="515"/>
      <c r="AY81" s="517"/>
      <c r="AZ81" s="517"/>
      <c r="BA81" s="501"/>
      <c r="BB81" s="501"/>
      <c r="BC81" s="567"/>
      <c r="BD81" s="563"/>
      <c r="BE81" s="513"/>
      <c r="BF81" s="513"/>
      <c r="BG81" s="513"/>
      <c r="BH81" s="499"/>
      <c r="BI81" s="513"/>
      <c r="BJ81" s="513"/>
      <c r="BK81" s="499"/>
      <c r="BL81" s="499"/>
      <c r="BM81" s="513"/>
      <c r="BN81" s="513"/>
      <c r="BO81" s="513"/>
      <c r="BP81" s="499"/>
      <c r="BQ81" s="519"/>
      <c r="BR81" s="505">
        <f t="shared" si="39"/>
        <v>0</v>
      </c>
      <c r="BS81" s="505" t="str">
        <f t="shared" si="40"/>
        <v/>
      </c>
      <c r="BT81" s="499"/>
      <c r="BU81" s="499" t="str">
        <f t="shared" si="32"/>
        <v/>
      </c>
      <c r="BV81" s="499"/>
      <c r="BW81" s="499" t="str">
        <f t="shared" si="41"/>
        <v>1-1900</v>
      </c>
      <c r="BX81" s="499">
        <f t="shared" si="33"/>
        <v>3.56</v>
      </c>
      <c r="BY81" s="499"/>
      <c r="BZ81" s="499"/>
      <c r="CA81" s="499"/>
      <c r="CB81" s="520">
        <f t="shared" si="42"/>
        <v>0</v>
      </c>
      <c r="CC81" s="521">
        <v>2</v>
      </c>
      <c r="CD81" s="522">
        <f t="shared" si="43"/>
        <v>3.56</v>
      </c>
      <c r="CE81" s="522"/>
      <c r="CF81" s="522"/>
      <c r="CG81" s="523"/>
      <c r="CH81" s="524" t="str">
        <f t="shared" si="44"/>
        <v>NOT STARTED</v>
      </c>
      <c r="CI81" s="505">
        <f t="shared" si="45"/>
        <v>0</v>
      </c>
      <c r="CJ81" s="505"/>
      <c r="CK81" s="526"/>
      <c r="CL81" s="526"/>
      <c r="CM81" s="513">
        <f t="shared" si="46"/>
        <v>0</v>
      </c>
      <c r="CN81" s="513">
        <f t="shared" si="47"/>
        <v>0</v>
      </c>
      <c r="CO81" s="501"/>
      <c r="CP81" s="501"/>
      <c r="CQ81" s="501"/>
      <c r="CR81" s="501">
        <f t="shared" si="48"/>
        <v>0</v>
      </c>
      <c r="CS81" s="527"/>
      <c r="CT81" s="527"/>
      <c r="CU81" s="527">
        <f t="shared" si="49"/>
        <v>0</v>
      </c>
      <c r="CV81" s="572"/>
    </row>
    <row r="82" ht="17" hidden="1" customHeight="1" spans="1:100">
      <c r="A82" s="499">
        <v>46235</v>
      </c>
      <c r="B82" s="500" t="s">
        <v>363</v>
      </c>
      <c r="C82" s="500" t="s">
        <v>117</v>
      </c>
      <c r="D82" s="501" t="s">
        <v>136</v>
      </c>
      <c r="E82" s="500"/>
      <c r="F82" s="500"/>
      <c r="G82" s="501" t="s">
        <v>481</v>
      </c>
      <c r="H82" s="501" t="s">
        <v>232</v>
      </c>
      <c r="I82" s="501" t="s">
        <v>232</v>
      </c>
      <c r="J82" s="501"/>
      <c r="K82" s="500" t="s">
        <v>363</v>
      </c>
      <c r="L82" s="500"/>
      <c r="M82" s="500" t="s">
        <v>482</v>
      </c>
      <c r="N82" s="571" t="s">
        <v>483</v>
      </c>
      <c r="O82" s="568" t="s">
        <v>160</v>
      </c>
      <c r="P82" s="569" t="str">
        <f t="shared" si="28"/>
        <v>&lt;10 TONNES</v>
      </c>
      <c r="Q82" s="501">
        <v>8.9</v>
      </c>
      <c r="R82" s="501"/>
      <c r="S82" s="504" t="str">
        <f t="shared" si="34"/>
        <v>NOT STARTED</v>
      </c>
      <c r="T82" s="505">
        <f t="shared" si="35"/>
        <v>0</v>
      </c>
      <c r="U82" s="505"/>
      <c r="V82" s="499"/>
      <c r="W82" s="574"/>
      <c r="X82" s="507" t="str">
        <f t="shared" si="36"/>
        <v>FOR SURVEY</v>
      </c>
      <c r="Y82" s="517"/>
      <c r="Z82" s="517"/>
      <c r="AA82" s="566"/>
      <c r="AB82" s="501"/>
      <c r="AC82" s="566"/>
      <c r="AD82" s="511"/>
      <c r="AE82" s="512"/>
      <c r="AF82" s="512">
        <f t="shared" si="29"/>
        <v>0</v>
      </c>
      <c r="AG82" s="513">
        <f t="shared" si="30"/>
        <v>0</v>
      </c>
      <c r="AH82" s="501"/>
      <c r="AI82" s="501"/>
      <c r="AJ82" s="501"/>
      <c r="AK82" s="501"/>
      <c r="AL82" s="501"/>
      <c r="AM82" s="500"/>
      <c r="AN82" s="505">
        <f t="shared" si="37"/>
        <v>0</v>
      </c>
      <c r="AO82" s="516" t="str">
        <f t="shared" si="38"/>
        <v/>
      </c>
      <c r="AP82" s="499"/>
      <c r="AQ82" s="499"/>
      <c r="AR82" s="515" t="str">
        <f t="shared" si="31"/>
        <v>WAITING FOR PLAN</v>
      </c>
      <c r="AS82" s="515"/>
      <c r="AT82" s="515"/>
      <c r="AU82" s="517"/>
      <c r="AV82" s="517"/>
      <c r="AW82" s="514"/>
      <c r="AX82" s="515"/>
      <c r="AY82" s="517"/>
      <c r="AZ82" s="517"/>
      <c r="BA82" s="501"/>
      <c r="BB82" s="501"/>
      <c r="BC82" s="567"/>
      <c r="BD82" s="563"/>
      <c r="BE82" s="513"/>
      <c r="BF82" s="513"/>
      <c r="BG82" s="513"/>
      <c r="BH82" s="499"/>
      <c r="BI82" s="513"/>
      <c r="BJ82" s="513"/>
      <c r="BK82" s="499"/>
      <c r="BL82" s="499"/>
      <c r="BM82" s="513"/>
      <c r="BN82" s="513"/>
      <c r="BO82" s="513"/>
      <c r="BP82" s="499"/>
      <c r="BQ82" s="519"/>
      <c r="BR82" s="505">
        <f t="shared" si="39"/>
        <v>0</v>
      </c>
      <c r="BS82" s="505" t="str">
        <f t="shared" si="40"/>
        <v/>
      </c>
      <c r="BT82" s="499"/>
      <c r="BU82" s="499" t="str">
        <f t="shared" si="32"/>
        <v/>
      </c>
      <c r="BV82" s="499"/>
      <c r="BW82" s="499" t="str">
        <f t="shared" si="41"/>
        <v>1-1900</v>
      </c>
      <c r="BX82" s="499">
        <f t="shared" si="33"/>
        <v>3.56</v>
      </c>
      <c r="BY82" s="499"/>
      <c r="BZ82" s="499"/>
      <c r="CA82" s="499"/>
      <c r="CB82" s="520">
        <f t="shared" si="42"/>
        <v>0</v>
      </c>
      <c r="CC82" s="521">
        <v>2</v>
      </c>
      <c r="CD82" s="522">
        <f t="shared" si="43"/>
        <v>3.56</v>
      </c>
      <c r="CE82" s="522"/>
      <c r="CF82" s="522"/>
      <c r="CG82" s="523"/>
      <c r="CH82" s="524" t="str">
        <f t="shared" si="44"/>
        <v>NOT STARTED</v>
      </c>
      <c r="CI82" s="505">
        <f t="shared" si="45"/>
        <v>0</v>
      </c>
      <c r="CJ82" s="505"/>
      <c r="CK82" s="526"/>
      <c r="CL82" s="526"/>
      <c r="CM82" s="513">
        <f t="shared" si="46"/>
        <v>0</v>
      </c>
      <c r="CN82" s="513">
        <f t="shared" si="47"/>
        <v>0</v>
      </c>
      <c r="CO82" s="501"/>
      <c r="CP82" s="501"/>
      <c r="CQ82" s="501"/>
      <c r="CR82" s="501">
        <f t="shared" si="48"/>
        <v>0</v>
      </c>
      <c r="CS82" s="527"/>
      <c r="CT82" s="527"/>
      <c r="CU82" s="527">
        <f t="shared" si="49"/>
        <v>0</v>
      </c>
      <c r="CV82" s="572"/>
    </row>
    <row r="83" ht="17" hidden="1" customHeight="1" spans="1:100">
      <c r="A83" s="499">
        <v>46235</v>
      </c>
      <c r="B83" s="500" t="s">
        <v>116</v>
      </c>
      <c r="C83" s="500" t="s">
        <v>117</v>
      </c>
      <c r="D83" s="501" t="s">
        <v>364</v>
      </c>
      <c r="E83" s="500"/>
      <c r="F83" s="500"/>
      <c r="G83" s="501" t="s">
        <v>484</v>
      </c>
      <c r="H83" s="501" t="s">
        <v>485</v>
      </c>
      <c r="I83" s="501" t="s">
        <v>485</v>
      </c>
      <c r="J83" s="501"/>
      <c r="K83" s="501" t="s">
        <v>157</v>
      </c>
      <c r="L83" s="500"/>
      <c r="M83" s="500" t="s">
        <v>486</v>
      </c>
      <c r="N83" s="573" t="s">
        <v>487</v>
      </c>
      <c r="O83" s="568" t="s">
        <v>143</v>
      </c>
      <c r="P83" s="569" t="str">
        <f t="shared" si="28"/>
        <v>&gt;=10 TONNES</v>
      </c>
      <c r="Q83" s="501">
        <v>31.5</v>
      </c>
      <c r="R83" s="501"/>
      <c r="S83" s="504" t="str">
        <f t="shared" si="34"/>
        <v>NOT STARTED</v>
      </c>
      <c r="T83" s="505">
        <f t="shared" si="35"/>
        <v>0</v>
      </c>
      <c r="U83" s="505" t="str">
        <f t="shared" si="50"/>
        <v>47-2026</v>
      </c>
      <c r="V83" s="506">
        <v>46345</v>
      </c>
      <c r="W83" s="574"/>
      <c r="X83" s="507" t="str">
        <f t="shared" si="36"/>
        <v>FOR SURVEY</v>
      </c>
      <c r="Y83" s="517"/>
      <c r="Z83" s="517"/>
      <c r="AA83" s="566"/>
      <c r="AB83" s="501"/>
      <c r="AC83" s="566"/>
      <c r="AD83" s="511"/>
      <c r="AE83" s="512" t="s">
        <v>216</v>
      </c>
      <c r="AF83" s="512">
        <f t="shared" si="29"/>
        <v>0</v>
      </c>
      <c r="AG83" s="513">
        <f t="shared" si="30"/>
        <v>0</v>
      </c>
      <c r="AH83" s="501"/>
      <c r="AI83" s="501"/>
      <c r="AJ83" s="501"/>
      <c r="AK83" s="501"/>
      <c r="AL83" s="501"/>
      <c r="AM83" s="500"/>
      <c r="AN83" s="505">
        <f t="shared" si="37"/>
        <v>0</v>
      </c>
      <c r="AO83" s="516" t="str">
        <f t="shared" si="38"/>
        <v>2-2027</v>
      </c>
      <c r="AP83" s="499">
        <v>46391</v>
      </c>
      <c r="AQ83" s="499">
        <v>46391</v>
      </c>
      <c r="AR83" s="515" t="str">
        <f t="shared" si="31"/>
        <v>WAITING FOR PLAN</v>
      </c>
      <c r="AS83" s="515"/>
      <c r="AT83" s="515"/>
      <c r="AU83" s="517"/>
      <c r="AV83" s="517"/>
      <c r="AW83" s="514"/>
      <c r="AX83" s="515"/>
      <c r="AY83" s="517"/>
      <c r="AZ83" s="517"/>
      <c r="BA83" s="501"/>
      <c r="BB83" s="501"/>
      <c r="BC83" s="567"/>
      <c r="BD83" s="563"/>
      <c r="BE83" s="513"/>
      <c r="BF83" s="513"/>
      <c r="BG83" s="513"/>
      <c r="BH83" s="499"/>
      <c r="BI83" s="513"/>
      <c r="BJ83" s="513"/>
      <c r="BK83" s="499"/>
      <c r="BL83" s="499"/>
      <c r="BM83" s="513"/>
      <c r="BN83" s="513"/>
      <c r="BO83" s="513"/>
      <c r="BP83" s="499"/>
      <c r="BQ83" s="519"/>
      <c r="BR83" s="505">
        <f t="shared" si="39"/>
        <v>0</v>
      </c>
      <c r="BS83" s="505" t="str">
        <f t="shared" si="40"/>
        <v/>
      </c>
      <c r="BT83" s="499"/>
      <c r="BU83" s="499" t="str">
        <f t="shared" si="32"/>
        <v/>
      </c>
      <c r="BV83" s="499"/>
      <c r="BW83" s="499" t="str">
        <f t="shared" si="41"/>
        <v>2-1900</v>
      </c>
      <c r="BX83" s="499">
        <f t="shared" si="33"/>
        <v>12.6</v>
      </c>
      <c r="BY83" s="499"/>
      <c r="BZ83" s="499"/>
      <c r="CA83" s="499"/>
      <c r="CB83" s="520">
        <f t="shared" si="42"/>
        <v>0</v>
      </c>
      <c r="CC83" s="521">
        <v>2</v>
      </c>
      <c r="CD83" s="522">
        <f t="shared" si="43"/>
        <v>12.6</v>
      </c>
      <c r="CE83" s="522"/>
      <c r="CF83" s="522"/>
      <c r="CG83" s="523"/>
      <c r="CH83" s="524" t="str">
        <f t="shared" si="44"/>
        <v>NOT STARTED</v>
      </c>
      <c r="CI83" s="505">
        <f t="shared" si="45"/>
        <v>0</v>
      </c>
      <c r="CJ83" s="505"/>
      <c r="CK83" s="526"/>
      <c r="CL83" s="526"/>
      <c r="CM83" s="513">
        <f t="shared" si="46"/>
        <v>0</v>
      </c>
      <c r="CN83" s="513">
        <f t="shared" si="47"/>
        <v>0</v>
      </c>
      <c r="CO83" s="501"/>
      <c r="CP83" s="501"/>
      <c r="CQ83" s="501"/>
      <c r="CR83" s="501">
        <f t="shared" si="48"/>
        <v>0</v>
      </c>
      <c r="CS83" s="527"/>
      <c r="CT83" s="527"/>
      <c r="CU83" s="527">
        <f t="shared" si="49"/>
        <v>0</v>
      </c>
      <c r="CV83" s="572"/>
    </row>
    <row r="84" ht="17" hidden="1" customHeight="1" spans="1:100">
      <c r="A84" s="499">
        <v>46235</v>
      </c>
      <c r="B84" s="500" t="s">
        <v>363</v>
      </c>
      <c r="C84" s="500" t="s">
        <v>117</v>
      </c>
      <c r="D84" s="501" t="s">
        <v>364</v>
      </c>
      <c r="E84" s="500"/>
      <c r="F84" s="500"/>
      <c r="G84" s="501" t="s">
        <v>488</v>
      </c>
      <c r="H84" s="501" t="s">
        <v>489</v>
      </c>
      <c r="I84" s="501" t="s">
        <v>489</v>
      </c>
      <c r="J84" s="501"/>
      <c r="K84" s="500" t="s">
        <v>363</v>
      </c>
      <c r="L84" s="500"/>
      <c r="M84" s="500" t="s">
        <v>490</v>
      </c>
      <c r="N84" s="571" t="s">
        <v>491</v>
      </c>
      <c r="O84" s="568" t="s">
        <v>143</v>
      </c>
      <c r="P84" s="569" t="str">
        <f t="shared" si="28"/>
        <v>&gt;=10 TONNES</v>
      </c>
      <c r="Q84" s="501">
        <v>31.5</v>
      </c>
      <c r="R84" s="501"/>
      <c r="S84" s="504" t="str">
        <f t="shared" si="34"/>
        <v>NOT STARTED</v>
      </c>
      <c r="T84" s="505">
        <f t="shared" si="35"/>
        <v>0</v>
      </c>
      <c r="U84" s="505"/>
      <c r="V84" s="499"/>
      <c r="W84" s="574"/>
      <c r="X84" s="507" t="str">
        <f t="shared" si="36"/>
        <v>FOR SURVEY</v>
      </c>
      <c r="Y84" s="517"/>
      <c r="Z84" s="517"/>
      <c r="AA84" s="566"/>
      <c r="AB84" s="501"/>
      <c r="AC84" s="566"/>
      <c r="AD84" s="511"/>
      <c r="AE84" s="512"/>
      <c r="AF84" s="512">
        <f t="shared" si="29"/>
        <v>0</v>
      </c>
      <c r="AG84" s="513">
        <f t="shared" si="30"/>
        <v>0</v>
      </c>
      <c r="AH84" s="501"/>
      <c r="AI84" s="501"/>
      <c r="AJ84" s="501"/>
      <c r="AK84" s="501"/>
      <c r="AL84" s="501"/>
      <c r="AM84" s="500"/>
      <c r="AN84" s="505">
        <f t="shared" si="37"/>
        <v>0</v>
      </c>
      <c r="AO84" s="516" t="str">
        <f t="shared" si="38"/>
        <v/>
      </c>
      <c r="AP84" s="499"/>
      <c r="AQ84" s="499"/>
      <c r="AR84" s="515" t="str">
        <f t="shared" si="31"/>
        <v>WAITING FOR PLAN</v>
      </c>
      <c r="AS84" s="515"/>
      <c r="AT84" s="515"/>
      <c r="AU84" s="517"/>
      <c r="AV84" s="517"/>
      <c r="AW84" s="514"/>
      <c r="AX84" s="515"/>
      <c r="AY84" s="517"/>
      <c r="AZ84" s="517"/>
      <c r="BA84" s="501"/>
      <c r="BB84" s="501"/>
      <c r="BC84" s="567"/>
      <c r="BD84" s="563"/>
      <c r="BE84" s="513"/>
      <c r="BF84" s="513"/>
      <c r="BG84" s="513"/>
      <c r="BH84" s="499"/>
      <c r="BI84" s="513"/>
      <c r="BJ84" s="513"/>
      <c r="BK84" s="499"/>
      <c r="BL84" s="499"/>
      <c r="BM84" s="513"/>
      <c r="BN84" s="513"/>
      <c r="BO84" s="513"/>
      <c r="BP84" s="499"/>
      <c r="BQ84" s="519"/>
      <c r="BR84" s="505">
        <f t="shared" si="39"/>
        <v>0</v>
      </c>
      <c r="BS84" s="505" t="str">
        <f t="shared" si="40"/>
        <v/>
      </c>
      <c r="BT84" s="499"/>
      <c r="BU84" s="499" t="str">
        <f t="shared" si="32"/>
        <v/>
      </c>
      <c r="BV84" s="499"/>
      <c r="BW84" s="499" t="str">
        <f t="shared" si="41"/>
        <v>2-1900</v>
      </c>
      <c r="BX84" s="499">
        <f t="shared" si="33"/>
        <v>12.6</v>
      </c>
      <c r="BY84" s="499"/>
      <c r="BZ84" s="499"/>
      <c r="CA84" s="499"/>
      <c r="CB84" s="520">
        <f t="shared" si="42"/>
        <v>0</v>
      </c>
      <c r="CC84" s="521">
        <v>2</v>
      </c>
      <c r="CD84" s="522">
        <f t="shared" si="43"/>
        <v>12.6</v>
      </c>
      <c r="CE84" s="522"/>
      <c r="CF84" s="522"/>
      <c r="CG84" s="523"/>
      <c r="CH84" s="524" t="str">
        <f t="shared" si="44"/>
        <v>NOT STARTED</v>
      </c>
      <c r="CI84" s="505">
        <f t="shared" si="45"/>
        <v>0</v>
      </c>
      <c r="CJ84" s="505"/>
      <c r="CK84" s="526"/>
      <c r="CL84" s="526"/>
      <c r="CM84" s="513">
        <f t="shared" si="46"/>
        <v>0</v>
      </c>
      <c r="CN84" s="513">
        <f t="shared" si="47"/>
        <v>0</v>
      </c>
      <c r="CO84" s="501"/>
      <c r="CP84" s="501"/>
      <c r="CQ84" s="501"/>
      <c r="CR84" s="501">
        <f t="shared" si="48"/>
        <v>0</v>
      </c>
      <c r="CS84" s="527"/>
      <c r="CT84" s="527"/>
      <c r="CU84" s="527">
        <f t="shared" si="49"/>
        <v>0</v>
      </c>
      <c r="CV84" s="572"/>
    </row>
    <row r="85" ht="17" hidden="1" customHeight="1" spans="1:100">
      <c r="A85" s="499">
        <v>46235</v>
      </c>
      <c r="B85" s="500" t="s">
        <v>116</v>
      </c>
      <c r="C85" s="500" t="s">
        <v>117</v>
      </c>
      <c r="D85" s="501" t="s">
        <v>364</v>
      </c>
      <c r="E85" s="500"/>
      <c r="F85" s="500"/>
      <c r="G85" s="501" t="s">
        <v>492</v>
      </c>
      <c r="H85" s="501" t="s">
        <v>493</v>
      </c>
      <c r="I85" s="501" t="s">
        <v>494</v>
      </c>
      <c r="J85" s="501"/>
      <c r="K85" s="501" t="s">
        <v>157</v>
      </c>
      <c r="L85" s="500"/>
      <c r="M85" s="500" t="s">
        <v>495</v>
      </c>
      <c r="N85" s="573" t="s">
        <v>496</v>
      </c>
      <c r="O85" s="568" t="s">
        <v>143</v>
      </c>
      <c r="P85" s="569" t="str">
        <f t="shared" si="28"/>
        <v>&gt;=10 TONNES</v>
      </c>
      <c r="Q85" s="501">
        <v>31.5</v>
      </c>
      <c r="R85" s="501"/>
      <c r="S85" s="504" t="str">
        <f t="shared" si="34"/>
        <v>NOT STARTED</v>
      </c>
      <c r="T85" s="505">
        <f t="shared" si="35"/>
        <v>0</v>
      </c>
      <c r="U85" s="505" t="str">
        <f t="shared" si="50"/>
        <v>45-2026</v>
      </c>
      <c r="V85" s="506">
        <v>46333</v>
      </c>
      <c r="W85" s="574"/>
      <c r="X85" s="507" t="str">
        <f t="shared" si="36"/>
        <v>FOR SURVEY</v>
      </c>
      <c r="Y85" s="517"/>
      <c r="Z85" s="517"/>
      <c r="AA85" s="566"/>
      <c r="AB85" s="501"/>
      <c r="AC85" s="566"/>
      <c r="AD85" s="511"/>
      <c r="AE85" s="512" t="s">
        <v>128</v>
      </c>
      <c r="AF85" s="512">
        <f t="shared" si="29"/>
        <v>0</v>
      </c>
      <c r="AG85" s="513">
        <f t="shared" si="30"/>
        <v>0</v>
      </c>
      <c r="AH85" s="501"/>
      <c r="AI85" s="501"/>
      <c r="AJ85" s="501"/>
      <c r="AK85" s="501"/>
      <c r="AL85" s="501"/>
      <c r="AM85" s="500"/>
      <c r="AN85" s="505">
        <f t="shared" si="37"/>
        <v>0</v>
      </c>
      <c r="AO85" s="516" t="str">
        <f t="shared" si="38"/>
        <v>51-2026</v>
      </c>
      <c r="AP85" s="499">
        <v>46369</v>
      </c>
      <c r="AQ85" s="499">
        <v>46369</v>
      </c>
      <c r="AR85" s="515" t="str">
        <f t="shared" si="31"/>
        <v>WAITING FOR PLAN</v>
      </c>
      <c r="AS85" s="515"/>
      <c r="AT85" s="515"/>
      <c r="AU85" s="517"/>
      <c r="AV85" s="517"/>
      <c r="AW85" s="514"/>
      <c r="AX85" s="515"/>
      <c r="AY85" s="517"/>
      <c r="AZ85" s="517"/>
      <c r="BA85" s="501"/>
      <c r="BB85" s="501"/>
      <c r="BC85" s="567"/>
      <c r="BD85" s="563"/>
      <c r="BE85" s="513"/>
      <c r="BF85" s="513"/>
      <c r="BG85" s="513"/>
      <c r="BH85" s="499"/>
      <c r="BI85" s="513"/>
      <c r="BJ85" s="513"/>
      <c r="BK85" s="499"/>
      <c r="BL85" s="499"/>
      <c r="BM85" s="513"/>
      <c r="BN85" s="513"/>
      <c r="BO85" s="513"/>
      <c r="BP85" s="499"/>
      <c r="BQ85" s="519"/>
      <c r="BR85" s="505">
        <f t="shared" si="39"/>
        <v>0</v>
      </c>
      <c r="BS85" s="505" t="str">
        <f t="shared" si="40"/>
        <v/>
      </c>
      <c r="BT85" s="499"/>
      <c r="BU85" s="499" t="str">
        <f t="shared" si="32"/>
        <v/>
      </c>
      <c r="BV85" s="499"/>
      <c r="BW85" s="499" t="str">
        <f t="shared" si="41"/>
        <v>2-1900</v>
      </c>
      <c r="BX85" s="499">
        <f t="shared" si="33"/>
        <v>12.6</v>
      </c>
      <c r="BY85" s="499"/>
      <c r="BZ85" s="499"/>
      <c r="CA85" s="499"/>
      <c r="CB85" s="520">
        <f t="shared" si="42"/>
        <v>0</v>
      </c>
      <c r="CC85" s="521">
        <v>2</v>
      </c>
      <c r="CD85" s="522">
        <f t="shared" si="43"/>
        <v>12.6</v>
      </c>
      <c r="CE85" s="522"/>
      <c r="CF85" s="522"/>
      <c r="CG85" s="523"/>
      <c r="CH85" s="524" t="str">
        <f t="shared" si="44"/>
        <v>NOT STARTED</v>
      </c>
      <c r="CI85" s="505">
        <f t="shared" si="45"/>
        <v>0</v>
      </c>
      <c r="CJ85" s="505"/>
      <c r="CK85" s="526"/>
      <c r="CL85" s="526"/>
      <c r="CM85" s="513">
        <f t="shared" si="46"/>
        <v>0</v>
      </c>
      <c r="CN85" s="513">
        <f t="shared" si="47"/>
        <v>0</v>
      </c>
      <c r="CO85" s="501"/>
      <c r="CP85" s="501"/>
      <c r="CQ85" s="501"/>
      <c r="CR85" s="501">
        <f t="shared" si="48"/>
        <v>0</v>
      </c>
      <c r="CS85" s="527"/>
      <c r="CT85" s="527"/>
      <c r="CU85" s="527">
        <f t="shared" si="49"/>
        <v>0</v>
      </c>
      <c r="CV85" s="572"/>
    </row>
    <row r="86" ht="17" hidden="1" customHeight="1" spans="1:100">
      <c r="A86" s="499">
        <v>46235</v>
      </c>
      <c r="B86" s="500" t="s">
        <v>116</v>
      </c>
      <c r="C86" s="500" t="s">
        <v>117</v>
      </c>
      <c r="D86" s="501" t="s">
        <v>364</v>
      </c>
      <c r="E86" s="500"/>
      <c r="F86" s="500"/>
      <c r="G86" s="501" t="s">
        <v>497</v>
      </c>
      <c r="H86" s="501" t="s">
        <v>366</v>
      </c>
      <c r="I86" s="501" t="s">
        <v>366</v>
      </c>
      <c r="J86" s="501"/>
      <c r="K86" s="501" t="s">
        <v>157</v>
      </c>
      <c r="L86" s="500"/>
      <c r="M86" s="500" t="s">
        <v>498</v>
      </c>
      <c r="N86" s="573" t="s">
        <v>499</v>
      </c>
      <c r="O86" s="568" t="s">
        <v>160</v>
      </c>
      <c r="P86" s="569" t="str">
        <f t="shared" si="28"/>
        <v>&gt;=10 TONNES</v>
      </c>
      <c r="Q86" s="501">
        <v>12.2</v>
      </c>
      <c r="R86" s="501"/>
      <c r="S86" s="504" t="str">
        <f t="shared" si="34"/>
        <v>NOT STARTED</v>
      </c>
      <c r="T86" s="505">
        <f t="shared" si="35"/>
        <v>0</v>
      </c>
      <c r="U86" s="505" t="str">
        <f t="shared" si="50"/>
        <v>47-2026</v>
      </c>
      <c r="V86" s="506">
        <v>46346</v>
      </c>
      <c r="W86" s="574"/>
      <c r="X86" s="507" t="str">
        <f t="shared" si="36"/>
        <v>FOR SURVEY</v>
      </c>
      <c r="Y86" s="517"/>
      <c r="Z86" s="517"/>
      <c r="AA86" s="566"/>
      <c r="AB86" s="501"/>
      <c r="AC86" s="566"/>
      <c r="AD86" s="511"/>
      <c r="AE86" s="512" t="s">
        <v>216</v>
      </c>
      <c r="AF86" s="512">
        <f t="shared" si="29"/>
        <v>0</v>
      </c>
      <c r="AG86" s="513">
        <f t="shared" si="30"/>
        <v>0</v>
      </c>
      <c r="AH86" s="501"/>
      <c r="AI86" s="501"/>
      <c r="AJ86" s="501"/>
      <c r="AK86" s="501"/>
      <c r="AL86" s="501"/>
      <c r="AM86" s="500"/>
      <c r="AN86" s="505">
        <f t="shared" si="37"/>
        <v>0</v>
      </c>
      <c r="AO86" s="516" t="str">
        <f t="shared" si="38"/>
        <v>2-2027</v>
      </c>
      <c r="AP86" s="499">
        <v>46392</v>
      </c>
      <c r="AQ86" s="499">
        <v>46392</v>
      </c>
      <c r="AR86" s="515" t="str">
        <f t="shared" si="31"/>
        <v>WAITING FOR PLAN</v>
      </c>
      <c r="AS86" s="515"/>
      <c r="AT86" s="515"/>
      <c r="AU86" s="517"/>
      <c r="AV86" s="517"/>
      <c r="AW86" s="514"/>
      <c r="AX86" s="515"/>
      <c r="AY86" s="517"/>
      <c r="AZ86" s="517"/>
      <c r="BA86" s="501"/>
      <c r="BB86" s="501"/>
      <c r="BC86" s="567"/>
      <c r="BD86" s="563"/>
      <c r="BE86" s="513"/>
      <c r="BF86" s="513"/>
      <c r="BG86" s="513"/>
      <c r="BH86" s="499"/>
      <c r="BI86" s="513"/>
      <c r="BJ86" s="513"/>
      <c r="BK86" s="499"/>
      <c r="BL86" s="499"/>
      <c r="BM86" s="513"/>
      <c r="BN86" s="513"/>
      <c r="BO86" s="513"/>
      <c r="BP86" s="499"/>
      <c r="BQ86" s="519"/>
      <c r="BR86" s="505">
        <f t="shared" si="39"/>
        <v>0</v>
      </c>
      <c r="BS86" s="505" t="str">
        <f t="shared" si="40"/>
        <v/>
      </c>
      <c r="BT86" s="499"/>
      <c r="BU86" s="499" t="str">
        <f t="shared" si="32"/>
        <v/>
      </c>
      <c r="BV86" s="499"/>
      <c r="BW86" s="499" t="str">
        <f t="shared" si="41"/>
        <v>1-1900</v>
      </c>
      <c r="BX86" s="499">
        <f t="shared" si="33"/>
        <v>4.88</v>
      </c>
      <c r="BY86" s="499"/>
      <c r="BZ86" s="499"/>
      <c r="CA86" s="499"/>
      <c r="CB86" s="520">
        <f t="shared" si="42"/>
        <v>0</v>
      </c>
      <c r="CC86" s="521">
        <v>2</v>
      </c>
      <c r="CD86" s="522">
        <f t="shared" si="43"/>
        <v>4.88</v>
      </c>
      <c r="CE86" s="522"/>
      <c r="CF86" s="522"/>
      <c r="CG86" s="523"/>
      <c r="CH86" s="524" t="str">
        <f t="shared" si="44"/>
        <v>NOT STARTED</v>
      </c>
      <c r="CI86" s="505">
        <f t="shared" si="45"/>
        <v>0</v>
      </c>
      <c r="CJ86" s="505"/>
      <c r="CK86" s="526"/>
      <c r="CL86" s="526"/>
      <c r="CM86" s="513">
        <f t="shared" si="46"/>
        <v>0</v>
      </c>
      <c r="CN86" s="513">
        <f t="shared" si="47"/>
        <v>0</v>
      </c>
      <c r="CO86" s="501"/>
      <c r="CP86" s="501"/>
      <c r="CQ86" s="501"/>
      <c r="CR86" s="501">
        <f t="shared" si="48"/>
        <v>0</v>
      </c>
      <c r="CS86" s="527"/>
      <c r="CT86" s="527"/>
      <c r="CU86" s="527">
        <f t="shared" si="49"/>
        <v>0</v>
      </c>
      <c r="CV86" s="572"/>
    </row>
    <row r="87" ht="17" hidden="1" customHeight="1" spans="1:100">
      <c r="A87" s="499">
        <v>46235</v>
      </c>
      <c r="B87" s="500" t="s">
        <v>116</v>
      </c>
      <c r="C87" s="500" t="s">
        <v>117</v>
      </c>
      <c r="D87" s="501" t="s">
        <v>500</v>
      </c>
      <c r="E87" s="500"/>
      <c r="F87" s="500"/>
      <c r="G87" s="501" t="s">
        <v>501</v>
      </c>
      <c r="H87" s="501" t="s">
        <v>502</v>
      </c>
      <c r="I87" s="501" t="s">
        <v>503</v>
      </c>
      <c r="J87" s="501"/>
      <c r="K87" s="501"/>
      <c r="L87" s="500"/>
      <c r="M87" s="500" t="s">
        <v>504</v>
      </c>
      <c r="N87" s="573" t="s">
        <v>505</v>
      </c>
      <c r="O87" s="568" t="s">
        <v>160</v>
      </c>
      <c r="P87" s="569" t="str">
        <f t="shared" si="28"/>
        <v>&gt;=10 TONNES</v>
      </c>
      <c r="Q87" s="501">
        <v>177.1</v>
      </c>
      <c r="R87" s="501"/>
      <c r="S87" s="504" t="str">
        <f t="shared" si="34"/>
        <v>NOT STARTED</v>
      </c>
      <c r="T87" s="505">
        <f t="shared" si="35"/>
        <v>0</v>
      </c>
      <c r="U87" s="505" t="str">
        <f t="shared" si="50"/>
        <v/>
      </c>
      <c r="V87" s="499"/>
      <c r="W87" s="574"/>
      <c r="X87" s="507" t="str">
        <f t="shared" si="36"/>
        <v>FOR SURVEY</v>
      </c>
      <c r="Y87" s="517"/>
      <c r="Z87" s="517"/>
      <c r="AA87" s="566"/>
      <c r="AB87" s="501"/>
      <c r="AC87" s="566"/>
      <c r="AD87" s="511"/>
      <c r="AE87" s="512" t="s">
        <v>128</v>
      </c>
      <c r="AF87" s="512">
        <f t="shared" si="29"/>
        <v>0</v>
      </c>
      <c r="AG87" s="513">
        <f t="shared" si="30"/>
        <v>0</v>
      </c>
      <c r="AH87" s="501"/>
      <c r="AI87" s="501"/>
      <c r="AJ87" s="501"/>
      <c r="AK87" s="501"/>
      <c r="AL87" s="501"/>
      <c r="AM87" s="500"/>
      <c r="AN87" s="505">
        <f t="shared" si="37"/>
        <v>0</v>
      </c>
      <c r="AO87" s="516" t="str">
        <f t="shared" si="38"/>
        <v>6-1900</v>
      </c>
      <c r="AP87" s="499"/>
      <c r="AQ87" s="499">
        <v>36</v>
      </c>
      <c r="AR87" s="515" t="str">
        <f t="shared" si="31"/>
        <v>WAITING FOR PLAN</v>
      </c>
      <c r="AS87" s="515"/>
      <c r="AT87" s="515"/>
      <c r="AU87" s="517"/>
      <c r="AV87" s="517"/>
      <c r="AW87" s="514"/>
      <c r="AX87" s="515"/>
      <c r="AY87" s="517"/>
      <c r="AZ87" s="517"/>
      <c r="BA87" s="501"/>
      <c r="BB87" s="501"/>
      <c r="BC87" s="567"/>
      <c r="BD87" s="563"/>
      <c r="BE87" s="513"/>
      <c r="BF87" s="513"/>
      <c r="BG87" s="513"/>
      <c r="BH87" s="499"/>
      <c r="BI87" s="513"/>
      <c r="BJ87" s="513"/>
      <c r="BK87" s="499"/>
      <c r="BL87" s="499"/>
      <c r="BM87" s="513"/>
      <c r="BN87" s="513"/>
      <c r="BO87" s="513"/>
      <c r="BP87" s="499"/>
      <c r="BQ87" s="519"/>
      <c r="BR87" s="505">
        <f t="shared" si="39"/>
        <v>0</v>
      </c>
      <c r="BS87" s="505" t="str">
        <f t="shared" si="40"/>
        <v/>
      </c>
      <c r="BT87" s="499"/>
      <c r="BU87" s="499" t="str">
        <f t="shared" si="32"/>
        <v/>
      </c>
      <c r="BV87" s="499"/>
      <c r="BW87" s="499" t="str">
        <f t="shared" si="41"/>
        <v>10-1900</v>
      </c>
      <c r="BX87" s="499">
        <f t="shared" si="33"/>
        <v>70.84</v>
      </c>
      <c r="BY87" s="499"/>
      <c r="BZ87" s="499"/>
      <c r="CA87" s="499"/>
      <c r="CB87" s="520">
        <f t="shared" si="42"/>
        <v>0</v>
      </c>
      <c r="CC87" s="521">
        <v>2</v>
      </c>
      <c r="CD87" s="522">
        <f t="shared" si="43"/>
        <v>70.84</v>
      </c>
      <c r="CE87" s="522"/>
      <c r="CF87" s="522"/>
      <c r="CG87" s="523"/>
      <c r="CH87" s="524" t="str">
        <f t="shared" si="44"/>
        <v>NOT STARTED</v>
      </c>
      <c r="CI87" s="505">
        <f t="shared" si="45"/>
        <v>0</v>
      </c>
      <c r="CJ87" s="505"/>
      <c r="CK87" s="526"/>
      <c r="CL87" s="526"/>
      <c r="CM87" s="513">
        <f t="shared" si="46"/>
        <v>0</v>
      </c>
      <c r="CN87" s="513">
        <f t="shared" si="47"/>
        <v>0</v>
      </c>
      <c r="CO87" s="501"/>
      <c r="CP87" s="501"/>
      <c r="CQ87" s="501"/>
      <c r="CR87" s="501">
        <f t="shared" si="48"/>
        <v>0</v>
      </c>
      <c r="CS87" s="527"/>
      <c r="CT87" s="527"/>
      <c r="CU87" s="527">
        <f t="shared" si="49"/>
        <v>0</v>
      </c>
      <c r="CV87" s="572"/>
    </row>
    <row r="88" ht="17" hidden="1" customHeight="1" spans="1:100">
      <c r="A88" s="499">
        <v>46235</v>
      </c>
      <c r="B88" s="500" t="s">
        <v>116</v>
      </c>
      <c r="C88" s="500" t="s">
        <v>117</v>
      </c>
      <c r="D88" s="501" t="s">
        <v>500</v>
      </c>
      <c r="E88" s="500"/>
      <c r="F88" s="500"/>
      <c r="G88" s="501" t="s">
        <v>506</v>
      </c>
      <c r="H88" s="501" t="s">
        <v>502</v>
      </c>
      <c r="I88" s="501" t="s">
        <v>503</v>
      </c>
      <c r="J88" s="501"/>
      <c r="K88" s="501"/>
      <c r="L88" s="500"/>
      <c r="M88" s="500" t="s">
        <v>507</v>
      </c>
      <c r="N88" s="573" t="s">
        <v>508</v>
      </c>
      <c r="O88" s="568" t="s">
        <v>143</v>
      </c>
      <c r="P88" s="569" t="str">
        <f t="shared" si="28"/>
        <v>&gt;=10 TONNES</v>
      </c>
      <c r="Q88" s="501">
        <v>40.3</v>
      </c>
      <c r="R88" s="501"/>
      <c r="S88" s="504" t="str">
        <f t="shared" si="34"/>
        <v>NOT STARTED</v>
      </c>
      <c r="T88" s="505">
        <f t="shared" si="35"/>
        <v>0</v>
      </c>
      <c r="U88" s="505" t="str">
        <f t="shared" si="50"/>
        <v/>
      </c>
      <c r="V88" s="499"/>
      <c r="W88" s="574"/>
      <c r="X88" s="507" t="str">
        <f t="shared" si="36"/>
        <v>FOR SURVEY</v>
      </c>
      <c r="Y88" s="517"/>
      <c r="Z88" s="517"/>
      <c r="AA88" s="566"/>
      <c r="AB88" s="501"/>
      <c r="AC88" s="566"/>
      <c r="AD88" s="511"/>
      <c r="AE88" s="512" t="s">
        <v>128</v>
      </c>
      <c r="AF88" s="512">
        <f t="shared" si="29"/>
        <v>0</v>
      </c>
      <c r="AG88" s="513">
        <f t="shared" si="30"/>
        <v>0</v>
      </c>
      <c r="AH88" s="501"/>
      <c r="AI88" s="501"/>
      <c r="AJ88" s="501"/>
      <c r="AK88" s="501"/>
      <c r="AL88" s="501"/>
      <c r="AM88" s="500"/>
      <c r="AN88" s="505">
        <f t="shared" si="37"/>
        <v>0</v>
      </c>
      <c r="AO88" s="516" t="str">
        <f t="shared" si="38"/>
        <v>6-1900</v>
      </c>
      <c r="AP88" s="499"/>
      <c r="AQ88" s="499">
        <v>36</v>
      </c>
      <c r="AR88" s="515" t="str">
        <f t="shared" si="31"/>
        <v>WAITING FOR PLAN</v>
      </c>
      <c r="AS88" s="515"/>
      <c r="AT88" s="515"/>
      <c r="AU88" s="517"/>
      <c r="AV88" s="517"/>
      <c r="AW88" s="514"/>
      <c r="AX88" s="515"/>
      <c r="AY88" s="517"/>
      <c r="AZ88" s="517"/>
      <c r="BA88" s="501"/>
      <c r="BB88" s="501"/>
      <c r="BC88" s="567"/>
      <c r="BD88" s="563"/>
      <c r="BE88" s="513"/>
      <c r="BF88" s="513"/>
      <c r="BG88" s="513"/>
      <c r="BH88" s="499"/>
      <c r="BI88" s="513"/>
      <c r="BJ88" s="513"/>
      <c r="BK88" s="499"/>
      <c r="BL88" s="499"/>
      <c r="BM88" s="513"/>
      <c r="BN88" s="513"/>
      <c r="BO88" s="513"/>
      <c r="BP88" s="499"/>
      <c r="BQ88" s="519"/>
      <c r="BR88" s="505">
        <f t="shared" si="39"/>
        <v>0</v>
      </c>
      <c r="BS88" s="505" t="str">
        <f t="shared" si="40"/>
        <v/>
      </c>
      <c r="BT88" s="499"/>
      <c r="BU88" s="499" t="str">
        <f t="shared" si="32"/>
        <v/>
      </c>
      <c r="BV88" s="499"/>
      <c r="BW88" s="499" t="str">
        <f t="shared" si="41"/>
        <v>3-1900</v>
      </c>
      <c r="BX88" s="499">
        <f t="shared" si="33"/>
        <v>16.12</v>
      </c>
      <c r="BY88" s="499"/>
      <c r="BZ88" s="499"/>
      <c r="CA88" s="499"/>
      <c r="CB88" s="520">
        <f t="shared" si="42"/>
        <v>0</v>
      </c>
      <c r="CC88" s="521">
        <v>2</v>
      </c>
      <c r="CD88" s="522">
        <f t="shared" si="43"/>
        <v>16.12</v>
      </c>
      <c r="CE88" s="522"/>
      <c r="CF88" s="522"/>
      <c r="CG88" s="523"/>
      <c r="CH88" s="524" t="str">
        <f t="shared" si="44"/>
        <v>NOT STARTED</v>
      </c>
      <c r="CI88" s="505">
        <f t="shared" si="45"/>
        <v>0</v>
      </c>
      <c r="CJ88" s="505"/>
      <c r="CK88" s="526"/>
      <c r="CL88" s="526"/>
      <c r="CM88" s="513">
        <f t="shared" si="46"/>
        <v>0</v>
      </c>
      <c r="CN88" s="513">
        <f t="shared" si="47"/>
        <v>0</v>
      </c>
      <c r="CO88" s="501"/>
      <c r="CP88" s="501"/>
      <c r="CQ88" s="501"/>
      <c r="CR88" s="501">
        <f t="shared" si="48"/>
        <v>0</v>
      </c>
      <c r="CS88" s="527"/>
      <c r="CT88" s="527"/>
      <c r="CU88" s="527">
        <f t="shared" si="49"/>
        <v>0</v>
      </c>
      <c r="CV88" s="572"/>
    </row>
    <row r="89" ht="17" hidden="1" customHeight="1" spans="1:100">
      <c r="A89" s="499">
        <v>46235</v>
      </c>
      <c r="B89" s="500" t="s">
        <v>116</v>
      </c>
      <c r="C89" s="500" t="s">
        <v>117</v>
      </c>
      <c r="D89" s="501" t="s">
        <v>500</v>
      </c>
      <c r="E89" s="500"/>
      <c r="F89" s="500"/>
      <c r="G89" s="501" t="s">
        <v>509</v>
      </c>
      <c r="H89" s="501" t="s">
        <v>502</v>
      </c>
      <c r="I89" s="501" t="s">
        <v>503</v>
      </c>
      <c r="J89" s="501"/>
      <c r="K89" s="501"/>
      <c r="L89" s="500"/>
      <c r="M89" s="500" t="s">
        <v>510</v>
      </c>
      <c r="N89" s="573" t="s">
        <v>511</v>
      </c>
      <c r="O89" s="568" t="s">
        <v>143</v>
      </c>
      <c r="P89" s="569" t="str">
        <f t="shared" si="28"/>
        <v>&gt;=10 TONNES</v>
      </c>
      <c r="Q89" s="501">
        <v>31.5</v>
      </c>
      <c r="R89" s="501"/>
      <c r="S89" s="504" t="str">
        <f t="shared" si="34"/>
        <v>NOT STARTED</v>
      </c>
      <c r="T89" s="505">
        <f t="shared" si="35"/>
        <v>0</v>
      </c>
      <c r="U89" s="505" t="str">
        <f t="shared" si="50"/>
        <v/>
      </c>
      <c r="V89" s="499"/>
      <c r="W89" s="574"/>
      <c r="X89" s="507" t="str">
        <f t="shared" si="36"/>
        <v>FOR SURVEY</v>
      </c>
      <c r="Y89" s="517"/>
      <c r="Z89" s="517"/>
      <c r="AA89" s="566"/>
      <c r="AB89" s="501"/>
      <c r="AC89" s="566"/>
      <c r="AD89" s="511"/>
      <c r="AE89" s="512" t="s">
        <v>128</v>
      </c>
      <c r="AF89" s="512">
        <f t="shared" si="29"/>
        <v>0</v>
      </c>
      <c r="AG89" s="513">
        <f t="shared" si="30"/>
        <v>0</v>
      </c>
      <c r="AH89" s="501"/>
      <c r="AI89" s="501"/>
      <c r="AJ89" s="501"/>
      <c r="AK89" s="501"/>
      <c r="AL89" s="501"/>
      <c r="AM89" s="500"/>
      <c r="AN89" s="505">
        <f t="shared" si="37"/>
        <v>0</v>
      </c>
      <c r="AO89" s="516" t="str">
        <f t="shared" si="38"/>
        <v>6-1900</v>
      </c>
      <c r="AP89" s="499"/>
      <c r="AQ89" s="499">
        <v>36</v>
      </c>
      <c r="AR89" s="515" t="str">
        <f t="shared" si="31"/>
        <v>WAITING FOR PLAN</v>
      </c>
      <c r="AS89" s="515"/>
      <c r="AT89" s="515"/>
      <c r="AU89" s="517"/>
      <c r="AV89" s="517"/>
      <c r="AW89" s="514"/>
      <c r="AX89" s="515"/>
      <c r="AY89" s="517"/>
      <c r="AZ89" s="517"/>
      <c r="BA89" s="501"/>
      <c r="BB89" s="501"/>
      <c r="BC89" s="567"/>
      <c r="BD89" s="563"/>
      <c r="BE89" s="513"/>
      <c r="BF89" s="513"/>
      <c r="BG89" s="513"/>
      <c r="BH89" s="499"/>
      <c r="BI89" s="513"/>
      <c r="BJ89" s="513"/>
      <c r="BK89" s="499"/>
      <c r="BL89" s="499"/>
      <c r="BM89" s="513"/>
      <c r="BN89" s="513"/>
      <c r="BO89" s="513"/>
      <c r="BP89" s="499"/>
      <c r="BQ89" s="519"/>
      <c r="BR89" s="505">
        <f t="shared" si="39"/>
        <v>0</v>
      </c>
      <c r="BS89" s="505" t="str">
        <f t="shared" si="40"/>
        <v/>
      </c>
      <c r="BT89" s="499"/>
      <c r="BU89" s="499" t="str">
        <f t="shared" si="32"/>
        <v/>
      </c>
      <c r="BV89" s="499"/>
      <c r="BW89" s="499" t="str">
        <f t="shared" si="41"/>
        <v>2-1900</v>
      </c>
      <c r="BX89" s="499">
        <f t="shared" si="33"/>
        <v>12.6</v>
      </c>
      <c r="BY89" s="499"/>
      <c r="BZ89" s="499"/>
      <c r="CA89" s="499"/>
      <c r="CB89" s="520">
        <f t="shared" si="42"/>
        <v>0</v>
      </c>
      <c r="CC89" s="521">
        <v>2</v>
      </c>
      <c r="CD89" s="522">
        <f t="shared" si="43"/>
        <v>12.6</v>
      </c>
      <c r="CE89" s="522"/>
      <c r="CF89" s="522"/>
      <c r="CG89" s="523"/>
      <c r="CH89" s="524" t="str">
        <f t="shared" si="44"/>
        <v>NOT STARTED</v>
      </c>
      <c r="CI89" s="505">
        <f t="shared" si="45"/>
        <v>0</v>
      </c>
      <c r="CJ89" s="505"/>
      <c r="CK89" s="526"/>
      <c r="CL89" s="526"/>
      <c r="CM89" s="513">
        <f t="shared" si="46"/>
        <v>0</v>
      </c>
      <c r="CN89" s="513">
        <f t="shared" si="47"/>
        <v>0</v>
      </c>
      <c r="CO89" s="501"/>
      <c r="CP89" s="501"/>
      <c r="CQ89" s="501"/>
      <c r="CR89" s="501">
        <f t="shared" si="48"/>
        <v>0</v>
      </c>
      <c r="CS89" s="527"/>
      <c r="CT89" s="527"/>
      <c r="CU89" s="527">
        <f t="shared" si="49"/>
        <v>0</v>
      </c>
      <c r="CV89" s="572"/>
    </row>
    <row r="90" ht="17" hidden="1" customHeight="1" spans="1:100">
      <c r="A90" s="499">
        <v>46235</v>
      </c>
      <c r="B90" s="500" t="s">
        <v>116</v>
      </c>
      <c r="C90" s="500" t="s">
        <v>117</v>
      </c>
      <c r="D90" s="501" t="s">
        <v>500</v>
      </c>
      <c r="E90" s="500"/>
      <c r="F90" s="500"/>
      <c r="G90" s="501" t="s">
        <v>512</v>
      </c>
      <c r="H90" s="501" t="s">
        <v>513</v>
      </c>
      <c r="I90" s="501" t="s">
        <v>514</v>
      </c>
      <c r="J90" s="501"/>
      <c r="K90" s="501"/>
      <c r="L90" s="500"/>
      <c r="M90" s="500" t="s">
        <v>515</v>
      </c>
      <c r="N90" s="573" t="s">
        <v>516</v>
      </c>
      <c r="O90" s="568" t="s">
        <v>143</v>
      </c>
      <c r="P90" s="569" t="str">
        <f t="shared" si="28"/>
        <v>&gt;=10 TONNES</v>
      </c>
      <c r="Q90" s="501">
        <v>31.5</v>
      </c>
      <c r="R90" s="501"/>
      <c r="S90" s="504" t="str">
        <f t="shared" si="34"/>
        <v>NOT STARTED</v>
      </c>
      <c r="T90" s="505">
        <f t="shared" si="35"/>
        <v>0</v>
      </c>
      <c r="U90" s="505" t="str">
        <f t="shared" si="50"/>
        <v/>
      </c>
      <c r="V90" s="499"/>
      <c r="W90" s="574"/>
      <c r="X90" s="507" t="str">
        <f t="shared" si="36"/>
        <v>FOR SURVEY</v>
      </c>
      <c r="Y90" s="517"/>
      <c r="Z90" s="517"/>
      <c r="AA90" s="566"/>
      <c r="AB90" s="501"/>
      <c r="AC90" s="566"/>
      <c r="AD90" s="511"/>
      <c r="AE90" s="512" t="s">
        <v>414</v>
      </c>
      <c r="AF90" s="512">
        <f t="shared" si="29"/>
        <v>0</v>
      </c>
      <c r="AG90" s="513">
        <f t="shared" si="30"/>
        <v>0</v>
      </c>
      <c r="AH90" s="501"/>
      <c r="AI90" s="501"/>
      <c r="AJ90" s="501"/>
      <c r="AK90" s="501"/>
      <c r="AL90" s="501"/>
      <c r="AM90" s="500"/>
      <c r="AN90" s="505">
        <f t="shared" si="37"/>
        <v>0</v>
      </c>
      <c r="AO90" s="516" t="str">
        <f t="shared" si="38"/>
        <v>6-1900</v>
      </c>
      <c r="AP90" s="499"/>
      <c r="AQ90" s="499">
        <v>36</v>
      </c>
      <c r="AR90" s="515" t="str">
        <f t="shared" si="31"/>
        <v>WAITING FOR PLAN</v>
      </c>
      <c r="AS90" s="515"/>
      <c r="AT90" s="515"/>
      <c r="AU90" s="517"/>
      <c r="AV90" s="517"/>
      <c r="AW90" s="514"/>
      <c r="AX90" s="515"/>
      <c r="AY90" s="517"/>
      <c r="AZ90" s="517"/>
      <c r="BA90" s="501"/>
      <c r="BB90" s="501"/>
      <c r="BC90" s="567"/>
      <c r="BD90" s="563"/>
      <c r="BE90" s="513"/>
      <c r="BF90" s="513"/>
      <c r="BG90" s="513"/>
      <c r="BH90" s="499"/>
      <c r="BI90" s="513"/>
      <c r="BJ90" s="513"/>
      <c r="BK90" s="499"/>
      <c r="BL90" s="499"/>
      <c r="BM90" s="513"/>
      <c r="BN90" s="513"/>
      <c r="BO90" s="513"/>
      <c r="BP90" s="499"/>
      <c r="BQ90" s="519"/>
      <c r="BR90" s="505">
        <f t="shared" si="39"/>
        <v>0</v>
      </c>
      <c r="BS90" s="505" t="str">
        <f t="shared" si="40"/>
        <v/>
      </c>
      <c r="BT90" s="499"/>
      <c r="BU90" s="499" t="str">
        <f t="shared" si="32"/>
        <v/>
      </c>
      <c r="BV90" s="499"/>
      <c r="BW90" s="499" t="str">
        <f t="shared" si="41"/>
        <v>2-1900</v>
      </c>
      <c r="BX90" s="499">
        <f t="shared" si="33"/>
        <v>12.6</v>
      </c>
      <c r="BY90" s="499"/>
      <c r="BZ90" s="499"/>
      <c r="CA90" s="499"/>
      <c r="CB90" s="520">
        <f t="shared" si="42"/>
        <v>0</v>
      </c>
      <c r="CC90" s="521">
        <v>2</v>
      </c>
      <c r="CD90" s="522">
        <f t="shared" si="43"/>
        <v>12.6</v>
      </c>
      <c r="CE90" s="522"/>
      <c r="CF90" s="522"/>
      <c r="CG90" s="523"/>
      <c r="CH90" s="524" t="str">
        <f t="shared" si="44"/>
        <v>NOT STARTED</v>
      </c>
      <c r="CI90" s="505">
        <f t="shared" si="45"/>
        <v>0</v>
      </c>
      <c r="CJ90" s="505"/>
      <c r="CK90" s="526"/>
      <c r="CL90" s="526"/>
      <c r="CM90" s="513">
        <f t="shared" si="46"/>
        <v>0</v>
      </c>
      <c r="CN90" s="513">
        <f t="shared" si="47"/>
        <v>0</v>
      </c>
      <c r="CO90" s="501"/>
      <c r="CP90" s="501"/>
      <c r="CQ90" s="501"/>
      <c r="CR90" s="501">
        <f t="shared" si="48"/>
        <v>0</v>
      </c>
      <c r="CS90" s="527"/>
      <c r="CT90" s="527"/>
      <c r="CU90" s="527">
        <f t="shared" si="49"/>
        <v>0</v>
      </c>
      <c r="CV90" s="572"/>
    </row>
    <row r="91" ht="17" hidden="1" customHeight="1" spans="1:100">
      <c r="A91" s="499">
        <v>46235</v>
      </c>
      <c r="B91" s="500" t="s">
        <v>363</v>
      </c>
      <c r="C91" s="500" t="s">
        <v>117</v>
      </c>
      <c r="D91" s="501" t="s">
        <v>500</v>
      </c>
      <c r="E91" s="500"/>
      <c r="F91" s="500"/>
      <c r="G91" s="501" t="s">
        <v>517</v>
      </c>
      <c r="H91" s="501" t="s">
        <v>518</v>
      </c>
      <c r="I91" s="501" t="s">
        <v>519</v>
      </c>
      <c r="J91" s="501"/>
      <c r="K91" s="500" t="s">
        <v>363</v>
      </c>
      <c r="L91" s="500"/>
      <c r="M91" s="500" t="s">
        <v>520</v>
      </c>
      <c r="N91" s="571" t="s">
        <v>521</v>
      </c>
      <c r="O91" s="568" t="s">
        <v>143</v>
      </c>
      <c r="P91" s="569" t="str">
        <f t="shared" si="28"/>
        <v>&gt;=10 TONNES</v>
      </c>
      <c r="Q91" s="501">
        <v>31.5</v>
      </c>
      <c r="R91" s="501"/>
      <c r="S91" s="504" t="str">
        <f t="shared" si="34"/>
        <v>NOT STARTED</v>
      </c>
      <c r="T91" s="505">
        <f t="shared" si="35"/>
        <v>0</v>
      </c>
      <c r="U91" s="505"/>
      <c r="V91" s="499"/>
      <c r="W91" s="574"/>
      <c r="X91" s="507" t="str">
        <f t="shared" si="36"/>
        <v>FOR SURVEY</v>
      </c>
      <c r="Y91" s="517"/>
      <c r="Z91" s="517"/>
      <c r="AA91" s="566"/>
      <c r="AB91" s="501"/>
      <c r="AC91" s="566"/>
      <c r="AD91" s="511"/>
      <c r="AE91" s="512"/>
      <c r="AF91" s="512">
        <f t="shared" si="29"/>
        <v>0</v>
      </c>
      <c r="AG91" s="513">
        <f t="shared" si="30"/>
        <v>0</v>
      </c>
      <c r="AH91" s="501"/>
      <c r="AI91" s="501"/>
      <c r="AJ91" s="501"/>
      <c r="AK91" s="501"/>
      <c r="AL91" s="501"/>
      <c r="AM91" s="500"/>
      <c r="AN91" s="505">
        <f t="shared" si="37"/>
        <v>0</v>
      </c>
      <c r="AO91" s="516" t="str">
        <f t="shared" si="38"/>
        <v/>
      </c>
      <c r="AP91" s="499"/>
      <c r="AQ91" s="499"/>
      <c r="AR91" s="515" t="str">
        <f t="shared" si="31"/>
        <v>WAITING FOR PLAN</v>
      </c>
      <c r="AS91" s="515"/>
      <c r="AT91" s="515"/>
      <c r="AU91" s="517"/>
      <c r="AV91" s="517"/>
      <c r="AW91" s="514"/>
      <c r="AX91" s="515"/>
      <c r="AY91" s="517"/>
      <c r="AZ91" s="517"/>
      <c r="BA91" s="501"/>
      <c r="BB91" s="501"/>
      <c r="BC91" s="567"/>
      <c r="BD91" s="563"/>
      <c r="BE91" s="513"/>
      <c r="BF91" s="513"/>
      <c r="BG91" s="513"/>
      <c r="BH91" s="499"/>
      <c r="BI91" s="513"/>
      <c r="BJ91" s="513"/>
      <c r="BK91" s="499"/>
      <c r="BL91" s="499"/>
      <c r="BM91" s="513"/>
      <c r="BN91" s="513"/>
      <c r="BO91" s="513"/>
      <c r="BP91" s="499"/>
      <c r="BQ91" s="519"/>
      <c r="BR91" s="505">
        <f t="shared" si="39"/>
        <v>0</v>
      </c>
      <c r="BS91" s="505" t="str">
        <f t="shared" si="40"/>
        <v/>
      </c>
      <c r="BT91" s="499"/>
      <c r="BU91" s="499" t="str">
        <f t="shared" si="32"/>
        <v/>
      </c>
      <c r="BV91" s="499"/>
      <c r="BW91" s="499" t="str">
        <f t="shared" si="41"/>
        <v>2-1900</v>
      </c>
      <c r="BX91" s="499">
        <f t="shared" si="33"/>
        <v>12.6</v>
      </c>
      <c r="BY91" s="499"/>
      <c r="BZ91" s="499"/>
      <c r="CA91" s="499"/>
      <c r="CB91" s="520">
        <f t="shared" si="42"/>
        <v>0</v>
      </c>
      <c r="CC91" s="521">
        <v>2</v>
      </c>
      <c r="CD91" s="522">
        <f t="shared" si="43"/>
        <v>12.6</v>
      </c>
      <c r="CE91" s="522"/>
      <c r="CF91" s="522"/>
      <c r="CG91" s="523"/>
      <c r="CH91" s="524" t="str">
        <f t="shared" si="44"/>
        <v>NOT STARTED</v>
      </c>
      <c r="CI91" s="505">
        <f t="shared" si="45"/>
        <v>0</v>
      </c>
      <c r="CJ91" s="505"/>
      <c r="CK91" s="526"/>
      <c r="CL91" s="526"/>
      <c r="CM91" s="513">
        <f t="shared" si="46"/>
        <v>0</v>
      </c>
      <c r="CN91" s="513">
        <f t="shared" si="47"/>
        <v>0</v>
      </c>
      <c r="CO91" s="501"/>
      <c r="CP91" s="501"/>
      <c r="CQ91" s="501"/>
      <c r="CR91" s="501">
        <f t="shared" si="48"/>
        <v>0</v>
      </c>
      <c r="CS91" s="527"/>
      <c r="CT91" s="527"/>
      <c r="CU91" s="527">
        <f t="shared" si="49"/>
        <v>0</v>
      </c>
      <c r="CV91" s="572"/>
    </row>
    <row r="92" ht="17" hidden="1" customHeight="1" spans="1:100">
      <c r="A92" s="499">
        <v>46235</v>
      </c>
      <c r="B92" s="500" t="s">
        <v>363</v>
      </c>
      <c r="C92" s="500" t="s">
        <v>117</v>
      </c>
      <c r="D92" s="501" t="s">
        <v>500</v>
      </c>
      <c r="E92" s="500"/>
      <c r="F92" s="500"/>
      <c r="G92" s="501" t="s">
        <v>522</v>
      </c>
      <c r="H92" s="501" t="s">
        <v>523</v>
      </c>
      <c r="I92" s="501" t="s">
        <v>519</v>
      </c>
      <c r="J92" s="501"/>
      <c r="K92" s="500" t="s">
        <v>363</v>
      </c>
      <c r="L92" s="500"/>
      <c r="M92" s="500" t="s">
        <v>524</v>
      </c>
      <c r="N92" s="571" t="s">
        <v>525</v>
      </c>
      <c r="O92" s="568" t="s">
        <v>143</v>
      </c>
      <c r="P92" s="569" t="str">
        <f t="shared" si="28"/>
        <v>&gt;=10 TONNES</v>
      </c>
      <c r="Q92" s="501">
        <v>27.3</v>
      </c>
      <c r="R92" s="501"/>
      <c r="S92" s="504" t="str">
        <f t="shared" si="34"/>
        <v>NOT STARTED</v>
      </c>
      <c r="T92" s="505">
        <f t="shared" si="35"/>
        <v>0</v>
      </c>
      <c r="U92" s="505"/>
      <c r="V92" s="499"/>
      <c r="W92" s="574"/>
      <c r="X92" s="507" t="str">
        <f t="shared" si="36"/>
        <v>FOR SURVEY</v>
      </c>
      <c r="Y92" s="517"/>
      <c r="Z92" s="517"/>
      <c r="AA92" s="566"/>
      <c r="AB92" s="501"/>
      <c r="AC92" s="566"/>
      <c r="AD92" s="511"/>
      <c r="AE92" s="512"/>
      <c r="AF92" s="512">
        <f t="shared" si="29"/>
        <v>0</v>
      </c>
      <c r="AG92" s="513">
        <f t="shared" si="30"/>
        <v>0</v>
      </c>
      <c r="AH92" s="501"/>
      <c r="AI92" s="501"/>
      <c r="AJ92" s="501"/>
      <c r="AK92" s="501"/>
      <c r="AL92" s="501"/>
      <c r="AM92" s="500"/>
      <c r="AN92" s="505">
        <f t="shared" si="37"/>
        <v>0</v>
      </c>
      <c r="AO92" s="516" t="str">
        <f t="shared" si="38"/>
        <v/>
      </c>
      <c r="AP92" s="499"/>
      <c r="AQ92" s="499"/>
      <c r="AR92" s="515" t="str">
        <f t="shared" si="31"/>
        <v>WAITING FOR PLAN</v>
      </c>
      <c r="AS92" s="515"/>
      <c r="AT92" s="515"/>
      <c r="AU92" s="517"/>
      <c r="AV92" s="517"/>
      <c r="AW92" s="514"/>
      <c r="AX92" s="515"/>
      <c r="AY92" s="517"/>
      <c r="AZ92" s="517"/>
      <c r="BA92" s="501"/>
      <c r="BB92" s="501"/>
      <c r="BC92" s="567"/>
      <c r="BD92" s="563"/>
      <c r="BE92" s="513"/>
      <c r="BF92" s="513"/>
      <c r="BG92" s="513"/>
      <c r="BH92" s="499"/>
      <c r="BI92" s="513"/>
      <c r="BJ92" s="513"/>
      <c r="BK92" s="499"/>
      <c r="BL92" s="499"/>
      <c r="BM92" s="513"/>
      <c r="BN92" s="513"/>
      <c r="BO92" s="513"/>
      <c r="BP92" s="499"/>
      <c r="BQ92" s="519"/>
      <c r="BR92" s="505">
        <f t="shared" si="39"/>
        <v>0</v>
      </c>
      <c r="BS92" s="505" t="str">
        <f t="shared" si="40"/>
        <v/>
      </c>
      <c r="BT92" s="499"/>
      <c r="BU92" s="499" t="str">
        <f t="shared" si="32"/>
        <v/>
      </c>
      <c r="BV92" s="499"/>
      <c r="BW92" s="499" t="str">
        <f t="shared" si="41"/>
        <v>2-1900</v>
      </c>
      <c r="BX92" s="499">
        <f t="shared" si="33"/>
        <v>10.92</v>
      </c>
      <c r="BY92" s="499"/>
      <c r="BZ92" s="499"/>
      <c r="CA92" s="499"/>
      <c r="CB92" s="520">
        <f t="shared" si="42"/>
        <v>0</v>
      </c>
      <c r="CC92" s="521">
        <v>2</v>
      </c>
      <c r="CD92" s="522">
        <f t="shared" si="43"/>
        <v>10.92</v>
      </c>
      <c r="CE92" s="522"/>
      <c r="CF92" s="522"/>
      <c r="CG92" s="523"/>
      <c r="CH92" s="524" t="str">
        <f t="shared" si="44"/>
        <v>NOT STARTED</v>
      </c>
      <c r="CI92" s="505">
        <f t="shared" si="45"/>
        <v>0</v>
      </c>
      <c r="CJ92" s="505"/>
      <c r="CK92" s="526"/>
      <c r="CL92" s="526"/>
      <c r="CM92" s="513">
        <f t="shared" si="46"/>
        <v>0</v>
      </c>
      <c r="CN92" s="513">
        <f t="shared" si="47"/>
        <v>0</v>
      </c>
      <c r="CO92" s="501"/>
      <c r="CP92" s="501"/>
      <c r="CQ92" s="501"/>
      <c r="CR92" s="501">
        <f t="shared" si="48"/>
        <v>0</v>
      </c>
      <c r="CS92" s="527"/>
      <c r="CT92" s="527"/>
      <c r="CU92" s="527">
        <f t="shared" si="49"/>
        <v>0</v>
      </c>
      <c r="CV92" s="572"/>
    </row>
    <row r="93" ht="17" hidden="1" customHeight="1" spans="1:100">
      <c r="A93" s="499">
        <v>46235</v>
      </c>
      <c r="B93" s="500" t="s">
        <v>116</v>
      </c>
      <c r="C93" s="500" t="s">
        <v>117</v>
      </c>
      <c r="D93" s="501" t="s">
        <v>500</v>
      </c>
      <c r="E93" s="500"/>
      <c r="F93" s="500"/>
      <c r="G93" s="501" t="s">
        <v>526</v>
      </c>
      <c r="H93" s="501" t="s">
        <v>527</v>
      </c>
      <c r="I93" s="501" t="s">
        <v>514</v>
      </c>
      <c r="J93" s="501"/>
      <c r="K93" s="501"/>
      <c r="L93" s="500"/>
      <c r="M93" s="500" t="s">
        <v>528</v>
      </c>
      <c r="N93" s="573" t="s">
        <v>529</v>
      </c>
      <c r="O93" s="568" t="s">
        <v>143</v>
      </c>
      <c r="P93" s="569" t="str">
        <f t="shared" si="28"/>
        <v>&gt;=10 TONNES</v>
      </c>
      <c r="Q93" s="501">
        <v>23.1</v>
      </c>
      <c r="R93" s="501"/>
      <c r="S93" s="504" t="str">
        <f t="shared" si="34"/>
        <v>NOT STARTED</v>
      </c>
      <c r="T93" s="505">
        <f t="shared" si="35"/>
        <v>0</v>
      </c>
      <c r="U93" s="505" t="str">
        <f t="shared" si="50"/>
        <v/>
      </c>
      <c r="V93" s="499"/>
      <c r="W93" s="574"/>
      <c r="X93" s="507" t="str">
        <f t="shared" si="36"/>
        <v>FOR SURVEY</v>
      </c>
      <c r="Y93" s="517"/>
      <c r="Z93" s="517"/>
      <c r="AA93" s="566"/>
      <c r="AB93" s="501"/>
      <c r="AC93" s="566"/>
      <c r="AD93" s="511"/>
      <c r="AE93" s="512" t="s">
        <v>216</v>
      </c>
      <c r="AF93" s="512">
        <f t="shared" si="29"/>
        <v>0</v>
      </c>
      <c r="AG93" s="513">
        <f t="shared" si="30"/>
        <v>0</v>
      </c>
      <c r="AH93" s="501"/>
      <c r="AI93" s="501"/>
      <c r="AJ93" s="501"/>
      <c r="AK93" s="501"/>
      <c r="AL93" s="501"/>
      <c r="AM93" s="500"/>
      <c r="AN93" s="505">
        <f t="shared" si="37"/>
        <v>0</v>
      </c>
      <c r="AO93" s="516" t="str">
        <f t="shared" si="38"/>
        <v>6-1900</v>
      </c>
      <c r="AP93" s="499"/>
      <c r="AQ93" s="499">
        <v>36</v>
      </c>
      <c r="AR93" s="515" t="str">
        <f t="shared" si="31"/>
        <v>WAITING FOR PLAN</v>
      </c>
      <c r="AS93" s="515"/>
      <c r="AT93" s="515"/>
      <c r="AU93" s="517"/>
      <c r="AV93" s="517"/>
      <c r="AW93" s="514"/>
      <c r="AX93" s="515"/>
      <c r="AY93" s="517"/>
      <c r="AZ93" s="517"/>
      <c r="BA93" s="501"/>
      <c r="BB93" s="501"/>
      <c r="BC93" s="567"/>
      <c r="BD93" s="563"/>
      <c r="BE93" s="513"/>
      <c r="BF93" s="513"/>
      <c r="BG93" s="513"/>
      <c r="BH93" s="499"/>
      <c r="BI93" s="513"/>
      <c r="BJ93" s="513"/>
      <c r="BK93" s="499"/>
      <c r="BL93" s="499"/>
      <c r="BM93" s="513"/>
      <c r="BN93" s="513"/>
      <c r="BO93" s="513"/>
      <c r="BP93" s="499"/>
      <c r="BQ93" s="519"/>
      <c r="BR93" s="505">
        <f t="shared" si="39"/>
        <v>0</v>
      </c>
      <c r="BS93" s="505" t="str">
        <f t="shared" si="40"/>
        <v/>
      </c>
      <c r="BT93" s="499"/>
      <c r="BU93" s="499" t="str">
        <f t="shared" si="32"/>
        <v/>
      </c>
      <c r="BV93" s="499"/>
      <c r="BW93" s="499" t="str">
        <f t="shared" si="41"/>
        <v>2-1900</v>
      </c>
      <c r="BX93" s="499">
        <f t="shared" si="33"/>
        <v>9.24</v>
      </c>
      <c r="BY93" s="499"/>
      <c r="BZ93" s="499"/>
      <c r="CA93" s="499"/>
      <c r="CB93" s="520">
        <f t="shared" si="42"/>
        <v>0</v>
      </c>
      <c r="CC93" s="521">
        <v>2</v>
      </c>
      <c r="CD93" s="522">
        <f t="shared" si="43"/>
        <v>9.24</v>
      </c>
      <c r="CE93" s="522"/>
      <c r="CF93" s="522"/>
      <c r="CG93" s="523"/>
      <c r="CH93" s="524" t="str">
        <f t="shared" si="44"/>
        <v>NOT STARTED</v>
      </c>
      <c r="CI93" s="505">
        <f t="shared" si="45"/>
        <v>0</v>
      </c>
      <c r="CJ93" s="505"/>
      <c r="CK93" s="526"/>
      <c r="CL93" s="526"/>
      <c r="CM93" s="513">
        <f t="shared" si="46"/>
        <v>0</v>
      </c>
      <c r="CN93" s="513">
        <f t="shared" si="47"/>
        <v>0</v>
      </c>
      <c r="CO93" s="501"/>
      <c r="CP93" s="501"/>
      <c r="CQ93" s="501"/>
      <c r="CR93" s="501">
        <f t="shared" si="48"/>
        <v>0</v>
      </c>
      <c r="CS93" s="527"/>
      <c r="CT93" s="527"/>
      <c r="CU93" s="527">
        <f t="shared" si="49"/>
        <v>0</v>
      </c>
      <c r="CV93" s="572"/>
    </row>
    <row r="94" ht="17" hidden="1" customHeight="1" spans="1:100">
      <c r="A94" s="499">
        <v>46235</v>
      </c>
      <c r="B94" s="500" t="s">
        <v>116</v>
      </c>
      <c r="C94" s="500" t="s">
        <v>117</v>
      </c>
      <c r="D94" s="501" t="s">
        <v>500</v>
      </c>
      <c r="E94" s="500"/>
      <c r="F94" s="500"/>
      <c r="G94" s="501" t="s">
        <v>530</v>
      </c>
      <c r="H94" s="501" t="s">
        <v>527</v>
      </c>
      <c r="I94" s="501" t="s">
        <v>514</v>
      </c>
      <c r="J94" s="501"/>
      <c r="K94" s="501"/>
      <c r="L94" s="500"/>
      <c r="M94" s="500" t="s">
        <v>531</v>
      </c>
      <c r="N94" s="573" t="s">
        <v>532</v>
      </c>
      <c r="O94" s="568" t="s">
        <v>143</v>
      </c>
      <c r="P94" s="569" t="str">
        <f t="shared" si="28"/>
        <v>&gt;=10 TONNES</v>
      </c>
      <c r="Q94" s="501">
        <v>22.3</v>
      </c>
      <c r="R94" s="501"/>
      <c r="S94" s="504" t="str">
        <f t="shared" si="34"/>
        <v>NOT STARTED</v>
      </c>
      <c r="T94" s="505">
        <f t="shared" si="35"/>
        <v>0</v>
      </c>
      <c r="U94" s="505" t="str">
        <f t="shared" si="50"/>
        <v/>
      </c>
      <c r="V94" s="499"/>
      <c r="W94" s="574"/>
      <c r="X94" s="507" t="str">
        <f t="shared" si="36"/>
        <v>FOR SURVEY</v>
      </c>
      <c r="Y94" s="517"/>
      <c r="Z94" s="517"/>
      <c r="AA94" s="566"/>
      <c r="AB94" s="501"/>
      <c r="AC94" s="566"/>
      <c r="AD94" s="511"/>
      <c r="AE94" s="512" t="s">
        <v>216</v>
      </c>
      <c r="AF94" s="512">
        <f t="shared" si="29"/>
        <v>0</v>
      </c>
      <c r="AG94" s="513">
        <f t="shared" si="30"/>
        <v>0</v>
      </c>
      <c r="AH94" s="501"/>
      <c r="AI94" s="501"/>
      <c r="AJ94" s="501"/>
      <c r="AK94" s="501"/>
      <c r="AL94" s="501"/>
      <c r="AM94" s="500"/>
      <c r="AN94" s="505">
        <f t="shared" si="37"/>
        <v>0</v>
      </c>
      <c r="AO94" s="516" t="str">
        <f t="shared" si="38"/>
        <v>6-1900</v>
      </c>
      <c r="AP94" s="499"/>
      <c r="AQ94" s="499">
        <v>36</v>
      </c>
      <c r="AR94" s="515" t="str">
        <f t="shared" si="31"/>
        <v>WAITING FOR PLAN</v>
      </c>
      <c r="AS94" s="515"/>
      <c r="AT94" s="515"/>
      <c r="AU94" s="517"/>
      <c r="AV94" s="517"/>
      <c r="AW94" s="514"/>
      <c r="AX94" s="515"/>
      <c r="AY94" s="517"/>
      <c r="AZ94" s="517"/>
      <c r="BA94" s="501"/>
      <c r="BB94" s="501"/>
      <c r="BC94" s="567"/>
      <c r="BD94" s="563"/>
      <c r="BE94" s="513"/>
      <c r="BF94" s="513"/>
      <c r="BG94" s="513"/>
      <c r="BH94" s="499"/>
      <c r="BI94" s="513"/>
      <c r="BJ94" s="513"/>
      <c r="BK94" s="499"/>
      <c r="BL94" s="499"/>
      <c r="BM94" s="513"/>
      <c r="BN94" s="513"/>
      <c r="BO94" s="513"/>
      <c r="BP94" s="499"/>
      <c r="BQ94" s="519"/>
      <c r="BR94" s="505">
        <f t="shared" si="39"/>
        <v>0</v>
      </c>
      <c r="BS94" s="505" t="str">
        <f t="shared" si="40"/>
        <v/>
      </c>
      <c r="BT94" s="499"/>
      <c r="BU94" s="499" t="str">
        <f t="shared" si="32"/>
        <v/>
      </c>
      <c r="BV94" s="499"/>
      <c r="BW94" s="499" t="str">
        <f t="shared" si="41"/>
        <v>2-1900</v>
      </c>
      <c r="BX94" s="499">
        <f t="shared" si="33"/>
        <v>8.92</v>
      </c>
      <c r="BY94" s="499"/>
      <c r="BZ94" s="499"/>
      <c r="CA94" s="499"/>
      <c r="CB94" s="520">
        <f t="shared" si="42"/>
        <v>0</v>
      </c>
      <c r="CC94" s="521">
        <v>2</v>
      </c>
      <c r="CD94" s="522">
        <f t="shared" si="43"/>
        <v>8.92</v>
      </c>
      <c r="CE94" s="522"/>
      <c r="CF94" s="522"/>
      <c r="CG94" s="523"/>
      <c r="CH94" s="524" t="str">
        <f t="shared" si="44"/>
        <v>NOT STARTED</v>
      </c>
      <c r="CI94" s="505">
        <f t="shared" si="45"/>
        <v>0</v>
      </c>
      <c r="CJ94" s="505"/>
      <c r="CK94" s="526"/>
      <c r="CL94" s="526"/>
      <c r="CM94" s="513">
        <f t="shared" si="46"/>
        <v>0</v>
      </c>
      <c r="CN94" s="513">
        <f t="shared" si="47"/>
        <v>0</v>
      </c>
      <c r="CO94" s="501"/>
      <c r="CP94" s="501"/>
      <c r="CQ94" s="501"/>
      <c r="CR94" s="501">
        <f t="shared" si="48"/>
        <v>0</v>
      </c>
      <c r="CS94" s="527"/>
      <c r="CT94" s="527"/>
      <c r="CU94" s="527">
        <f t="shared" si="49"/>
        <v>0</v>
      </c>
      <c r="CV94" s="572"/>
    </row>
    <row r="95" ht="17" hidden="1" customHeight="1" spans="1:100">
      <c r="A95" s="499">
        <v>46235</v>
      </c>
      <c r="B95" s="500" t="s">
        <v>116</v>
      </c>
      <c r="C95" s="500" t="s">
        <v>117</v>
      </c>
      <c r="D95" s="501" t="s">
        <v>500</v>
      </c>
      <c r="E95" s="500"/>
      <c r="F95" s="500"/>
      <c r="G95" s="501" t="s">
        <v>533</v>
      </c>
      <c r="H95" s="501" t="s">
        <v>527</v>
      </c>
      <c r="I95" s="501" t="s">
        <v>514</v>
      </c>
      <c r="J95" s="501"/>
      <c r="K95" s="501"/>
      <c r="L95" s="500"/>
      <c r="M95" s="500" t="s">
        <v>534</v>
      </c>
      <c r="N95" s="573" t="s">
        <v>535</v>
      </c>
      <c r="O95" s="568" t="s">
        <v>143</v>
      </c>
      <c r="P95" s="569" t="str">
        <f t="shared" si="28"/>
        <v>&gt;=10 TONNES</v>
      </c>
      <c r="Q95" s="501">
        <v>18.3</v>
      </c>
      <c r="R95" s="501"/>
      <c r="S95" s="504" t="str">
        <f t="shared" si="34"/>
        <v>NOT STARTED</v>
      </c>
      <c r="T95" s="505">
        <f t="shared" si="35"/>
        <v>0</v>
      </c>
      <c r="U95" s="505" t="str">
        <f t="shared" si="50"/>
        <v/>
      </c>
      <c r="V95" s="499"/>
      <c r="W95" s="574"/>
      <c r="X95" s="507" t="str">
        <f t="shared" si="36"/>
        <v>FOR SURVEY</v>
      </c>
      <c r="Y95" s="517"/>
      <c r="Z95" s="517"/>
      <c r="AA95" s="566"/>
      <c r="AB95" s="501"/>
      <c r="AC95" s="566"/>
      <c r="AD95" s="511"/>
      <c r="AE95" s="512" t="s">
        <v>128</v>
      </c>
      <c r="AF95" s="512">
        <f t="shared" si="29"/>
        <v>0</v>
      </c>
      <c r="AG95" s="513">
        <f t="shared" si="30"/>
        <v>0</v>
      </c>
      <c r="AH95" s="501"/>
      <c r="AI95" s="501"/>
      <c r="AJ95" s="501"/>
      <c r="AK95" s="501"/>
      <c r="AL95" s="501"/>
      <c r="AM95" s="500"/>
      <c r="AN95" s="505">
        <f t="shared" si="37"/>
        <v>0</v>
      </c>
      <c r="AO95" s="516" t="str">
        <f t="shared" si="38"/>
        <v>6-1900</v>
      </c>
      <c r="AP95" s="499"/>
      <c r="AQ95" s="499">
        <v>36</v>
      </c>
      <c r="AR95" s="515" t="str">
        <f t="shared" si="31"/>
        <v>WAITING FOR PLAN</v>
      </c>
      <c r="AS95" s="515"/>
      <c r="AT95" s="515"/>
      <c r="AU95" s="517"/>
      <c r="AV95" s="517"/>
      <c r="AW95" s="514"/>
      <c r="AX95" s="515"/>
      <c r="AY95" s="517"/>
      <c r="AZ95" s="517"/>
      <c r="BA95" s="501"/>
      <c r="BB95" s="501"/>
      <c r="BC95" s="567"/>
      <c r="BD95" s="563"/>
      <c r="BE95" s="513"/>
      <c r="BF95" s="513"/>
      <c r="BG95" s="513"/>
      <c r="BH95" s="499"/>
      <c r="BI95" s="513"/>
      <c r="BJ95" s="513"/>
      <c r="BK95" s="499"/>
      <c r="BL95" s="499"/>
      <c r="BM95" s="513"/>
      <c r="BN95" s="513"/>
      <c r="BO95" s="513"/>
      <c r="BP95" s="499"/>
      <c r="BQ95" s="519"/>
      <c r="BR95" s="505">
        <f t="shared" si="39"/>
        <v>0</v>
      </c>
      <c r="BS95" s="505" t="str">
        <f t="shared" si="40"/>
        <v/>
      </c>
      <c r="BT95" s="499"/>
      <c r="BU95" s="499" t="str">
        <f t="shared" si="32"/>
        <v/>
      </c>
      <c r="BV95" s="499"/>
      <c r="BW95" s="499" t="str">
        <f t="shared" si="41"/>
        <v>1-1900</v>
      </c>
      <c r="BX95" s="499">
        <f t="shared" si="33"/>
        <v>7.32</v>
      </c>
      <c r="BY95" s="499"/>
      <c r="BZ95" s="499"/>
      <c r="CA95" s="499"/>
      <c r="CB95" s="520">
        <f t="shared" si="42"/>
        <v>0</v>
      </c>
      <c r="CC95" s="521">
        <v>2</v>
      </c>
      <c r="CD95" s="522">
        <f t="shared" si="43"/>
        <v>7.32</v>
      </c>
      <c r="CE95" s="522"/>
      <c r="CF95" s="522"/>
      <c r="CG95" s="523"/>
      <c r="CH95" s="524" t="str">
        <f t="shared" si="44"/>
        <v>NOT STARTED</v>
      </c>
      <c r="CI95" s="505">
        <f t="shared" si="45"/>
        <v>0</v>
      </c>
      <c r="CJ95" s="505"/>
      <c r="CK95" s="526"/>
      <c r="CL95" s="526"/>
      <c r="CM95" s="513">
        <f t="shared" si="46"/>
        <v>0</v>
      </c>
      <c r="CN95" s="513">
        <f t="shared" si="47"/>
        <v>0</v>
      </c>
      <c r="CO95" s="501"/>
      <c r="CP95" s="501"/>
      <c r="CQ95" s="501"/>
      <c r="CR95" s="501">
        <f t="shared" si="48"/>
        <v>0</v>
      </c>
      <c r="CS95" s="527"/>
      <c r="CT95" s="527"/>
      <c r="CU95" s="527">
        <f t="shared" si="49"/>
        <v>0</v>
      </c>
      <c r="CV95" s="572"/>
    </row>
    <row r="96" ht="17" hidden="1" customHeight="1" spans="1:100">
      <c r="A96" s="499">
        <v>46235</v>
      </c>
      <c r="B96" s="500" t="s">
        <v>116</v>
      </c>
      <c r="C96" s="500" t="s">
        <v>117</v>
      </c>
      <c r="D96" s="501" t="s">
        <v>500</v>
      </c>
      <c r="E96" s="500"/>
      <c r="F96" s="500"/>
      <c r="G96" s="501" t="s">
        <v>536</v>
      </c>
      <c r="H96" s="501" t="s">
        <v>527</v>
      </c>
      <c r="I96" s="501" t="s">
        <v>514</v>
      </c>
      <c r="J96" s="501"/>
      <c r="K96" s="501"/>
      <c r="L96" s="500"/>
      <c r="M96" s="500" t="s">
        <v>537</v>
      </c>
      <c r="N96" s="573" t="s">
        <v>538</v>
      </c>
      <c r="O96" s="568" t="s">
        <v>143</v>
      </c>
      <c r="P96" s="569" t="str">
        <f t="shared" si="28"/>
        <v>&gt;=10 TONNES</v>
      </c>
      <c r="Q96" s="501">
        <v>12.3</v>
      </c>
      <c r="R96" s="501"/>
      <c r="S96" s="504" t="str">
        <f t="shared" si="34"/>
        <v>NOT STARTED</v>
      </c>
      <c r="T96" s="505">
        <f t="shared" si="35"/>
        <v>0</v>
      </c>
      <c r="U96" s="505" t="str">
        <f t="shared" si="50"/>
        <v/>
      </c>
      <c r="V96" s="499"/>
      <c r="W96" s="574"/>
      <c r="X96" s="507" t="str">
        <f t="shared" si="36"/>
        <v>FOR SURVEY</v>
      </c>
      <c r="Y96" s="517"/>
      <c r="Z96" s="517"/>
      <c r="AA96" s="566"/>
      <c r="AB96" s="501"/>
      <c r="AC96" s="566"/>
      <c r="AD96" s="511"/>
      <c r="AE96" s="512" t="s">
        <v>216</v>
      </c>
      <c r="AF96" s="512">
        <f t="shared" si="29"/>
        <v>0</v>
      </c>
      <c r="AG96" s="513">
        <f t="shared" si="30"/>
        <v>0</v>
      </c>
      <c r="AH96" s="501"/>
      <c r="AI96" s="501"/>
      <c r="AJ96" s="501"/>
      <c r="AK96" s="501"/>
      <c r="AL96" s="501"/>
      <c r="AM96" s="500"/>
      <c r="AN96" s="505">
        <f t="shared" si="37"/>
        <v>0</v>
      </c>
      <c r="AO96" s="516" t="str">
        <f t="shared" si="38"/>
        <v>6-1900</v>
      </c>
      <c r="AP96" s="499"/>
      <c r="AQ96" s="499">
        <v>36</v>
      </c>
      <c r="AR96" s="515" t="str">
        <f t="shared" si="31"/>
        <v>WAITING FOR PLAN</v>
      </c>
      <c r="AS96" s="515"/>
      <c r="AT96" s="515"/>
      <c r="AU96" s="517"/>
      <c r="AV96" s="517"/>
      <c r="AW96" s="514"/>
      <c r="AX96" s="515"/>
      <c r="AY96" s="517"/>
      <c r="AZ96" s="517"/>
      <c r="BA96" s="501"/>
      <c r="BB96" s="501"/>
      <c r="BC96" s="567"/>
      <c r="BD96" s="563"/>
      <c r="BE96" s="513"/>
      <c r="BF96" s="513"/>
      <c r="BG96" s="513"/>
      <c r="BH96" s="499"/>
      <c r="BI96" s="513"/>
      <c r="BJ96" s="513"/>
      <c r="BK96" s="499"/>
      <c r="BL96" s="499"/>
      <c r="BM96" s="513"/>
      <c r="BN96" s="513"/>
      <c r="BO96" s="513"/>
      <c r="BP96" s="499"/>
      <c r="BQ96" s="519"/>
      <c r="BR96" s="505">
        <f t="shared" si="39"/>
        <v>0</v>
      </c>
      <c r="BS96" s="505" t="str">
        <f t="shared" si="40"/>
        <v/>
      </c>
      <c r="BT96" s="499"/>
      <c r="BU96" s="499" t="str">
        <f t="shared" si="32"/>
        <v/>
      </c>
      <c r="BV96" s="499"/>
      <c r="BW96" s="499" t="str">
        <f t="shared" si="41"/>
        <v>1-1900</v>
      </c>
      <c r="BX96" s="499">
        <f t="shared" si="33"/>
        <v>4.92</v>
      </c>
      <c r="BY96" s="499"/>
      <c r="BZ96" s="499"/>
      <c r="CA96" s="499"/>
      <c r="CB96" s="520">
        <f t="shared" si="42"/>
        <v>0</v>
      </c>
      <c r="CC96" s="521">
        <v>2</v>
      </c>
      <c r="CD96" s="522">
        <f t="shared" si="43"/>
        <v>4.92</v>
      </c>
      <c r="CE96" s="522"/>
      <c r="CF96" s="522"/>
      <c r="CG96" s="523"/>
      <c r="CH96" s="524" t="str">
        <f t="shared" si="44"/>
        <v>NOT STARTED</v>
      </c>
      <c r="CI96" s="505">
        <f t="shared" si="45"/>
        <v>0</v>
      </c>
      <c r="CJ96" s="505"/>
      <c r="CK96" s="526"/>
      <c r="CL96" s="526"/>
      <c r="CM96" s="513">
        <f t="shared" si="46"/>
        <v>0</v>
      </c>
      <c r="CN96" s="513">
        <f t="shared" si="47"/>
        <v>0</v>
      </c>
      <c r="CO96" s="501"/>
      <c r="CP96" s="501"/>
      <c r="CQ96" s="501"/>
      <c r="CR96" s="501">
        <f t="shared" si="48"/>
        <v>0</v>
      </c>
      <c r="CS96" s="527"/>
      <c r="CT96" s="527"/>
      <c r="CU96" s="527">
        <f t="shared" si="49"/>
        <v>0</v>
      </c>
      <c r="CV96" s="572"/>
    </row>
    <row r="97" ht="17" hidden="1" customHeight="1" spans="1:100">
      <c r="A97" s="499">
        <v>46304</v>
      </c>
      <c r="B97" s="500" t="s">
        <v>116</v>
      </c>
      <c r="C97" s="500" t="s">
        <v>292</v>
      </c>
      <c r="D97" s="501" t="s">
        <v>136</v>
      </c>
      <c r="E97" s="500"/>
      <c r="F97" s="500"/>
      <c r="G97" s="501" t="s">
        <v>539</v>
      </c>
      <c r="H97" s="501" t="s">
        <v>199</v>
      </c>
      <c r="I97" s="501"/>
      <c r="J97" s="501" t="s">
        <v>139</v>
      </c>
      <c r="K97" s="501" t="s">
        <v>123</v>
      </c>
      <c r="L97" s="500"/>
      <c r="M97" s="500" t="s">
        <v>540</v>
      </c>
      <c r="N97" s="573" t="s">
        <v>541</v>
      </c>
      <c r="O97" s="501"/>
      <c r="P97" s="500" t="str">
        <f t="shared" si="28"/>
        <v>NO DATA</v>
      </c>
      <c r="Q97" s="501">
        <v>0</v>
      </c>
      <c r="R97" s="501"/>
      <c r="S97" s="504" t="str">
        <f t="shared" si="34"/>
        <v>DESIGN SUBMITTED</v>
      </c>
      <c r="T97" s="505">
        <f t="shared" si="35"/>
        <v>0.132</v>
      </c>
      <c r="U97" s="505" t="str">
        <f t="shared" si="50"/>
        <v>44-2026</v>
      </c>
      <c r="V97" s="499">
        <v>46321</v>
      </c>
      <c r="W97" s="574"/>
      <c r="X97" s="507" t="str">
        <f t="shared" si="36"/>
        <v>DESIGN FOR APPROVAL</v>
      </c>
      <c r="Y97" s="517" t="s">
        <v>542</v>
      </c>
      <c r="Z97" s="517" t="s">
        <v>542</v>
      </c>
      <c r="AA97" s="575">
        <v>46318</v>
      </c>
      <c r="AB97" s="576">
        <v>46322</v>
      </c>
      <c r="AC97" s="566"/>
      <c r="AD97" s="511"/>
      <c r="AE97" s="512" t="s">
        <v>298</v>
      </c>
      <c r="AF97" s="512" t="e">
        <f t="shared" si="29"/>
        <v>#VALUE!</v>
      </c>
      <c r="AG97" s="513">
        <f t="shared" si="30"/>
        <v>0</v>
      </c>
      <c r="AH97" s="501"/>
      <c r="AI97" s="501"/>
      <c r="AJ97" s="501"/>
      <c r="AK97" s="501"/>
      <c r="AL97" s="501"/>
      <c r="AM97" s="500"/>
      <c r="AN97" s="505">
        <f t="shared" si="37"/>
        <v>0.4</v>
      </c>
      <c r="AO97" s="516" t="str">
        <f t="shared" si="38"/>
        <v>6-1900</v>
      </c>
      <c r="AP97" s="499">
        <v>46357</v>
      </c>
      <c r="AQ97" s="499">
        <v>36</v>
      </c>
      <c r="AR97" s="515" t="str">
        <f t="shared" si="31"/>
        <v>PERMITTING NOT STARTED</v>
      </c>
      <c r="AS97" s="515"/>
      <c r="AT97" s="515"/>
      <c r="AU97" s="517"/>
      <c r="AV97" s="517"/>
      <c r="AW97" s="514"/>
      <c r="AX97" s="515"/>
      <c r="AY97" s="517"/>
      <c r="AZ97" s="517"/>
      <c r="BA97" s="501"/>
      <c r="BB97" s="501"/>
      <c r="BC97" s="567"/>
      <c r="BD97" s="563"/>
      <c r="BE97" s="513"/>
      <c r="BF97" s="513"/>
      <c r="BG97" s="513"/>
      <c r="BH97" s="499"/>
      <c r="BI97" s="513"/>
      <c r="BJ97" s="513"/>
      <c r="BK97" s="499"/>
      <c r="BL97" s="499"/>
      <c r="BM97" s="513"/>
      <c r="BN97" s="513"/>
      <c r="BO97" s="513"/>
      <c r="BP97" s="499"/>
      <c r="BQ97" s="519"/>
      <c r="BR97" s="505">
        <f t="shared" si="39"/>
        <v>0</v>
      </c>
      <c r="BS97" s="505" t="str">
        <f t="shared" si="40"/>
        <v>49-2026</v>
      </c>
      <c r="BT97" s="499">
        <f>AP97+3</f>
        <v>46360</v>
      </c>
      <c r="BU97" s="499" t="str">
        <f t="shared" si="32"/>
        <v>49-2026</v>
      </c>
      <c r="BV97" s="499">
        <v>46360</v>
      </c>
      <c r="BW97" s="499" t="str">
        <f t="shared" si="41"/>
        <v>49-2026</v>
      </c>
      <c r="BX97" s="499">
        <f t="shared" si="33"/>
        <v>46360</v>
      </c>
      <c r="BY97" s="499">
        <v>46363</v>
      </c>
      <c r="BZ97" s="499"/>
      <c r="CA97" s="499"/>
      <c r="CB97" s="520">
        <f t="shared" si="42"/>
        <v>0</v>
      </c>
      <c r="CC97" s="521">
        <v>2</v>
      </c>
      <c r="CD97" s="522">
        <f t="shared" si="43"/>
        <v>0</v>
      </c>
      <c r="CE97" s="522"/>
      <c r="CF97" s="522"/>
      <c r="CG97" s="523"/>
      <c r="CH97" s="524" t="str">
        <f t="shared" si="44"/>
        <v>NOT STARTED</v>
      </c>
      <c r="CI97" s="505">
        <f t="shared" si="45"/>
        <v>0</v>
      </c>
      <c r="CJ97" s="505" t="s">
        <v>543</v>
      </c>
      <c r="CK97" s="577"/>
      <c r="CL97" s="526"/>
      <c r="CM97" s="513">
        <f t="shared" si="46"/>
        <v>0</v>
      </c>
      <c r="CN97" s="513">
        <f t="shared" si="47"/>
        <v>0</v>
      </c>
      <c r="CO97" s="501"/>
      <c r="CP97" s="501"/>
      <c r="CQ97" s="501"/>
      <c r="CR97" s="501">
        <f t="shared" si="48"/>
        <v>0</v>
      </c>
      <c r="CS97" s="527"/>
      <c r="CT97" s="527"/>
      <c r="CU97" s="527">
        <f t="shared" si="49"/>
        <v>0</v>
      </c>
      <c r="CV97" s="572"/>
    </row>
    <row r="98" ht="17" hidden="1" customHeight="1" spans="1:100">
      <c r="A98" s="499">
        <v>46304</v>
      </c>
      <c r="B98" s="500" t="s">
        <v>116</v>
      </c>
      <c r="C98" s="500" t="s">
        <v>292</v>
      </c>
      <c r="D98" s="501" t="s">
        <v>364</v>
      </c>
      <c r="E98" s="500"/>
      <c r="F98" s="500"/>
      <c r="G98" s="501" t="s">
        <v>544</v>
      </c>
      <c r="H98" s="501" t="s">
        <v>545</v>
      </c>
      <c r="I98" s="501"/>
      <c r="J98" s="501"/>
      <c r="K98" s="501"/>
      <c r="L98" s="500"/>
      <c r="M98" s="500" t="s">
        <v>546</v>
      </c>
      <c r="N98" s="573" t="s">
        <v>547</v>
      </c>
      <c r="O98" s="501" t="s">
        <v>548</v>
      </c>
      <c r="P98" s="500" t="str">
        <f t="shared" si="28"/>
        <v>NO DATA</v>
      </c>
      <c r="Q98" s="501">
        <v>0</v>
      </c>
      <c r="R98" s="501"/>
      <c r="S98" s="504" t="str">
        <f t="shared" si="34"/>
        <v>NOT STARTED</v>
      </c>
      <c r="T98" s="505">
        <f t="shared" si="35"/>
        <v>0</v>
      </c>
      <c r="U98" s="505" t="str">
        <f t="shared" si="50"/>
        <v/>
      </c>
      <c r="V98" s="499"/>
      <c r="W98" s="574"/>
      <c r="X98" s="507" t="str">
        <f t="shared" si="36"/>
        <v>FOR SURVEY</v>
      </c>
      <c r="Y98" s="517"/>
      <c r="Z98" s="517"/>
      <c r="AA98" s="566"/>
      <c r="AB98" s="501"/>
      <c r="AC98" s="566"/>
      <c r="AD98" s="511"/>
      <c r="AE98" s="512" t="s">
        <v>298</v>
      </c>
      <c r="AF98" s="512">
        <f t="shared" si="29"/>
        <v>0</v>
      </c>
      <c r="AG98" s="513">
        <f t="shared" si="30"/>
        <v>0</v>
      </c>
      <c r="AH98" s="501"/>
      <c r="AI98" s="501"/>
      <c r="AJ98" s="501"/>
      <c r="AK98" s="501"/>
      <c r="AL98" s="501"/>
      <c r="AM98" s="500"/>
      <c r="AN98" s="505">
        <f t="shared" si="37"/>
        <v>0</v>
      </c>
      <c r="AO98" s="516" t="str">
        <f t="shared" si="38"/>
        <v>6-1900</v>
      </c>
      <c r="AP98" s="499"/>
      <c r="AQ98" s="499">
        <v>36</v>
      </c>
      <c r="AR98" s="515" t="str">
        <f t="shared" si="31"/>
        <v>WAITING FOR PLAN</v>
      </c>
      <c r="AS98" s="515"/>
      <c r="AT98" s="515"/>
      <c r="AU98" s="517"/>
      <c r="AV98" s="517"/>
      <c r="AW98" s="514"/>
      <c r="AX98" s="515"/>
      <c r="AY98" s="517"/>
      <c r="AZ98" s="517"/>
      <c r="BA98" s="501"/>
      <c r="BB98" s="501"/>
      <c r="BC98" s="567"/>
      <c r="BD98" s="563"/>
      <c r="BE98" s="513"/>
      <c r="BF98" s="513"/>
      <c r="BG98" s="513"/>
      <c r="BH98" s="499"/>
      <c r="BI98" s="513"/>
      <c r="BJ98" s="513"/>
      <c r="BK98" s="499"/>
      <c r="BL98" s="499"/>
      <c r="BM98" s="513"/>
      <c r="BN98" s="513"/>
      <c r="BO98" s="513"/>
      <c r="BP98" s="499"/>
      <c r="BQ98" s="519"/>
      <c r="BR98" s="505">
        <f t="shared" si="39"/>
        <v>0</v>
      </c>
      <c r="BS98" s="505" t="str">
        <f t="shared" si="40"/>
        <v/>
      </c>
      <c r="BT98" s="499"/>
      <c r="BU98" s="499" t="str">
        <f t="shared" si="32"/>
        <v/>
      </c>
      <c r="BV98" s="499"/>
      <c r="BW98" s="499" t="str">
        <f t="shared" si="41"/>
        <v/>
      </c>
      <c r="BX98" s="499">
        <f t="shared" si="33"/>
        <v>0</v>
      </c>
      <c r="BY98" s="499"/>
      <c r="BZ98" s="499"/>
      <c r="CA98" s="499"/>
      <c r="CB98" s="520">
        <f t="shared" si="42"/>
        <v>0</v>
      </c>
      <c r="CC98" s="521">
        <v>2</v>
      </c>
      <c r="CD98" s="522">
        <f t="shared" si="43"/>
        <v>0</v>
      </c>
      <c r="CE98" s="522"/>
      <c r="CF98" s="522"/>
      <c r="CG98" s="523"/>
      <c r="CH98" s="524" t="str">
        <f t="shared" si="44"/>
        <v>NOT STARTED</v>
      </c>
      <c r="CI98" s="505">
        <f t="shared" si="45"/>
        <v>0</v>
      </c>
      <c r="CJ98" s="505" t="s">
        <v>543</v>
      </c>
      <c r="CK98" s="526"/>
      <c r="CL98" s="526"/>
      <c r="CM98" s="513">
        <f t="shared" si="46"/>
        <v>0</v>
      </c>
      <c r="CN98" s="513">
        <f t="shared" si="47"/>
        <v>0</v>
      </c>
      <c r="CO98" s="501"/>
      <c r="CP98" s="501"/>
      <c r="CQ98" s="501"/>
      <c r="CR98" s="501">
        <f t="shared" si="48"/>
        <v>0</v>
      </c>
      <c r="CS98" s="527"/>
      <c r="CT98" s="527"/>
      <c r="CU98" s="527">
        <f t="shared" si="49"/>
        <v>0</v>
      </c>
      <c r="CV98" s="572"/>
    </row>
    <row r="99" ht="17" hidden="1" customHeight="1" spans="1:100">
      <c r="A99" s="499">
        <v>46304</v>
      </c>
      <c r="B99" s="500" t="s">
        <v>116</v>
      </c>
      <c r="C99" s="500" t="s">
        <v>292</v>
      </c>
      <c r="D99" s="501" t="s">
        <v>136</v>
      </c>
      <c r="E99" s="500"/>
      <c r="F99" s="500"/>
      <c r="G99" s="501" t="s">
        <v>549</v>
      </c>
      <c r="H99" s="501" t="s">
        <v>138</v>
      </c>
      <c r="I99" s="501"/>
      <c r="J99" s="501" t="s">
        <v>139</v>
      </c>
      <c r="K99" s="501" t="s">
        <v>123</v>
      </c>
      <c r="L99" s="500"/>
      <c r="M99" s="500" t="s">
        <v>550</v>
      </c>
      <c r="N99" s="573" t="s">
        <v>551</v>
      </c>
      <c r="O99" s="501" t="s">
        <v>552</v>
      </c>
      <c r="P99" s="500" t="str">
        <f t="shared" si="28"/>
        <v>NO DATA</v>
      </c>
      <c r="Q99" s="501">
        <v>0</v>
      </c>
      <c r="R99" s="501"/>
      <c r="S99" s="504" t="str">
        <f t="shared" si="34"/>
        <v>DESIGN SUBMITTED</v>
      </c>
      <c r="T99" s="505">
        <f t="shared" si="35"/>
        <v>0.264</v>
      </c>
      <c r="U99" s="505" t="str">
        <f t="shared" si="50"/>
        <v>44-2026</v>
      </c>
      <c r="V99" s="499">
        <v>46322</v>
      </c>
      <c r="W99" s="574"/>
      <c r="X99" s="507" t="str">
        <f t="shared" si="36"/>
        <v>DESIGN FOR APPROVAL</v>
      </c>
      <c r="Y99" s="517">
        <v>46317</v>
      </c>
      <c r="Z99" s="517">
        <v>46318</v>
      </c>
      <c r="AA99" s="566">
        <v>46321</v>
      </c>
      <c r="AB99" s="506">
        <v>46322</v>
      </c>
      <c r="AC99" s="566"/>
      <c r="AD99" s="511"/>
      <c r="AE99" s="512" t="s">
        <v>298</v>
      </c>
      <c r="AF99" s="512">
        <f t="shared" si="29"/>
        <v>4</v>
      </c>
      <c r="AG99" s="513">
        <f t="shared" si="30"/>
        <v>0</v>
      </c>
      <c r="AH99" s="501"/>
      <c r="AI99" s="501"/>
      <c r="AJ99" s="501"/>
      <c r="AK99" s="501"/>
      <c r="AL99" s="501"/>
      <c r="AM99" s="500"/>
      <c r="AN99" s="505">
        <f t="shared" si="37"/>
        <v>0.8</v>
      </c>
      <c r="AO99" s="516" t="str">
        <f t="shared" si="38"/>
        <v>6-1900</v>
      </c>
      <c r="AP99" s="499">
        <v>46358</v>
      </c>
      <c r="AQ99" s="499">
        <v>36</v>
      </c>
      <c r="AR99" s="515" t="str">
        <f t="shared" si="31"/>
        <v>PERMITTING NOT STARTED</v>
      </c>
      <c r="AS99" s="515"/>
      <c r="AT99" s="515"/>
      <c r="AU99" s="517"/>
      <c r="AV99" s="517"/>
      <c r="AW99" s="514"/>
      <c r="AX99" s="515"/>
      <c r="AY99" s="517"/>
      <c r="AZ99" s="517"/>
      <c r="BA99" s="501"/>
      <c r="BB99" s="501"/>
      <c r="BC99" s="567"/>
      <c r="BD99" s="563"/>
      <c r="BE99" s="513"/>
      <c r="BF99" s="513"/>
      <c r="BG99" s="513"/>
      <c r="BH99" s="499"/>
      <c r="BI99" s="513"/>
      <c r="BJ99" s="513"/>
      <c r="BK99" s="499"/>
      <c r="BL99" s="499"/>
      <c r="BM99" s="513"/>
      <c r="BN99" s="513"/>
      <c r="BO99" s="513"/>
      <c r="BP99" s="499"/>
      <c r="BQ99" s="519"/>
      <c r="BR99" s="505">
        <f t="shared" si="39"/>
        <v>0</v>
      </c>
      <c r="BS99" s="505" t="str">
        <f t="shared" si="40"/>
        <v>49-2026</v>
      </c>
      <c r="BT99" s="499">
        <f>AP99+3</f>
        <v>46361</v>
      </c>
      <c r="BU99" s="499" t="str">
        <f t="shared" si="32"/>
        <v>49-2026</v>
      </c>
      <c r="BV99" s="499">
        <v>46361</v>
      </c>
      <c r="BW99" s="499" t="str">
        <f t="shared" si="41"/>
        <v>49-2026</v>
      </c>
      <c r="BX99" s="499">
        <f t="shared" si="33"/>
        <v>46361</v>
      </c>
      <c r="BY99" s="499">
        <v>46366</v>
      </c>
      <c r="BZ99" s="499"/>
      <c r="CA99" s="499"/>
      <c r="CB99" s="520">
        <f t="shared" si="42"/>
        <v>0</v>
      </c>
      <c r="CC99" s="521">
        <v>2</v>
      </c>
      <c r="CD99" s="522">
        <f t="shared" si="43"/>
        <v>0</v>
      </c>
      <c r="CE99" s="522"/>
      <c r="CF99" s="522"/>
      <c r="CG99" s="523"/>
      <c r="CH99" s="524" t="str">
        <f t="shared" si="44"/>
        <v>NOT STARTED</v>
      </c>
      <c r="CI99" s="505">
        <f t="shared" si="45"/>
        <v>0</v>
      </c>
      <c r="CJ99" s="505" t="s">
        <v>543</v>
      </c>
      <c r="CK99" s="526"/>
      <c r="CL99" s="526"/>
      <c r="CM99" s="513">
        <f t="shared" si="46"/>
        <v>0</v>
      </c>
      <c r="CN99" s="513">
        <f t="shared" si="47"/>
        <v>0</v>
      </c>
      <c r="CO99" s="501"/>
      <c r="CP99" s="501"/>
      <c r="CQ99" s="501"/>
      <c r="CR99" s="501">
        <f t="shared" si="48"/>
        <v>0</v>
      </c>
      <c r="CS99" s="527"/>
      <c r="CT99" s="527"/>
      <c r="CU99" s="527">
        <f t="shared" si="49"/>
        <v>0</v>
      </c>
      <c r="CV99" s="572"/>
    </row>
    <row r="100" ht="17" hidden="1" customHeight="1" spans="1:100">
      <c r="A100" s="499">
        <v>46304</v>
      </c>
      <c r="B100" s="500" t="s">
        <v>116</v>
      </c>
      <c r="C100" s="500" t="s">
        <v>292</v>
      </c>
      <c r="D100" s="501" t="s">
        <v>364</v>
      </c>
      <c r="E100" s="500"/>
      <c r="F100" s="500"/>
      <c r="G100" s="501" t="s">
        <v>553</v>
      </c>
      <c r="H100" s="501" t="s">
        <v>554</v>
      </c>
      <c r="I100" s="501"/>
      <c r="J100" s="501"/>
      <c r="K100" s="501"/>
      <c r="L100" s="500"/>
      <c r="M100" s="500" t="s">
        <v>555</v>
      </c>
      <c r="N100" s="573" t="s">
        <v>556</v>
      </c>
      <c r="O100" s="501" t="s">
        <v>557</v>
      </c>
      <c r="P100" s="500" t="str">
        <f t="shared" si="28"/>
        <v>NO DATA</v>
      </c>
      <c r="Q100" s="501">
        <v>0</v>
      </c>
      <c r="R100" s="501"/>
      <c r="S100" s="504" t="str">
        <f t="shared" si="34"/>
        <v>NOT STARTED</v>
      </c>
      <c r="T100" s="505">
        <f t="shared" si="35"/>
        <v>0</v>
      </c>
      <c r="U100" s="505" t="str">
        <f t="shared" si="50"/>
        <v/>
      </c>
      <c r="V100" s="499"/>
      <c r="W100" s="574"/>
      <c r="X100" s="507" t="str">
        <f t="shared" si="36"/>
        <v>FOR SURVEY</v>
      </c>
      <c r="Y100" s="517"/>
      <c r="Z100" s="517"/>
      <c r="AA100" s="566"/>
      <c r="AB100" s="501"/>
      <c r="AC100" s="566"/>
      <c r="AD100" s="511"/>
      <c r="AE100" s="512" t="s">
        <v>298</v>
      </c>
      <c r="AF100" s="512">
        <f t="shared" si="29"/>
        <v>0</v>
      </c>
      <c r="AG100" s="513">
        <f t="shared" si="30"/>
        <v>0</v>
      </c>
      <c r="AH100" s="501"/>
      <c r="AI100" s="501"/>
      <c r="AJ100" s="501"/>
      <c r="AK100" s="501"/>
      <c r="AL100" s="501"/>
      <c r="AM100" s="500"/>
      <c r="AN100" s="505">
        <f t="shared" si="37"/>
        <v>0</v>
      </c>
      <c r="AO100" s="516" t="str">
        <f t="shared" si="38"/>
        <v>6-1900</v>
      </c>
      <c r="AP100" s="499"/>
      <c r="AQ100" s="499">
        <v>36</v>
      </c>
      <c r="AR100" s="515" t="str">
        <f t="shared" si="31"/>
        <v>WAITING FOR PLAN</v>
      </c>
      <c r="AS100" s="515"/>
      <c r="AT100" s="515"/>
      <c r="AU100" s="517"/>
      <c r="AV100" s="517"/>
      <c r="AW100" s="514"/>
      <c r="AX100" s="515"/>
      <c r="AY100" s="517"/>
      <c r="AZ100" s="517"/>
      <c r="BA100" s="501"/>
      <c r="BB100" s="501"/>
      <c r="BC100" s="567"/>
      <c r="BD100" s="563"/>
      <c r="BE100" s="513"/>
      <c r="BF100" s="513"/>
      <c r="BG100" s="513"/>
      <c r="BH100" s="499"/>
      <c r="BI100" s="513"/>
      <c r="BJ100" s="513"/>
      <c r="BK100" s="499"/>
      <c r="BL100" s="499"/>
      <c r="BM100" s="513"/>
      <c r="BN100" s="513"/>
      <c r="BO100" s="513"/>
      <c r="BP100" s="499"/>
      <c r="BQ100" s="519"/>
      <c r="BR100" s="505">
        <f t="shared" si="39"/>
        <v>0</v>
      </c>
      <c r="BS100" s="505" t="str">
        <f t="shared" si="40"/>
        <v/>
      </c>
      <c r="BT100" s="499"/>
      <c r="BU100" s="499" t="str">
        <f t="shared" si="32"/>
        <v/>
      </c>
      <c r="BV100" s="499"/>
      <c r="BW100" s="499" t="str">
        <f t="shared" si="41"/>
        <v/>
      </c>
      <c r="BX100" s="499">
        <f t="shared" si="33"/>
        <v>0</v>
      </c>
      <c r="BY100" s="499"/>
      <c r="BZ100" s="499"/>
      <c r="CA100" s="499"/>
      <c r="CB100" s="520">
        <f t="shared" si="42"/>
        <v>0</v>
      </c>
      <c r="CC100" s="521">
        <v>2</v>
      </c>
      <c r="CD100" s="522">
        <f t="shared" si="43"/>
        <v>0</v>
      </c>
      <c r="CE100" s="522"/>
      <c r="CF100" s="522"/>
      <c r="CG100" s="523"/>
      <c r="CH100" s="524" t="str">
        <f t="shared" si="44"/>
        <v>NOT STARTED</v>
      </c>
      <c r="CI100" s="505">
        <f t="shared" si="45"/>
        <v>0</v>
      </c>
      <c r="CJ100" s="505" t="s">
        <v>543</v>
      </c>
      <c r="CK100" s="526"/>
      <c r="CL100" s="526"/>
      <c r="CM100" s="513">
        <f t="shared" si="46"/>
        <v>0</v>
      </c>
      <c r="CN100" s="513">
        <f t="shared" si="47"/>
        <v>0</v>
      </c>
      <c r="CO100" s="501"/>
      <c r="CP100" s="501"/>
      <c r="CQ100" s="501"/>
      <c r="CR100" s="501">
        <f t="shared" si="48"/>
        <v>0</v>
      </c>
      <c r="CS100" s="527"/>
      <c r="CT100" s="527"/>
      <c r="CU100" s="527">
        <f t="shared" si="49"/>
        <v>0</v>
      </c>
      <c r="CV100" s="572"/>
    </row>
    <row r="101" ht="17" hidden="1" customHeight="1" spans="1:100">
      <c r="A101" s="499">
        <v>46304</v>
      </c>
      <c r="B101" s="500" t="s">
        <v>116</v>
      </c>
      <c r="C101" s="500" t="s">
        <v>292</v>
      </c>
      <c r="D101" s="501" t="s">
        <v>136</v>
      </c>
      <c r="E101" s="500"/>
      <c r="F101" s="500"/>
      <c r="G101" s="501" t="s">
        <v>558</v>
      </c>
      <c r="H101" s="501" t="s">
        <v>138</v>
      </c>
      <c r="I101" s="501"/>
      <c r="J101" s="501" t="s">
        <v>139</v>
      </c>
      <c r="K101" s="501" t="s">
        <v>157</v>
      </c>
      <c r="L101" s="500"/>
      <c r="M101" s="500" t="s">
        <v>559</v>
      </c>
      <c r="N101" s="578" t="s">
        <v>560</v>
      </c>
      <c r="O101" s="501" t="s">
        <v>548</v>
      </c>
      <c r="P101" s="500" t="str">
        <f t="shared" si="28"/>
        <v>NO DATA</v>
      </c>
      <c r="Q101" s="501">
        <v>0</v>
      </c>
      <c r="R101" s="501"/>
      <c r="S101" s="504" t="str">
        <f t="shared" si="34"/>
        <v>DESIGN COMPLETED</v>
      </c>
      <c r="T101" s="505">
        <f t="shared" si="35"/>
        <v>0.198</v>
      </c>
      <c r="U101" s="505" t="str">
        <f t="shared" si="50"/>
        <v/>
      </c>
      <c r="V101" s="499"/>
      <c r="W101" s="574"/>
      <c r="X101" s="507" t="str">
        <f t="shared" si="36"/>
        <v>DESIGN WITH CONCERN</v>
      </c>
      <c r="Y101" s="517">
        <v>46318</v>
      </c>
      <c r="Z101" s="517">
        <v>46318</v>
      </c>
      <c r="AA101" s="566">
        <v>46323</v>
      </c>
      <c r="AB101" s="501"/>
      <c r="AC101" s="566"/>
      <c r="AD101" s="511" t="s">
        <v>561</v>
      </c>
      <c r="AE101" s="512" t="s">
        <v>181</v>
      </c>
      <c r="AF101" s="512">
        <f t="shared" si="29"/>
        <v>5</v>
      </c>
      <c r="AG101" s="513">
        <f t="shared" si="30"/>
        <v>0</v>
      </c>
      <c r="AH101" s="501"/>
      <c r="AI101" s="501"/>
      <c r="AJ101" s="501"/>
      <c r="AK101" s="501"/>
      <c r="AL101" s="501"/>
      <c r="AM101" s="500"/>
      <c r="AN101" s="505">
        <f t="shared" si="37"/>
        <v>0.6</v>
      </c>
      <c r="AO101" s="516" t="str">
        <f t="shared" si="38"/>
        <v/>
      </c>
      <c r="AP101" s="499"/>
      <c r="AQ101" s="499">
        <v>0</v>
      </c>
      <c r="AR101" s="515" t="str">
        <f t="shared" si="31"/>
        <v>PERMITTING NOT STARTED</v>
      </c>
      <c r="AS101" s="515"/>
      <c r="AT101" s="515"/>
      <c r="AU101" s="517"/>
      <c r="AV101" s="517"/>
      <c r="AW101" s="514"/>
      <c r="AX101" s="515"/>
      <c r="AY101" s="517"/>
      <c r="AZ101" s="517"/>
      <c r="BA101" s="501"/>
      <c r="BB101" s="501"/>
      <c r="BC101" s="567"/>
      <c r="BD101" s="563"/>
      <c r="BE101" s="513"/>
      <c r="BF101" s="513"/>
      <c r="BG101" s="513"/>
      <c r="BH101" s="499"/>
      <c r="BI101" s="513"/>
      <c r="BJ101" s="513"/>
      <c r="BK101" s="499"/>
      <c r="BL101" s="499"/>
      <c r="BM101" s="513"/>
      <c r="BN101" s="513"/>
      <c r="BO101" s="513"/>
      <c r="BP101" s="499"/>
      <c r="BQ101" s="519"/>
      <c r="BR101" s="505">
        <f t="shared" si="39"/>
        <v>0</v>
      </c>
      <c r="BS101" s="505" t="str">
        <f t="shared" si="40"/>
        <v/>
      </c>
      <c r="BT101" s="499"/>
      <c r="BU101" s="499" t="str">
        <f t="shared" si="32"/>
        <v/>
      </c>
      <c r="BV101" s="499"/>
      <c r="BW101" s="499" t="str">
        <f t="shared" si="41"/>
        <v/>
      </c>
      <c r="BX101" s="499">
        <f t="shared" si="33"/>
        <v>0</v>
      </c>
      <c r="BY101" s="499"/>
      <c r="BZ101" s="499"/>
      <c r="CA101" s="499"/>
      <c r="CB101" s="520">
        <f t="shared" si="42"/>
        <v>0</v>
      </c>
      <c r="CC101" s="521">
        <v>2</v>
      </c>
      <c r="CD101" s="522">
        <f t="shared" si="43"/>
        <v>0</v>
      </c>
      <c r="CE101" s="522"/>
      <c r="CF101" s="522"/>
      <c r="CG101" s="523"/>
      <c r="CH101" s="524" t="str">
        <f t="shared" si="44"/>
        <v>NOT STARTED</v>
      </c>
      <c r="CI101" s="505">
        <f t="shared" si="45"/>
        <v>0</v>
      </c>
      <c r="CJ101" s="505" t="s">
        <v>562</v>
      </c>
      <c r="CK101" s="526"/>
      <c r="CL101" s="526"/>
      <c r="CM101" s="513">
        <f t="shared" si="46"/>
        <v>0</v>
      </c>
      <c r="CN101" s="513">
        <f t="shared" si="47"/>
        <v>0</v>
      </c>
      <c r="CO101" s="501"/>
      <c r="CP101" s="501"/>
      <c r="CQ101" s="501"/>
      <c r="CR101" s="501">
        <f t="shared" si="48"/>
        <v>0</v>
      </c>
      <c r="CS101" s="527"/>
      <c r="CT101" s="527"/>
      <c r="CU101" s="527">
        <f t="shared" si="49"/>
        <v>0</v>
      </c>
      <c r="CV101" s="572"/>
    </row>
    <row r="102" ht="17" hidden="1" customHeight="1" spans="1:100">
      <c r="A102" s="499">
        <v>46304</v>
      </c>
      <c r="B102" s="500" t="s">
        <v>116</v>
      </c>
      <c r="C102" s="500" t="s">
        <v>292</v>
      </c>
      <c r="D102" s="501" t="s">
        <v>364</v>
      </c>
      <c r="E102" s="500"/>
      <c r="F102" s="500"/>
      <c r="G102" s="501" t="s">
        <v>563</v>
      </c>
      <c r="H102" s="501" t="s">
        <v>554</v>
      </c>
      <c r="I102" s="501"/>
      <c r="J102" s="501"/>
      <c r="K102" s="501"/>
      <c r="L102" s="500"/>
      <c r="M102" s="500" t="s">
        <v>564</v>
      </c>
      <c r="N102" s="573" t="s">
        <v>565</v>
      </c>
      <c r="O102" s="501"/>
      <c r="P102" s="500" t="str">
        <f t="shared" si="28"/>
        <v>NO DATA</v>
      </c>
      <c r="Q102" s="501">
        <v>0</v>
      </c>
      <c r="R102" s="501"/>
      <c r="S102" s="504" t="str">
        <f t="shared" si="34"/>
        <v>NOT STARTED</v>
      </c>
      <c r="T102" s="505">
        <f t="shared" si="35"/>
        <v>0</v>
      </c>
      <c r="U102" s="505" t="str">
        <f t="shared" si="50"/>
        <v/>
      </c>
      <c r="V102" s="499"/>
      <c r="W102" s="574"/>
      <c r="X102" s="507" t="str">
        <f t="shared" si="36"/>
        <v>FOR SURVEY</v>
      </c>
      <c r="Y102" s="517"/>
      <c r="Z102" s="517"/>
      <c r="AA102" s="566"/>
      <c r="AB102" s="501"/>
      <c r="AC102" s="566"/>
      <c r="AD102" s="511"/>
      <c r="AE102" s="512" t="s">
        <v>181</v>
      </c>
      <c r="AF102" s="512">
        <f t="shared" si="29"/>
        <v>0</v>
      </c>
      <c r="AG102" s="513">
        <f t="shared" si="30"/>
        <v>0</v>
      </c>
      <c r="AH102" s="501"/>
      <c r="AI102" s="501"/>
      <c r="AJ102" s="501"/>
      <c r="AK102" s="501"/>
      <c r="AL102" s="501"/>
      <c r="AM102" s="500"/>
      <c r="AN102" s="505">
        <f t="shared" si="37"/>
        <v>0</v>
      </c>
      <c r="AO102" s="516" t="str">
        <f t="shared" si="38"/>
        <v>6-1900</v>
      </c>
      <c r="AP102" s="499"/>
      <c r="AQ102" s="499">
        <v>36</v>
      </c>
      <c r="AR102" s="515" t="str">
        <f t="shared" si="31"/>
        <v>WAITING FOR PLAN</v>
      </c>
      <c r="AS102" s="515"/>
      <c r="AT102" s="515"/>
      <c r="AU102" s="517"/>
      <c r="AV102" s="517"/>
      <c r="AW102" s="514"/>
      <c r="AX102" s="515"/>
      <c r="AY102" s="517"/>
      <c r="AZ102" s="517"/>
      <c r="BA102" s="501"/>
      <c r="BB102" s="501"/>
      <c r="BC102" s="567"/>
      <c r="BD102" s="563"/>
      <c r="BE102" s="513"/>
      <c r="BF102" s="513"/>
      <c r="BG102" s="513"/>
      <c r="BH102" s="499"/>
      <c r="BI102" s="513"/>
      <c r="BJ102" s="513"/>
      <c r="BK102" s="499"/>
      <c r="BL102" s="499"/>
      <c r="BM102" s="513"/>
      <c r="BN102" s="513"/>
      <c r="BO102" s="513"/>
      <c r="BP102" s="499"/>
      <c r="BQ102" s="519"/>
      <c r="BR102" s="505">
        <f t="shared" si="39"/>
        <v>0</v>
      </c>
      <c r="BS102" s="505" t="str">
        <f t="shared" si="40"/>
        <v/>
      </c>
      <c r="BT102" s="499"/>
      <c r="BU102" s="499" t="str">
        <f t="shared" si="32"/>
        <v/>
      </c>
      <c r="BV102" s="499"/>
      <c r="BW102" s="499" t="str">
        <f t="shared" si="41"/>
        <v/>
      </c>
      <c r="BX102" s="499">
        <f t="shared" si="33"/>
        <v>0</v>
      </c>
      <c r="BY102" s="499"/>
      <c r="BZ102" s="499"/>
      <c r="CA102" s="499"/>
      <c r="CB102" s="520">
        <f t="shared" si="42"/>
        <v>0</v>
      </c>
      <c r="CC102" s="521">
        <v>2</v>
      </c>
      <c r="CD102" s="522">
        <f t="shared" si="43"/>
        <v>0</v>
      </c>
      <c r="CE102" s="522"/>
      <c r="CF102" s="522"/>
      <c r="CG102" s="523"/>
      <c r="CH102" s="524" t="str">
        <f t="shared" si="44"/>
        <v>NOT STARTED</v>
      </c>
      <c r="CI102" s="505">
        <f t="shared" si="45"/>
        <v>0</v>
      </c>
      <c r="CJ102" s="505" t="s">
        <v>562</v>
      </c>
      <c r="CK102" s="526"/>
      <c r="CL102" s="526"/>
      <c r="CM102" s="513">
        <f t="shared" si="46"/>
        <v>0</v>
      </c>
      <c r="CN102" s="513">
        <f t="shared" si="47"/>
        <v>0</v>
      </c>
      <c r="CO102" s="501"/>
      <c r="CP102" s="501"/>
      <c r="CQ102" s="501"/>
      <c r="CR102" s="501">
        <f t="shared" si="48"/>
        <v>0</v>
      </c>
      <c r="CS102" s="527"/>
      <c r="CT102" s="527"/>
      <c r="CU102" s="527">
        <f t="shared" si="49"/>
        <v>0</v>
      </c>
      <c r="CV102" s="572"/>
    </row>
    <row r="103" ht="17" hidden="1" customHeight="1" spans="1:100">
      <c r="A103" s="499">
        <v>46304</v>
      </c>
      <c r="B103" s="500" t="s">
        <v>116</v>
      </c>
      <c r="C103" s="500" t="s">
        <v>292</v>
      </c>
      <c r="D103" s="501" t="s">
        <v>136</v>
      </c>
      <c r="E103" s="500"/>
      <c r="F103" s="500"/>
      <c r="G103" s="501" t="s">
        <v>566</v>
      </c>
      <c r="H103" s="501" t="s">
        <v>138</v>
      </c>
      <c r="I103" s="501"/>
      <c r="J103" s="501" t="s">
        <v>139</v>
      </c>
      <c r="K103" s="501" t="s">
        <v>157</v>
      </c>
      <c r="L103" s="500"/>
      <c r="M103" s="500" t="s">
        <v>567</v>
      </c>
      <c r="N103" s="578" t="s">
        <v>568</v>
      </c>
      <c r="O103" s="501" t="s">
        <v>557</v>
      </c>
      <c r="P103" s="500" t="str">
        <f t="shared" si="28"/>
        <v>NO DATA</v>
      </c>
      <c r="Q103" s="501">
        <v>0</v>
      </c>
      <c r="R103" s="501"/>
      <c r="S103" s="504" t="str">
        <f t="shared" si="34"/>
        <v>ON GOING DESIGN</v>
      </c>
      <c r="T103" s="505">
        <f t="shared" si="35"/>
        <v>0.132</v>
      </c>
      <c r="U103" s="505" t="str">
        <f t="shared" si="50"/>
        <v/>
      </c>
      <c r="V103" s="499"/>
      <c r="W103" s="574"/>
      <c r="X103" s="507" t="str">
        <f t="shared" si="36"/>
        <v>ON GOING DESIGN</v>
      </c>
      <c r="Y103" s="517">
        <v>46318</v>
      </c>
      <c r="Z103" s="517">
        <v>46318</v>
      </c>
      <c r="AA103" s="566"/>
      <c r="AB103" s="501"/>
      <c r="AC103" s="566"/>
      <c r="AD103" s="511"/>
      <c r="AE103" s="512" t="s">
        <v>181</v>
      </c>
      <c r="AF103" s="512">
        <f t="shared" si="29"/>
        <v>0</v>
      </c>
      <c r="AG103" s="513">
        <f t="shared" si="30"/>
        <v>0</v>
      </c>
      <c r="AH103" s="501"/>
      <c r="AI103" s="501"/>
      <c r="AJ103" s="501"/>
      <c r="AK103" s="501"/>
      <c r="AL103" s="501"/>
      <c r="AM103" s="500"/>
      <c r="AN103" s="505">
        <f t="shared" si="37"/>
        <v>0.4</v>
      </c>
      <c r="AO103" s="516" t="str">
        <f t="shared" si="38"/>
        <v/>
      </c>
      <c r="AP103" s="499"/>
      <c r="AQ103" s="499">
        <v>0</v>
      </c>
      <c r="AR103" s="515" t="str">
        <f t="shared" si="31"/>
        <v>WAITING FOR PLAN</v>
      </c>
      <c r="AS103" s="515"/>
      <c r="AT103" s="515"/>
      <c r="AU103" s="517"/>
      <c r="AV103" s="517"/>
      <c r="AW103" s="514"/>
      <c r="AX103" s="515"/>
      <c r="AY103" s="517"/>
      <c r="AZ103" s="517"/>
      <c r="BA103" s="501"/>
      <c r="BB103" s="501"/>
      <c r="BC103" s="567"/>
      <c r="BD103" s="563"/>
      <c r="BE103" s="513"/>
      <c r="BF103" s="513"/>
      <c r="BG103" s="513"/>
      <c r="BH103" s="499"/>
      <c r="BI103" s="513"/>
      <c r="BJ103" s="513"/>
      <c r="BK103" s="499"/>
      <c r="BL103" s="499"/>
      <c r="BM103" s="513"/>
      <c r="BN103" s="513"/>
      <c r="BO103" s="513"/>
      <c r="BP103" s="499"/>
      <c r="BQ103" s="519"/>
      <c r="BR103" s="505">
        <f t="shared" si="39"/>
        <v>0</v>
      </c>
      <c r="BS103" s="505" t="str">
        <f t="shared" si="40"/>
        <v/>
      </c>
      <c r="BT103" s="499"/>
      <c r="BU103" s="499" t="str">
        <f t="shared" si="32"/>
        <v/>
      </c>
      <c r="BV103" s="499"/>
      <c r="BW103" s="499" t="str">
        <f t="shared" si="41"/>
        <v/>
      </c>
      <c r="BX103" s="499">
        <f t="shared" si="33"/>
        <v>0</v>
      </c>
      <c r="BY103" s="499"/>
      <c r="BZ103" s="499"/>
      <c r="CA103" s="499"/>
      <c r="CB103" s="520">
        <f t="shared" si="42"/>
        <v>0</v>
      </c>
      <c r="CC103" s="521">
        <v>2</v>
      </c>
      <c r="CD103" s="522">
        <f t="shared" si="43"/>
        <v>0</v>
      </c>
      <c r="CE103" s="522"/>
      <c r="CF103" s="522"/>
      <c r="CG103" s="523"/>
      <c r="CH103" s="524" t="str">
        <f t="shared" si="44"/>
        <v>NOT STARTED</v>
      </c>
      <c r="CI103" s="505">
        <f t="shared" si="45"/>
        <v>0</v>
      </c>
      <c r="CJ103" s="505" t="s">
        <v>562</v>
      </c>
      <c r="CK103" s="526"/>
      <c r="CL103" s="526"/>
      <c r="CM103" s="513">
        <f t="shared" si="46"/>
        <v>0</v>
      </c>
      <c r="CN103" s="513">
        <f t="shared" si="47"/>
        <v>0</v>
      </c>
      <c r="CO103" s="501"/>
      <c r="CP103" s="501"/>
      <c r="CQ103" s="501"/>
      <c r="CR103" s="501">
        <f t="shared" si="48"/>
        <v>0</v>
      </c>
      <c r="CS103" s="527"/>
      <c r="CT103" s="527"/>
      <c r="CU103" s="527">
        <f t="shared" si="49"/>
        <v>0</v>
      </c>
      <c r="CV103" s="572"/>
    </row>
    <row r="104" ht="17" hidden="1" customHeight="1" spans="1:100">
      <c r="A104" s="499">
        <v>46304</v>
      </c>
      <c r="B104" s="500" t="s">
        <v>116</v>
      </c>
      <c r="C104" s="500" t="s">
        <v>117</v>
      </c>
      <c r="D104" s="501" t="s">
        <v>364</v>
      </c>
      <c r="E104" s="500"/>
      <c r="F104" s="500"/>
      <c r="G104" s="501" t="s">
        <v>569</v>
      </c>
      <c r="H104" s="501" t="s">
        <v>485</v>
      </c>
      <c r="I104" s="501"/>
      <c r="J104" s="501"/>
      <c r="K104" s="501" t="s">
        <v>157</v>
      </c>
      <c r="L104" s="500"/>
      <c r="M104" s="500" t="s">
        <v>570</v>
      </c>
      <c r="N104" s="573" t="s">
        <v>571</v>
      </c>
      <c r="O104" s="501" t="s">
        <v>160</v>
      </c>
      <c r="P104" s="500" t="str">
        <f t="shared" si="28"/>
        <v>&lt;10 TONNES</v>
      </c>
      <c r="Q104" s="501">
        <v>8.9</v>
      </c>
      <c r="R104" s="501"/>
      <c r="S104" s="504" t="str">
        <f t="shared" si="34"/>
        <v>NOT STARTED</v>
      </c>
      <c r="T104" s="505">
        <f t="shared" si="35"/>
        <v>0</v>
      </c>
      <c r="U104" s="505" t="str">
        <f t="shared" si="50"/>
        <v>47-2026</v>
      </c>
      <c r="V104" s="506">
        <v>46346</v>
      </c>
      <c r="W104" s="574"/>
      <c r="X104" s="507" t="str">
        <f t="shared" si="36"/>
        <v>FOR SURVEY</v>
      </c>
      <c r="Y104" s="517"/>
      <c r="Z104" s="517"/>
      <c r="AA104" s="566"/>
      <c r="AB104" s="501"/>
      <c r="AC104" s="566"/>
      <c r="AD104" s="511"/>
      <c r="AE104" s="512" t="s">
        <v>181</v>
      </c>
      <c r="AF104" s="512">
        <f t="shared" si="29"/>
        <v>0</v>
      </c>
      <c r="AG104" s="513">
        <f t="shared" si="30"/>
        <v>0</v>
      </c>
      <c r="AH104" s="501"/>
      <c r="AI104" s="501"/>
      <c r="AJ104" s="501"/>
      <c r="AK104" s="501"/>
      <c r="AL104" s="501"/>
      <c r="AM104" s="500"/>
      <c r="AN104" s="505">
        <f t="shared" si="37"/>
        <v>0</v>
      </c>
      <c r="AO104" s="516" t="str">
        <f t="shared" si="38"/>
        <v>2-2027</v>
      </c>
      <c r="AP104" s="499">
        <v>46392</v>
      </c>
      <c r="AQ104" s="499">
        <v>46392</v>
      </c>
      <c r="AR104" s="515" t="str">
        <f t="shared" si="31"/>
        <v>WAITING FOR PLAN</v>
      </c>
      <c r="AS104" s="515"/>
      <c r="AT104" s="515"/>
      <c r="AU104" s="517"/>
      <c r="AV104" s="517"/>
      <c r="AW104" s="514"/>
      <c r="AX104" s="515"/>
      <c r="AY104" s="517"/>
      <c r="AZ104" s="517"/>
      <c r="BA104" s="501"/>
      <c r="BB104" s="501"/>
      <c r="BC104" s="567"/>
      <c r="BD104" s="563"/>
      <c r="BE104" s="513"/>
      <c r="BF104" s="513"/>
      <c r="BG104" s="513"/>
      <c r="BH104" s="499"/>
      <c r="BI104" s="513"/>
      <c r="BJ104" s="513"/>
      <c r="BK104" s="499"/>
      <c r="BL104" s="499"/>
      <c r="BM104" s="513"/>
      <c r="BN104" s="513"/>
      <c r="BO104" s="513"/>
      <c r="BP104" s="499"/>
      <c r="BQ104" s="519"/>
      <c r="BR104" s="505">
        <f t="shared" si="39"/>
        <v>0</v>
      </c>
      <c r="BS104" s="505" t="str">
        <f t="shared" si="40"/>
        <v/>
      </c>
      <c r="BT104" s="499"/>
      <c r="BU104" s="499" t="str">
        <f t="shared" si="32"/>
        <v/>
      </c>
      <c r="BV104" s="499"/>
      <c r="BW104" s="499" t="str">
        <f t="shared" si="41"/>
        <v>1-1900</v>
      </c>
      <c r="BX104" s="499">
        <f t="shared" si="33"/>
        <v>3.56</v>
      </c>
      <c r="BY104" s="499"/>
      <c r="BZ104" s="499"/>
      <c r="CA104" s="499"/>
      <c r="CB104" s="520">
        <f t="shared" si="42"/>
        <v>0</v>
      </c>
      <c r="CC104" s="521">
        <v>2</v>
      </c>
      <c r="CD104" s="522">
        <f t="shared" si="43"/>
        <v>3.56</v>
      </c>
      <c r="CE104" s="522"/>
      <c r="CF104" s="522"/>
      <c r="CG104" s="523"/>
      <c r="CH104" s="524" t="str">
        <f t="shared" si="44"/>
        <v>NOT STARTED</v>
      </c>
      <c r="CI104" s="505">
        <f t="shared" si="45"/>
        <v>0</v>
      </c>
      <c r="CJ104" s="505" t="s">
        <v>562</v>
      </c>
      <c r="CK104" s="526"/>
      <c r="CL104" s="526"/>
      <c r="CM104" s="513">
        <f t="shared" si="46"/>
        <v>0</v>
      </c>
      <c r="CN104" s="513">
        <f t="shared" si="47"/>
        <v>0</v>
      </c>
      <c r="CO104" s="501"/>
      <c r="CP104" s="501"/>
      <c r="CQ104" s="501"/>
      <c r="CR104" s="501">
        <f t="shared" si="48"/>
        <v>0</v>
      </c>
      <c r="CS104" s="527"/>
      <c r="CT104" s="527"/>
      <c r="CU104" s="527">
        <f t="shared" si="49"/>
        <v>0</v>
      </c>
      <c r="CV104" s="572"/>
    </row>
    <row r="105" ht="17" hidden="1" customHeight="1" spans="1:100">
      <c r="A105" s="499">
        <v>46304</v>
      </c>
      <c r="B105" s="500" t="s">
        <v>116</v>
      </c>
      <c r="C105" s="500" t="s">
        <v>292</v>
      </c>
      <c r="D105" s="501" t="s">
        <v>136</v>
      </c>
      <c r="E105" s="500"/>
      <c r="F105" s="500"/>
      <c r="G105" s="501" t="s">
        <v>539</v>
      </c>
      <c r="H105" s="501" t="s">
        <v>199</v>
      </c>
      <c r="I105" s="501"/>
      <c r="J105" s="501" t="s">
        <v>139</v>
      </c>
      <c r="K105" s="501" t="s">
        <v>123</v>
      </c>
      <c r="L105" s="500"/>
      <c r="M105" s="500" t="s">
        <v>572</v>
      </c>
      <c r="N105" s="573" t="s">
        <v>573</v>
      </c>
      <c r="O105" s="501" t="s">
        <v>574</v>
      </c>
      <c r="P105" s="500" t="str">
        <f t="shared" si="28"/>
        <v>NO DATA</v>
      </c>
      <c r="Q105" s="501">
        <v>0</v>
      </c>
      <c r="R105" s="501"/>
      <c r="S105" s="504" t="str">
        <f t="shared" si="34"/>
        <v>ON GOING DESIGN</v>
      </c>
      <c r="T105" s="505">
        <f t="shared" si="35"/>
        <v>0.066</v>
      </c>
      <c r="U105" s="505" t="str">
        <f t="shared" si="50"/>
        <v>43-2026</v>
      </c>
      <c r="V105" s="499">
        <v>46316</v>
      </c>
      <c r="W105" s="574"/>
      <c r="X105" s="507" t="str">
        <f t="shared" si="36"/>
        <v>DESIGN WITH CONCERN</v>
      </c>
      <c r="Y105" s="517" t="s">
        <v>542</v>
      </c>
      <c r="Z105" s="517">
        <v>46316</v>
      </c>
      <c r="AA105" s="566"/>
      <c r="AB105" s="501"/>
      <c r="AC105" s="566"/>
      <c r="AD105" s="557" t="s">
        <v>575</v>
      </c>
      <c r="AE105" s="512" t="s">
        <v>216</v>
      </c>
      <c r="AF105" s="512" t="e">
        <f t="shared" si="29"/>
        <v>#VALUE!</v>
      </c>
      <c r="AG105" s="513">
        <f t="shared" si="30"/>
        <v>0</v>
      </c>
      <c r="AH105" s="501"/>
      <c r="AI105" s="501"/>
      <c r="AJ105" s="501"/>
      <c r="AK105" s="501"/>
      <c r="AL105" s="501"/>
      <c r="AM105" s="500"/>
      <c r="AN105" s="505">
        <f t="shared" si="37"/>
        <v>0.2</v>
      </c>
      <c r="AO105" s="516" t="str">
        <f t="shared" si="38"/>
        <v>6-1900</v>
      </c>
      <c r="AP105" s="499">
        <v>46352</v>
      </c>
      <c r="AQ105" s="499">
        <v>36</v>
      </c>
      <c r="AR105" s="515" t="str">
        <f t="shared" si="31"/>
        <v>WAITING FOR PLAN</v>
      </c>
      <c r="AS105" s="515"/>
      <c r="AT105" s="515"/>
      <c r="AU105" s="517"/>
      <c r="AV105" s="517"/>
      <c r="AW105" s="514"/>
      <c r="AX105" s="515"/>
      <c r="AY105" s="517"/>
      <c r="AZ105" s="517"/>
      <c r="BA105" s="501"/>
      <c r="BB105" s="501"/>
      <c r="BC105" s="567"/>
      <c r="BD105" s="563"/>
      <c r="BE105" s="513"/>
      <c r="BF105" s="513"/>
      <c r="BG105" s="513"/>
      <c r="BH105" s="499"/>
      <c r="BI105" s="513"/>
      <c r="BJ105" s="513"/>
      <c r="BK105" s="499"/>
      <c r="BL105" s="499"/>
      <c r="BM105" s="513"/>
      <c r="BN105" s="513"/>
      <c r="BO105" s="513"/>
      <c r="BP105" s="499"/>
      <c r="BQ105" s="519"/>
      <c r="BR105" s="505">
        <f t="shared" si="39"/>
        <v>0</v>
      </c>
      <c r="BS105" s="505" t="str">
        <f t="shared" si="40"/>
        <v>49-2026</v>
      </c>
      <c r="BT105" s="499">
        <f>AP105+3</f>
        <v>46355</v>
      </c>
      <c r="BU105" s="499" t="str">
        <f t="shared" si="32"/>
        <v>49-2026</v>
      </c>
      <c r="BV105" s="499">
        <v>46355</v>
      </c>
      <c r="BW105" s="499" t="str">
        <f t="shared" si="41"/>
        <v>49-2026</v>
      </c>
      <c r="BX105" s="499">
        <f t="shared" si="33"/>
        <v>46355</v>
      </c>
      <c r="BY105" s="499">
        <v>46370</v>
      </c>
      <c r="BZ105" s="499"/>
      <c r="CA105" s="499"/>
      <c r="CB105" s="520">
        <f t="shared" si="42"/>
        <v>0</v>
      </c>
      <c r="CC105" s="521">
        <v>2</v>
      </c>
      <c r="CD105" s="522">
        <f t="shared" si="43"/>
        <v>0</v>
      </c>
      <c r="CE105" s="522"/>
      <c r="CF105" s="522"/>
      <c r="CG105" s="523"/>
      <c r="CH105" s="524" t="str">
        <f t="shared" si="44"/>
        <v>NOT STARTED</v>
      </c>
      <c r="CI105" s="505">
        <f t="shared" si="45"/>
        <v>0</v>
      </c>
      <c r="CJ105" s="505" t="s">
        <v>576</v>
      </c>
      <c r="CK105" s="526"/>
      <c r="CL105" s="526"/>
      <c r="CM105" s="513">
        <f t="shared" si="46"/>
        <v>0</v>
      </c>
      <c r="CN105" s="513">
        <f t="shared" si="47"/>
        <v>0</v>
      </c>
      <c r="CO105" s="501"/>
      <c r="CP105" s="501"/>
      <c r="CQ105" s="501"/>
      <c r="CR105" s="501">
        <f t="shared" si="48"/>
        <v>0</v>
      </c>
      <c r="CS105" s="527"/>
      <c r="CT105" s="527"/>
      <c r="CU105" s="527">
        <f t="shared" si="49"/>
        <v>0</v>
      </c>
      <c r="CV105" s="572"/>
    </row>
    <row r="106" ht="17" hidden="1" customHeight="1" spans="1:100">
      <c r="A106" s="499">
        <v>46304</v>
      </c>
      <c r="B106" s="500" t="s">
        <v>116</v>
      </c>
      <c r="C106" s="500" t="s">
        <v>292</v>
      </c>
      <c r="D106" s="501" t="s">
        <v>364</v>
      </c>
      <c r="E106" s="500"/>
      <c r="F106" s="500"/>
      <c r="G106" s="501" t="s">
        <v>577</v>
      </c>
      <c r="H106" s="501" t="s">
        <v>485</v>
      </c>
      <c r="I106" s="501"/>
      <c r="J106" s="501"/>
      <c r="K106" s="501"/>
      <c r="L106" s="500"/>
      <c r="M106" s="500" t="s">
        <v>578</v>
      </c>
      <c r="N106" s="573" t="s">
        <v>579</v>
      </c>
      <c r="O106" s="501"/>
      <c r="P106" s="500" t="str">
        <f t="shared" si="28"/>
        <v>NO DATA</v>
      </c>
      <c r="Q106" s="501">
        <v>0</v>
      </c>
      <c r="R106" s="501"/>
      <c r="S106" s="504" t="str">
        <f t="shared" si="34"/>
        <v>NOT STARTED</v>
      </c>
      <c r="T106" s="505">
        <f t="shared" si="35"/>
        <v>0</v>
      </c>
      <c r="U106" s="505" t="str">
        <f t="shared" si="50"/>
        <v/>
      </c>
      <c r="V106" s="499"/>
      <c r="W106" s="574"/>
      <c r="X106" s="507" t="str">
        <f t="shared" si="36"/>
        <v>FOR SURVEY</v>
      </c>
      <c r="Y106" s="517"/>
      <c r="Z106" s="517"/>
      <c r="AA106" s="566"/>
      <c r="AB106" s="501"/>
      <c r="AC106" s="566"/>
      <c r="AD106" s="511"/>
      <c r="AE106" s="512" t="s">
        <v>216</v>
      </c>
      <c r="AF106" s="512">
        <f t="shared" si="29"/>
        <v>0</v>
      </c>
      <c r="AG106" s="513">
        <f t="shared" si="30"/>
        <v>0</v>
      </c>
      <c r="AH106" s="501"/>
      <c r="AI106" s="501"/>
      <c r="AJ106" s="501"/>
      <c r="AK106" s="501"/>
      <c r="AL106" s="501"/>
      <c r="AM106" s="500"/>
      <c r="AN106" s="505">
        <f t="shared" si="37"/>
        <v>0</v>
      </c>
      <c r="AO106" s="516" t="str">
        <f t="shared" si="38"/>
        <v>6-1900</v>
      </c>
      <c r="AP106" s="499"/>
      <c r="AQ106" s="499">
        <v>36</v>
      </c>
      <c r="AR106" s="515" t="str">
        <f t="shared" si="31"/>
        <v>WAITING FOR PLAN</v>
      </c>
      <c r="AS106" s="515"/>
      <c r="AT106" s="515"/>
      <c r="AU106" s="517"/>
      <c r="AV106" s="517"/>
      <c r="AW106" s="514"/>
      <c r="AX106" s="515"/>
      <c r="AY106" s="517"/>
      <c r="AZ106" s="517"/>
      <c r="BA106" s="501"/>
      <c r="BB106" s="501"/>
      <c r="BC106" s="567"/>
      <c r="BD106" s="563"/>
      <c r="BE106" s="513"/>
      <c r="BF106" s="513"/>
      <c r="BG106" s="513"/>
      <c r="BH106" s="499"/>
      <c r="BI106" s="513"/>
      <c r="BJ106" s="513"/>
      <c r="BK106" s="499"/>
      <c r="BL106" s="499"/>
      <c r="BM106" s="513"/>
      <c r="BN106" s="513"/>
      <c r="BO106" s="513"/>
      <c r="BP106" s="499"/>
      <c r="BQ106" s="519"/>
      <c r="BR106" s="505">
        <f t="shared" si="39"/>
        <v>0</v>
      </c>
      <c r="BS106" s="505" t="str">
        <f t="shared" si="40"/>
        <v/>
      </c>
      <c r="BT106" s="499"/>
      <c r="BU106" s="499" t="str">
        <f t="shared" si="32"/>
        <v/>
      </c>
      <c r="BV106" s="499"/>
      <c r="BW106" s="499" t="str">
        <f t="shared" si="41"/>
        <v/>
      </c>
      <c r="BX106" s="499">
        <f t="shared" si="33"/>
        <v>0</v>
      </c>
      <c r="BY106" s="499"/>
      <c r="BZ106" s="499"/>
      <c r="CA106" s="499"/>
      <c r="CB106" s="520">
        <f t="shared" si="42"/>
        <v>0</v>
      </c>
      <c r="CC106" s="521">
        <v>2</v>
      </c>
      <c r="CD106" s="522">
        <f t="shared" si="43"/>
        <v>0</v>
      </c>
      <c r="CE106" s="522"/>
      <c r="CF106" s="522"/>
      <c r="CG106" s="523"/>
      <c r="CH106" s="524" t="str">
        <f t="shared" si="44"/>
        <v>NOT STARTED</v>
      </c>
      <c r="CI106" s="505">
        <f t="shared" si="45"/>
        <v>0</v>
      </c>
      <c r="CJ106" s="505" t="s">
        <v>576</v>
      </c>
      <c r="CK106" s="526"/>
      <c r="CL106" s="526"/>
      <c r="CM106" s="513">
        <f t="shared" si="46"/>
        <v>0</v>
      </c>
      <c r="CN106" s="513">
        <f t="shared" si="47"/>
        <v>0</v>
      </c>
      <c r="CO106" s="501"/>
      <c r="CP106" s="501"/>
      <c r="CQ106" s="501"/>
      <c r="CR106" s="501">
        <f t="shared" si="48"/>
        <v>0</v>
      </c>
      <c r="CS106" s="527"/>
      <c r="CT106" s="527"/>
      <c r="CU106" s="527">
        <f t="shared" si="49"/>
        <v>0</v>
      </c>
      <c r="CV106" s="572"/>
    </row>
    <row r="107" ht="17" hidden="1" customHeight="1" spans="1:100">
      <c r="A107" s="499">
        <v>46304</v>
      </c>
      <c r="B107" s="500" t="s">
        <v>116</v>
      </c>
      <c r="C107" s="500" t="s">
        <v>292</v>
      </c>
      <c r="D107" s="501" t="s">
        <v>136</v>
      </c>
      <c r="E107" s="500"/>
      <c r="F107" s="500"/>
      <c r="G107" s="501" t="s">
        <v>313</v>
      </c>
      <c r="H107" s="501" t="s">
        <v>204</v>
      </c>
      <c r="I107" s="501"/>
      <c r="J107" s="501" t="s">
        <v>206</v>
      </c>
      <c r="K107" s="501" t="s">
        <v>123</v>
      </c>
      <c r="L107" s="500"/>
      <c r="M107" s="500" t="s">
        <v>580</v>
      </c>
      <c r="N107" s="573" t="s">
        <v>581</v>
      </c>
      <c r="O107" s="501" t="s">
        <v>582</v>
      </c>
      <c r="P107" s="500" t="str">
        <f t="shared" si="28"/>
        <v>NO DATA</v>
      </c>
      <c r="Q107" s="501">
        <v>0</v>
      </c>
      <c r="R107" s="501"/>
      <c r="S107" s="504" t="str">
        <f t="shared" si="34"/>
        <v>DESIGN SUBMITTED</v>
      </c>
      <c r="T107" s="505">
        <f t="shared" si="35"/>
        <v>0.264</v>
      </c>
      <c r="U107" s="505" t="str">
        <f t="shared" si="50"/>
        <v>43-2026</v>
      </c>
      <c r="V107" s="499">
        <v>46316</v>
      </c>
      <c r="W107" s="574"/>
      <c r="X107" s="507" t="str">
        <f t="shared" si="36"/>
        <v>DESIGN FOR APPROVAL</v>
      </c>
      <c r="Y107" s="517">
        <v>46314</v>
      </c>
      <c r="Z107" s="517">
        <v>46315</v>
      </c>
      <c r="AA107" s="566">
        <v>46317</v>
      </c>
      <c r="AB107" s="506">
        <v>46322</v>
      </c>
      <c r="AC107" s="566"/>
      <c r="AD107" s="511"/>
      <c r="AE107" s="512" t="s">
        <v>216</v>
      </c>
      <c r="AF107" s="512">
        <f t="shared" si="29"/>
        <v>3</v>
      </c>
      <c r="AG107" s="513">
        <f t="shared" si="30"/>
        <v>0</v>
      </c>
      <c r="AH107" s="501"/>
      <c r="AI107" s="501"/>
      <c r="AJ107" s="501"/>
      <c r="AK107" s="501"/>
      <c r="AL107" s="501"/>
      <c r="AM107" s="500"/>
      <c r="AN107" s="505">
        <f t="shared" si="37"/>
        <v>0.8</v>
      </c>
      <c r="AO107" s="516" t="str">
        <f t="shared" si="38"/>
        <v>6-1900</v>
      </c>
      <c r="AP107" s="499">
        <v>46352</v>
      </c>
      <c r="AQ107" s="499">
        <v>36</v>
      </c>
      <c r="AR107" s="515" t="str">
        <f t="shared" si="31"/>
        <v>PERMITTING NOT STARTED</v>
      </c>
      <c r="AS107" s="515"/>
      <c r="AT107" s="515"/>
      <c r="AU107" s="517"/>
      <c r="AV107" s="517"/>
      <c r="AW107" s="514"/>
      <c r="AX107" s="515"/>
      <c r="AY107" s="517"/>
      <c r="AZ107" s="517"/>
      <c r="BA107" s="501"/>
      <c r="BB107" s="501"/>
      <c r="BC107" s="567"/>
      <c r="BD107" s="563"/>
      <c r="BE107" s="513"/>
      <c r="BF107" s="513"/>
      <c r="BG107" s="513"/>
      <c r="BH107" s="499"/>
      <c r="BI107" s="513"/>
      <c r="BJ107" s="513"/>
      <c r="BK107" s="499"/>
      <c r="BL107" s="499"/>
      <c r="BM107" s="513"/>
      <c r="BN107" s="513"/>
      <c r="BO107" s="513"/>
      <c r="BP107" s="499"/>
      <c r="BQ107" s="519"/>
      <c r="BR107" s="505">
        <f t="shared" si="39"/>
        <v>0</v>
      </c>
      <c r="BS107" s="505" t="str">
        <f t="shared" si="40"/>
        <v>49-2026</v>
      </c>
      <c r="BT107" s="499">
        <f>AP107+3</f>
        <v>46355</v>
      </c>
      <c r="BU107" s="499" t="str">
        <f t="shared" si="32"/>
        <v>45-2026</v>
      </c>
      <c r="BV107" s="499">
        <v>46329</v>
      </c>
      <c r="BW107" s="499" t="str">
        <f t="shared" si="41"/>
        <v>45-2026</v>
      </c>
      <c r="BX107" s="499">
        <f t="shared" si="33"/>
        <v>46329</v>
      </c>
      <c r="BY107" s="499">
        <f>IF(CA107="",BV107+CD107,CA107+CD107)</f>
        <v>46329</v>
      </c>
      <c r="BZ107" s="499"/>
      <c r="CA107" s="499"/>
      <c r="CB107" s="520">
        <f t="shared" si="42"/>
        <v>0</v>
      </c>
      <c r="CC107" s="521">
        <v>2</v>
      </c>
      <c r="CD107" s="522">
        <f t="shared" si="43"/>
        <v>0</v>
      </c>
      <c r="CE107" s="522"/>
      <c r="CF107" s="522" t="s">
        <v>190</v>
      </c>
      <c r="CG107" s="523" t="s">
        <v>219</v>
      </c>
      <c r="CH107" s="524" t="str">
        <f t="shared" si="44"/>
        <v>NOT STARTED</v>
      </c>
      <c r="CI107" s="505">
        <f t="shared" si="45"/>
        <v>0</v>
      </c>
      <c r="CJ107" s="505" t="s">
        <v>576</v>
      </c>
      <c r="CK107" s="526">
        <v>46296</v>
      </c>
      <c r="CL107" s="526"/>
      <c r="CM107" s="513">
        <f t="shared" si="46"/>
        <v>0</v>
      </c>
      <c r="CN107" s="513">
        <f t="shared" si="47"/>
        <v>0</v>
      </c>
      <c r="CO107" s="501"/>
      <c r="CP107" s="501"/>
      <c r="CQ107" s="501"/>
      <c r="CR107" s="501">
        <f t="shared" si="48"/>
        <v>0</v>
      </c>
      <c r="CS107" s="527"/>
      <c r="CT107" s="527"/>
      <c r="CU107" s="527">
        <f t="shared" si="49"/>
        <v>0</v>
      </c>
      <c r="CV107" s="572"/>
    </row>
    <row r="108" ht="17" hidden="1" customHeight="1" spans="1:100">
      <c r="A108" s="499">
        <v>46304</v>
      </c>
      <c r="B108" s="500" t="s">
        <v>116</v>
      </c>
      <c r="C108" s="500" t="s">
        <v>292</v>
      </c>
      <c r="D108" s="501" t="s">
        <v>364</v>
      </c>
      <c r="E108" s="500"/>
      <c r="F108" s="500"/>
      <c r="G108" s="501" t="s">
        <v>583</v>
      </c>
      <c r="H108" s="501" t="s">
        <v>554</v>
      </c>
      <c r="I108" s="501"/>
      <c r="J108" s="501"/>
      <c r="K108" s="501"/>
      <c r="L108" s="500"/>
      <c r="M108" s="500" t="s">
        <v>584</v>
      </c>
      <c r="N108" s="573" t="s">
        <v>585</v>
      </c>
      <c r="O108" s="501" t="s">
        <v>557</v>
      </c>
      <c r="P108" s="500" t="str">
        <f t="shared" si="28"/>
        <v>NO DATA</v>
      </c>
      <c r="Q108" s="501">
        <v>0</v>
      </c>
      <c r="R108" s="501"/>
      <c r="S108" s="504" t="str">
        <f t="shared" si="34"/>
        <v>NOT STARTED</v>
      </c>
      <c r="T108" s="505">
        <f t="shared" si="35"/>
        <v>0</v>
      </c>
      <c r="U108" s="505" t="str">
        <f t="shared" si="50"/>
        <v/>
      </c>
      <c r="V108" s="499"/>
      <c r="W108" s="574"/>
      <c r="X108" s="507" t="str">
        <f t="shared" si="36"/>
        <v>FOR SURVEY</v>
      </c>
      <c r="Y108" s="517"/>
      <c r="Z108" s="517"/>
      <c r="AA108" s="566"/>
      <c r="AB108" s="501"/>
      <c r="AC108" s="566"/>
      <c r="AD108" s="511"/>
      <c r="AE108" s="512" t="s">
        <v>216</v>
      </c>
      <c r="AF108" s="512">
        <f t="shared" si="29"/>
        <v>0</v>
      </c>
      <c r="AG108" s="513">
        <f t="shared" si="30"/>
        <v>0</v>
      </c>
      <c r="AH108" s="501"/>
      <c r="AI108" s="501"/>
      <c r="AJ108" s="501"/>
      <c r="AK108" s="501"/>
      <c r="AL108" s="501"/>
      <c r="AM108" s="500"/>
      <c r="AN108" s="505">
        <f t="shared" si="37"/>
        <v>0</v>
      </c>
      <c r="AO108" s="516" t="str">
        <f t="shared" si="38"/>
        <v>6-1900</v>
      </c>
      <c r="AP108" s="499"/>
      <c r="AQ108" s="499">
        <v>36</v>
      </c>
      <c r="AR108" s="515" t="str">
        <f t="shared" si="31"/>
        <v>WAITING FOR PLAN</v>
      </c>
      <c r="AS108" s="515"/>
      <c r="AT108" s="515"/>
      <c r="AU108" s="517"/>
      <c r="AV108" s="517"/>
      <c r="AW108" s="514"/>
      <c r="AX108" s="515"/>
      <c r="AY108" s="517"/>
      <c r="AZ108" s="517"/>
      <c r="BA108" s="501"/>
      <c r="BB108" s="501"/>
      <c r="BC108" s="567"/>
      <c r="BD108" s="563"/>
      <c r="BE108" s="513"/>
      <c r="BF108" s="513"/>
      <c r="BG108" s="513"/>
      <c r="BH108" s="499"/>
      <c r="BI108" s="513"/>
      <c r="BJ108" s="513"/>
      <c r="BK108" s="499"/>
      <c r="BL108" s="499"/>
      <c r="BM108" s="513"/>
      <c r="BN108" s="513"/>
      <c r="BO108" s="513"/>
      <c r="BP108" s="499"/>
      <c r="BQ108" s="519"/>
      <c r="BR108" s="505">
        <f t="shared" si="39"/>
        <v>0</v>
      </c>
      <c r="BS108" s="505" t="str">
        <f t="shared" si="40"/>
        <v/>
      </c>
      <c r="BT108" s="499"/>
      <c r="BU108" s="499" t="str">
        <f t="shared" si="32"/>
        <v/>
      </c>
      <c r="BV108" s="499"/>
      <c r="BW108" s="499" t="str">
        <f t="shared" si="41"/>
        <v/>
      </c>
      <c r="BX108" s="499">
        <f t="shared" si="33"/>
        <v>0</v>
      </c>
      <c r="BY108" s="499"/>
      <c r="BZ108" s="499"/>
      <c r="CA108" s="499"/>
      <c r="CB108" s="520">
        <f t="shared" si="42"/>
        <v>0</v>
      </c>
      <c r="CC108" s="521">
        <v>2</v>
      </c>
      <c r="CD108" s="522">
        <f t="shared" si="43"/>
        <v>0</v>
      </c>
      <c r="CE108" s="522"/>
      <c r="CF108" s="522"/>
      <c r="CG108" s="523"/>
      <c r="CH108" s="524" t="str">
        <f t="shared" si="44"/>
        <v>NOT STARTED</v>
      </c>
      <c r="CI108" s="505">
        <f t="shared" si="45"/>
        <v>0</v>
      </c>
      <c r="CJ108" s="505" t="s">
        <v>576</v>
      </c>
      <c r="CK108" s="526"/>
      <c r="CL108" s="526"/>
      <c r="CM108" s="513">
        <f t="shared" si="46"/>
        <v>0</v>
      </c>
      <c r="CN108" s="513">
        <f t="shared" si="47"/>
        <v>0</v>
      </c>
      <c r="CO108" s="501"/>
      <c r="CP108" s="501"/>
      <c r="CQ108" s="501"/>
      <c r="CR108" s="501">
        <f t="shared" si="48"/>
        <v>0</v>
      </c>
      <c r="CS108" s="527"/>
      <c r="CT108" s="527"/>
      <c r="CU108" s="527">
        <f t="shared" si="49"/>
        <v>0</v>
      </c>
      <c r="CV108" s="572"/>
    </row>
    <row r="109" ht="17" hidden="1" customHeight="1" spans="1:100">
      <c r="A109" s="499">
        <v>46304</v>
      </c>
      <c r="B109" s="500" t="s">
        <v>116</v>
      </c>
      <c r="C109" s="500" t="s">
        <v>292</v>
      </c>
      <c r="D109" s="501" t="s">
        <v>136</v>
      </c>
      <c r="E109" s="500"/>
      <c r="F109" s="500"/>
      <c r="G109" s="501" t="s">
        <v>586</v>
      </c>
      <c r="H109" s="501" t="s">
        <v>199</v>
      </c>
      <c r="I109" s="501"/>
      <c r="J109" s="501" t="s">
        <v>139</v>
      </c>
      <c r="K109" s="501" t="s">
        <v>123</v>
      </c>
      <c r="L109" s="500"/>
      <c r="M109" s="500" t="s">
        <v>587</v>
      </c>
      <c r="N109" s="573" t="s">
        <v>588</v>
      </c>
      <c r="O109" s="501"/>
      <c r="P109" s="500" t="str">
        <f t="shared" si="28"/>
        <v>NO DATA</v>
      </c>
      <c r="Q109" s="501">
        <v>0</v>
      </c>
      <c r="R109" s="501"/>
      <c r="S109" s="504" t="str">
        <f t="shared" si="34"/>
        <v>ON GOING SURVEY</v>
      </c>
      <c r="T109" s="505">
        <f t="shared" si="35"/>
        <v>0</v>
      </c>
      <c r="U109" s="505" t="str">
        <f t="shared" si="50"/>
        <v>43-2026</v>
      </c>
      <c r="V109" s="499">
        <v>46316</v>
      </c>
      <c r="W109" s="574"/>
      <c r="X109" s="507" t="str">
        <f t="shared" si="36"/>
        <v>DESIGN WITH CONCERN</v>
      </c>
      <c r="Y109" s="517" t="s">
        <v>542</v>
      </c>
      <c r="Z109" s="517"/>
      <c r="AA109" s="566"/>
      <c r="AB109" s="501"/>
      <c r="AC109" s="566"/>
      <c r="AD109" s="557" t="s">
        <v>589</v>
      </c>
      <c r="AE109" s="512" t="s">
        <v>216</v>
      </c>
      <c r="AF109" s="512" t="e">
        <f t="shared" si="29"/>
        <v>#VALUE!</v>
      </c>
      <c r="AG109" s="513">
        <f t="shared" si="30"/>
        <v>0</v>
      </c>
      <c r="AH109" s="501"/>
      <c r="AI109" s="501"/>
      <c r="AJ109" s="501"/>
      <c r="AK109" s="501"/>
      <c r="AL109" s="501"/>
      <c r="AM109" s="500"/>
      <c r="AN109" s="505">
        <f t="shared" si="37"/>
        <v>0</v>
      </c>
      <c r="AO109" s="516" t="str">
        <f t="shared" si="38"/>
        <v>6-1900</v>
      </c>
      <c r="AP109" s="499">
        <v>46352</v>
      </c>
      <c r="AQ109" s="499">
        <v>36</v>
      </c>
      <c r="AR109" s="515" t="str">
        <f t="shared" si="31"/>
        <v>WAITING FOR PLAN</v>
      </c>
      <c r="AS109" s="515"/>
      <c r="AT109" s="515"/>
      <c r="AU109" s="517"/>
      <c r="AV109" s="517"/>
      <c r="AW109" s="514"/>
      <c r="AX109" s="515"/>
      <c r="AY109" s="517"/>
      <c r="AZ109" s="517"/>
      <c r="BA109" s="501"/>
      <c r="BB109" s="501"/>
      <c r="BC109" s="567"/>
      <c r="BD109" s="563"/>
      <c r="BE109" s="513"/>
      <c r="BF109" s="513"/>
      <c r="BG109" s="513"/>
      <c r="BH109" s="499"/>
      <c r="BI109" s="513"/>
      <c r="BJ109" s="513"/>
      <c r="BK109" s="499"/>
      <c r="BL109" s="499"/>
      <c r="BM109" s="513"/>
      <c r="BN109" s="513"/>
      <c r="BO109" s="513"/>
      <c r="BP109" s="499"/>
      <c r="BQ109" s="519"/>
      <c r="BR109" s="505">
        <f t="shared" si="39"/>
        <v>0</v>
      </c>
      <c r="BS109" s="505" t="str">
        <f t="shared" si="40"/>
        <v>49-2026</v>
      </c>
      <c r="BT109" s="499">
        <f>AP109+3</f>
        <v>46355</v>
      </c>
      <c r="BU109" s="499" t="str">
        <f t="shared" si="32"/>
        <v>49-2026</v>
      </c>
      <c r="BV109" s="499">
        <v>46355</v>
      </c>
      <c r="BW109" s="499" t="str">
        <f t="shared" si="41"/>
        <v>49-2026</v>
      </c>
      <c r="BX109" s="499">
        <f t="shared" si="33"/>
        <v>46355</v>
      </c>
      <c r="BY109" s="499">
        <v>46372</v>
      </c>
      <c r="BZ109" s="499"/>
      <c r="CA109" s="499"/>
      <c r="CB109" s="520">
        <f t="shared" si="42"/>
        <v>0</v>
      </c>
      <c r="CC109" s="521">
        <v>2</v>
      </c>
      <c r="CD109" s="522">
        <f t="shared" si="43"/>
        <v>0</v>
      </c>
      <c r="CE109" s="522"/>
      <c r="CF109" s="522"/>
      <c r="CG109" s="523"/>
      <c r="CH109" s="524" t="str">
        <f t="shared" si="44"/>
        <v>NOT STARTED</v>
      </c>
      <c r="CI109" s="505">
        <f t="shared" si="45"/>
        <v>0</v>
      </c>
      <c r="CJ109" s="505" t="s">
        <v>576</v>
      </c>
      <c r="CK109" s="526"/>
      <c r="CL109" s="526"/>
      <c r="CM109" s="513">
        <f t="shared" si="46"/>
        <v>0</v>
      </c>
      <c r="CN109" s="513">
        <f t="shared" si="47"/>
        <v>0</v>
      </c>
      <c r="CO109" s="501"/>
      <c r="CP109" s="501"/>
      <c r="CQ109" s="501"/>
      <c r="CR109" s="501">
        <f t="shared" si="48"/>
        <v>0</v>
      </c>
      <c r="CS109" s="527"/>
      <c r="CT109" s="527"/>
      <c r="CU109" s="527">
        <f t="shared" si="49"/>
        <v>0</v>
      </c>
      <c r="CV109" s="572"/>
    </row>
    <row r="110" ht="17" hidden="1" customHeight="1" spans="1:100">
      <c r="A110" s="499">
        <v>46327</v>
      </c>
      <c r="B110" s="500" t="s">
        <v>116</v>
      </c>
      <c r="C110" s="500" t="s">
        <v>117</v>
      </c>
      <c r="D110" s="501" t="s">
        <v>364</v>
      </c>
      <c r="E110" s="500"/>
      <c r="F110" s="500"/>
      <c r="G110" s="501" t="s">
        <v>590</v>
      </c>
      <c r="H110" s="501" t="s">
        <v>591</v>
      </c>
      <c r="I110" s="501" t="s">
        <v>591</v>
      </c>
      <c r="J110" s="501"/>
      <c r="K110" s="501" t="s">
        <v>157</v>
      </c>
      <c r="L110" s="500"/>
      <c r="M110" s="500" t="s">
        <v>592</v>
      </c>
      <c r="N110" s="573" t="s">
        <v>593</v>
      </c>
      <c r="O110" s="568" t="s">
        <v>160</v>
      </c>
      <c r="P110" s="569" t="str">
        <f t="shared" si="28"/>
        <v>&gt;=10 TONNES</v>
      </c>
      <c r="Q110" s="501">
        <v>163.9</v>
      </c>
      <c r="R110" s="501"/>
      <c r="S110" s="504" t="str">
        <f t="shared" si="34"/>
        <v>NOT STARTED</v>
      </c>
      <c r="T110" s="505">
        <f t="shared" si="35"/>
        <v>0</v>
      </c>
      <c r="U110" s="505" t="str">
        <f t="shared" si="50"/>
        <v>46-2026</v>
      </c>
      <c r="V110" s="506">
        <v>46335</v>
      </c>
      <c r="W110" s="574"/>
      <c r="X110" s="507" t="str">
        <f t="shared" si="36"/>
        <v>FOR SURVEY</v>
      </c>
      <c r="Y110" s="517"/>
      <c r="Z110" s="517"/>
      <c r="AA110" s="566"/>
      <c r="AB110" s="501"/>
      <c r="AC110" s="566"/>
      <c r="AD110" s="511"/>
      <c r="AE110" s="512" t="s">
        <v>128</v>
      </c>
      <c r="AF110" s="512">
        <f t="shared" si="29"/>
        <v>0</v>
      </c>
      <c r="AG110" s="513">
        <f t="shared" si="30"/>
        <v>0</v>
      </c>
      <c r="AH110" s="501"/>
      <c r="AI110" s="501"/>
      <c r="AJ110" s="501"/>
      <c r="AK110" s="501"/>
      <c r="AL110" s="501"/>
      <c r="AM110" s="500"/>
      <c r="AN110" s="505">
        <f t="shared" si="37"/>
        <v>0</v>
      </c>
      <c r="AO110" s="516" t="str">
        <f t="shared" si="38"/>
        <v>51-2026</v>
      </c>
      <c r="AP110" s="499">
        <v>46371</v>
      </c>
      <c r="AQ110" s="499">
        <v>46371</v>
      </c>
      <c r="AR110" s="515" t="str">
        <f t="shared" si="31"/>
        <v>WAITING FOR PLAN</v>
      </c>
      <c r="AS110" s="515"/>
      <c r="AT110" s="515"/>
      <c r="AU110" s="517"/>
      <c r="AV110" s="517"/>
      <c r="AW110" s="514"/>
      <c r="AX110" s="515"/>
      <c r="AY110" s="517"/>
      <c r="AZ110" s="517"/>
      <c r="BA110" s="501"/>
      <c r="BB110" s="501"/>
      <c r="BC110" s="567"/>
      <c r="BD110" s="563"/>
      <c r="BE110" s="513"/>
      <c r="BF110" s="513"/>
      <c r="BG110" s="513"/>
      <c r="BH110" s="499"/>
      <c r="BI110" s="513"/>
      <c r="BJ110" s="513"/>
      <c r="BK110" s="499"/>
      <c r="BL110" s="499"/>
      <c r="BM110" s="513"/>
      <c r="BN110" s="513"/>
      <c r="BO110" s="513"/>
      <c r="BP110" s="499"/>
      <c r="BQ110" s="519"/>
      <c r="BR110" s="505">
        <f t="shared" si="39"/>
        <v>0</v>
      </c>
      <c r="BS110" s="505" t="str">
        <f t="shared" si="40"/>
        <v/>
      </c>
      <c r="BT110" s="499"/>
      <c r="BU110" s="499" t="str">
        <f t="shared" si="32"/>
        <v/>
      </c>
      <c r="BV110" s="499"/>
      <c r="BW110" s="499" t="str">
        <f t="shared" si="41"/>
        <v>10-1900</v>
      </c>
      <c r="BX110" s="499">
        <f t="shared" si="33"/>
        <v>65.56</v>
      </c>
      <c r="BY110" s="499"/>
      <c r="BZ110" s="499"/>
      <c r="CA110" s="499"/>
      <c r="CB110" s="520">
        <f t="shared" si="42"/>
        <v>0</v>
      </c>
      <c r="CC110" s="521">
        <v>2</v>
      </c>
      <c r="CD110" s="522">
        <f t="shared" si="43"/>
        <v>65.56</v>
      </c>
      <c r="CE110" s="522"/>
      <c r="CF110" s="522"/>
      <c r="CG110" s="523"/>
      <c r="CH110" s="524" t="str">
        <f t="shared" si="44"/>
        <v>NOT STARTED</v>
      </c>
      <c r="CI110" s="505">
        <f t="shared" si="45"/>
        <v>0</v>
      </c>
      <c r="CJ110" s="505"/>
      <c r="CK110" s="526"/>
      <c r="CL110" s="526"/>
      <c r="CM110" s="513">
        <f t="shared" si="46"/>
        <v>0</v>
      </c>
      <c r="CN110" s="513">
        <f t="shared" si="47"/>
        <v>0</v>
      </c>
      <c r="CO110" s="501"/>
      <c r="CP110" s="501"/>
      <c r="CQ110" s="501"/>
      <c r="CR110" s="501">
        <f t="shared" si="48"/>
        <v>0</v>
      </c>
      <c r="CS110" s="527"/>
      <c r="CT110" s="527"/>
      <c r="CU110" s="527">
        <f t="shared" si="49"/>
        <v>0</v>
      </c>
      <c r="CV110" s="572"/>
    </row>
    <row r="111" ht="17" hidden="1" customHeight="1" spans="1:100">
      <c r="A111" s="499">
        <v>46327</v>
      </c>
      <c r="B111" s="500" t="s">
        <v>116</v>
      </c>
      <c r="C111" s="500" t="s">
        <v>117</v>
      </c>
      <c r="D111" s="501" t="s">
        <v>364</v>
      </c>
      <c r="E111" s="500"/>
      <c r="F111" s="500"/>
      <c r="G111" s="501" t="s">
        <v>594</v>
      </c>
      <c r="H111" s="501" t="s">
        <v>591</v>
      </c>
      <c r="I111" s="501" t="s">
        <v>591</v>
      </c>
      <c r="J111" s="501"/>
      <c r="K111" s="501" t="s">
        <v>157</v>
      </c>
      <c r="L111" s="500"/>
      <c r="M111" s="500" t="s">
        <v>595</v>
      </c>
      <c r="N111" s="573" t="s">
        <v>596</v>
      </c>
      <c r="O111" s="568" t="s">
        <v>143</v>
      </c>
      <c r="P111" s="569" t="str">
        <f t="shared" si="28"/>
        <v>&gt;=10 TONNES</v>
      </c>
      <c r="Q111" s="501">
        <v>147</v>
      </c>
      <c r="R111" s="501"/>
      <c r="S111" s="504" t="str">
        <f t="shared" si="34"/>
        <v>NOT STARTED</v>
      </c>
      <c r="T111" s="505">
        <f t="shared" si="35"/>
        <v>0</v>
      </c>
      <c r="U111" s="505" t="str">
        <f t="shared" si="50"/>
        <v>48-2026</v>
      </c>
      <c r="V111" s="506">
        <v>46351</v>
      </c>
      <c r="W111" s="574"/>
      <c r="X111" s="507" t="str">
        <f t="shared" si="36"/>
        <v>FOR SURVEY</v>
      </c>
      <c r="Y111" s="517"/>
      <c r="Z111" s="517"/>
      <c r="AA111" s="566"/>
      <c r="AB111" s="501"/>
      <c r="AC111" s="566"/>
      <c r="AD111" s="511"/>
      <c r="AE111" s="512" t="s">
        <v>216</v>
      </c>
      <c r="AF111" s="512">
        <f t="shared" si="29"/>
        <v>0</v>
      </c>
      <c r="AG111" s="513">
        <f t="shared" si="30"/>
        <v>0</v>
      </c>
      <c r="AH111" s="501"/>
      <c r="AI111" s="501"/>
      <c r="AJ111" s="501"/>
      <c r="AK111" s="501"/>
      <c r="AL111" s="501"/>
      <c r="AM111" s="500"/>
      <c r="AN111" s="505">
        <f t="shared" si="37"/>
        <v>0</v>
      </c>
      <c r="AO111" s="516" t="str">
        <f t="shared" si="38"/>
        <v>3-2027</v>
      </c>
      <c r="AP111" s="499">
        <v>46397</v>
      </c>
      <c r="AQ111" s="499">
        <v>46397</v>
      </c>
      <c r="AR111" s="515" t="str">
        <f t="shared" si="31"/>
        <v>WAITING FOR PLAN</v>
      </c>
      <c r="AS111" s="515"/>
      <c r="AT111" s="515"/>
      <c r="AU111" s="517"/>
      <c r="AV111" s="517"/>
      <c r="AW111" s="514"/>
      <c r="AX111" s="515"/>
      <c r="AY111" s="517"/>
      <c r="AZ111" s="517"/>
      <c r="BA111" s="501"/>
      <c r="BB111" s="501"/>
      <c r="BC111" s="567"/>
      <c r="BD111" s="563"/>
      <c r="BE111" s="513"/>
      <c r="BF111" s="513"/>
      <c r="BG111" s="513"/>
      <c r="BH111" s="499"/>
      <c r="BI111" s="513"/>
      <c r="BJ111" s="513"/>
      <c r="BK111" s="499"/>
      <c r="BL111" s="499"/>
      <c r="BM111" s="513"/>
      <c r="BN111" s="513"/>
      <c r="BO111" s="513"/>
      <c r="BP111" s="499"/>
      <c r="BQ111" s="519"/>
      <c r="BR111" s="505">
        <f t="shared" si="39"/>
        <v>0</v>
      </c>
      <c r="BS111" s="505" t="str">
        <f t="shared" si="40"/>
        <v/>
      </c>
      <c r="BT111" s="499"/>
      <c r="BU111" s="499" t="str">
        <f t="shared" si="32"/>
        <v/>
      </c>
      <c r="BV111" s="499"/>
      <c r="BW111" s="499" t="str">
        <f t="shared" si="41"/>
        <v>9-1900</v>
      </c>
      <c r="BX111" s="499">
        <f t="shared" si="33"/>
        <v>58.8</v>
      </c>
      <c r="BY111" s="499"/>
      <c r="BZ111" s="499"/>
      <c r="CA111" s="499"/>
      <c r="CB111" s="520">
        <f t="shared" si="42"/>
        <v>0</v>
      </c>
      <c r="CC111" s="521">
        <v>2</v>
      </c>
      <c r="CD111" s="522">
        <f t="shared" si="43"/>
        <v>58.8</v>
      </c>
      <c r="CE111" s="522"/>
      <c r="CF111" s="522"/>
      <c r="CG111" s="523"/>
      <c r="CH111" s="524" t="str">
        <f t="shared" si="44"/>
        <v>NOT STARTED</v>
      </c>
      <c r="CI111" s="505">
        <f t="shared" si="45"/>
        <v>0</v>
      </c>
      <c r="CJ111" s="505"/>
      <c r="CK111" s="526"/>
      <c r="CL111" s="526"/>
      <c r="CM111" s="513">
        <f t="shared" si="46"/>
        <v>0</v>
      </c>
      <c r="CN111" s="513">
        <f t="shared" si="47"/>
        <v>0</v>
      </c>
      <c r="CO111" s="501"/>
      <c r="CP111" s="501"/>
      <c r="CQ111" s="501"/>
      <c r="CR111" s="501">
        <f t="shared" si="48"/>
        <v>0</v>
      </c>
      <c r="CS111" s="527"/>
      <c r="CT111" s="527"/>
      <c r="CU111" s="527">
        <f t="shared" si="49"/>
        <v>0</v>
      </c>
      <c r="CV111" s="572"/>
    </row>
    <row r="112" ht="17" hidden="1" customHeight="1" spans="1:100">
      <c r="A112" s="499">
        <v>46327</v>
      </c>
      <c r="B112" s="500" t="s">
        <v>116</v>
      </c>
      <c r="C112" s="500" t="s">
        <v>117</v>
      </c>
      <c r="D112" s="501" t="s">
        <v>364</v>
      </c>
      <c r="E112" s="500"/>
      <c r="F112" s="500"/>
      <c r="G112" s="501" t="s">
        <v>597</v>
      </c>
      <c r="H112" s="501" t="s">
        <v>366</v>
      </c>
      <c r="I112" s="501" t="s">
        <v>366</v>
      </c>
      <c r="J112" s="501"/>
      <c r="K112" s="501" t="s">
        <v>157</v>
      </c>
      <c r="L112" s="500"/>
      <c r="M112" s="500" t="s">
        <v>598</v>
      </c>
      <c r="N112" s="573" t="s">
        <v>599</v>
      </c>
      <c r="O112" s="568" t="s">
        <v>160</v>
      </c>
      <c r="P112" s="569" t="str">
        <f t="shared" si="28"/>
        <v>&gt;=10 TONNES</v>
      </c>
      <c r="Q112" s="501">
        <v>140.6</v>
      </c>
      <c r="R112" s="501"/>
      <c r="S112" s="504" t="str">
        <f t="shared" si="34"/>
        <v>NOT STARTED</v>
      </c>
      <c r="T112" s="505">
        <f t="shared" si="35"/>
        <v>0</v>
      </c>
      <c r="U112" s="505" t="str">
        <f t="shared" si="50"/>
        <v>46-2026</v>
      </c>
      <c r="V112" s="506">
        <v>46338</v>
      </c>
      <c r="W112" s="574"/>
      <c r="X112" s="507" t="str">
        <f t="shared" si="36"/>
        <v>FOR SURVEY</v>
      </c>
      <c r="Y112" s="517"/>
      <c r="Z112" s="517"/>
      <c r="AA112" s="566"/>
      <c r="AB112" s="501"/>
      <c r="AC112" s="566"/>
      <c r="AD112" s="511"/>
      <c r="AE112" s="512" t="s">
        <v>128</v>
      </c>
      <c r="AF112" s="512">
        <f t="shared" si="29"/>
        <v>0</v>
      </c>
      <c r="AG112" s="513">
        <f t="shared" si="30"/>
        <v>0</v>
      </c>
      <c r="AH112" s="501"/>
      <c r="AI112" s="501"/>
      <c r="AJ112" s="501"/>
      <c r="AK112" s="501"/>
      <c r="AL112" s="501"/>
      <c r="AM112" s="500"/>
      <c r="AN112" s="505">
        <f t="shared" si="37"/>
        <v>0</v>
      </c>
      <c r="AO112" s="516" t="str">
        <f t="shared" si="38"/>
        <v>51-2026</v>
      </c>
      <c r="AP112" s="499">
        <v>46374</v>
      </c>
      <c r="AQ112" s="499">
        <v>46374</v>
      </c>
      <c r="AR112" s="515" t="str">
        <f t="shared" si="31"/>
        <v>WAITING FOR PLAN</v>
      </c>
      <c r="AS112" s="515"/>
      <c r="AT112" s="515"/>
      <c r="AU112" s="517"/>
      <c r="AV112" s="517"/>
      <c r="AW112" s="514"/>
      <c r="AX112" s="515"/>
      <c r="AY112" s="517"/>
      <c r="AZ112" s="517"/>
      <c r="BA112" s="501"/>
      <c r="BB112" s="501"/>
      <c r="BC112" s="567"/>
      <c r="BD112" s="563"/>
      <c r="BE112" s="513"/>
      <c r="BF112" s="513"/>
      <c r="BG112" s="513"/>
      <c r="BH112" s="499"/>
      <c r="BI112" s="513"/>
      <c r="BJ112" s="513"/>
      <c r="BK112" s="499"/>
      <c r="BL112" s="499"/>
      <c r="BM112" s="513"/>
      <c r="BN112" s="513"/>
      <c r="BO112" s="513"/>
      <c r="BP112" s="499"/>
      <c r="BQ112" s="519"/>
      <c r="BR112" s="505">
        <f t="shared" si="39"/>
        <v>0</v>
      </c>
      <c r="BS112" s="505" t="str">
        <f t="shared" si="40"/>
        <v/>
      </c>
      <c r="BT112" s="499"/>
      <c r="BU112" s="499" t="str">
        <f t="shared" si="32"/>
        <v/>
      </c>
      <c r="BV112" s="499"/>
      <c r="BW112" s="499" t="str">
        <f t="shared" si="41"/>
        <v>8-1900</v>
      </c>
      <c r="BX112" s="499">
        <f t="shared" si="33"/>
        <v>56.24</v>
      </c>
      <c r="BY112" s="499"/>
      <c r="BZ112" s="499"/>
      <c r="CA112" s="499"/>
      <c r="CB112" s="520">
        <f t="shared" si="42"/>
        <v>0</v>
      </c>
      <c r="CC112" s="521">
        <v>2</v>
      </c>
      <c r="CD112" s="522">
        <f t="shared" si="43"/>
        <v>56.24</v>
      </c>
      <c r="CE112" s="522"/>
      <c r="CF112" s="522"/>
      <c r="CG112" s="523"/>
      <c r="CH112" s="524" t="str">
        <f t="shared" si="44"/>
        <v>NOT STARTED</v>
      </c>
      <c r="CI112" s="505">
        <f t="shared" si="45"/>
        <v>0</v>
      </c>
      <c r="CJ112" s="505"/>
      <c r="CK112" s="526"/>
      <c r="CL112" s="526"/>
      <c r="CM112" s="513">
        <f t="shared" si="46"/>
        <v>0</v>
      </c>
      <c r="CN112" s="513">
        <f t="shared" si="47"/>
        <v>0</v>
      </c>
      <c r="CO112" s="501"/>
      <c r="CP112" s="501"/>
      <c r="CQ112" s="501"/>
      <c r="CR112" s="501">
        <f t="shared" si="48"/>
        <v>0</v>
      </c>
      <c r="CS112" s="527"/>
      <c r="CT112" s="527"/>
      <c r="CU112" s="527">
        <f t="shared" si="49"/>
        <v>0</v>
      </c>
      <c r="CV112" s="572"/>
    </row>
    <row r="113" ht="17" hidden="1" customHeight="1" spans="1:100">
      <c r="A113" s="499">
        <v>46327</v>
      </c>
      <c r="B113" s="500" t="s">
        <v>116</v>
      </c>
      <c r="C113" s="500" t="s">
        <v>117</v>
      </c>
      <c r="D113" s="501" t="s">
        <v>500</v>
      </c>
      <c r="E113" s="500"/>
      <c r="F113" s="500"/>
      <c r="G113" s="501" t="s">
        <v>600</v>
      </c>
      <c r="H113" s="501" t="s">
        <v>527</v>
      </c>
      <c r="I113" s="501" t="s">
        <v>514</v>
      </c>
      <c r="J113" s="501"/>
      <c r="K113" s="501"/>
      <c r="L113" s="500"/>
      <c r="M113" s="500" t="s">
        <v>601</v>
      </c>
      <c r="N113" s="573" t="s">
        <v>602</v>
      </c>
      <c r="O113" s="568" t="s">
        <v>603</v>
      </c>
      <c r="P113" s="569" t="str">
        <f t="shared" si="28"/>
        <v>&gt;=10 TONNES</v>
      </c>
      <c r="Q113" s="501">
        <v>123.9</v>
      </c>
      <c r="R113" s="501"/>
      <c r="S113" s="504" t="str">
        <f t="shared" si="34"/>
        <v>NOT STARTED</v>
      </c>
      <c r="T113" s="505">
        <f t="shared" si="35"/>
        <v>0</v>
      </c>
      <c r="U113" s="505" t="str">
        <f t="shared" si="50"/>
        <v/>
      </c>
      <c r="V113" s="499"/>
      <c r="W113" s="574"/>
      <c r="X113" s="507" t="str">
        <f t="shared" si="36"/>
        <v>FOR SURVEY</v>
      </c>
      <c r="Y113" s="517"/>
      <c r="Z113" s="517"/>
      <c r="AA113" s="566"/>
      <c r="AB113" s="501"/>
      <c r="AC113" s="566"/>
      <c r="AD113" s="511"/>
      <c r="AE113" s="512" t="s">
        <v>128</v>
      </c>
      <c r="AF113" s="512">
        <f t="shared" si="29"/>
        <v>0</v>
      </c>
      <c r="AG113" s="513">
        <f t="shared" si="30"/>
        <v>0</v>
      </c>
      <c r="AH113" s="501"/>
      <c r="AI113" s="501"/>
      <c r="AJ113" s="501"/>
      <c r="AK113" s="501"/>
      <c r="AL113" s="501"/>
      <c r="AM113" s="500"/>
      <c r="AN113" s="505">
        <f t="shared" si="37"/>
        <v>0</v>
      </c>
      <c r="AO113" s="516" t="str">
        <f t="shared" si="38"/>
        <v>6-1900</v>
      </c>
      <c r="AP113" s="499"/>
      <c r="AQ113" s="499">
        <v>36</v>
      </c>
      <c r="AR113" s="515" t="str">
        <f t="shared" si="31"/>
        <v>WAITING FOR PLAN</v>
      </c>
      <c r="AS113" s="515"/>
      <c r="AT113" s="515"/>
      <c r="AU113" s="517"/>
      <c r="AV113" s="517"/>
      <c r="AW113" s="514"/>
      <c r="AX113" s="515"/>
      <c r="AY113" s="517"/>
      <c r="AZ113" s="517"/>
      <c r="BA113" s="501"/>
      <c r="BB113" s="501"/>
      <c r="BC113" s="567"/>
      <c r="BD113" s="563"/>
      <c r="BE113" s="513"/>
      <c r="BF113" s="513"/>
      <c r="BG113" s="513"/>
      <c r="BH113" s="499"/>
      <c r="BI113" s="513"/>
      <c r="BJ113" s="513"/>
      <c r="BK113" s="499"/>
      <c r="BL113" s="499"/>
      <c r="BM113" s="513"/>
      <c r="BN113" s="513"/>
      <c r="BO113" s="513"/>
      <c r="BP113" s="499"/>
      <c r="BQ113" s="519"/>
      <c r="BR113" s="505">
        <f t="shared" si="39"/>
        <v>0</v>
      </c>
      <c r="BS113" s="505" t="str">
        <f t="shared" si="40"/>
        <v/>
      </c>
      <c r="BT113" s="499"/>
      <c r="BU113" s="499" t="str">
        <f t="shared" si="32"/>
        <v/>
      </c>
      <c r="BV113" s="499"/>
      <c r="BW113" s="499" t="str">
        <f t="shared" si="41"/>
        <v>7-1900</v>
      </c>
      <c r="BX113" s="499">
        <f t="shared" si="33"/>
        <v>49.56</v>
      </c>
      <c r="BY113" s="499"/>
      <c r="BZ113" s="499"/>
      <c r="CA113" s="499"/>
      <c r="CB113" s="520">
        <f t="shared" si="42"/>
        <v>0</v>
      </c>
      <c r="CC113" s="521">
        <v>2</v>
      </c>
      <c r="CD113" s="522">
        <f t="shared" si="43"/>
        <v>49.56</v>
      </c>
      <c r="CE113" s="522"/>
      <c r="CF113" s="522"/>
      <c r="CG113" s="523"/>
      <c r="CH113" s="524" t="str">
        <f t="shared" si="44"/>
        <v>NOT STARTED</v>
      </c>
      <c r="CI113" s="505">
        <f t="shared" si="45"/>
        <v>0</v>
      </c>
      <c r="CJ113" s="505"/>
      <c r="CK113" s="526"/>
      <c r="CL113" s="526"/>
      <c r="CM113" s="513">
        <f t="shared" si="46"/>
        <v>0</v>
      </c>
      <c r="CN113" s="513">
        <f t="shared" si="47"/>
        <v>0</v>
      </c>
      <c r="CO113" s="501"/>
      <c r="CP113" s="501"/>
      <c r="CQ113" s="501"/>
      <c r="CR113" s="501">
        <f t="shared" si="48"/>
        <v>0</v>
      </c>
      <c r="CS113" s="527"/>
      <c r="CT113" s="527"/>
      <c r="CU113" s="527">
        <f t="shared" si="49"/>
        <v>0</v>
      </c>
      <c r="CV113" s="572"/>
    </row>
    <row r="114" ht="17" hidden="1" customHeight="1" spans="1:100">
      <c r="A114" s="499">
        <v>46327</v>
      </c>
      <c r="B114" s="500" t="s">
        <v>116</v>
      </c>
      <c r="C114" s="500" t="s">
        <v>117</v>
      </c>
      <c r="D114" s="501" t="s">
        <v>364</v>
      </c>
      <c r="E114" s="500"/>
      <c r="F114" s="500"/>
      <c r="G114" s="501" t="s">
        <v>604</v>
      </c>
      <c r="H114" s="501" t="s">
        <v>366</v>
      </c>
      <c r="I114" s="501" t="s">
        <v>366</v>
      </c>
      <c r="J114" s="501"/>
      <c r="K114" s="501" t="s">
        <v>157</v>
      </c>
      <c r="L114" s="500"/>
      <c r="M114" s="500" t="s">
        <v>605</v>
      </c>
      <c r="N114" s="573" t="s">
        <v>606</v>
      </c>
      <c r="O114" s="568" t="s">
        <v>143</v>
      </c>
      <c r="P114" s="569" t="str">
        <f t="shared" si="28"/>
        <v>&gt;=10 TONNES</v>
      </c>
      <c r="Q114" s="501">
        <v>76.5</v>
      </c>
      <c r="R114" s="501"/>
      <c r="S114" s="504" t="str">
        <f t="shared" si="34"/>
        <v>NOT STARTED</v>
      </c>
      <c r="T114" s="505">
        <f t="shared" si="35"/>
        <v>0</v>
      </c>
      <c r="U114" s="505" t="str">
        <f t="shared" si="50"/>
        <v>46-2026</v>
      </c>
      <c r="V114" s="506">
        <v>46340</v>
      </c>
      <c r="W114" s="574"/>
      <c r="X114" s="507" t="str">
        <f t="shared" si="36"/>
        <v>FOR SURVEY</v>
      </c>
      <c r="Y114" s="517"/>
      <c r="Z114" s="517"/>
      <c r="AA114" s="566"/>
      <c r="AB114" s="501"/>
      <c r="AC114" s="566"/>
      <c r="AD114" s="511"/>
      <c r="AE114" s="512" t="s">
        <v>128</v>
      </c>
      <c r="AF114" s="512">
        <f t="shared" si="29"/>
        <v>0</v>
      </c>
      <c r="AG114" s="513">
        <f t="shared" si="30"/>
        <v>0</v>
      </c>
      <c r="AH114" s="501"/>
      <c r="AI114" s="501"/>
      <c r="AJ114" s="501"/>
      <c r="AK114" s="501"/>
      <c r="AL114" s="501"/>
      <c r="AM114" s="500"/>
      <c r="AN114" s="505">
        <f t="shared" si="37"/>
        <v>0</v>
      </c>
      <c r="AO114" s="516" t="str">
        <f t="shared" si="38"/>
        <v>52-2026</v>
      </c>
      <c r="AP114" s="499">
        <v>46376</v>
      </c>
      <c r="AQ114" s="499">
        <v>46376</v>
      </c>
      <c r="AR114" s="515" t="str">
        <f t="shared" si="31"/>
        <v>WAITING FOR PLAN</v>
      </c>
      <c r="AS114" s="515"/>
      <c r="AT114" s="515"/>
      <c r="AU114" s="517"/>
      <c r="AV114" s="517"/>
      <c r="AW114" s="514"/>
      <c r="AX114" s="515"/>
      <c r="AY114" s="517"/>
      <c r="AZ114" s="517"/>
      <c r="BA114" s="501"/>
      <c r="BB114" s="501"/>
      <c r="BC114" s="567"/>
      <c r="BD114" s="563"/>
      <c r="BE114" s="513"/>
      <c r="BF114" s="513"/>
      <c r="BG114" s="513"/>
      <c r="BH114" s="499"/>
      <c r="BI114" s="513"/>
      <c r="BJ114" s="513"/>
      <c r="BK114" s="499"/>
      <c r="BL114" s="499"/>
      <c r="BM114" s="513"/>
      <c r="BN114" s="513"/>
      <c r="BO114" s="513"/>
      <c r="BP114" s="499"/>
      <c r="BQ114" s="519"/>
      <c r="BR114" s="505">
        <f t="shared" si="39"/>
        <v>0</v>
      </c>
      <c r="BS114" s="505" t="str">
        <f t="shared" si="40"/>
        <v/>
      </c>
      <c r="BT114" s="499"/>
      <c r="BU114" s="499" t="str">
        <f t="shared" si="32"/>
        <v/>
      </c>
      <c r="BV114" s="499"/>
      <c r="BW114" s="499" t="str">
        <f t="shared" si="41"/>
        <v>5-1900</v>
      </c>
      <c r="BX114" s="499">
        <f t="shared" si="33"/>
        <v>30.6</v>
      </c>
      <c r="BY114" s="499"/>
      <c r="BZ114" s="499"/>
      <c r="CA114" s="499"/>
      <c r="CB114" s="520">
        <f t="shared" si="42"/>
        <v>0</v>
      </c>
      <c r="CC114" s="521">
        <v>2</v>
      </c>
      <c r="CD114" s="522">
        <f t="shared" si="43"/>
        <v>30.6</v>
      </c>
      <c r="CE114" s="522"/>
      <c r="CF114" s="522"/>
      <c r="CG114" s="523"/>
      <c r="CH114" s="524" t="str">
        <f t="shared" si="44"/>
        <v>NOT STARTED</v>
      </c>
      <c r="CI114" s="505">
        <f t="shared" si="45"/>
        <v>0</v>
      </c>
      <c r="CJ114" s="505"/>
      <c r="CK114" s="526"/>
      <c r="CL114" s="526"/>
      <c r="CM114" s="513">
        <f t="shared" si="46"/>
        <v>0</v>
      </c>
      <c r="CN114" s="513">
        <f t="shared" si="47"/>
        <v>0</v>
      </c>
      <c r="CO114" s="501"/>
      <c r="CP114" s="501"/>
      <c r="CQ114" s="501"/>
      <c r="CR114" s="501">
        <f t="shared" si="48"/>
        <v>0</v>
      </c>
      <c r="CS114" s="527"/>
      <c r="CT114" s="527"/>
      <c r="CU114" s="527">
        <f t="shared" si="49"/>
        <v>0</v>
      </c>
      <c r="CV114" s="572"/>
    </row>
    <row r="115" ht="17" hidden="1" customHeight="1" spans="1:100">
      <c r="A115" s="499">
        <v>46327</v>
      </c>
      <c r="B115" s="500" t="s">
        <v>116</v>
      </c>
      <c r="C115" s="500" t="s">
        <v>117</v>
      </c>
      <c r="D115" s="501" t="s">
        <v>607</v>
      </c>
      <c r="E115" s="500"/>
      <c r="F115" s="500"/>
      <c r="G115" s="501" t="s">
        <v>608</v>
      </c>
      <c r="H115" s="501" t="s">
        <v>609</v>
      </c>
      <c r="I115" s="501" t="s">
        <v>519</v>
      </c>
      <c r="J115" s="501"/>
      <c r="K115" s="501"/>
      <c r="L115" s="500"/>
      <c r="M115" s="500" t="s">
        <v>610</v>
      </c>
      <c r="N115" s="573" t="s">
        <v>611</v>
      </c>
      <c r="O115" s="568" t="s">
        <v>143</v>
      </c>
      <c r="P115" s="569" t="str">
        <f t="shared" si="28"/>
        <v>&gt;=10 TONNES</v>
      </c>
      <c r="Q115" s="501">
        <v>37.6</v>
      </c>
      <c r="R115" s="501"/>
      <c r="S115" s="504" t="str">
        <f t="shared" si="34"/>
        <v>NOT STARTED</v>
      </c>
      <c r="T115" s="505">
        <f t="shared" si="35"/>
        <v>0</v>
      </c>
      <c r="U115" s="505" t="str">
        <f t="shared" si="50"/>
        <v/>
      </c>
      <c r="V115" s="499"/>
      <c r="W115" s="574"/>
      <c r="X115" s="507" t="str">
        <f t="shared" si="36"/>
        <v>FOR SURVEY</v>
      </c>
      <c r="Y115" s="517"/>
      <c r="Z115" s="517"/>
      <c r="AA115" s="566"/>
      <c r="AB115" s="501"/>
      <c r="AC115" s="566"/>
      <c r="AD115" s="511"/>
      <c r="AE115" s="512" t="s">
        <v>128</v>
      </c>
      <c r="AF115" s="512">
        <f t="shared" si="29"/>
        <v>0</v>
      </c>
      <c r="AG115" s="513">
        <f t="shared" si="30"/>
        <v>0</v>
      </c>
      <c r="AH115" s="501"/>
      <c r="AI115" s="501"/>
      <c r="AJ115" s="501"/>
      <c r="AK115" s="501"/>
      <c r="AL115" s="501"/>
      <c r="AM115" s="500"/>
      <c r="AN115" s="505">
        <f t="shared" si="37"/>
        <v>0</v>
      </c>
      <c r="AO115" s="516" t="str">
        <f t="shared" si="38"/>
        <v>6-1900</v>
      </c>
      <c r="AP115" s="499"/>
      <c r="AQ115" s="499">
        <v>36</v>
      </c>
      <c r="AR115" s="515" t="str">
        <f t="shared" si="31"/>
        <v>WAITING FOR PLAN</v>
      </c>
      <c r="AS115" s="515"/>
      <c r="AT115" s="515"/>
      <c r="AU115" s="517"/>
      <c r="AV115" s="517"/>
      <c r="AW115" s="514"/>
      <c r="AX115" s="515"/>
      <c r="AY115" s="517"/>
      <c r="AZ115" s="517"/>
      <c r="BA115" s="501"/>
      <c r="BB115" s="501"/>
      <c r="BC115" s="567"/>
      <c r="BD115" s="563"/>
      <c r="BE115" s="513"/>
      <c r="BF115" s="513"/>
      <c r="BG115" s="513"/>
      <c r="BH115" s="499"/>
      <c r="BI115" s="513"/>
      <c r="BJ115" s="513"/>
      <c r="BK115" s="499"/>
      <c r="BL115" s="499"/>
      <c r="BM115" s="513"/>
      <c r="BN115" s="513"/>
      <c r="BO115" s="513"/>
      <c r="BP115" s="499"/>
      <c r="BQ115" s="519"/>
      <c r="BR115" s="505">
        <f t="shared" si="39"/>
        <v>0</v>
      </c>
      <c r="BS115" s="505" t="str">
        <f t="shared" si="40"/>
        <v/>
      </c>
      <c r="BT115" s="499"/>
      <c r="BU115" s="499" t="str">
        <f t="shared" si="32"/>
        <v/>
      </c>
      <c r="BV115" s="499"/>
      <c r="BW115" s="499" t="str">
        <f t="shared" si="41"/>
        <v>3-1900</v>
      </c>
      <c r="BX115" s="499">
        <f t="shared" si="33"/>
        <v>15.04</v>
      </c>
      <c r="BY115" s="499"/>
      <c r="BZ115" s="499"/>
      <c r="CA115" s="499"/>
      <c r="CB115" s="520">
        <f t="shared" si="42"/>
        <v>0</v>
      </c>
      <c r="CC115" s="521">
        <v>2</v>
      </c>
      <c r="CD115" s="522">
        <f t="shared" si="43"/>
        <v>15.04</v>
      </c>
      <c r="CE115" s="522"/>
      <c r="CF115" s="522"/>
      <c r="CG115" s="523"/>
      <c r="CH115" s="524" t="str">
        <f t="shared" si="44"/>
        <v>NOT STARTED</v>
      </c>
      <c r="CI115" s="505">
        <f t="shared" si="45"/>
        <v>0</v>
      </c>
      <c r="CJ115" s="505"/>
      <c r="CK115" s="526"/>
      <c r="CL115" s="526"/>
      <c r="CM115" s="513">
        <f t="shared" si="46"/>
        <v>0</v>
      </c>
      <c r="CN115" s="513">
        <f t="shared" si="47"/>
        <v>0</v>
      </c>
      <c r="CO115" s="501"/>
      <c r="CP115" s="501"/>
      <c r="CQ115" s="501"/>
      <c r="CR115" s="501">
        <f t="shared" si="48"/>
        <v>0</v>
      </c>
      <c r="CS115" s="527"/>
      <c r="CT115" s="527"/>
      <c r="CU115" s="527">
        <f t="shared" si="49"/>
        <v>0</v>
      </c>
      <c r="CV115" s="572"/>
    </row>
    <row r="116" ht="17" hidden="1" customHeight="1" spans="1:100">
      <c r="A116" s="499">
        <v>46327</v>
      </c>
      <c r="B116" s="500" t="s">
        <v>116</v>
      </c>
      <c r="C116" s="500" t="s">
        <v>117</v>
      </c>
      <c r="D116" s="501" t="s">
        <v>500</v>
      </c>
      <c r="E116" s="500"/>
      <c r="F116" s="500"/>
      <c r="G116" s="501" t="s">
        <v>612</v>
      </c>
      <c r="H116" s="501" t="s">
        <v>613</v>
      </c>
      <c r="I116" s="501" t="s">
        <v>503</v>
      </c>
      <c r="J116" s="501"/>
      <c r="K116" s="501"/>
      <c r="L116" s="500"/>
      <c r="M116" s="500" t="s">
        <v>614</v>
      </c>
      <c r="N116" s="573" t="s">
        <v>615</v>
      </c>
      <c r="O116" s="568" t="s">
        <v>143</v>
      </c>
      <c r="P116" s="569" t="str">
        <f t="shared" si="28"/>
        <v>&gt;=10 TONNES</v>
      </c>
      <c r="Q116" s="501">
        <v>31.5</v>
      </c>
      <c r="R116" s="501"/>
      <c r="S116" s="504" t="str">
        <f t="shared" si="34"/>
        <v>NOT STARTED</v>
      </c>
      <c r="T116" s="505">
        <f t="shared" si="35"/>
        <v>0</v>
      </c>
      <c r="U116" s="505" t="str">
        <f t="shared" si="50"/>
        <v/>
      </c>
      <c r="V116" s="499"/>
      <c r="W116" s="574"/>
      <c r="X116" s="507" t="str">
        <f t="shared" si="36"/>
        <v>FOR SURVEY</v>
      </c>
      <c r="Y116" s="517"/>
      <c r="Z116" s="517"/>
      <c r="AA116" s="566"/>
      <c r="AB116" s="501"/>
      <c r="AC116" s="566"/>
      <c r="AD116" s="511"/>
      <c r="AE116" s="512" t="s">
        <v>128</v>
      </c>
      <c r="AF116" s="512">
        <f t="shared" si="29"/>
        <v>0</v>
      </c>
      <c r="AG116" s="513">
        <f t="shared" si="30"/>
        <v>0</v>
      </c>
      <c r="AH116" s="501"/>
      <c r="AI116" s="501"/>
      <c r="AJ116" s="501"/>
      <c r="AK116" s="501"/>
      <c r="AL116" s="501"/>
      <c r="AM116" s="500"/>
      <c r="AN116" s="505">
        <f t="shared" si="37"/>
        <v>0</v>
      </c>
      <c r="AO116" s="516" t="str">
        <f t="shared" si="38"/>
        <v>6-1900</v>
      </c>
      <c r="AP116" s="499"/>
      <c r="AQ116" s="499">
        <v>36</v>
      </c>
      <c r="AR116" s="515" t="str">
        <f t="shared" si="31"/>
        <v>WAITING FOR PLAN</v>
      </c>
      <c r="AS116" s="515"/>
      <c r="AT116" s="515"/>
      <c r="AU116" s="517"/>
      <c r="AV116" s="517"/>
      <c r="AW116" s="514"/>
      <c r="AX116" s="515"/>
      <c r="AY116" s="517"/>
      <c r="AZ116" s="517"/>
      <c r="BA116" s="501"/>
      <c r="BB116" s="501"/>
      <c r="BC116" s="567"/>
      <c r="BD116" s="563"/>
      <c r="BE116" s="513"/>
      <c r="BF116" s="513"/>
      <c r="BG116" s="513"/>
      <c r="BH116" s="499"/>
      <c r="BI116" s="513"/>
      <c r="BJ116" s="513"/>
      <c r="BK116" s="499"/>
      <c r="BL116" s="499"/>
      <c r="BM116" s="513"/>
      <c r="BN116" s="513"/>
      <c r="BO116" s="513"/>
      <c r="BP116" s="499"/>
      <c r="BQ116" s="519"/>
      <c r="BR116" s="505">
        <f t="shared" si="39"/>
        <v>0</v>
      </c>
      <c r="BS116" s="505" t="str">
        <f t="shared" si="40"/>
        <v/>
      </c>
      <c r="BT116" s="499"/>
      <c r="BU116" s="499" t="str">
        <f t="shared" si="32"/>
        <v/>
      </c>
      <c r="BV116" s="499"/>
      <c r="BW116" s="499" t="str">
        <f t="shared" si="41"/>
        <v>2-1900</v>
      </c>
      <c r="BX116" s="499">
        <f t="shared" si="33"/>
        <v>12.6</v>
      </c>
      <c r="BY116" s="499"/>
      <c r="BZ116" s="499"/>
      <c r="CA116" s="499"/>
      <c r="CB116" s="520">
        <f t="shared" si="42"/>
        <v>0</v>
      </c>
      <c r="CC116" s="521">
        <v>2</v>
      </c>
      <c r="CD116" s="522">
        <f t="shared" si="43"/>
        <v>12.6</v>
      </c>
      <c r="CE116" s="522"/>
      <c r="CF116" s="522"/>
      <c r="CG116" s="523"/>
      <c r="CH116" s="524" t="str">
        <f t="shared" si="44"/>
        <v>NOT STARTED</v>
      </c>
      <c r="CI116" s="505">
        <f t="shared" si="45"/>
        <v>0</v>
      </c>
      <c r="CJ116" s="505"/>
      <c r="CK116" s="526"/>
      <c r="CL116" s="526"/>
      <c r="CM116" s="513">
        <f t="shared" si="46"/>
        <v>0</v>
      </c>
      <c r="CN116" s="513">
        <f t="shared" si="47"/>
        <v>0</v>
      </c>
      <c r="CO116" s="501"/>
      <c r="CP116" s="501"/>
      <c r="CQ116" s="501"/>
      <c r="CR116" s="501">
        <f t="shared" si="48"/>
        <v>0</v>
      </c>
      <c r="CS116" s="527"/>
      <c r="CT116" s="527"/>
      <c r="CU116" s="527">
        <f t="shared" si="49"/>
        <v>0</v>
      </c>
      <c r="CV116" s="572"/>
    </row>
    <row r="117" ht="17" hidden="1" customHeight="1" spans="1:100">
      <c r="A117" s="499">
        <v>46327</v>
      </c>
      <c r="B117" s="500" t="s">
        <v>116</v>
      </c>
      <c r="C117" s="500" t="s">
        <v>117</v>
      </c>
      <c r="D117" s="501" t="s">
        <v>607</v>
      </c>
      <c r="E117" s="500"/>
      <c r="F117" s="500"/>
      <c r="G117" s="501" t="s">
        <v>616</v>
      </c>
      <c r="H117" s="501" t="s">
        <v>617</v>
      </c>
      <c r="I117" s="501" t="s">
        <v>519</v>
      </c>
      <c r="J117" s="501"/>
      <c r="K117" s="501"/>
      <c r="L117" s="500"/>
      <c r="M117" s="500" t="s">
        <v>618</v>
      </c>
      <c r="N117" s="573" t="s">
        <v>619</v>
      </c>
      <c r="O117" s="568" t="s">
        <v>143</v>
      </c>
      <c r="P117" s="569" t="str">
        <f t="shared" si="28"/>
        <v>&gt;=10 TONNES</v>
      </c>
      <c r="Q117" s="501">
        <v>31.5</v>
      </c>
      <c r="R117" s="501"/>
      <c r="S117" s="504" t="str">
        <f t="shared" si="34"/>
        <v>NOT STARTED</v>
      </c>
      <c r="T117" s="505">
        <f t="shared" si="35"/>
        <v>0</v>
      </c>
      <c r="U117" s="505" t="str">
        <f t="shared" si="50"/>
        <v/>
      </c>
      <c r="V117" s="499"/>
      <c r="W117" s="574"/>
      <c r="X117" s="507" t="str">
        <f t="shared" si="36"/>
        <v>FOR SURVEY</v>
      </c>
      <c r="Y117" s="517"/>
      <c r="Z117" s="517"/>
      <c r="AA117" s="566"/>
      <c r="AB117" s="501"/>
      <c r="AC117" s="566"/>
      <c r="AD117" s="511"/>
      <c r="AE117" s="512" t="s">
        <v>216</v>
      </c>
      <c r="AF117" s="512">
        <f t="shared" si="29"/>
        <v>0</v>
      </c>
      <c r="AG117" s="513">
        <f t="shared" si="30"/>
        <v>0</v>
      </c>
      <c r="AH117" s="501"/>
      <c r="AI117" s="501"/>
      <c r="AJ117" s="501"/>
      <c r="AK117" s="501"/>
      <c r="AL117" s="501"/>
      <c r="AM117" s="500"/>
      <c r="AN117" s="505">
        <f t="shared" si="37"/>
        <v>0</v>
      </c>
      <c r="AO117" s="516" t="str">
        <f t="shared" si="38"/>
        <v>6-1900</v>
      </c>
      <c r="AP117" s="499"/>
      <c r="AQ117" s="499">
        <v>36</v>
      </c>
      <c r="AR117" s="515" t="str">
        <f t="shared" si="31"/>
        <v>WAITING FOR PLAN</v>
      </c>
      <c r="AS117" s="515"/>
      <c r="AT117" s="515"/>
      <c r="AU117" s="517"/>
      <c r="AV117" s="517"/>
      <c r="AW117" s="514"/>
      <c r="AX117" s="515"/>
      <c r="AY117" s="517"/>
      <c r="AZ117" s="517"/>
      <c r="BA117" s="501"/>
      <c r="BB117" s="501"/>
      <c r="BC117" s="567"/>
      <c r="BD117" s="563"/>
      <c r="BE117" s="513"/>
      <c r="BF117" s="513"/>
      <c r="BG117" s="513"/>
      <c r="BH117" s="499"/>
      <c r="BI117" s="513"/>
      <c r="BJ117" s="513"/>
      <c r="BK117" s="499"/>
      <c r="BL117" s="499"/>
      <c r="BM117" s="513"/>
      <c r="BN117" s="513"/>
      <c r="BO117" s="513"/>
      <c r="BP117" s="499"/>
      <c r="BQ117" s="519"/>
      <c r="BR117" s="505">
        <f t="shared" si="39"/>
        <v>0</v>
      </c>
      <c r="BS117" s="505" t="str">
        <f t="shared" si="40"/>
        <v/>
      </c>
      <c r="BT117" s="499"/>
      <c r="BU117" s="499" t="str">
        <f t="shared" si="32"/>
        <v/>
      </c>
      <c r="BV117" s="499"/>
      <c r="BW117" s="499" t="str">
        <f t="shared" si="41"/>
        <v>2-1900</v>
      </c>
      <c r="BX117" s="499">
        <f t="shared" si="33"/>
        <v>12.6</v>
      </c>
      <c r="BY117" s="499"/>
      <c r="BZ117" s="499"/>
      <c r="CA117" s="499"/>
      <c r="CB117" s="520">
        <f t="shared" si="42"/>
        <v>0</v>
      </c>
      <c r="CC117" s="521">
        <v>2</v>
      </c>
      <c r="CD117" s="522">
        <f t="shared" si="43"/>
        <v>12.6</v>
      </c>
      <c r="CE117" s="522"/>
      <c r="CF117" s="522"/>
      <c r="CG117" s="523"/>
      <c r="CH117" s="524" t="str">
        <f t="shared" si="44"/>
        <v>NOT STARTED</v>
      </c>
      <c r="CI117" s="505">
        <f t="shared" si="45"/>
        <v>0</v>
      </c>
      <c r="CJ117" s="505"/>
      <c r="CK117" s="526"/>
      <c r="CL117" s="526"/>
      <c r="CM117" s="513">
        <f t="shared" si="46"/>
        <v>0</v>
      </c>
      <c r="CN117" s="513">
        <f t="shared" si="47"/>
        <v>0</v>
      </c>
      <c r="CO117" s="501"/>
      <c r="CP117" s="501"/>
      <c r="CQ117" s="501"/>
      <c r="CR117" s="501">
        <f t="shared" si="48"/>
        <v>0</v>
      </c>
      <c r="CS117" s="527"/>
      <c r="CT117" s="527"/>
      <c r="CU117" s="527">
        <f t="shared" si="49"/>
        <v>0</v>
      </c>
      <c r="CV117" s="572"/>
    </row>
    <row r="118" ht="17" hidden="1" customHeight="1" spans="1:100">
      <c r="A118" s="499">
        <v>46327</v>
      </c>
      <c r="B118" s="500" t="s">
        <v>363</v>
      </c>
      <c r="C118" s="500" t="s">
        <v>117</v>
      </c>
      <c r="D118" s="501" t="s">
        <v>620</v>
      </c>
      <c r="E118" s="500"/>
      <c r="F118" s="500"/>
      <c r="G118" s="501" t="s">
        <v>621</v>
      </c>
      <c r="H118" s="501" t="s">
        <v>622</v>
      </c>
      <c r="I118" s="501" t="s">
        <v>519</v>
      </c>
      <c r="J118" s="501"/>
      <c r="K118" s="500" t="s">
        <v>363</v>
      </c>
      <c r="L118" s="500"/>
      <c r="M118" s="500" t="s">
        <v>623</v>
      </c>
      <c r="N118" s="571" t="s">
        <v>624</v>
      </c>
      <c r="O118" s="568" t="s">
        <v>143</v>
      </c>
      <c r="P118" s="569" t="str">
        <f t="shared" si="28"/>
        <v>&gt;=10 TONNES</v>
      </c>
      <c r="Q118" s="501">
        <v>31.5</v>
      </c>
      <c r="R118" s="501"/>
      <c r="S118" s="504" t="str">
        <f t="shared" si="34"/>
        <v>NOT STARTED</v>
      </c>
      <c r="T118" s="505">
        <f t="shared" si="35"/>
        <v>0</v>
      </c>
      <c r="U118" s="505"/>
      <c r="V118" s="499"/>
      <c r="W118" s="574"/>
      <c r="X118" s="507" t="str">
        <f t="shared" si="36"/>
        <v>FOR SURVEY</v>
      </c>
      <c r="Y118" s="517"/>
      <c r="Z118" s="517"/>
      <c r="AA118" s="566"/>
      <c r="AB118" s="501"/>
      <c r="AC118" s="566"/>
      <c r="AD118" s="511"/>
      <c r="AE118" s="512"/>
      <c r="AF118" s="512">
        <f t="shared" si="29"/>
        <v>0</v>
      </c>
      <c r="AG118" s="513">
        <f t="shared" si="30"/>
        <v>0</v>
      </c>
      <c r="AH118" s="501"/>
      <c r="AI118" s="501"/>
      <c r="AJ118" s="501"/>
      <c r="AK118" s="501"/>
      <c r="AL118" s="501"/>
      <c r="AM118" s="500"/>
      <c r="AN118" s="505">
        <f t="shared" si="37"/>
        <v>0</v>
      </c>
      <c r="AO118" s="516" t="str">
        <f t="shared" si="38"/>
        <v/>
      </c>
      <c r="AP118" s="499"/>
      <c r="AQ118" s="499"/>
      <c r="AR118" s="515" t="str">
        <f t="shared" si="31"/>
        <v>WAITING FOR PLAN</v>
      </c>
      <c r="AS118" s="515"/>
      <c r="AT118" s="515"/>
      <c r="AU118" s="517"/>
      <c r="AV118" s="517"/>
      <c r="AW118" s="514"/>
      <c r="AX118" s="515"/>
      <c r="AY118" s="517"/>
      <c r="AZ118" s="517"/>
      <c r="BA118" s="501"/>
      <c r="BB118" s="501"/>
      <c r="BC118" s="567"/>
      <c r="BD118" s="563"/>
      <c r="BE118" s="513"/>
      <c r="BF118" s="513"/>
      <c r="BG118" s="513"/>
      <c r="BH118" s="499"/>
      <c r="BI118" s="513"/>
      <c r="BJ118" s="513"/>
      <c r="BK118" s="499"/>
      <c r="BL118" s="499"/>
      <c r="BM118" s="513"/>
      <c r="BN118" s="513"/>
      <c r="BO118" s="513"/>
      <c r="BP118" s="499"/>
      <c r="BQ118" s="519"/>
      <c r="BR118" s="505">
        <f t="shared" si="39"/>
        <v>0</v>
      </c>
      <c r="BS118" s="505" t="str">
        <f t="shared" si="40"/>
        <v/>
      </c>
      <c r="BT118" s="499"/>
      <c r="BU118" s="499" t="str">
        <f t="shared" si="32"/>
        <v/>
      </c>
      <c r="BV118" s="499"/>
      <c r="BW118" s="499" t="str">
        <f t="shared" si="41"/>
        <v>2-1900</v>
      </c>
      <c r="BX118" s="499">
        <f t="shared" si="33"/>
        <v>12.6</v>
      </c>
      <c r="BY118" s="499"/>
      <c r="BZ118" s="499"/>
      <c r="CA118" s="499"/>
      <c r="CB118" s="520">
        <f t="shared" si="42"/>
        <v>0</v>
      </c>
      <c r="CC118" s="521">
        <v>2</v>
      </c>
      <c r="CD118" s="522">
        <f t="shared" si="43"/>
        <v>12.6</v>
      </c>
      <c r="CE118" s="522"/>
      <c r="CF118" s="522"/>
      <c r="CG118" s="523"/>
      <c r="CH118" s="524" t="str">
        <f t="shared" si="44"/>
        <v>NOT STARTED</v>
      </c>
      <c r="CI118" s="505">
        <f t="shared" si="45"/>
        <v>0</v>
      </c>
      <c r="CJ118" s="505"/>
      <c r="CK118" s="526"/>
      <c r="CL118" s="526"/>
      <c r="CM118" s="513">
        <f t="shared" si="46"/>
        <v>0</v>
      </c>
      <c r="CN118" s="513">
        <f t="shared" si="47"/>
        <v>0</v>
      </c>
      <c r="CO118" s="501"/>
      <c r="CP118" s="501"/>
      <c r="CQ118" s="501"/>
      <c r="CR118" s="501">
        <f t="shared" si="48"/>
        <v>0</v>
      </c>
      <c r="CS118" s="527"/>
      <c r="CT118" s="527"/>
      <c r="CU118" s="527">
        <f t="shared" si="49"/>
        <v>0</v>
      </c>
      <c r="CV118" s="572"/>
    </row>
    <row r="119" ht="17" hidden="1" customHeight="1" spans="1:100">
      <c r="A119" s="499">
        <v>46327</v>
      </c>
      <c r="B119" s="500" t="s">
        <v>116</v>
      </c>
      <c r="C119" s="500" t="s">
        <v>117</v>
      </c>
      <c r="D119" s="501" t="s">
        <v>607</v>
      </c>
      <c r="E119" s="500"/>
      <c r="F119" s="500"/>
      <c r="G119" s="501" t="s">
        <v>617</v>
      </c>
      <c r="H119" s="501" t="s">
        <v>625</v>
      </c>
      <c r="I119" s="501" t="s">
        <v>519</v>
      </c>
      <c r="J119" s="501"/>
      <c r="K119" s="501"/>
      <c r="L119" s="500"/>
      <c r="M119" s="500" t="s">
        <v>626</v>
      </c>
      <c r="N119" s="573" t="s">
        <v>627</v>
      </c>
      <c r="O119" s="568" t="s">
        <v>160</v>
      </c>
      <c r="P119" s="569" t="str">
        <f t="shared" si="28"/>
        <v>&gt;=10 TONNES</v>
      </c>
      <c r="Q119" s="501">
        <v>27.3</v>
      </c>
      <c r="R119" s="501"/>
      <c r="S119" s="504" t="str">
        <f t="shared" si="34"/>
        <v>NOT STARTED</v>
      </c>
      <c r="T119" s="505">
        <f t="shared" si="35"/>
        <v>0</v>
      </c>
      <c r="U119" s="505" t="str">
        <f t="shared" si="50"/>
        <v/>
      </c>
      <c r="V119" s="499"/>
      <c r="W119" s="574"/>
      <c r="X119" s="507" t="str">
        <f t="shared" si="36"/>
        <v>FOR SURVEY</v>
      </c>
      <c r="Y119" s="517"/>
      <c r="Z119" s="517"/>
      <c r="AA119" s="566"/>
      <c r="AB119" s="501"/>
      <c r="AC119" s="566"/>
      <c r="AD119" s="511"/>
      <c r="AE119" s="512" t="s">
        <v>216</v>
      </c>
      <c r="AF119" s="512">
        <f t="shared" si="29"/>
        <v>0</v>
      </c>
      <c r="AG119" s="513">
        <f t="shared" si="30"/>
        <v>0</v>
      </c>
      <c r="AH119" s="501"/>
      <c r="AI119" s="501"/>
      <c r="AJ119" s="501"/>
      <c r="AK119" s="501"/>
      <c r="AL119" s="501"/>
      <c r="AM119" s="500"/>
      <c r="AN119" s="505">
        <f t="shared" si="37"/>
        <v>0</v>
      </c>
      <c r="AO119" s="516" t="str">
        <f t="shared" si="38"/>
        <v>6-1900</v>
      </c>
      <c r="AP119" s="499"/>
      <c r="AQ119" s="499">
        <v>36</v>
      </c>
      <c r="AR119" s="515" t="str">
        <f t="shared" si="31"/>
        <v>WAITING FOR PLAN</v>
      </c>
      <c r="AS119" s="515"/>
      <c r="AT119" s="515"/>
      <c r="AU119" s="517"/>
      <c r="AV119" s="517"/>
      <c r="AW119" s="514"/>
      <c r="AX119" s="515"/>
      <c r="AY119" s="517"/>
      <c r="AZ119" s="517"/>
      <c r="BA119" s="501"/>
      <c r="BB119" s="501"/>
      <c r="BC119" s="567"/>
      <c r="BD119" s="563"/>
      <c r="BE119" s="513"/>
      <c r="BF119" s="513"/>
      <c r="BG119" s="513"/>
      <c r="BH119" s="499"/>
      <c r="BI119" s="513"/>
      <c r="BJ119" s="513"/>
      <c r="BK119" s="499"/>
      <c r="BL119" s="499"/>
      <c r="BM119" s="513"/>
      <c r="BN119" s="513"/>
      <c r="BO119" s="513"/>
      <c r="BP119" s="499"/>
      <c r="BQ119" s="519"/>
      <c r="BR119" s="505">
        <f t="shared" si="39"/>
        <v>0</v>
      </c>
      <c r="BS119" s="505" t="str">
        <f t="shared" si="40"/>
        <v/>
      </c>
      <c r="BT119" s="499"/>
      <c r="BU119" s="499" t="str">
        <f t="shared" si="32"/>
        <v/>
      </c>
      <c r="BV119" s="499"/>
      <c r="BW119" s="499" t="str">
        <f t="shared" si="41"/>
        <v>2-1900</v>
      </c>
      <c r="BX119" s="499">
        <f t="shared" si="33"/>
        <v>10.92</v>
      </c>
      <c r="BY119" s="499"/>
      <c r="BZ119" s="499"/>
      <c r="CA119" s="499"/>
      <c r="CB119" s="520">
        <f t="shared" si="42"/>
        <v>0</v>
      </c>
      <c r="CC119" s="521">
        <v>2</v>
      </c>
      <c r="CD119" s="522">
        <f t="shared" si="43"/>
        <v>10.92</v>
      </c>
      <c r="CE119" s="522"/>
      <c r="CF119" s="522"/>
      <c r="CG119" s="523"/>
      <c r="CH119" s="524" t="str">
        <f t="shared" si="44"/>
        <v>NOT STARTED</v>
      </c>
      <c r="CI119" s="505">
        <f t="shared" si="45"/>
        <v>0</v>
      </c>
      <c r="CJ119" s="505"/>
      <c r="CK119" s="526"/>
      <c r="CL119" s="526"/>
      <c r="CM119" s="513">
        <f t="shared" si="46"/>
        <v>0</v>
      </c>
      <c r="CN119" s="513">
        <f t="shared" si="47"/>
        <v>0</v>
      </c>
      <c r="CO119" s="501"/>
      <c r="CP119" s="501"/>
      <c r="CQ119" s="501"/>
      <c r="CR119" s="501">
        <f t="shared" si="48"/>
        <v>0</v>
      </c>
      <c r="CS119" s="527"/>
      <c r="CT119" s="527"/>
      <c r="CU119" s="527">
        <f t="shared" si="49"/>
        <v>0</v>
      </c>
      <c r="CV119" s="572"/>
    </row>
    <row r="120" ht="17" hidden="1" customHeight="1" spans="1:100">
      <c r="A120" s="499">
        <v>46327</v>
      </c>
      <c r="B120" s="500" t="s">
        <v>116</v>
      </c>
      <c r="C120" s="500" t="s">
        <v>117</v>
      </c>
      <c r="D120" s="501" t="s">
        <v>607</v>
      </c>
      <c r="E120" s="500"/>
      <c r="F120" s="500"/>
      <c r="G120" s="501" t="s">
        <v>628</v>
      </c>
      <c r="H120" s="501" t="s">
        <v>617</v>
      </c>
      <c r="I120" s="501" t="s">
        <v>519</v>
      </c>
      <c r="J120" s="501"/>
      <c r="K120" s="501"/>
      <c r="L120" s="500"/>
      <c r="M120" s="500" t="s">
        <v>629</v>
      </c>
      <c r="N120" s="573" t="s">
        <v>630</v>
      </c>
      <c r="O120" s="568" t="s">
        <v>160</v>
      </c>
      <c r="P120" s="569" t="str">
        <f t="shared" si="28"/>
        <v>&gt;=10 TONNES</v>
      </c>
      <c r="Q120" s="501">
        <v>27.3</v>
      </c>
      <c r="R120" s="501"/>
      <c r="S120" s="504" t="str">
        <f t="shared" si="34"/>
        <v>NOT STARTED</v>
      </c>
      <c r="T120" s="505">
        <f t="shared" si="35"/>
        <v>0</v>
      </c>
      <c r="U120" s="505" t="str">
        <f t="shared" si="50"/>
        <v/>
      </c>
      <c r="V120" s="499"/>
      <c r="W120" s="574"/>
      <c r="X120" s="507" t="str">
        <f t="shared" si="36"/>
        <v>FOR SURVEY</v>
      </c>
      <c r="Y120" s="517"/>
      <c r="Z120" s="517"/>
      <c r="AA120" s="566"/>
      <c r="AB120" s="501"/>
      <c r="AC120" s="566"/>
      <c r="AD120" s="511"/>
      <c r="AE120" s="512" t="s">
        <v>128</v>
      </c>
      <c r="AF120" s="512">
        <f t="shared" si="29"/>
        <v>0</v>
      </c>
      <c r="AG120" s="513">
        <f t="shared" si="30"/>
        <v>0</v>
      </c>
      <c r="AH120" s="501"/>
      <c r="AI120" s="501"/>
      <c r="AJ120" s="501"/>
      <c r="AK120" s="501"/>
      <c r="AL120" s="501"/>
      <c r="AM120" s="500"/>
      <c r="AN120" s="505">
        <f t="shared" si="37"/>
        <v>0</v>
      </c>
      <c r="AO120" s="516" t="str">
        <f t="shared" si="38"/>
        <v>6-1900</v>
      </c>
      <c r="AP120" s="499"/>
      <c r="AQ120" s="499">
        <v>36</v>
      </c>
      <c r="AR120" s="515" t="str">
        <f t="shared" si="31"/>
        <v>WAITING FOR PLAN</v>
      </c>
      <c r="AS120" s="515"/>
      <c r="AT120" s="515"/>
      <c r="AU120" s="517"/>
      <c r="AV120" s="517"/>
      <c r="AW120" s="514"/>
      <c r="AX120" s="515"/>
      <c r="AY120" s="517"/>
      <c r="AZ120" s="517"/>
      <c r="BA120" s="501"/>
      <c r="BB120" s="501"/>
      <c r="BC120" s="567"/>
      <c r="BD120" s="563"/>
      <c r="BE120" s="513"/>
      <c r="BF120" s="513"/>
      <c r="BG120" s="513"/>
      <c r="BH120" s="499"/>
      <c r="BI120" s="513"/>
      <c r="BJ120" s="513"/>
      <c r="BK120" s="499"/>
      <c r="BL120" s="499"/>
      <c r="BM120" s="513"/>
      <c r="BN120" s="513"/>
      <c r="BO120" s="513"/>
      <c r="BP120" s="499"/>
      <c r="BQ120" s="519"/>
      <c r="BR120" s="505">
        <f t="shared" si="39"/>
        <v>0</v>
      </c>
      <c r="BS120" s="505" t="str">
        <f t="shared" si="40"/>
        <v/>
      </c>
      <c r="BT120" s="499"/>
      <c r="BU120" s="499" t="str">
        <f t="shared" si="32"/>
        <v/>
      </c>
      <c r="BV120" s="499"/>
      <c r="BW120" s="499" t="str">
        <f t="shared" si="41"/>
        <v>2-1900</v>
      </c>
      <c r="BX120" s="499">
        <f t="shared" si="33"/>
        <v>10.92</v>
      </c>
      <c r="BY120" s="499"/>
      <c r="BZ120" s="499"/>
      <c r="CA120" s="499"/>
      <c r="CB120" s="520">
        <f t="shared" si="42"/>
        <v>0</v>
      </c>
      <c r="CC120" s="521">
        <v>2</v>
      </c>
      <c r="CD120" s="522">
        <f t="shared" si="43"/>
        <v>10.92</v>
      </c>
      <c r="CE120" s="522"/>
      <c r="CF120" s="522"/>
      <c r="CG120" s="523"/>
      <c r="CH120" s="524" t="str">
        <f t="shared" si="44"/>
        <v>NOT STARTED</v>
      </c>
      <c r="CI120" s="505">
        <f t="shared" si="45"/>
        <v>0</v>
      </c>
      <c r="CJ120" s="505"/>
      <c r="CK120" s="526"/>
      <c r="CL120" s="526"/>
      <c r="CM120" s="513">
        <f t="shared" si="46"/>
        <v>0</v>
      </c>
      <c r="CN120" s="513">
        <f t="shared" si="47"/>
        <v>0</v>
      </c>
      <c r="CO120" s="501"/>
      <c r="CP120" s="501"/>
      <c r="CQ120" s="501"/>
      <c r="CR120" s="501">
        <f t="shared" si="48"/>
        <v>0</v>
      </c>
      <c r="CS120" s="527"/>
      <c r="CT120" s="527"/>
      <c r="CU120" s="527">
        <f t="shared" si="49"/>
        <v>0</v>
      </c>
      <c r="CV120" s="572"/>
    </row>
    <row r="121" ht="17" hidden="1" customHeight="1" spans="1:100">
      <c r="A121" s="499">
        <v>46327</v>
      </c>
      <c r="B121" s="500" t="s">
        <v>363</v>
      </c>
      <c r="C121" s="500" t="s">
        <v>117</v>
      </c>
      <c r="D121" s="501" t="s">
        <v>620</v>
      </c>
      <c r="E121" s="500"/>
      <c r="F121" s="500"/>
      <c r="G121" s="501">
        <v>0</v>
      </c>
      <c r="H121" s="501" t="s">
        <v>631</v>
      </c>
      <c r="I121" s="501" t="s">
        <v>519</v>
      </c>
      <c r="J121" s="501"/>
      <c r="K121" s="500" t="s">
        <v>363</v>
      </c>
      <c r="L121" s="500"/>
      <c r="M121" s="500" t="s">
        <v>632</v>
      </c>
      <c r="N121" s="571" t="s">
        <v>633</v>
      </c>
      <c r="O121" s="568" t="s">
        <v>160</v>
      </c>
      <c r="P121" s="569" t="str">
        <f t="shared" si="28"/>
        <v>&gt;=10 TONNES</v>
      </c>
      <c r="Q121" s="501">
        <v>27.3</v>
      </c>
      <c r="R121" s="501"/>
      <c r="S121" s="504" t="str">
        <f t="shared" si="34"/>
        <v>NOT STARTED</v>
      </c>
      <c r="T121" s="505">
        <f t="shared" si="35"/>
        <v>0</v>
      </c>
      <c r="U121" s="505"/>
      <c r="V121" s="499"/>
      <c r="W121" s="574"/>
      <c r="X121" s="507" t="str">
        <f t="shared" si="36"/>
        <v>FOR SURVEY</v>
      </c>
      <c r="Y121" s="517"/>
      <c r="Z121" s="517"/>
      <c r="AA121" s="566"/>
      <c r="AB121" s="501"/>
      <c r="AC121" s="566"/>
      <c r="AD121" s="511"/>
      <c r="AE121" s="512"/>
      <c r="AF121" s="512">
        <f t="shared" si="29"/>
        <v>0</v>
      </c>
      <c r="AG121" s="513">
        <f t="shared" si="30"/>
        <v>0</v>
      </c>
      <c r="AH121" s="501"/>
      <c r="AI121" s="501"/>
      <c r="AJ121" s="501"/>
      <c r="AK121" s="501"/>
      <c r="AL121" s="501"/>
      <c r="AM121" s="500"/>
      <c r="AN121" s="505">
        <f t="shared" si="37"/>
        <v>0</v>
      </c>
      <c r="AO121" s="516" t="str">
        <f t="shared" si="38"/>
        <v/>
      </c>
      <c r="AP121" s="499"/>
      <c r="AQ121" s="499"/>
      <c r="AR121" s="515" t="str">
        <f t="shared" si="31"/>
        <v>WAITING FOR PLAN</v>
      </c>
      <c r="AS121" s="515"/>
      <c r="AT121" s="515"/>
      <c r="AU121" s="517"/>
      <c r="AV121" s="517"/>
      <c r="AW121" s="514"/>
      <c r="AX121" s="515"/>
      <c r="AY121" s="517"/>
      <c r="AZ121" s="517"/>
      <c r="BA121" s="501"/>
      <c r="BB121" s="501"/>
      <c r="BC121" s="567"/>
      <c r="BD121" s="563"/>
      <c r="BE121" s="513"/>
      <c r="BF121" s="513"/>
      <c r="BG121" s="513"/>
      <c r="BH121" s="499"/>
      <c r="BI121" s="513"/>
      <c r="BJ121" s="513"/>
      <c r="BK121" s="499"/>
      <c r="BL121" s="499"/>
      <c r="BM121" s="513"/>
      <c r="BN121" s="513"/>
      <c r="BO121" s="513"/>
      <c r="BP121" s="499"/>
      <c r="BQ121" s="519"/>
      <c r="BR121" s="505">
        <f t="shared" si="39"/>
        <v>0</v>
      </c>
      <c r="BS121" s="505" t="str">
        <f t="shared" si="40"/>
        <v/>
      </c>
      <c r="BT121" s="499"/>
      <c r="BU121" s="499" t="str">
        <f t="shared" si="32"/>
        <v/>
      </c>
      <c r="BV121" s="499"/>
      <c r="BW121" s="499" t="str">
        <f t="shared" si="41"/>
        <v>2-1900</v>
      </c>
      <c r="BX121" s="499">
        <f t="shared" si="33"/>
        <v>10.92</v>
      </c>
      <c r="BY121" s="499"/>
      <c r="BZ121" s="499"/>
      <c r="CA121" s="499"/>
      <c r="CB121" s="520">
        <f t="shared" si="42"/>
        <v>0</v>
      </c>
      <c r="CC121" s="521">
        <v>2</v>
      </c>
      <c r="CD121" s="522">
        <f t="shared" si="43"/>
        <v>10.92</v>
      </c>
      <c r="CE121" s="522"/>
      <c r="CF121" s="522"/>
      <c r="CG121" s="523"/>
      <c r="CH121" s="524" t="str">
        <f t="shared" si="44"/>
        <v>NOT STARTED</v>
      </c>
      <c r="CI121" s="505">
        <f t="shared" si="45"/>
        <v>0</v>
      </c>
      <c r="CJ121" s="505"/>
      <c r="CK121" s="526"/>
      <c r="CL121" s="526"/>
      <c r="CM121" s="513">
        <f t="shared" si="46"/>
        <v>0</v>
      </c>
      <c r="CN121" s="513">
        <f t="shared" si="47"/>
        <v>0</v>
      </c>
      <c r="CO121" s="501"/>
      <c r="CP121" s="501"/>
      <c r="CQ121" s="501"/>
      <c r="CR121" s="501">
        <f t="shared" si="48"/>
        <v>0</v>
      </c>
      <c r="CS121" s="527"/>
      <c r="CT121" s="527"/>
      <c r="CU121" s="527">
        <f t="shared" si="49"/>
        <v>0</v>
      </c>
      <c r="CV121" s="572"/>
    </row>
    <row r="122" ht="17" hidden="1" customHeight="1" spans="1:100">
      <c r="A122" s="499"/>
      <c r="B122" s="500" t="s">
        <v>116</v>
      </c>
      <c r="C122" s="500" t="s">
        <v>117</v>
      </c>
      <c r="D122" s="501" t="s">
        <v>620</v>
      </c>
      <c r="E122" s="500"/>
      <c r="F122" s="500"/>
      <c r="G122" s="501" t="s">
        <v>634</v>
      </c>
      <c r="H122" s="501"/>
      <c r="I122" s="501" t="s">
        <v>519</v>
      </c>
      <c r="J122" s="501"/>
      <c r="K122" s="501"/>
      <c r="L122" s="500"/>
      <c r="M122" s="500" t="s">
        <v>635</v>
      </c>
      <c r="N122" s="573" t="s">
        <v>636</v>
      </c>
      <c r="O122" s="568" t="s">
        <v>160</v>
      </c>
      <c r="P122" s="569" t="str">
        <f t="shared" si="28"/>
        <v>&gt;=10 TONNES</v>
      </c>
      <c r="Q122" s="501">
        <v>15.6</v>
      </c>
      <c r="R122" s="501"/>
      <c r="S122" s="504" t="str">
        <f t="shared" si="34"/>
        <v>NOT STARTED</v>
      </c>
      <c r="T122" s="505">
        <f t="shared" si="35"/>
        <v>0</v>
      </c>
      <c r="U122" s="505" t="str">
        <f t="shared" si="50"/>
        <v/>
      </c>
      <c r="V122" s="499"/>
      <c r="W122" s="574"/>
      <c r="X122" s="507" t="str">
        <f t="shared" si="36"/>
        <v>FOR SURVEY</v>
      </c>
      <c r="Y122" s="517"/>
      <c r="Z122" s="517"/>
      <c r="AA122" s="566"/>
      <c r="AB122" s="501"/>
      <c r="AC122" s="566"/>
      <c r="AD122" s="511"/>
      <c r="AE122" s="512" t="s">
        <v>128</v>
      </c>
      <c r="AF122" s="512">
        <f t="shared" si="29"/>
        <v>0</v>
      </c>
      <c r="AG122" s="513">
        <f t="shared" si="30"/>
        <v>0</v>
      </c>
      <c r="AH122" s="501"/>
      <c r="AI122" s="501"/>
      <c r="AJ122" s="501"/>
      <c r="AK122" s="501"/>
      <c r="AL122" s="501"/>
      <c r="AM122" s="500"/>
      <c r="AN122" s="505">
        <f t="shared" si="37"/>
        <v>0</v>
      </c>
      <c r="AO122" s="516" t="str">
        <f t="shared" si="38"/>
        <v>6-1900</v>
      </c>
      <c r="AP122" s="499"/>
      <c r="AQ122" s="499">
        <v>36</v>
      </c>
      <c r="AR122" s="515" t="str">
        <f t="shared" si="31"/>
        <v>WAITING FOR PLAN</v>
      </c>
      <c r="AS122" s="515"/>
      <c r="AT122" s="515"/>
      <c r="AU122" s="517"/>
      <c r="AV122" s="517"/>
      <c r="AW122" s="514"/>
      <c r="AX122" s="515"/>
      <c r="AY122" s="517"/>
      <c r="AZ122" s="517"/>
      <c r="BA122" s="501"/>
      <c r="BB122" s="501"/>
      <c r="BC122" s="567"/>
      <c r="BD122" s="563"/>
      <c r="BE122" s="513"/>
      <c r="BF122" s="513"/>
      <c r="BG122" s="513"/>
      <c r="BH122" s="499"/>
      <c r="BI122" s="513"/>
      <c r="BJ122" s="513"/>
      <c r="BK122" s="499"/>
      <c r="BL122" s="499"/>
      <c r="BM122" s="513"/>
      <c r="BN122" s="513"/>
      <c r="BO122" s="513"/>
      <c r="BP122" s="499"/>
      <c r="BQ122" s="519"/>
      <c r="BR122" s="505">
        <f t="shared" si="39"/>
        <v>0</v>
      </c>
      <c r="BS122" s="505" t="str">
        <f t="shared" si="40"/>
        <v/>
      </c>
      <c r="BT122" s="499"/>
      <c r="BU122" s="499" t="str">
        <f t="shared" si="32"/>
        <v/>
      </c>
      <c r="BV122" s="499"/>
      <c r="BW122" s="499" t="str">
        <f t="shared" si="41"/>
        <v>1-1900</v>
      </c>
      <c r="BX122" s="499">
        <f t="shared" si="33"/>
        <v>6.24</v>
      </c>
      <c r="BY122" s="499"/>
      <c r="BZ122" s="499"/>
      <c r="CA122" s="499"/>
      <c r="CB122" s="520">
        <f t="shared" si="42"/>
        <v>0</v>
      </c>
      <c r="CC122" s="521">
        <v>2</v>
      </c>
      <c r="CD122" s="522">
        <f t="shared" si="43"/>
        <v>6.24</v>
      </c>
      <c r="CE122" s="522"/>
      <c r="CF122" s="522"/>
      <c r="CG122" s="523"/>
      <c r="CH122" s="524" t="str">
        <f t="shared" si="44"/>
        <v>NOT STARTED</v>
      </c>
      <c r="CI122" s="505">
        <f t="shared" si="45"/>
        <v>0</v>
      </c>
      <c r="CJ122" s="505"/>
      <c r="CK122" s="526"/>
      <c r="CL122" s="526"/>
      <c r="CM122" s="513">
        <f t="shared" si="46"/>
        <v>0</v>
      </c>
      <c r="CN122" s="513">
        <f t="shared" si="47"/>
        <v>0</v>
      </c>
      <c r="CO122" s="501"/>
      <c r="CP122" s="501"/>
      <c r="CQ122" s="501"/>
      <c r="CR122" s="501">
        <f t="shared" si="48"/>
        <v>0</v>
      </c>
      <c r="CS122" s="527"/>
      <c r="CT122" s="527"/>
      <c r="CU122" s="527">
        <f t="shared" si="49"/>
        <v>0</v>
      </c>
      <c r="CV122" s="572"/>
    </row>
    <row r="123" ht="17" hidden="1" customHeight="1" spans="1:100">
      <c r="A123" s="499">
        <v>46327</v>
      </c>
      <c r="B123" s="500" t="s">
        <v>116</v>
      </c>
      <c r="C123" s="500" t="s">
        <v>117</v>
      </c>
      <c r="D123" s="501" t="s">
        <v>500</v>
      </c>
      <c r="E123" s="500"/>
      <c r="F123" s="500"/>
      <c r="G123" s="501" t="s">
        <v>637</v>
      </c>
      <c r="H123" s="501" t="s">
        <v>502</v>
      </c>
      <c r="I123" s="501" t="s">
        <v>503</v>
      </c>
      <c r="J123" s="501"/>
      <c r="K123" s="501"/>
      <c r="L123" s="500"/>
      <c r="M123" s="500" t="s">
        <v>638</v>
      </c>
      <c r="N123" s="573" t="s">
        <v>639</v>
      </c>
      <c r="O123" s="568" t="s">
        <v>143</v>
      </c>
      <c r="P123" s="569" t="str">
        <f t="shared" si="28"/>
        <v>&gt;=10 TONNES</v>
      </c>
      <c r="Q123" s="501">
        <v>10.3</v>
      </c>
      <c r="R123" s="501"/>
      <c r="S123" s="504" t="str">
        <f t="shared" si="34"/>
        <v>NOT STARTED</v>
      </c>
      <c r="T123" s="505">
        <f t="shared" si="35"/>
        <v>0</v>
      </c>
      <c r="U123" s="505" t="str">
        <f t="shared" si="50"/>
        <v/>
      </c>
      <c r="V123" s="499"/>
      <c r="W123" s="574"/>
      <c r="X123" s="507" t="str">
        <f t="shared" si="36"/>
        <v>FOR SURVEY</v>
      </c>
      <c r="Y123" s="517"/>
      <c r="Z123" s="517"/>
      <c r="AA123" s="566"/>
      <c r="AB123" s="501"/>
      <c r="AC123" s="566"/>
      <c r="AD123" s="511"/>
      <c r="AE123" s="512" t="s">
        <v>128</v>
      </c>
      <c r="AF123" s="512">
        <f t="shared" si="29"/>
        <v>0</v>
      </c>
      <c r="AG123" s="513">
        <f t="shared" si="30"/>
        <v>0</v>
      </c>
      <c r="AH123" s="501"/>
      <c r="AI123" s="501"/>
      <c r="AJ123" s="501"/>
      <c r="AK123" s="501"/>
      <c r="AL123" s="501"/>
      <c r="AM123" s="500"/>
      <c r="AN123" s="505">
        <f t="shared" si="37"/>
        <v>0</v>
      </c>
      <c r="AO123" s="516" t="str">
        <f t="shared" si="38"/>
        <v>6-1900</v>
      </c>
      <c r="AP123" s="499"/>
      <c r="AQ123" s="499">
        <v>36</v>
      </c>
      <c r="AR123" s="515" t="str">
        <f t="shared" si="31"/>
        <v>WAITING FOR PLAN</v>
      </c>
      <c r="AS123" s="515"/>
      <c r="AT123" s="515"/>
      <c r="AU123" s="517"/>
      <c r="AV123" s="517"/>
      <c r="AW123" s="514"/>
      <c r="AX123" s="515"/>
      <c r="AY123" s="517"/>
      <c r="AZ123" s="517"/>
      <c r="BA123" s="501"/>
      <c r="BB123" s="501"/>
      <c r="BC123" s="567"/>
      <c r="BD123" s="563"/>
      <c r="BE123" s="513"/>
      <c r="BF123" s="513"/>
      <c r="BG123" s="513"/>
      <c r="BH123" s="499"/>
      <c r="BI123" s="513"/>
      <c r="BJ123" s="513"/>
      <c r="BK123" s="499"/>
      <c r="BL123" s="499"/>
      <c r="BM123" s="513"/>
      <c r="BN123" s="513"/>
      <c r="BO123" s="513"/>
      <c r="BP123" s="499"/>
      <c r="BQ123" s="519"/>
      <c r="BR123" s="505">
        <f t="shared" si="39"/>
        <v>0</v>
      </c>
      <c r="BS123" s="505" t="str">
        <f t="shared" si="40"/>
        <v/>
      </c>
      <c r="BT123" s="499"/>
      <c r="BU123" s="499" t="str">
        <f t="shared" si="32"/>
        <v/>
      </c>
      <c r="BV123" s="499"/>
      <c r="BW123" s="499" t="str">
        <f t="shared" si="41"/>
        <v>1-1900</v>
      </c>
      <c r="BX123" s="499">
        <f t="shared" si="33"/>
        <v>4.12</v>
      </c>
      <c r="BY123" s="499"/>
      <c r="BZ123" s="499"/>
      <c r="CA123" s="499"/>
      <c r="CB123" s="520">
        <f t="shared" si="42"/>
        <v>0</v>
      </c>
      <c r="CC123" s="521">
        <v>2</v>
      </c>
      <c r="CD123" s="522">
        <f t="shared" si="43"/>
        <v>4.12</v>
      </c>
      <c r="CE123" s="522"/>
      <c r="CF123" s="522"/>
      <c r="CG123" s="523"/>
      <c r="CH123" s="524" t="str">
        <f t="shared" si="44"/>
        <v>NOT STARTED</v>
      </c>
      <c r="CI123" s="505">
        <f t="shared" si="45"/>
        <v>0</v>
      </c>
      <c r="CJ123" s="505"/>
      <c r="CK123" s="526"/>
      <c r="CL123" s="526"/>
      <c r="CM123" s="513">
        <f t="shared" si="46"/>
        <v>0</v>
      </c>
      <c r="CN123" s="513">
        <f t="shared" si="47"/>
        <v>0</v>
      </c>
      <c r="CO123" s="501"/>
      <c r="CP123" s="501"/>
      <c r="CQ123" s="501"/>
      <c r="CR123" s="501">
        <f t="shared" si="48"/>
        <v>0</v>
      </c>
      <c r="CS123" s="527"/>
      <c r="CT123" s="527"/>
      <c r="CU123" s="527">
        <f t="shared" si="49"/>
        <v>0</v>
      </c>
      <c r="CV123" s="572"/>
    </row>
    <row r="124" ht="17" hidden="1" customHeight="1" spans="1:100">
      <c r="A124" s="499">
        <v>46327</v>
      </c>
      <c r="B124" s="500" t="s">
        <v>116</v>
      </c>
      <c r="C124" s="500" t="s">
        <v>117</v>
      </c>
      <c r="D124" s="501" t="s">
        <v>500</v>
      </c>
      <c r="E124" s="500"/>
      <c r="F124" s="500"/>
      <c r="G124" s="501" t="s">
        <v>640</v>
      </c>
      <c r="H124" s="501" t="s">
        <v>502</v>
      </c>
      <c r="I124" s="501" t="s">
        <v>503</v>
      </c>
      <c r="J124" s="501"/>
      <c r="K124" s="501"/>
      <c r="L124" s="500"/>
      <c r="M124" s="500" t="s">
        <v>641</v>
      </c>
      <c r="N124" s="573" t="s">
        <v>642</v>
      </c>
      <c r="O124" s="568" t="s">
        <v>143</v>
      </c>
      <c r="P124" s="569" t="str">
        <f t="shared" si="28"/>
        <v>&gt;=10 TONNES</v>
      </c>
      <c r="Q124" s="501">
        <v>10.3</v>
      </c>
      <c r="R124" s="501"/>
      <c r="S124" s="504" t="str">
        <f t="shared" si="34"/>
        <v>NOT STARTED</v>
      </c>
      <c r="T124" s="505">
        <f t="shared" si="35"/>
        <v>0</v>
      </c>
      <c r="U124" s="505" t="str">
        <f t="shared" si="50"/>
        <v/>
      </c>
      <c r="V124" s="499"/>
      <c r="W124" s="574"/>
      <c r="X124" s="507" t="str">
        <f t="shared" si="36"/>
        <v>FOR SURVEY</v>
      </c>
      <c r="Y124" s="517"/>
      <c r="Z124" s="517"/>
      <c r="AA124" s="566"/>
      <c r="AB124" s="501"/>
      <c r="AC124" s="566"/>
      <c r="AD124" s="511"/>
      <c r="AE124" s="512" t="s">
        <v>128</v>
      </c>
      <c r="AF124" s="512">
        <f t="shared" si="29"/>
        <v>0</v>
      </c>
      <c r="AG124" s="513">
        <f t="shared" si="30"/>
        <v>0</v>
      </c>
      <c r="AH124" s="501"/>
      <c r="AI124" s="501"/>
      <c r="AJ124" s="501"/>
      <c r="AK124" s="501"/>
      <c r="AL124" s="501"/>
      <c r="AM124" s="500"/>
      <c r="AN124" s="505">
        <f t="shared" si="37"/>
        <v>0</v>
      </c>
      <c r="AO124" s="516" t="str">
        <f t="shared" si="38"/>
        <v>6-1900</v>
      </c>
      <c r="AP124" s="499"/>
      <c r="AQ124" s="499">
        <v>36</v>
      </c>
      <c r="AR124" s="515" t="str">
        <f t="shared" si="31"/>
        <v>WAITING FOR PLAN</v>
      </c>
      <c r="AS124" s="515"/>
      <c r="AT124" s="515"/>
      <c r="AU124" s="517"/>
      <c r="AV124" s="517"/>
      <c r="AW124" s="514"/>
      <c r="AX124" s="515"/>
      <c r="AY124" s="517"/>
      <c r="AZ124" s="517"/>
      <c r="BA124" s="501"/>
      <c r="BB124" s="501"/>
      <c r="BC124" s="567"/>
      <c r="BD124" s="563"/>
      <c r="BE124" s="513"/>
      <c r="BF124" s="513"/>
      <c r="BG124" s="513"/>
      <c r="BH124" s="499"/>
      <c r="BI124" s="513"/>
      <c r="BJ124" s="513"/>
      <c r="BK124" s="499"/>
      <c r="BL124" s="499"/>
      <c r="BM124" s="513"/>
      <c r="BN124" s="513"/>
      <c r="BO124" s="513"/>
      <c r="BP124" s="499"/>
      <c r="BQ124" s="519"/>
      <c r="BR124" s="505">
        <f t="shared" si="39"/>
        <v>0</v>
      </c>
      <c r="BS124" s="505" t="str">
        <f t="shared" si="40"/>
        <v/>
      </c>
      <c r="BT124" s="499"/>
      <c r="BU124" s="499" t="str">
        <f t="shared" si="32"/>
        <v/>
      </c>
      <c r="BV124" s="499"/>
      <c r="BW124" s="499" t="str">
        <f t="shared" si="41"/>
        <v>1-1900</v>
      </c>
      <c r="BX124" s="499">
        <f t="shared" si="33"/>
        <v>4.12</v>
      </c>
      <c r="BY124" s="499"/>
      <c r="BZ124" s="499"/>
      <c r="CA124" s="499"/>
      <c r="CB124" s="520">
        <f t="shared" si="42"/>
        <v>0</v>
      </c>
      <c r="CC124" s="521">
        <v>2</v>
      </c>
      <c r="CD124" s="522">
        <f t="shared" si="43"/>
        <v>4.12</v>
      </c>
      <c r="CE124" s="522"/>
      <c r="CF124" s="522"/>
      <c r="CG124" s="523"/>
      <c r="CH124" s="524" t="str">
        <f t="shared" si="44"/>
        <v>NOT STARTED</v>
      </c>
      <c r="CI124" s="505">
        <f t="shared" si="45"/>
        <v>0</v>
      </c>
      <c r="CJ124" s="505"/>
      <c r="CK124" s="526"/>
      <c r="CL124" s="526"/>
      <c r="CM124" s="513">
        <f t="shared" si="46"/>
        <v>0</v>
      </c>
      <c r="CN124" s="513">
        <f t="shared" si="47"/>
        <v>0</v>
      </c>
      <c r="CO124" s="501"/>
      <c r="CP124" s="501"/>
      <c r="CQ124" s="501"/>
      <c r="CR124" s="501">
        <f t="shared" si="48"/>
        <v>0</v>
      </c>
      <c r="CS124" s="527"/>
      <c r="CT124" s="527"/>
      <c r="CU124" s="527">
        <f t="shared" si="49"/>
        <v>0</v>
      </c>
      <c r="CV124" s="572"/>
    </row>
    <row r="125" ht="17" hidden="1" customHeight="1" spans="1:100">
      <c r="A125" s="499">
        <v>46327</v>
      </c>
      <c r="B125" s="500" t="s">
        <v>116</v>
      </c>
      <c r="C125" s="500" t="s">
        <v>117</v>
      </c>
      <c r="D125" s="501" t="s">
        <v>500</v>
      </c>
      <c r="E125" s="500"/>
      <c r="F125" s="500"/>
      <c r="G125" s="501" t="s">
        <v>643</v>
      </c>
      <c r="H125" s="501" t="s">
        <v>527</v>
      </c>
      <c r="I125" s="501" t="s">
        <v>514</v>
      </c>
      <c r="J125" s="501"/>
      <c r="K125" s="501"/>
      <c r="L125" s="500"/>
      <c r="M125" s="500" t="s">
        <v>644</v>
      </c>
      <c r="N125" s="573" t="s">
        <v>645</v>
      </c>
      <c r="O125" s="568" t="s">
        <v>143</v>
      </c>
      <c r="P125" s="569" t="str">
        <f t="shared" si="28"/>
        <v>&gt;=10 TONNES</v>
      </c>
      <c r="Q125" s="501">
        <v>10.2</v>
      </c>
      <c r="R125" s="501"/>
      <c r="S125" s="504" t="str">
        <f t="shared" si="34"/>
        <v>NOT STARTED</v>
      </c>
      <c r="T125" s="505">
        <f t="shared" si="35"/>
        <v>0</v>
      </c>
      <c r="U125" s="505" t="str">
        <f t="shared" si="50"/>
        <v/>
      </c>
      <c r="V125" s="499"/>
      <c r="W125" s="574"/>
      <c r="X125" s="507" t="str">
        <f t="shared" si="36"/>
        <v>FOR SURVEY</v>
      </c>
      <c r="Y125" s="517"/>
      <c r="Z125" s="517"/>
      <c r="AA125" s="566"/>
      <c r="AB125" s="501"/>
      <c r="AC125" s="566"/>
      <c r="AD125" s="511"/>
      <c r="AE125" s="512" t="s">
        <v>216</v>
      </c>
      <c r="AF125" s="512">
        <f t="shared" si="29"/>
        <v>0</v>
      </c>
      <c r="AG125" s="513">
        <f t="shared" si="30"/>
        <v>0</v>
      </c>
      <c r="AH125" s="501"/>
      <c r="AI125" s="501"/>
      <c r="AJ125" s="501"/>
      <c r="AK125" s="501"/>
      <c r="AL125" s="501"/>
      <c r="AM125" s="500"/>
      <c r="AN125" s="505">
        <f t="shared" si="37"/>
        <v>0</v>
      </c>
      <c r="AO125" s="516" t="str">
        <f t="shared" si="38"/>
        <v>6-1900</v>
      </c>
      <c r="AP125" s="499"/>
      <c r="AQ125" s="499">
        <v>36</v>
      </c>
      <c r="AR125" s="515" t="str">
        <f t="shared" si="31"/>
        <v>WAITING FOR PLAN</v>
      </c>
      <c r="AS125" s="515"/>
      <c r="AT125" s="515"/>
      <c r="AU125" s="517"/>
      <c r="AV125" s="517"/>
      <c r="AW125" s="514"/>
      <c r="AX125" s="515"/>
      <c r="AY125" s="517"/>
      <c r="AZ125" s="517"/>
      <c r="BA125" s="501"/>
      <c r="BB125" s="501"/>
      <c r="BC125" s="567"/>
      <c r="BD125" s="563"/>
      <c r="BE125" s="513"/>
      <c r="BF125" s="513"/>
      <c r="BG125" s="513"/>
      <c r="BH125" s="499"/>
      <c r="BI125" s="513"/>
      <c r="BJ125" s="513"/>
      <c r="BK125" s="499"/>
      <c r="BL125" s="499"/>
      <c r="BM125" s="513"/>
      <c r="BN125" s="513"/>
      <c r="BO125" s="513"/>
      <c r="BP125" s="499"/>
      <c r="BQ125" s="519"/>
      <c r="BR125" s="505">
        <f t="shared" si="39"/>
        <v>0</v>
      </c>
      <c r="BS125" s="505" t="str">
        <f t="shared" si="40"/>
        <v/>
      </c>
      <c r="BT125" s="499"/>
      <c r="BU125" s="499" t="str">
        <f t="shared" si="32"/>
        <v/>
      </c>
      <c r="BV125" s="499"/>
      <c r="BW125" s="499" t="str">
        <f t="shared" si="41"/>
        <v>1-1900</v>
      </c>
      <c r="BX125" s="499">
        <f t="shared" si="33"/>
        <v>4.08</v>
      </c>
      <c r="BY125" s="499"/>
      <c r="BZ125" s="499"/>
      <c r="CA125" s="499"/>
      <c r="CB125" s="520">
        <f t="shared" si="42"/>
        <v>0</v>
      </c>
      <c r="CC125" s="521">
        <v>2</v>
      </c>
      <c r="CD125" s="522">
        <f t="shared" si="43"/>
        <v>4.08</v>
      </c>
      <c r="CE125" s="522"/>
      <c r="CF125" s="522"/>
      <c r="CG125" s="523"/>
      <c r="CH125" s="524" t="str">
        <f t="shared" si="44"/>
        <v>NOT STARTED</v>
      </c>
      <c r="CI125" s="505">
        <f t="shared" si="45"/>
        <v>0</v>
      </c>
      <c r="CJ125" s="505"/>
      <c r="CK125" s="526"/>
      <c r="CL125" s="526"/>
      <c r="CM125" s="513">
        <f t="shared" si="46"/>
        <v>0</v>
      </c>
      <c r="CN125" s="513">
        <f t="shared" si="47"/>
        <v>0</v>
      </c>
      <c r="CO125" s="501"/>
      <c r="CP125" s="501"/>
      <c r="CQ125" s="501"/>
      <c r="CR125" s="501">
        <f t="shared" si="48"/>
        <v>0</v>
      </c>
      <c r="CS125" s="527"/>
      <c r="CT125" s="527"/>
      <c r="CU125" s="527">
        <f t="shared" si="49"/>
        <v>0</v>
      </c>
      <c r="CV125" s="572"/>
    </row>
    <row r="126" ht="17" hidden="1" customHeight="1" spans="1:100">
      <c r="A126" s="499">
        <v>46327</v>
      </c>
      <c r="B126" s="500" t="s">
        <v>116</v>
      </c>
      <c r="C126" s="500" t="s">
        <v>117</v>
      </c>
      <c r="D126" s="501" t="s">
        <v>500</v>
      </c>
      <c r="E126" s="500"/>
      <c r="F126" s="500"/>
      <c r="G126" s="501" t="s">
        <v>646</v>
      </c>
      <c r="H126" s="501" t="s">
        <v>647</v>
      </c>
      <c r="I126" s="501" t="s">
        <v>648</v>
      </c>
      <c r="J126" s="501"/>
      <c r="K126" s="501"/>
      <c r="L126" s="500"/>
      <c r="M126" s="500" t="s">
        <v>649</v>
      </c>
      <c r="N126" s="573" t="s">
        <v>650</v>
      </c>
      <c r="O126" s="568" t="s">
        <v>166</v>
      </c>
      <c r="P126" s="569" t="str">
        <f t="shared" si="28"/>
        <v>&gt;=10 TONNES</v>
      </c>
      <c r="Q126" s="501">
        <v>197</v>
      </c>
      <c r="R126" s="501"/>
      <c r="S126" s="504" t="str">
        <f t="shared" si="34"/>
        <v>NOT STARTED</v>
      </c>
      <c r="T126" s="505">
        <f t="shared" si="35"/>
        <v>0</v>
      </c>
      <c r="U126" s="505" t="str">
        <f t="shared" si="50"/>
        <v/>
      </c>
      <c r="V126" s="499"/>
      <c r="W126" s="574"/>
      <c r="X126" s="507" t="str">
        <f t="shared" si="36"/>
        <v>FOR SURVEY</v>
      </c>
      <c r="Y126" s="517"/>
      <c r="Z126" s="517"/>
      <c r="AA126" s="566"/>
      <c r="AB126" s="501"/>
      <c r="AC126" s="566"/>
      <c r="AD126" s="511"/>
      <c r="AE126" s="512" t="s">
        <v>128</v>
      </c>
      <c r="AF126" s="512">
        <f t="shared" si="29"/>
        <v>0</v>
      </c>
      <c r="AG126" s="513">
        <f t="shared" si="30"/>
        <v>0</v>
      </c>
      <c r="AH126" s="501"/>
      <c r="AI126" s="501"/>
      <c r="AJ126" s="501"/>
      <c r="AK126" s="501"/>
      <c r="AL126" s="501"/>
      <c r="AM126" s="500"/>
      <c r="AN126" s="505">
        <f t="shared" si="37"/>
        <v>0</v>
      </c>
      <c r="AO126" s="516" t="str">
        <f t="shared" si="38"/>
        <v>6-1900</v>
      </c>
      <c r="AP126" s="499"/>
      <c r="AQ126" s="499">
        <v>36</v>
      </c>
      <c r="AR126" s="515" t="str">
        <f t="shared" si="31"/>
        <v>WAITING FOR PLAN</v>
      </c>
      <c r="AS126" s="515"/>
      <c r="AT126" s="515"/>
      <c r="AU126" s="517"/>
      <c r="AV126" s="517"/>
      <c r="AW126" s="514"/>
      <c r="AX126" s="515"/>
      <c r="AY126" s="517"/>
      <c r="AZ126" s="517"/>
      <c r="BA126" s="501"/>
      <c r="BB126" s="501"/>
      <c r="BC126" s="567"/>
      <c r="BD126" s="563"/>
      <c r="BE126" s="513"/>
      <c r="BF126" s="513"/>
      <c r="BG126" s="513"/>
      <c r="BH126" s="499"/>
      <c r="BI126" s="513"/>
      <c r="BJ126" s="513"/>
      <c r="BK126" s="499"/>
      <c r="BL126" s="499"/>
      <c r="BM126" s="513"/>
      <c r="BN126" s="513"/>
      <c r="BO126" s="513"/>
      <c r="BP126" s="499"/>
      <c r="BQ126" s="519"/>
      <c r="BR126" s="505">
        <f t="shared" si="39"/>
        <v>0</v>
      </c>
      <c r="BS126" s="505" t="str">
        <f t="shared" si="40"/>
        <v/>
      </c>
      <c r="BT126" s="499"/>
      <c r="BU126" s="499" t="str">
        <f t="shared" si="32"/>
        <v/>
      </c>
      <c r="BV126" s="499"/>
      <c r="BW126" s="499" t="str">
        <f t="shared" si="41"/>
        <v>12-1900</v>
      </c>
      <c r="BX126" s="499">
        <f t="shared" si="33"/>
        <v>78.8</v>
      </c>
      <c r="BY126" s="499"/>
      <c r="BZ126" s="499"/>
      <c r="CA126" s="499"/>
      <c r="CB126" s="520">
        <f t="shared" si="42"/>
        <v>0</v>
      </c>
      <c r="CC126" s="521">
        <v>2</v>
      </c>
      <c r="CD126" s="522">
        <f t="shared" si="43"/>
        <v>78.8</v>
      </c>
      <c r="CE126" s="522"/>
      <c r="CF126" s="522"/>
      <c r="CG126" s="523"/>
      <c r="CH126" s="524" t="str">
        <f t="shared" si="44"/>
        <v>NOT STARTED</v>
      </c>
      <c r="CI126" s="505">
        <f t="shared" si="45"/>
        <v>0</v>
      </c>
      <c r="CJ126" s="505"/>
      <c r="CK126" s="526"/>
      <c r="CL126" s="526"/>
      <c r="CM126" s="513">
        <f t="shared" si="46"/>
        <v>0</v>
      </c>
      <c r="CN126" s="513">
        <f t="shared" si="47"/>
        <v>0</v>
      </c>
      <c r="CO126" s="501"/>
      <c r="CP126" s="501"/>
      <c r="CQ126" s="501"/>
      <c r="CR126" s="501">
        <f t="shared" si="48"/>
        <v>0</v>
      </c>
      <c r="CS126" s="527"/>
      <c r="CT126" s="527"/>
      <c r="CU126" s="527">
        <f t="shared" si="49"/>
        <v>0</v>
      </c>
      <c r="CV126" s="572"/>
    </row>
    <row r="127" ht="17" hidden="1" customHeight="1" spans="1:100">
      <c r="A127" s="499">
        <v>46327</v>
      </c>
      <c r="B127" s="500" t="s">
        <v>116</v>
      </c>
      <c r="C127" s="500" t="s">
        <v>117</v>
      </c>
      <c r="D127" s="501" t="s">
        <v>607</v>
      </c>
      <c r="E127" s="500"/>
      <c r="F127" s="500"/>
      <c r="G127" s="501" t="s">
        <v>608</v>
      </c>
      <c r="H127" s="501" t="s">
        <v>609</v>
      </c>
      <c r="I127" s="501" t="s">
        <v>519</v>
      </c>
      <c r="J127" s="501"/>
      <c r="K127" s="501"/>
      <c r="L127" s="500"/>
      <c r="M127" s="500" t="s">
        <v>651</v>
      </c>
      <c r="N127" s="573" t="s">
        <v>652</v>
      </c>
      <c r="O127" s="568" t="s">
        <v>166</v>
      </c>
      <c r="P127" s="569" t="str">
        <f t="shared" si="28"/>
        <v>&gt;=10 TONNES</v>
      </c>
      <c r="Q127" s="501">
        <v>195.8</v>
      </c>
      <c r="R127" s="501"/>
      <c r="S127" s="504" t="str">
        <f t="shared" si="34"/>
        <v>NOT STARTED</v>
      </c>
      <c r="T127" s="505">
        <f t="shared" si="35"/>
        <v>0</v>
      </c>
      <c r="U127" s="505" t="str">
        <f t="shared" si="50"/>
        <v/>
      </c>
      <c r="V127" s="499"/>
      <c r="W127" s="574"/>
      <c r="X127" s="507" t="str">
        <f t="shared" si="36"/>
        <v>FOR SURVEY</v>
      </c>
      <c r="Y127" s="517"/>
      <c r="Z127" s="517"/>
      <c r="AA127" s="566"/>
      <c r="AB127" s="501"/>
      <c r="AC127" s="566"/>
      <c r="AD127" s="511"/>
      <c r="AE127" s="512" t="s">
        <v>128</v>
      </c>
      <c r="AF127" s="512">
        <f t="shared" si="29"/>
        <v>0</v>
      </c>
      <c r="AG127" s="513">
        <f t="shared" si="30"/>
        <v>0</v>
      </c>
      <c r="AH127" s="501"/>
      <c r="AI127" s="501"/>
      <c r="AJ127" s="501"/>
      <c r="AK127" s="501"/>
      <c r="AL127" s="501"/>
      <c r="AM127" s="500"/>
      <c r="AN127" s="505">
        <f t="shared" si="37"/>
        <v>0</v>
      </c>
      <c r="AO127" s="516" t="str">
        <f t="shared" si="38"/>
        <v>6-1900</v>
      </c>
      <c r="AP127" s="499"/>
      <c r="AQ127" s="499">
        <v>36</v>
      </c>
      <c r="AR127" s="515" t="str">
        <f t="shared" si="31"/>
        <v>WAITING FOR PLAN</v>
      </c>
      <c r="AS127" s="515"/>
      <c r="AT127" s="515"/>
      <c r="AU127" s="517"/>
      <c r="AV127" s="517"/>
      <c r="AW127" s="514"/>
      <c r="AX127" s="515"/>
      <c r="AY127" s="517"/>
      <c r="AZ127" s="517"/>
      <c r="BA127" s="501"/>
      <c r="BB127" s="501"/>
      <c r="BC127" s="567"/>
      <c r="BD127" s="563"/>
      <c r="BE127" s="513"/>
      <c r="BF127" s="513"/>
      <c r="BG127" s="513"/>
      <c r="BH127" s="499"/>
      <c r="BI127" s="513"/>
      <c r="BJ127" s="513"/>
      <c r="BK127" s="499"/>
      <c r="BL127" s="499"/>
      <c r="BM127" s="513"/>
      <c r="BN127" s="513"/>
      <c r="BO127" s="513"/>
      <c r="BP127" s="499"/>
      <c r="BQ127" s="519"/>
      <c r="BR127" s="505">
        <f t="shared" si="39"/>
        <v>0</v>
      </c>
      <c r="BS127" s="505" t="str">
        <f t="shared" si="40"/>
        <v/>
      </c>
      <c r="BT127" s="499"/>
      <c r="BU127" s="499" t="str">
        <f t="shared" si="32"/>
        <v/>
      </c>
      <c r="BV127" s="499"/>
      <c r="BW127" s="499" t="str">
        <f t="shared" si="41"/>
        <v>12-1900</v>
      </c>
      <c r="BX127" s="499">
        <f t="shared" si="33"/>
        <v>78.32</v>
      </c>
      <c r="BY127" s="499"/>
      <c r="BZ127" s="499"/>
      <c r="CA127" s="499"/>
      <c r="CB127" s="520">
        <f t="shared" si="42"/>
        <v>0</v>
      </c>
      <c r="CC127" s="521">
        <v>2</v>
      </c>
      <c r="CD127" s="522">
        <f t="shared" si="43"/>
        <v>78.32</v>
      </c>
      <c r="CE127" s="522"/>
      <c r="CF127" s="522"/>
      <c r="CG127" s="523"/>
      <c r="CH127" s="524" t="str">
        <f t="shared" si="44"/>
        <v>NOT STARTED</v>
      </c>
      <c r="CI127" s="505">
        <f t="shared" si="45"/>
        <v>0</v>
      </c>
      <c r="CJ127" s="505"/>
      <c r="CK127" s="526"/>
      <c r="CL127" s="526"/>
      <c r="CM127" s="513">
        <f t="shared" si="46"/>
        <v>0</v>
      </c>
      <c r="CN127" s="513">
        <f t="shared" si="47"/>
        <v>0</v>
      </c>
      <c r="CO127" s="501"/>
      <c r="CP127" s="501"/>
      <c r="CQ127" s="501"/>
      <c r="CR127" s="501">
        <f t="shared" si="48"/>
        <v>0</v>
      </c>
      <c r="CS127" s="527"/>
      <c r="CT127" s="527"/>
      <c r="CU127" s="527">
        <f t="shared" si="49"/>
        <v>0</v>
      </c>
      <c r="CV127" s="572"/>
    </row>
    <row r="128" ht="17" hidden="1" customHeight="1" spans="1:100">
      <c r="A128" s="499">
        <v>46327</v>
      </c>
      <c r="B128" s="500" t="s">
        <v>116</v>
      </c>
      <c r="C128" s="500" t="s">
        <v>117</v>
      </c>
      <c r="D128" s="501" t="s">
        <v>607</v>
      </c>
      <c r="E128" s="500"/>
      <c r="F128" s="500"/>
      <c r="G128" s="501" t="s">
        <v>608</v>
      </c>
      <c r="H128" s="501" t="s">
        <v>609</v>
      </c>
      <c r="I128" s="501" t="s">
        <v>519</v>
      </c>
      <c r="J128" s="501"/>
      <c r="K128" s="501"/>
      <c r="L128" s="500"/>
      <c r="M128" s="500" t="s">
        <v>653</v>
      </c>
      <c r="N128" s="573" t="s">
        <v>654</v>
      </c>
      <c r="O128" s="568" t="s">
        <v>603</v>
      </c>
      <c r="P128" s="569" t="str">
        <f t="shared" si="28"/>
        <v>&gt;=10 TONNES</v>
      </c>
      <c r="Q128" s="501">
        <v>132.3</v>
      </c>
      <c r="R128" s="501"/>
      <c r="S128" s="504" t="str">
        <f t="shared" si="34"/>
        <v>NOT STARTED</v>
      </c>
      <c r="T128" s="505">
        <f t="shared" si="35"/>
        <v>0</v>
      </c>
      <c r="U128" s="505" t="str">
        <f t="shared" si="50"/>
        <v/>
      </c>
      <c r="V128" s="499"/>
      <c r="W128" s="574"/>
      <c r="X128" s="507" t="str">
        <f t="shared" si="36"/>
        <v>FOR SURVEY</v>
      </c>
      <c r="Y128" s="517"/>
      <c r="Z128" s="517"/>
      <c r="AA128" s="566"/>
      <c r="AB128" s="501"/>
      <c r="AC128" s="566"/>
      <c r="AD128" s="511"/>
      <c r="AE128" s="512" t="s">
        <v>128</v>
      </c>
      <c r="AF128" s="512">
        <f t="shared" si="29"/>
        <v>0</v>
      </c>
      <c r="AG128" s="513">
        <f t="shared" si="30"/>
        <v>0</v>
      </c>
      <c r="AH128" s="501"/>
      <c r="AI128" s="501"/>
      <c r="AJ128" s="501"/>
      <c r="AK128" s="501"/>
      <c r="AL128" s="501"/>
      <c r="AM128" s="500"/>
      <c r="AN128" s="505">
        <f t="shared" si="37"/>
        <v>0</v>
      </c>
      <c r="AO128" s="516" t="str">
        <f t="shared" si="38"/>
        <v>6-1900</v>
      </c>
      <c r="AP128" s="499"/>
      <c r="AQ128" s="499">
        <v>36</v>
      </c>
      <c r="AR128" s="515" t="str">
        <f t="shared" si="31"/>
        <v>WAITING FOR PLAN</v>
      </c>
      <c r="AS128" s="515"/>
      <c r="AT128" s="515"/>
      <c r="AU128" s="517"/>
      <c r="AV128" s="517"/>
      <c r="AW128" s="514"/>
      <c r="AX128" s="515"/>
      <c r="AY128" s="517"/>
      <c r="AZ128" s="517"/>
      <c r="BA128" s="501"/>
      <c r="BB128" s="501"/>
      <c r="BC128" s="567"/>
      <c r="BD128" s="563"/>
      <c r="BE128" s="513"/>
      <c r="BF128" s="513"/>
      <c r="BG128" s="513"/>
      <c r="BH128" s="499"/>
      <c r="BI128" s="513"/>
      <c r="BJ128" s="513"/>
      <c r="BK128" s="499"/>
      <c r="BL128" s="499"/>
      <c r="BM128" s="513"/>
      <c r="BN128" s="513"/>
      <c r="BO128" s="513"/>
      <c r="BP128" s="499"/>
      <c r="BQ128" s="519"/>
      <c r="BR128" s="505">
        <f t="shared" si="39"/>
        <v>0</v>
      </c>
      <c r="BS128" s="505" t="str">
        <f t="shared" si="40"/>
        <v/>
      </c>
      <c r="BT128" s="499"/>
      <c r="BU128" s="499" t="str">
        <f t="shared" si="32"/>
        <v/>
      </c>
      <c r="BV128" s="499"/>
      <c r="BW128" s="499" t="str">
        <f t="shared" si="41"/>
        <v>8-1900</v>
      </c>
      <c r="BX128" s="499">
        <f t="shared" si="33"/>
        <v>52.92</v>
      </c>
      <c r="BY128" s="499"/>
      <c r="BZ128" s="499"/>
      <c r="CA128" s="499"/>
      <c r="CB128" s="520">
        <f t="shared" si="42"/>
        <v>0</v>
      </c>
      <c r="CC128" s="521">
        <v>2</v>
      </c>
      <c r="CD128" s="522">
        <f t="shared" si="43"/>
        <v>52.92</v>
      </c>
      <c r="CE128" s="522"/>
      <c r="CF128" s="522"/>
      <c r="CG128" s="523"/>
      <c r="CH128" s="524" t="str">
        <f t="shared" si="44"/>
        <v>NOT STARTED</v>
      </c>
      <c r="CI128" s="505">
        <f t="shared" si="45"/>
        <v>0</v>
      </c>
      <c r="CJ128" s="505"/>
      <c r="CK128" s="526"/>
      <c r="CL128" s="526"/>
      <c r="CM128" s="513">
        <f t="shared" si="46"/>
        <v>0</v>
      </c>
      <c r="CN128" s="513">
        <f t="shared" si="47"/>
        <v>0</v>
      </c>
      <c r="CO128" s="501"/>
      <c r="CP128" s="501"/>
      <c r="CQ128" s="501"/>
      <c r="CR128" s="501">
        <f t="shared" si="48"/>
        <v>0</v>
      </c>
      <c r="CS128" s="527"/>
      <c r="CT128" s="527"/>
      <c r="CU128" s="527">
        <f t="shared" si="49"/>
        <v>0</v>
      </c>
      <c r="CV128" s="572"/>
    </row>
    <row r="129" ht="17" hidden="1" customHeight="1" spans="1:100">
      <c r="A129" s="499">
        <v>46327</v>
      </c>
      <c r="B129" s="500" t="s">
        <v>363</v>
      </c>
      <c r="C129" s="500" t="s">
        <v>117</v>
      </c>
      <c r="D129" s="501" t="s">
        <v>364</v>
      </c>
      <c r="E129" s="500"/>
      <c r="F129" s="500"/>
      <c r="G129" s="501" t="s">
        <v>655</v>
      </c>
      <c r="H129" s="501" t="s">
        <v>591</v>
      </c>
      <c r="I129" s="501" t="s">
        <v>591</v>
      </c>
      <c r="J129" s="501"/>
      <c r="K129" s="500" t="s">
        <v>363</v>
      </c>
      <c r="L129" s="500"/>
      <c r="M129" s="500" t="s">
        <v>656</v>
      </c>
      <c r="N129" s="571" t="s">
        <v>655</v>
      </c>
      <c r="O129" s="568" t="s">
        <v>160</v>
      </c>
      <c r="P129" s="569" t="str">
        <f t="shared" si="28"/>
        <v>&lt;10 TONNES</v>
      </c>
      <c r="Q129" s="501">
        <v>8.9</v>
      </c>
      <c r="R129" s="501"/>
      <c r="S129" s="504" t="str">
        <f t="shared" si="34"/>
        <v>NOT STARTED</v>
      </c>
      <c r="T129" s="505">
        <f t="shared" si="35"/>
        <v>0</v>
      </c>
      <c r="U129" s="505"/>
      <c r="V129" s="499"/>
      <c r="W129" s="574"/>
      <c r="X129" s="507" t="str">
        <f t="shared" si="36"/>
        <v>FOR SURVEY</v>
      </c>
      <c r="Y129" s="517"/>
      <c r="Z129" s="517"/>
      <c r="AA129" s="566"/>
      <c r="AB129" s="501"/>
      <c r="AC129" s="566"/>
      <c r="AD129" s="511"/>
      <c r="AE129" s="512"/>
      <c r="AF129" s="512">
        <f t="shared" si="29"/>
        <v>0</v>
      </c>
      <c r="AG129" s="513">
        <f t="shared" si="30"/>
        <v>0</v>
      </c>
      <c r="AH129" s="501"/>
      <c r="AI129" s="501"/>
      <c r="AJ129" s="501"/>
      <c r="AK129" s="501"/>
      <c r="AL129" s="501"/>
      <c r="AM129" s="500"/>
      <c r="AN129" s="505">
        <f t="shared" si="37"/>
        <v>0</v>
      </c>
      <c r="AO129" s="516" t="str">
        <f t="shared" si="38"/>
        <v/>
      </c>
      <c r="AP129" s="499"/>
      <c r="AQ129" s="499"/>
      <c r="AR129" s="515" t="str">
        <f t="shared" si="31"/>
        <v>WAITING FOR PLAN</v>
      </c>
      <c r="AS129" s="515"/>
      <c r="AT129" s="515"/>
      <c r="AU129" s="517"/>
      <c r="AV129" s="517"/>
      <c r="AW129" s="514"/>
      <c r="AX129" s="515"/>
      <c r="AY129" s="517"/>
      <c r="AZ129" s="517"/>
      <c r="BA129" s="501"/>
      <c r="BB129" s="501"/>
      <c r="BC129" s="567"/>
      <c r="BD129" s="563"/>
      <c r="BE129" s="513"/>
      <c r="BF129" s="513"/>
      <c r="BG129" s="513"/>
      <c r="BH129" s="499"/>
      <c r="BI129" s="513"/>
      <c r="BJ129" s="513"/>
      <c r="BK129" s="499"/>
      <c r="BL129" s="499"/>
      <c r="BM129" s="513"/>
      <c r="BN129" s="513"/>
      <c r="BO129" s="513"/>
      <c r="BP129" s="499"/>
      <c r="BQ129" s="519"/>
      <c r="BR129" s="505">
        <f t="shared" si="39"/>
        <v>0</v>
      </c>
      <c r="BS129" s="505" t="str">
        <f t="shared" si="40"/>
        <v/>
      </c>
      <c r="BT129" s="499"/>
      <c r="BU129" s="499" t="str">
        <f t="shared" si="32"/>
        <v/>
      </c>
      <c r="BV129" s="499"/>
      <c r="BW129" s="499" t="str">
        <f t="shared" si="41"/>
        <v>1-1900</v>
      </c>
      <c r="BX129" s="499">
        <f t="shared" si="33"/>
        <v>3.56</v>
      </c>
      <c r="BY129" s="499"/>
      <c r="BZ129" s="499"/>
      <c r="CA129" s="499"/>
      <c r="CB129" s="520">
        <f t="shared" si="42"/>
        <v>0</v>
      </c>
      <c r="CC129" s="521">
        <v>2</v>
      </c>
      <c r="CD129" s="522">
        <f t="shared" si="43"/>
        <v>3.56</v>
      </c>
      <c r="CE129" s="522"/>
      <c r="CF129" s="522"/>
      <c r="CG129" s="523"/>
      <c r="CH129" s="524" t="str">
        <f t="shared" si="44"/>
        <v>NOT STARTED</v>
      </c>
      <c r="CI129" s="505">
        <f t="shared" si="45"/>
        <v>0</v>
      </c>
      <c r="CJ129" s="505"/>
      <c r="CK129" s="526"/>
      <c r="CL129" s="526"/>
      <c r="CM129" s="513">
        <f t="shared" si="46"/>
        <v>0</v>
      </c>
      <c r="CN129" s="513">
        <f t="shared" si="47"/>
        <v>0</v>
      </c>
      <c r="CO129" s="501"/>
      <c r="CP129" s="501"/>
      <c r="CQ129" s="501"/>
      <c r="CR129" s="501">
        <f t="shared" si="48"/>
        <v>0</v>
      </c>
      <c r="CS129" s="527"/>
      <c r="CT129" s="527"/>
      <c r="CU129" s="527">
        <f t="shared" si="49"/>
        <v>0</v>
      </c>
      <c r="CV129" s="572"/>
    </row>
    <row r="130" ht="17" hidden="1" customHeight="1" spans="1:100">
      <c r="A130" s="499">
        <v>46327</v>
      </c>
      <c r="B130" s="500" t="s">
        <v>363</v>
      </c>
      <c r="C130" s="500" t="s">
        <v>117</v>
      </c>
      <c r="D130" s="501" t="s">
        <v>364</v>
      </c>
      <c r="E130" s="500"/>
      <c r="F130" s="500"/>
      <c r="G130" s="501" t="s">
        <v>657</v>
      </c>
      <c r="H130" s="501" t="s">
        <v>658</v>
      </c>
      <c r="I130" s="501" t="s">
        <v>489</v>
      </c>
      <c r="J130" s="501"/>
      <c r="K130" s="500" t="s">
        <v>363</v>
      </c>
      <c r="L130" s="500"/>
      <c r="M130" s="500" t="s">
        <v>659</v>
      </c>
      <c r="N130" s="571" t="s">
        <v>660</v>
      </c>
      <c r="O130" s="568" t="s">
        <v>160</v>
      </c>
      <c r="P130" s="569" t="str">
        <f t="shared" si="28"/>
        <v>&lt;10 TONNES</v>
      </c>
      <c r="Q130" s="501">
        <v>8.9</v>
      </c>
      <c r="R130" s="501"/>
      <c r="S130" s="504" t="str">
        <f t="shared" si="34"/>
        <v>NOT STARTED</v>
      </c>
      <c r="T130" s="505">
        <f t="shared" si="35"/>
        <v>0</v>
      </c>
      <c r="U130" s="505"/>
      <c r="V130" s="499"/>
      <c r="W130" s="574"/>
      <c r="X130" s="507" t="str">
        <f t="shared" si="36"/>
        <v>FOR SURVEY</v>
      </c>
      <c r="Y130" s="517"/>
      <c r="Z130" s="517"/>
      <c r="AA130" s="566"/>
      <c r="AB130" s="501"/>
      <c r="AC130" s="566"/>
      <c r="AD130" s="511"/>
      <c r="AE130" s="512"/>
      <c r="AF130" s="512">
        <f t="shared" si="29"/>
        <v>0</v>
      </c>
      <c r="AG130" s="513">
        <f t="shared" si="30"/>
        <v>0</v>
      </c>
      <c r="AH130" s="501"/>
      <c r="AI130" s="501"/>
      <c r="AJ130" s="501"/>
      <c r="AK130" s="501"/>
      <c r="AL130" s="501"/>
      <c r="AM130" s="500"/>
      <c r="AN130" s="505">
        <f t="shared" si="37"/>
        <v>0</v>
      </c>
      <c r="AO130" s="516" t="str">
        <f t="shared" si="38"/>
        <v/>
      </c>
      <c r="AP130" s="499"/>
      <c r="AQ130" s="499"/>
      <c r="AR130" s="515" t="str">
        <f t="shared" si="31"/>
        <v>WAITING FOR PLAN</v>
      </c>
      <c r="AS130" s="515"/>
      <c r="AT130" s="515"/>
      <c r="AU130" s="517"/>
      <c r="AV130" s="517"/>
      <c r="AW130" s="514"/>
      <c r="AX130" s="515"/>
      <c r="AY130" s="517"/>
      <c r="AZ130" s="517"/>
      <c r="BA130" s="501"/>
      <c r="BB130" s="501"/>
      <c r="BC130" s="567"/>
      <c r="BD130" s="563"/>
      <c r="BE130" s="513"/>
      <c r="BF130" s="513"/>
      <c r="BG130" s="513"/>
      <c r="BH130" s="499"/>
      <c r="BI130" s="513"/>
      <c r="BJ130" s="513"/>
      <c r="BK130" s="499"/>
      <c r="BL130" s="499"/>
      <c r="BM130" s="513"/>
      <c r="BN130" s="513"/>
      <c r="BO130" s="513"/>
      <c r="BP130" s="499"/>
      <c r="BQ130" s="519"/>
      <c r="BR130" s="505">
        <f t="shared" si="39"/>
        <v>0</v>
      </c>
      <c r="BS130" s="505" t="str">
        <f t="shared" si="40"/>
        <v/>
      </c>
      <c r="BT130" s="499"/>
      <c r="BU130" s="499" t="str">
        <f t="shared" si="32"/>
        <v/>
      </c>
      <c r="BV130" s="499"/>
      <c r="BW130" s="499" t="str">
        <f t="shared" si="41"/>
        <v>1-1900</v>
      </c>
      <c r="BX130" s="499">
        <f t="shared" si="33"/>
        <v>3.56</v>
      </c>
      <c r="BY130" s="499"/>
      <c r="BZ130" s="499"/>
      <c r="CA130" s="499"/>
      <c r="CB130" s="520">
        <f t="shared" si="42"/>
        <v>0</v>
      </c>
      <c r="CC130" s="521">
        <v>2</v>
      </c>
      <c r="CD130" s="522">
        <f t="shared" si="43"/>
        <v>3.56</v>
      </c>
      <c r="CE130" s="522"/>
      <c r="CF130" s="522"/>
      <c r="CG130" s="523"/>
      <c r="CH130" s="524" t="str">
        <f t="shared" si="44"/>
        <v>NOT STARTED</v>
      </c>
      <c r="CI130" s="505">
        <f t="shared" si="45"/>
        <v>0</v>
      </c>
      <c r="CJ130" s="505"/>
      <c r="CK130" s="526"/>
      <c r="CL130" s="526"/>
      <c r="CM130" s="513">
        <f t="shared" si="46"/>
        <v>0</v>
      </c>
      <c r="CN130" s="513">
        <f t="shared" si="47"/>
        <v>0</v>
      </c>
      <c r="CO130" s="501"/>
      <c r="CP130" s="501"/>
      <c r="CQ130" s="501"/>
      <c r="CR130" s="501">
        <f t="shared" si="48"/>
        <v>0</v>
      </c>
      <c r="CS130" s="527"/>
      <c r="CT130" s="527"/>
      <c r="CU130" s="527">
        <f t="shared" si="49"/>
        <v>0</v>
      </c>
      <c r="CV130" s="572"/>
    </row>
    <row r="131" ht="17" hidden="1" customHeight="1" spans="1:100">
      <c r="A131" s="499">
        <v>46327</v>
      </c>
      <c r="B131" s="500" t="s">
        <v>363</v>
      </c>
      <c r="C131" s="500" t="s">
        <v>117</v>
      </c>
      <c r="D131" s="501" t="s">
        <v>364</v>
      </c>
      <c r="E131" s="500"/>
      <c r="F131" s="500"/>
      <c r="G131" s="501" t="s">
        <v>660</v>
      </c>
      <c r="H131" s="501" t="s">
        <v>658</v>
      </c>
      <c r="I131" s="501" t="s">
        <v>489</v>
      </c>
      <c r="J131" s="501"/>
      <c r="K131" s="500" t="s">
        <v>363</v>
      </c>
      <c r="L131" s="500"/>
      <c r="M131" s="500" t="s">
        <v>661</v>
      </c>
      <c r="N131" s="571" t="s">
        <v>662</v>
      </c>
      <c r="O131" s="568" t="s">
        <v>160</v>
      </c>
      <c r="P131" s="569" t="str">
        <f t="shared" si="28"/>
        <v>&lt;10 TONNES</v>
      </c>
      <c r="Q131" s="501">
        <v>8.9</v>
      </c>
      <c r="R131" s="501"/>
      <c r="S131" s="504" t="str">
        <f t="shared" si="34"/>
        <v>NOT STARTED</v>
      </c>
      <c r="T131" s="505">
        <f t="shared" si="35"/>
        <v>0</v>
      </c>
      <c r="U131" s="505"/>
      <c r="V131" s="499"/>
      <c r="W131" s="574"/>
      <c r="X131" s="507" t="str">
        <f t="shared" si="36"/>
        <v>FOR SURVEY</v>
      </c>
      <c r="Y131" s="517"/>
      <c r="Z131" s="517"/>
      <c r="AA131" s="566"/>
      <c r="AB131" s="501"/>
      <c r="AC131" s="566"/>
      <c r="AD131" s="511"/>
      <c r="AE131" s="512"/>
      <c r="AF131" s="512">
        <f t="shared" si="29"/>
        <v>0</v>
      </c>
      <c r="AG131" s="513">
        <f t="shared" si="30"/>
        <v>0</v>
      </c>
      <c r="AH131" s="501"/>
      <c r="AI131" s="501"/>
      <c r="AJ131" s="501"/>
      <c r="AK131" s="501"/>
      <c r="AL131" s="501"/>
      <c r="AM131" s="500"/>
      <c r="AN131" s="505">
        <f t="shared" si="37"/>
        <v>0</v>
      </c>
      <c r="AO131" s="516" t="str">
        <f t="shared" si="38"/>
        <v/>
      </c>
      <c r="AP131" s="499"/>
      <c r="AQ131" s="499"/>
      <c r="AR131" s="515" t="str">
        <f t="shared" si="31"/>
        <v>WAITING FOR PLAN</v>
      </c>
      <c r="AS131" s="515"/>
      <c r="AT131" s="515"/>
      <c r="AU131" s="517"/>
      <c r="AV131" s="517"/>
      <c r="AW131" s="514"/>
      <c r="AX131" s="515"/>
      <c r="AY131" s="517"/>
      <c r="AZ131" s="517"/>
      <c r="BA131" s="501"/>
      <c r="BB131" s="501"/>
      <c r="BC131" s="567"/>
      <c r="BD131" s="563"/>
      <c r="BE131" s="513"/>
      <c r="BF131" s="513"/>
      <c r="BG131" s="513"/>
      <c r="BH131" s="499"/>
      <c r="BI131" s="513"/>
      <c r="BJ131" s="513"/>
      <c r="BK131" s="499"/>
      <c r="BL131" s="499"/>
      <c r="BM131" s="513"/>
      <c r="BN131" s="513"/>
      <c r="BO131" s="513"/>
      <c r="BP131" s="499"/>
      <c r="BQ131" s="519"/>
      <c r="BR131" s="505">
        <f t="shared" si="39"/>
        <v>0</v>
      </c>
      <c r="BS131" s="505" t="str">
        <f t="shared" si="40"/>
        <v/>
      </c>
      <c r="BT131" s="499"/>
      <c r="BU131" s="499" t="str">
        <f t="shared" si="32"/>
        <v/>
      </c>
      <c r="BV131" s="499"/>
      <c r="BW131" s="499" t="str">
        <f t="shared" si="41"/>
        <v>1-1900</v>
      </c>
      <c r="BX131" s="499">
        <f t="shared" si="33"/>
        <v>3.56</v>
      </c>
      <c r="BY131" s="499"/>
      <c r="BZ131" s="499"/>
      <c r="CA131" s="499"/>
      <c r="CB131" s="520">
        <f t="shared" si="42"/>
        <v>0</v>
      </c>
      <c r="CC131" s="521">
        <v>2</v>
      </c>
      <c r="CD131" s="522">
        <f t="shared" si="43"/>
        <v>3.56</v>
      </c>
      <c r="CE131" s="522"/>
      <c r="CF131" s="522"/>
      <c r="CG131" s="523"/>
      <c r="CH131" s="524" t="str">
        <f t="shared" si="44"/>
        <v>NOT STARTED</v>
      </c>
      <c r="CI131" s="505">
        <f t="shared" si="45"/>
        <v>0</v>
      </c>
      <c r="CJ131" s="505"/>
      <c r="CK131" s="526"/>
      <c r="CL131" s="526"/>
      <c r="CM131" s="513">
        <f t="shared" si="46"/>
        <v>0</v>
      </c>
      <c r="CN131" s="513">
        <f t="shared" si="47"/>
        <v>0</v>
      </c>
      <c r="CO131" s="501"/>
      <c r="CP131" s="501"/>
      <c r="CQ131" s="501"/>
      <c r="CR131" s="501">
        <f t="shared" si="48"/>
        <v>0</v>
      </c>
      <c r="CS131" s="527"/>
      <c r="CT131" s="527"/>
      <c r="CU131" s="527">
        <f t="shared" si="49"/>
        <v>0</v>
      </c>
      <c r="CV131" s="572"/>
    </row>
    <row r="132" ht="17" hidden="1" customHeight="1" spans="1:100">
      <c r="A132" s="499">
        <v>46327</v>
      </c>
      <c r="B132" s="500" t="s">
        <v>116</v>
      </c>
      <c r="C132" s="500" t="s">
        <v>117</v>
      </c>
      <c r="D132" s="501" t="s">
        <v>364</v>
      </c>
      <c r="E132" s="500"/>
      <c r="F132" s="500"/>
      <c r="G132" s="501" t="s">
        <v>663</v>
      </c>
      <c r="H132" s="501" t="s">
        <v>366</v>
      </c>
      <c r="I132" s="501" t="s">
        <v>366</v>
      </c>
      <c r="J132" s="501"/>
      <c r="K132" s="501" t="s">
        <v>157</v>
      </c>
      <c r="L132" s="500"/>
      <c r="M132" s="500" t="s">
        <v>664</v>
      </c>
      <c r="N132" s="573" t="s">
        <v>665</v>
      </c>
      <c r="O132" s="568" t="s">
        <v>160</v>
      </c>
      <c r="P132" s="569" t="str">
        <f>IF(OR(NOT(ISNUMBER(Q132)),Q132=0),"NO DATA",IF(Q132&lt;10,"&lt;10 TONNES","&gt;=10 TONNES"))</f>
        <v>&lt;10 TONNES</v>
      </c>
      <c r="Q132" s="501">
        <v>8.9</v>
      </c>
      <c r="R132" s="501"/>
      <c r="S132" s="504" t="str">
        <f t="shared" si="34"/>
        <v>NOT STARTED</v>
      </c>
      <c r="T132" s="505">
        <f t="shared" si="35"/>
        <v>0</v>
      </c>
      <c r="U132" s="505" t="str">
        <f>IF(V132&gt;0,WEEKNUM(V132,1)&amp;"-"&amp;YEAR(V132),"")</f>
        <v>45-2026</v>
      </c>
      <c r="V132" s="506">
        <v>46329</v>
      </c>
      <c r="W132" s="574"/>
      <c r="X132" s="507" t="str">
        <f t="shared" si="36"/>
        <v>FOR SURVEY</v>
      </c>
      <c r="Y132" s="517"/>
      <c r="Z132" s="517"/>
      <c r="AA132" s="566"/>
      <c r="AB132" s="501"/>
      <c r="AC132" s="566"/>
      <c r="AD132" s="511"/>
      <c r="AE132" s="512" t="s">
        <v>128</v>
      </c>
      <c r="AF132" s="512">
        <f>IF(AA132-Y132&lt;0,0,AA132-Y132)</f>
        <v>0</v>
      </c>
      <c r="AG132" s="513">
        <f>AH132+AI132</f>
        <v>0</v>
      </c>
      <c r="AH132" s="501"/>
      <c r="AI132" s="501"/>
      <c r="AJ132" s="501"/>
      <c r="AK132" s="501"/>
      <c r="AL132" s="501"/>
      <c r="AM132" s="500"/>
      <c r="AN132" s="505">
        <f t="shared" si="37"/>
        <v>0</v>
      </c>
      <c r="AO132" s="516" t="str">
        <f t="shared" si="38"/>
        <v>50-2026</v>
      </c>
      <c r="AP132" s="499">
        <v>46365</v>
      </c>
      <c r="AQ132" s="499">
        <v>46365</v>
      </c>
      <c r="AR132" s="515" t="str">
        <f>IF(AA132="","WAITING FOR PLAN",IF(AU132="","PERMITTING NOT STARTED",IF(BR132&gt;=100%,"RFE","ON GOING PERMITTING")))</f>
        <v>WAITING FOR PLAN</v>
      </c>
      <c r="AS132" s="515"/>
      <c r="AT132" s="515"/>
      <c r="AU132" s="517"/>
      <c r="AV132" s="517"/>
      <c r="AW132" s="514"/>
      <c r="AX132" s="515"/>
      <c r="AY132" s="517"/>
      <c r="AZ132" s="517"/>
      <c r="BA132" s="501"/>
      <c r="BB132" s="501"/>
      <c r="BC132" s="567"/>
      <c r="BD132" s="563"/>
      <c r="BE132" s="513"/>
      <c r="BF132" s="513"/>
      <c r="BG132" s="513"/>
      <c r="BH132" s="499"/>
      <c r="BI132" s="513"/>
      <c r="BJ132" s="513"/>
      <c r="BK132" s="499"/>
      <c r="BL132" s="499"/>
      <c r="BM132" s="513"/>
      <c r="BN132" s="513"/>
      <c r="BO132" s="513"/>
      <c r="BP132" s="499"/>
      <c r="BQ132" s="519"/>
      <c r="BR132" s="505">
        <f t="shared" si="39"/>
        <v>0</v>
      </c>
      <c r="BS132" s="505" t="str">
        <f t="shared" si="40"/>
        <v/>
      </c>
      <c r="BT132" s="499"/>
      <c r="BU132" s="499" t="str">
        <f>IF(BV132&gt;0,WEEKNUM(BV132,1)&amp;"-"&amp;YEAR(BV132),"")</f>
        <v/>
      </c>
      <c r="BV132" s="499"/>
      <c r="BW132" s="499" t="str">
        <f t="shared" si="41"/>
        <v>1-1900</v>
      </c>
      <c r="BX132" s="499">
        <f>IF(CA132="",BV132+CD132,CA132+CD132)</f>
        <v>3.56</v>
      </c>
      <c r="BY132" s="499"/>
      <c r="BZ132" s="499"/>
      <c r="CA132" s="499"/>
      <c r="CB132" s="520">
        <f t="shared" si="42"/>
        <v>0</v>
      </c>
      <c r="CC132" s="521">
        <v>2</v>
      </c>
      <c r="CD132" s="522">
        <f t="shared" si="43"/>
        <v>3.56</v>
      </c>
      <c r="CE132" s="522"/>
      <c r="CF132" s="522"/>
      <c r="CG132" s="523"/>
      <c r="CH132" s="524" t="str">
        <f t="shared" si="44"/>
        <v>NOT STARTED</v>
      </c>
      <c r="CI132" s="505">
        <f t="shared" si="45"/>
        <v>0</v>
      </c>
      <c r="CJ132" s="505"/>
      <c r="CK132" s="526"/>
      <c r="CL132" s="526"/>
      <c r="CM132" s="513">
        <f t="shared" si="46"/>
        <v>0</v>
      </c>
      <c r="CN132" s="513">
        <f t="shared" si="47"/>
        <v>0</v>
      </c>
      <c r="CO132" s="501"/>
      <c r="CP132" s="501"/>
      <c r="CQ132" s="501"/>
      <c r="CR132" s="501">
        <f t="shared" si="48"/>
        <v>0</v>
      </c>
      <c r="CS132" s="527"/>
      <c r="CT132" s="527"/>
      <c r="CU132" s="527">
        <f t="shared" si="49"/>
        <v>0</v>
      </c>
      <c r="CV132" s="572"/>
    </row>
    <row r="133" ht="17" hidden="1" customHeight="1" spans="1:100">
      <c r="A133" s="499">
        <v>46327</v>
      </c>
      <c r="B133" s="500" t="s">
        <v>116</v>
      </c>
      <c r="C133" s="500" t="s">
        <v>117</v>
      </c>
      <c r="D133" s="501" t="s">
        <v>364</v>
      </c>
      <c r="E133" s="500"/>
      <c r="F133" s="500"/>
      <c r="G133" s="501" t="s">
        <v>666</v>
      </c>
      <c r="H133" s="501" t="s">
        <v>667</v>
      </c>
      <c r="I133" s="501" t="s">
        <v>494</v>
      </c>
      <c r="J133" s="501"/>
      <c r="K133" s="501" t="s">
        <v>157</v>
      </c>
      <c r="L133" s="500"/>
      <c r="M133" s="500" t="s">
        <v>668</v>
      </c>
      <c r="N133" s="573" t="s">
        <v>669</v>
      </c>
      <c r="O133" s="568" t="s">
        <v>160</v>
      </c>
      <c r="P133" s="569" t="str">
        <f>IF(OR(NOT(ISNUMBER(Q133)),Q133=0),"NO DATA",IF(Q133&lt;10,"&lt;10 TONNES","&gt;=10 TONNES"))</f>
        <v>&lt;10 TONNES</v>
      </c>
      <c r="Q133" s="501">
        <v>8.9</v>
      </c>
      <c r="R133" s="501"/>
      <c r="S133" s="504" t="str">
        <f>IF(CH133="CANCELLED","CANCELLED",IF(CV133&lt;&gt;"","EXTRACTION DONE",IF(CH133="ON GOING EXTRACTION","ON GOING EXTRACTION",IF(AR133="RFE","READY FOR EXTRACTION",IF(AR133="ON GOING PERMITTING","ON GOING PERMITTING",IF(AC133&lt;&gt;"","DESIGN APPROVED",IF(AB133&lt;&gt;"","DESIGN SUBMITTED",IF(AA133&lt;&gt;"","DESIGN COMPLETED",IF(Z133&lt;&gt;"","ON GOING DESIGN",IF(Y133&lt;&gt;"","ON GOING SURVEY","NOT STARTED"))))))))))</f>
        <v>NOT STARTED</v>
      </c>
      <c r="T133" s="505">
        <f>IFERROR((AN133*33%)+(BR133*27%)+(CI133*40%),0)</f>
        <v>0</v>
      </c>
      <c r="U133" s="505" t="str">
        <f>IF(V133&gt;0,WEEKNUM(V133,1)&amp;"-"&amp;YEAR(V133),"")</f>
        <v>48-2026</v>
      </c>
      <c r="V133" s="506">
        <v>46352</v>
      </c>
      <c r="W133" s="574"/>
      <c r="X133" s="507" t="str">
        <f>IF(AD133&gt;0,"DESIGN WITH CONCERN",IF(AC133&gt;0,"DESIGN APPROVED",IF(AB133&gt;0,"DESIGN FOR APPROVAL",IF(AA133&gt;0,"DESIGN FOR SUBMISSION",IF(Z133&gt;0,"ON GOING DESIGN",IF(Y133&gt;0,"ON GOING SURVEY","FOR SURVEY"))))))</f>
        <v>FOR SURVEY</v>
      </c>
      <c r="Y133" s="517"/>
      <c r="Z133" s="517"/>
      <c r="AA133" s="566"/>
      <c r="AB133" s="501"/>
      <c r="AC133" s="566"/>
      <c r="AD133" s="511"/>
      <c r="AE133" s="512" t="s">
        <v>181</v>
      </c>
      <c r="AF133" s="512">
        <f>IF(AA133-Y133&lt;0,0,AA133-Y133)</f>
        <v>0</v>
      </c>
      <c r="AG133" s="513">
        <f>AH133+AI133</f>
        <v>0</v>
      </c>
      <c r="AH133" s="501"/>
      <c r="AI133" s="501"/>
      <c r="AJ133" s="501"/>
      <c r="AK133" s="501"/>
      <c r="AL133" s="501"/>
      <c r="AM133" s="500"/>
      <c r="AN133" s="505">
        <f>COUNT(Y133:AC133)/5</f>
        <v>0</v>
      </c>
      <c r="AO133" s="516" t="str">
        <f t="shared" ref="AO133:AO196" si="51">IF(AQ133&gt;0,WEEKNUM(AQ133,1)&amp;"-"&amp;YEAR(AQ133),"")</f>
        <v>3-2027</v>
      </c>
      <c r="AP133" s="499">
        <v>46398</v>
      </c>
      <c r="AQ133" s="499">
        <v>46398</v>
      </c>
      <c r="AR133" s="515" t="str">
        <f>IF(AA133="","WAITING FOR PLAN",IF(AU133="","PERMITTING NOT STARTED",IF(BR133&gt;=100%,"RFE","ON GOING PERMITTING")))</f>
        <v>WAITING FOR PLAN</v>
      </c>
      <c r="AS133" s="515"/>
      <c r="AT133" s="515"/>
      <c r="AU133" s="517"/>
      <c r="AV133" s="517"/>
      <c r="AW133" s="514"/>
      <c r="AX133" s="515"/>
      <c r="AY133" s="517"/>
      <c r="AZ133" s="517"/>
      <c r="BA133" s="501"/>
      <c r="BB133" s="501"/>
      <c r="BC133" s="567"/>
      <c r="BD133" s="563"/>
      <c r="BE133" s="513"/>
      <c r="BF133" s="513"/>
      <c r="BG133" s="513"/>
      <c r="BH133" s="499"/>
      <c r="BI133" s="513"/>
      <c r="BJ133" s="513"/>
      <c r="BK133" s="499"/>
      <c r="BL133" s="499"/>
      <c r="BM133" s="513"/>
      <c r="BN133" s="513"/>
      <c r="BO133" s="513"/>
      <c r="BP133" s="499"/>
      <c r="BQ133" s="519"/>
      <c r="BR133" s="505">
        <f>IFERROR((COUNT(BD133)*40%)+(COUNT(BL133)*20%)+(COUNT(BH133)*10%)+(COUNT(BP133)*10%)+(COUNT(AV133)*10%)+(COUNT(AZ133)*10%),0)</f>
        <v>0</v>
      </c>
      <c r="BS133" s="505" t="str">
        <f>IF(BT133&gt;0,WEEKNUM(BT133,1)&amp;"-"&amp;YEAR(BT133),"")</f>
        <v/>
      </c>
      <c r="BT133" s="499"/>
      <c r="BU133" s="499" t="str">
        <f>IF(BV133&gt;0,WEEKNUM(BV133,1)&amp;"-"&amp;YEAR(BV133),"")</f>
        <v/>
      </c>
      <c r="BV133" s="499"/>
      <c r="BW133" s="499" t="str">
        <f>IF(BX133&gt;0,WEEKNUM(BX133,1)&amp;"-"&amp;YEAR(BX133),"")</f>
        <v>1-1900</v>
      </c>
      <c r="BX133" s="499">
        <f>IF(CA133="",BV133+CD133,CA133+CD133)</f>
        <v>3.56</v>
      </c>
      <c r="BY133" s="499"/>
      <c r="BZ133" s="499"/>
      <c r="CA133" s="499"/>
      <c r="CB133" s="520">
        <f>IF(AI133&lt;&gt;0,CC133*0.25,0)</f>
        <v>0</v>
      </c>
      <c r="CC133" s="521">
        <v>2</v>
      </c>
      <c r="CD133" s="522">
        <f>IF(R133=0,IFERROR(Q133/(CC133)/1.25,0),IFERROR(R133/(CC133)/1.25,0))</f>
        <v>3.56</v>
      </c>
      <c r="CE133" s="522"/>
      <c r="CF133" s="522"/>
      <c r="CG133" s="523"/>
      <c r="CH133" s="524" t="str">
        <f>IF(CA133="","NOT STARTED",IF(CA133&lt;&gt;"","ON GOING EXTRACTION",IF(CV133&lt;&gt;"","EXTRACTION COMPLETED")))</f>
        <v>NOT STARTED</v>
      </c>
      <c r="CI133" s="505">
        <f>IFERROR(CQ133/CM133,0)</f>
        <v>0</v>
      </c>
      <c r="CJ133" s="505"/>
      <c r="CK133" s="526"/>
      <c r="CL133" s="526"/>
      <c r="CM133" s="513">
        <f>AG133</f>
        <v>0</v>
      </c>
      <c r="CN133" s="513">
        <f>AI133</f>
        <v>0</v>
      </c>
      <c r="CO133" s="501"/>
      <c r="CP133" s="501"/>
      <c r="CQ133" s="501"/>
      <c r="CR133" s="501">
        <f>CM133-CQ133</f>
        <v>0</v>
      </c>
      <c r="CS133" s="527"/>
      <c r="CT133" s="527"/>
      <c r="CU133" s="527">
        <f>CS133+CT133</f>
        <v>0</v>
      </c>
      <c r="CV133" s="572"/>
    </row>
    <row r="134" ht="17" hidden="1" customHeight="1" spans="1:100">
      <c r="A134" s="499">
        <v>46327</v>
      </c>
      <c r="B134" s="500" t="s">
        <v>363</v>
      </c>
      <c r="C134" s="500" t="s">
        <v>117</v>
      </c>
      <c r="D134" s="501" t="s">
        <v>364</v>
      </c>
      <c r="E134" s="500"/>
      <c r="F134" s="500"/>
      <c r="G134" s="501" t="s">
        <v>670</v>
      </c>
      <c r="H134" s="501" t="s">
        <v>591</v>
      </c>
      <c r="I134" s="501" t="s">
        <v>591</v>
      </c>
      <c r="J134" s="501"/>
      <c r="K134" s="500" t="s">
        <v>363</v>
      </c>
      <c r="L134" s="500"/>
      <c r="M134" s="500" t="s">
        <v>671</v>
      </c>
      <c r="N134" s="571" t="s">
        <v>670</v>
      </c>
      <c r="O134" s="568" t="s">
        <v>160</v>
      </c>
      <c r="P134" s="569" t="str">
        <f>IF(OR(NOT(ISNUMBER(Q134)),Q134=0),"NO DATA",IF(Q134&lt;10,"&lt;10 TONNES","&gt;=10 TONNES"))</f>
        <v>&lt;10 TONNES</v>
      </c>
      <c r="Q134" s="501">
        <v>8.9</v>
      </c>
      <c r="R134" s="501"/>
      <c r="S134" s="504" t="str">
        <f>IF(CH134="CANCELLED","CANCELLED",IF(CV134&lt;&gt;"","EXTRACTION DONE",IF(CH134="ON GOING EXTRACTION","ON GOING EXTRACTION",IF(AR134="RFE","READY FOR EXTRACTION",IF(AR134="ON GOING PERMITTING","ON GOING PERMITTING",IF(AC134&lt;&gt;"","DESIGN APPROVED",IF(AB134&lt;&gt;"","DESIGN SUBMITTED",IF(AA134&lt;&gt;"","DESIGN COMPLETED",IF(Z134&lt;&gt;"","ON GOING DESIGN",IF(Y134&lt;&gt;"","ON GOING SURVEY","NOT STARTED"))))))))))</f>
        <v>NOT STARTED</v>
      </c>
      <c r="T134" s="505">
        <f>IFERROR((AN134*33%)+(BR134*27%)+(CI134*40%),0)</f>
        <v>0</v>
      </c>
      <c r="U134" s="505"/>
      <c r="V134" s="499"/>
      <c r="W134" s="574"/>
      <c r="X134" s="507" t="str">
        <f>IF(AD134&gt;0,"DESIGN WITH CONCERN",IF(AC134&gt;0,"DESIGN APPROVED",IF(AB134&gt;0,"DESIGN FOR APPROVAL",IF(AA134&gt;0,"DESIGN FOR SUBMISSION",IF(Z134&gt;0,"ON GOING DESIGN",IF(Y134&gt;0,"ON GOING SURVEY","FOR SURVEY"))))))</f>
        <v>FOR SURVEY</v>
      </c>
      <c r="Y134" s="517"/>
      <c r="Z134" s="517"/>
      <c r="AA134" s="566"/>
      <c r="AB134" s="501"/>
      <c r="AC134" s="566"/>
      <c r="AD134" s="511"/>
      <c r="AE134" s="512"/>
      <c r="AF134" s="512">
        <f>IF(AA134-Y134&lt;0,0,AA134-Y134)</f>
        <v>0</v>
      </c>
      <c r="AG134" s="513">
        <f>AH134+AI134</f>
        <v>0</v>
      </c>
      <c r="AH134" s="501"/>
      <c r="AI134" s="501"/>
      <c r="AJ134" s="501"/>
      <c r="AK134" s="501"/>
      <c r="AL134" s="501"/>
      <c r="AM134" s="500"/>
      <c r="AN134" s="505">
        <f>COUNT(Y134:AC134)/5</f>
        <v>0</v>
      </c>
      <c r="AO134" s="516" t="str">
        <f t="shared" si="51"/>
        <v/>
      </c>
      <c r="AP134" s="499"/>
      <c r="AQ134" s="499"/>
      <c r="AR134" s="515" t="str">
        <f>IF(AA134="","WAITING FOR PLAN",IF(AU134="","PERMITTING NOT STARTED",IF(BR134&gt;=100%,"RFE","ON GOING PERMITTING")))</f>
        <v>WAITING FOR PLAN</v>
      </c>
      <c r="AS134" s="515"/>
      <c r="AT134" s="515"/>
      <c r="AU134" s="517"/>
      <c r="AV134" s="517"/>
      <c r="AW134" s="514"/>
      <c r="AX134" s="515"/>
      <c r="AY134" s="517"/>
      <c r="AZ134" s="517"/>
      <c r="BA134" s="501"/>
      <c r="BB134" s="501"/>
      <c r="BC134" s="567"/>
      <c r="BD134" s="563"/>
      <c r="BE134" s="513"/>
      <c r="BF134" s="513"/>
      <c r="BG134" s="513"/>
      <c r="BH134" s="499"/>
      <c r="BI134" s="513"/>
      <c r="BJ134" s="513"/>
      <c r="BK134" s="499"/>
      <c r="BL134" s="499"/>
      <c r="BM134" s="513"/>
      <c r="BN134" s="513"/>
      <c r="BO134" s="513"/>
      <c r="BP134" s="499"/>
      <c r="BQ134" s="519"/>
      <c r="BR134" s="505">
        <f>IFERROR((COUNT(BD134)*40%)+(COUNT(BL134)*20%)+(COUNT(BH134)*10%)+(COUNT(BP134)*10%)+(COUNT(AV134)*10%)+(COUNT(AZ134)*10%),0)</f>
        <v>0</v>
      </c>
      <c r="BS134" s="505" t="str">
        <f>IF(BT134&gt;0,WEEKNUM(BT134,1)&amp;"-"&amp;YEAR(BT134),"")</f>
        <v/>
      </c>
      <c r="BT134" s="499"/>
      <c r="BU134" s="499" t="str">
        <f>IF(BV134&gt;0,WEEKNUM(BV134,1)&amp;"-"&amp;YEAR(BV134),"")</f>
        <v/>
      </c>
      <c r="BV134" s="499"/>
      <c r="BW134" s="499" t="str">
        <f>IF(BX134&gt;0,WEEKNUM(BX134,1)&amp;"-"&amp;YEAR(BX134),"")</f>
        <v>1-1900</v>
      </c>
      <c r="BX134" s="499">
        <f>IF(CA134="",BV134+CD134,CA134+CD134)</f>
        <v>3.56</v>
      </c>
      <c r="BY134" s="499"/>
      <c r="BZ134" s="499"/>
      <c r="CA134" s="499"/>
      <c r="CB134" s="520">
        <f>IF(AI134&lt;&gt;0,CC134*0.25,0)</f>
        <v>0</v>
      </c>
      <c r="CC134" s="521">
        <v>2</v>
      </c>
      <c r="CD134" s="522">
        <f>IF(R134=0,IFERROR(Q134/(CC134)/1.25,0),IFERROR(R134/(CC134)/1.25,0))</f>
        <v>3.56</v>
      </c>
      <c r="CE134" s="522"/>
      <c r="CF134" s="522"/>
      <c r="CG134" s="523"/>
      <c r="CH134" s="524" t="str">
        <f>IF(CA134="","NOT STARTED",IF(CA134&lt;&gt;"","ON GOING EXTRACTION",IF(CV134&lt;&gt;"","EXTRACTION COMPLETED")))</f>
        <v>NOT STARTED</v>
      </c>
      <c r="CI134" s="505">
        <f>IFERROR(CQ134/CM134,0)</f>
        <v>0</v>
      </c>
      <c r="CJ134" s="505"/>
      <c r="CK134" s="526"/>
      <c r="CL134" s="526"/>
      <c r="CM134" s="513">
        <f>AG134</f>
        <v>0</v>
      </c>
      <c r="CN134" s="513">
        <f>AI134</f>
        <v>0</v>
      </c>
      <c r="CO134" s="501"/>
      <c r="CP134" s="501"/>
      <c r="CQ134" s="501"/>
      <c r="CR134" s="501">
        <f>CM134-CQ134</f>
        <v>0</v>
      </c>
      <c r="CS134" s="527"/>
      <c r="CT134" s="527"/>
      <c r="CU134" s="527">
        <f>CS134+CT134</f>
        <v>0</v>
      </c>
      <c r="CV134" s="572"/>
    </row>
    <row r="135" ht="17" hidden="1" customHeight="1" spans="1:100">
      <c r="A135" s="499">
        <v>46327</v>
      </c>
      <c r="B135" s="500" t="s">
        <v>116</v>
      </c>
      <c r="C135" s="500" t="s">
        <v>117</v>
      </c>
      <c r="D135" s="501" t="s">
        <v>364</v>
      </c>
      <c r="E135" s="500"/>
      <c r="F135" s="500"/>
      <c r="G135" s="501" t="s">
        <v>672</v>
      </c>
      <c r="H135" s="501" t="s">
        <v>366</v>
      </c>
      <c r="I135" s="501" t="s">
        <v>366</v>
      </c>
      <c r="J135" s="501"/>
      <c r="K135" s="501" t="s">
        <v>157</v>
      </c>
      <c r="L135" s="500"/>
      <c r="M135" s="500" t="s">
        <v>673</v>
      </c>
      <c r="N135" s="573" t="s">
        <v>674</v>
      </c>
      <c r="O135" s="568" t="s">
        <v>160</v>
      </c>
      <c r="P135" s="569" t="str">
        <f t="shared" ref="P135:P194" si="52">IF(OR(NOT(ISNUMBER(Q135)),Q135=0),"NO DATA",IF(Q135&lt;10,"&lt;10 TONNES","&gt;=10 TONNES"))</f>
        <v>&lt;10 TONNES</v>
      </c>
      <c r="Q135" s="501">
        <v>8.9</v>
      </c>
      <c r="R135" s="501"/>
      <c r="S135" s="504" t="str">
        <f t="shared" ref="S135:S195" si="53">IF(CH135="CANCELLED","CANCELLED",IF(CV135&lt;&gt;"","EXTRACTION DONE",IF(CH135="ON GOING EXTRACTION","ON GOING EXTRACTION",IF(AR135="RFE","READY FOR EXTRACTION",IF(AR135="ON GOING PERMITTING","ON GOING PERMITTING",IF(AC135&lt;&gt;"","DESIGN APPROVED",IF(AB135&lt;&gt;"","DESIGN SUBMITTED",IF(AA135&lt;&gt;"","DESIGN COMPLETED",IF(Z135&lt;&gt;"","ON GOING DESIGN",IF(Y135&lt;&gt;"","ON GOING SURVEY","NOT STARTED"))))))))))</f>
        <v>NOT STARTED</v>
      </c>
      <c r="T135" s="505">
        <f t="shared" ref="T135:T195" si="54">IFERROR((AN135*33%)+(BR135*27%)+(CI135*40%),0)</f>
        <v>0</v>
      </c>
      <c r="U135" s="505" t="str">
        <f>IF(V135&gt;0,WEEKNUM(V135,1)&amp;"-"&amp;YEAR(V135),"")</f>
        <v>46-2026</v>
      </c>
      <c r="V135" s="506">
        <v>46339</v>
      </c>
      <c r="W135" s="574"/>
      <c r="X135" s="507" t="str">
        <f t="shared" ref="X135:X195" si="55">IF(AD135&gt;0,"DESIGN WITH CONCERN",IF(AC135&gt;0,"DESIGN APPROVED",IF(AB135&gt;0,"DESIGN FOR APPROVAL",IF(AA135&gt;0,"DESIGN FOR SUBMISSION",IF(Z135&gt;0,"ON GOING DESIGN",IF(Y135&gt;0,"ON GOING SURVEY","FOR SURVEY"))))))</f>
        <v>FOR SURVEY</v>
      </c>
      <c r="Y135" s="517"/>
      <c r="Z135" s="517"/>
      <c r="AA135" s="566"/>
      <c r="AB135" s="501"/>
      <c r="AC135" s="566"/>
      <c r="AD135" s="511"/>
      <c r="AE135" s="512" t="s">
        <v>216</v>
      </c>
      <c r="AF135" s="512">
        <f t="shared" ref="AF135:AF194" si="56">IF(AA135-Y135&lt;0,0,AA135-Y135)</f>
        <v>0</v>
      </c>
      <c r="AG135" s="513">
        <f t="shared" ref="AG135:AG194" si="57">AH135+AI135</f>
        <v>0</v>
      </c>
      <c r="AH135" s="501"/>
      <c r="AI135" s="501"/>
      <c r="AJ135" s="501"/>
      <c r="AK135" s="501"/>
      <c r="AL135" s="501"/>
      <c r="AM135" s="500"/>
      <c r="AN135" s="505">
        <f t="shared" ref="AN135:AN195" si="58">COUNT(Y135:AC135)/5</f>
        <v>0</v>
      </c>
      <c r="AO135" s="516" t="str">
        <f t="shared" si="51"/>
        <v>51-2026</v>
      </c>
      <c r="AP135" s="499">
        <v>46375</v>
      </c>
      <c r="AQ135" s="499">
        <v>46375</v>
      </c>
      <c r="AR135" s="515" t="str">
        <f t="shared" ref="AR135:AR194" si="59">IF(AA135="","WAITING FOR PLAN",IF(AU135="","PERMITTING NOT STARTED",IF(BR135&gt;=100%,"RFE","ON GOING PERMITTING")))</f>
        <v>WAITING FOR PLAN</v>
      </c>
      <c r="AS135" s="515"/>
      <c r="AT135" s="515"/>
      <c r="AU135" s="517"/>
      <c r="AV135" s="517"/>
      <c r="AW135" s="514"/>
      <c r="AX135" s="515"/>
      <c r="AY135" s="517"/>
      <c r="AZ135" s="517"/>
      <c r="BA135" s="501"/>
      <c r="BB135" s="501"/>
      <c r="BC135" s="567"/>
      <c r="BD135" s="563"/>
      <c r="BE135" s="513"/>
      <c r="BF135" s="513"/>
      <c r="BG135" s="513"/>
      <c r="BH135" s="499"/>
      <c r="BI135" s="513"/>
      <c r="BJ135" s="513"/>
      <c r="BK135" s="499"/>
      <c r="BL135" s="499"/>
      <c r="BM135" s="513"/>
      <c r="BN135" s="513"/>
      <c r="BO135" s="513"/>
      <c r="BP135" s="499"/>
      <c r="BQ135" s="519"/>
      <c r="BR135" s="505">
        <f t="shared" ref="BR135:BR195" si="60">IFERROR((COUNT(BD135)*40%)+(COUNT(BL135)*20%)+(COUNT(BH135)*10%)+(COUNT(BP135)*10%)+(COUNT(AV135)*10%)+(COUNT(AZ135)*10%),0)</f>
        <v>0</v>
      </c>
      <c r="BS135" s="505" t="str">
        <f t="shared" ref="BS135:BS195" si="61">IF(BT135&gt;0,WEEKNUM(BT135,1)&amp;"-"&amp;YEAR(BT135),"")</f>
        <v/>
      </c>
      <c r="BT135" s="499"/>
      <c r="BU135" s="499" t="str">
        <f t="shared" ref="BU135:BU194" si="62">IF(BV135&gt;0,WEEKNUM(BV135,1)&amp;"-"&amp;YEAR(BV135),"")</f>
        <v/>
      </c>
      <c r="BV135" s="499"/>
      <c r="BW135" s="499" t="str">
        <f t="shared" ref="BW135:BW195" si="63">IF(BX135&gt;0,WEEKNUM(BX135,1)&amp;"-"&amp;YEAR(BX135),"")</f>
        <v>1-1900</v>
      </c>
      <c r="BX135" s="499">
        <f t="shared" ref="BX135:BX194" si="64">IF(CA135="",BV135+CD135,CA135+CD135)</f>
        <v>3.56</v>
      </c>
      <c r="BY135" s="499"/>
      <c r="BZ135" s="499"/>
      <c r="CA135" s="499"/>
      <c r="CB135" s="520">
        <f t="shared" ref="CB135:CB195" si="65">IF(AI135&lt;&gt;0,CC135*0.25,0)</f>
        <v>0</v>
      </c>
      <c r="CC135" s="521">
        <v>2</v>
      </c>
      <c r="CD135" s="522">
        <f t="shared" ref="CD135:CD195" si="66">IF(R135=0,IFERROR(Q135/(CC135)/1.25,0),IFERROR(R135/(CC135)/1.25,0))</f>
        <v>3.56</v>
      </c>
      <c r="CE135" s="522"/>
      <c r="CF135" s="522"/>
      <c r="CG135" s="523"/>
      <c r="CH135" s="524" t="str">
        <f t="shared" ref="CH135:CH195" si="67">IF(CA135="","NOT STARTED",IF(CA135&lt;&gt;"","ON GOING EXTRACTION",IF(CV135&lt;&gt;"","EXTRACTION COMPLETED")))</f>
        <v>NOT STARTED</v>
      </c>
      <c r="CI135" s="505">
        <f t="shared" ref="CI135:CI195" si="68">IFERROR(CQ135/CM135,0)</f>
        <v>0</v>
      </c>
      <c r="CJ135" s="505"/>
      <c r="CK135" s="526"/>
      <c r="CL135" s="526"/>
      <c r="CM135" s="513">
        <f t="shared" ref="CM135:CM195" si="69">AG135</f>
        <v>0</v>
      </c>
      <c r="CN135" s="513">
        <f t="shared" ref="CN135:CN195" si="70">AI135</f>
        <v>0</v>
      </c>
      <c r="CO135" s="501"/>
      <c r="CP135" s="501"/>
      <c r="CQ135" s="501"/>
      <c r="CR135" s="501">
        <f t="shared" ref="CR135:CR195" si="71">CM135-CQ135</f>
        <v>0</v>
      </c>
      <c r="CS135" s="527"/>
      <c r="CT135" s="527"/>
      <c r="CU135" s="527">
        <f t="shared" ref="CU135:CU195" si="72">CS135+CT135</f>
        <v>0</v>
      </c>
      <c r="CV135" s="572"/>
    </row>
    <row r="136" ht="17" hidden="1" customHeight="1" spans="1:100">
      <c r="A136" s="499">
        <v>46327</v>
      </c>
      <c r="B136" s="500" t="s">
        <v>363</v>
      </c>
      <c r="C136" s="500" t="s">
        <v>117</v>
      </c>
      <c r="D136" s="501" t="s">
        <v>364</v>
      </c>
      <c r="E136" s="500"/>
      <c r="F136" s="500"/>
      <c r="G136" s="501" t="s">
        <v>675</v>
      </c>
      <c r="H136" s="501" t="s">
        <v>485</v>
      </c>
      <c r="I136" s="501" t="s">
        <v>485</v>
      </c>
      <c r="J136" s="501"/>
      <c r="K136" s="500" t="s">
        <v>363</v>
      </c>
      <c r="L136" s="500"/>
      <c r="M136" s="500" t="s">
        <v>676</v>
      </c>
      <c r="N136" s="571" t="s">
        <v>675</v>
      </c>
      <c r="O136" s="568" t="s">
        <v>160</v>
      </c>
      <c r="P136" s="569" t="str">
        <f t="shared" si="52"/>
        <v>&lt;10 TONNES</v>
      </c>
      <c r="Q136" s="501">
        <v>8.9</v>
      </c>
      <c r="R136" s="501"/>
      <c r="S136" s="504" t="str">
        <f t="shared" si="53"/>
        <v>NOT STARTED</v>
      </c>
      <c r="T136" s="505">
        <f t="shared" si="54"/>
        <v>0</v>
      </c>
      <c r="U136" s="505"/>
      <c r="V136" s="499"/>
      <c r="W136" s="574"/>
      <c r="X136" s="507" t="str">
        <f t="shared" si="55"/>
        <v>FOR SURVEY</v>
      </c>
      <c r="Y136" s="517"/>
      <c r="Z136" s="517"/>
      <c r="AA136" s="566"/>
      <c r="AB136" s="501"/>
      <c r="AC136" s="566"/>
      <c r="AD136" s="511"/>
      <c r="AE136" s="512"/>
      <c r="AF136" s="512">
        <f t="shared" si="56"/>
        <v>0</v>
      </c>
      <c r="AG136" s="513">
        <f t="shared" si="57"/>
        <v>0</v>
      </c>
      <c r="AH136" s="501"/>
      <c r="AI136" s="501"/>
      <c r="AJ136" s="501"/>
      <c r="AK136" s="501"/>
      <c r="AL136" s="501"/>
      <c r="AM136" s="500"/>
      <c r="AN136" s="505">
        <f t="shared" si="58"/>
        <v>0</v>
      </c>
      <c r="AO136" s="516" t="str">
        <f t="shared" si="51"/>
        <v/>
      </c>
      <c r="AP136" s="499"/>
      <c r="AQ136" s="499"/>
      <c r="AR136" s="515" t="str">
        <f t="shared" si="59"/>
        <v>WAITING FOR PLAN</v>
      </c>
      <c r="AS136" s="515"/>
      <c r="AT136" s="515"/>
      <c r="AU136" s="517"/>
      <c r="AV136" s="517"/>
      <c r="AW136" s="514"/>
      <c r="AX136" s="515"/>
      <c r="AY136" s="517"/>
      <c r="AZ136" s="517"/>
      <c r="BA136" s="501"/>
      <c r="BB136" s="501"/>
      <c r="BC136" s="567"/>
      <c r="BD136" s="563"/>
      <c r="BE136" s="513"/>
      <c r="BF136" s="513"/>
      <c r="BG136" s="513"/>
      <c r="BH136" s="499"/>
      <c r="BI136" s="513"/>
      <c r="BJ136" s="513"/>
      <c r="BK136" s="499"/>
      <c r="BL136" s="499"/>
      <c r="BM136" s="513"/>
      <c r="BN136" s="513"/>
      <c r="BO136" s="513"/>
      <c r="BP136" s="499"/>
      <c r="BQ136" s="519"/>
      <c r="BR136" s="505">
        <f t="shared" si="60"/>
        <v>0</v>
      </c>
      <c r="BS136" s="505" t="str">
        <f t="shared" si="61"/>
        <v/>
      </c>
      <c r="BT136" s="499"/>
      <c r="BU136" s="499" t="str">
        <f t="shared" si="62"/>
        <v/>
      </c>
      <c r="BV136" s="499"/>
      <c r="BW136" s="499" t="str">
        <f t="shared" si="63"/>
        <v>1-1900</v>
      </c>
      <c r="BX136" s="499">
        <f t="shared" si="64"/>
        <v>3.56</v>
      </c>
      <c r="BY136" s="499"/>
      <c r="BZ136" s="499"/>
      <c r="CA136" s="499"/>
      <c r="CB136" s="520">
        <f t="shared" si="65"/>
        <v>0</v>
      </c>
      <c r="CC136" s="521">
        <v>2</v>
      </c>
      <c r="CD136" s="522">
        <f t="shared" si="66"/>
        <v>3.56</v>
      </c>
      <c r="CE136" s="522"/>
      <c r="CF136" s="522"/>
      <c r="CG136" s="523"/>
      <c r="CH136" s="524" t="str">
        <f t="shared" si="67"/>
        <v>NOT STARTED</v>
      </c>
      <c r="CI136" s="505">
        <f t="shared" si="68"/>
        <v>0</v>
      </c>
      <c r="CJ136" s="505"/>
      <c r="CK136" s="526"/>
      <c r="CL136" s="526"/>
      <c r="CM136" s="513">
        <f t="shared" si="69"/>
        <v>0</v>
      </c>
      <c r="CN136" s="513">
        <f t="shared" si="70"/>
        <v>0</v>
      </c>
      <c r="CO136" s="501"/>
      <c r="CP136" s="501"/>
      <c r="CQ136" s="501"/>
      <c r="CR136" s="501">
        <f t="shared" si="71"/>
        <v>0</v>
      </c>
      <c r="CS136" s="527"/>
      <c r="CT136" s="527"/>
      <c r="CU136" s="527">
        <f t="shared" si="72"/>
        <v>0</v>
      </c>
      <c r="CV136" s="572"/>
    </row>
    <row r="137" ht="17" hidden="1" customHeight="1" spans="1:100">
      <c r="A137" s="499">
        <v>46327</v>
      </c>
      <c r="B137" s="500" t="s">
        <v>363</v>
      </c>
      <c r="C137" s="500" t="s">
        <v>117</v>
      </c>
      <c r="D137" s="501" t="s">
        <v>364</v>
      </c>
      <c r="E137" s="500"/>
      <c r="F137" s="500"/>
      <c r="G137" s="501" t="s">
        <v>677</v>
      </c>
      <c r="H137" s="501" t="s">
        <v>591</v>
      </c>
      <c r="I137" s="501" t="s">
        <v>591</v>
      </c>
      <c r="J137" s="501"/>
      <c r="K137" s="500" t="s">
        <v>363</v>
      </c>
      <c r="L137" s="500"/>
      <c r="M137" s="500" t="s">
        <v>678</v>
      </c>
      <c r="N137" s="571" t="s">
        <v>677</v>
      </c>
      <c r="O137" s="568" t="s">
        <v>160</v>
      </c>
      <c r="P137" s="569" t="str">
        <f t="shared" si="52"/>
        <v>&lt;10 TONNES</v>
      </c>
      <c r="Q137" s="501">
        <v>8.9</v>
      </c>
      <c r="R137" s="501"/>
      <c r="S137" s="504" t="str">
        <f t="shared" si="53"/>
        <v>NOT STARTED</v>
      </c>
      <c r="T137" s="505">
        <f t="shared" si="54"/>
        <v>0</v>
      </c>
      <c r="U137" s="505"/>
      <c r="V137" s="499"/>
      <c r="W137" s="574"/>
      <c r="X137" s="507" t="str">
        <f t="shared" si="55"/>
        <v>FOR SURVEY</v>
      </c>
      <c r="Y137" s="517"/>
      <c r="Z137" s="517"/>
      <c r="AA137" s="566"/>
      <c r="AB137" s="501"/>
      <c r="AC137" s="566"/>
      <c r="AD137" s="511"/>
      <c r="AE137" s="512"/>
      <c r="AF137" s="512">
        <f t="shared" si="56"/>
        <v>0</v>
      </c>
      <c r="AG137" s="513">
        <f t="shared" si="57"/>
        <v>0</v>
      </c>
      <c r="AH137" s="501"/>
      <c r="AI137" s="501"/>
      <c r="AJ137" s="501"/>
      <c r="AK137" s="501"/>
      <c r="AL137" s="501"/>
      <c r="AM137" s="500"/>
      <c r="AN137" s="505">
        <f t="shared" si="58"/>
        <v>0</v>
      </c>
      <c r="AO137" s="516" t="str">
        <f t="shared" si="51"/>
        <v/>
      </c>
      <c r="AP137" s="499"/>
      <c r="AQ137" s="499"/>
      <c r="AR137" s="515" t="str">
        <f t="shared" si="59"/>
        <v>WAITING FOR PLAN</v>
      </c>
      <c r="AS137" s="515"/>
      <c r="AT137" s="515"/>
      <c r="AU137" s="517"/>
      <c r="AV137" s="517"/>
      <c r="AW137" s="514"/>
      <c r="AX137" s="515"/>
      <c r="AY137" s="517"/>
      <c r="AZ137" s="517"/>
      <c r="BA137" s="501"/>
      <c r="BB137" s="501"/>
      <c r="BC137" s="567"/>
      <c r="BD137" s="563"/>
      <c r="BE137" s="513"/>
      <c r="BF137" s="513"/>
      <c r="BG137" s="513"/>
      <c r="BH137" s="499"/>
      <c r="BI137" s="513"/>
      <c r="BJ137" s="513"/>
      <c r="BK137" s="499"/>
      <c r="BL137" s="499"/>
      <c r="BM137" s="513"/>
      <c r="BN137" s="513"/>
      <c r="BO137" s="513"/>
      <c r="BP137" s="499"/>
      <c r="BQ137" s="519"/>
      <c r="BR137" s="505">
        <f t="shared" si="60"/>
        <v>0</v>
      </c>
      <c r="BS137" s="505" t="str">
        <f t="shared" si="61"/>
        <v/>
      </c>
      <c r="BT137" s="499"/>
      <c r="BU137" s="499" t="str">
        <f t="shared" si="62"/>
        <v/>
      </c>
      <c r="BV137" s="499"/>
      <c r="BW137" s="499" t="str">
        <f t="shared" si="63"/>
        <v>1-1900</v>
      </c>
      <c r="BX137" s="499">
        <f t="shared" si="64"/>
        <v>3.56</v>
      </c>
      <c r="BY137" s="499"/>
      <c r="BZ137" s="499"/>
      <c r="CA137" s="499"/>
      <c r="CB137" s="520">
        <f t="shared" si="65"/>
        <v>0</v>
      </c>
      <c r="CC137" s="521">
        <v>2</v>
      </c>
      <c r="CD137" s="522">
        <f t="shared" si="66"/>
        <v>3.56</v>
      </c>
      <c r="CE137" s="522"/>
      <c r="CF137" s="522"/>
      <c r="CG137" s="523"/>
      <c r="CH137" s="524" t="str">
        <f t="shared" si="67"/>
        <v>NOT STARTED</v>
      </c>
      <c r="CI137" s="505">
        <f t="shared" si="68"/>
        <v>0</v>
      </c>
      <c r="CJ137" s="505"/>
      <c r="CK137" s="526"/>
      <c r="CL137" s="526"/>
      <c r="CM137" s="513">
        <f t="shared" si="69"/>
        <v>0</v>
      </c>
      <c r="CN137" s="513">
        <f t="shared" si="70"/>
        <v>0</v>
      </c>
      <c r="CO137" s="501"/>
      <c r="CP137" s="501"/>
      <c r="CQ137" s="501"/>
      <c r="CR137" s="501">
        <f t="shared" si="71"/>
        <v>0</v>
      </c>
      <c r="CS137" s="527"/>
      <c r="CT137" s="527"/>
      <c r="CU137" s="527">
        <f t="shared" si="72"/>
        <v>0</v>
      </c>
      <c r="CV137" s="572"/>
    </row>
    <row r="138" ht="17" hidden="1" customHeight="1" spans="1:100">
      <c r="A138" s="499">
        <v>46327</v>
      </c>
      <c r="B138" s="500" t="s">
        <v>363</v>
      </c>
      <c r="C138" s="500" t="s">
        <v>117</v>
      </c>
      <c r="D138" s="501" t="s">
        <v>500</v>
      </c>
      <c r="E138" s="500"/>
      <c r="F138" s="500"/>
      <c r="G138" s="501" t="s">
        <v>679</v>
      </c>
      <c r="H138" s="501" t="s">
        <v>334</v>
      </c>
      <c r="I138" s="501" t="s">
        <v>519</v>
      </c>
      <c r="J138" s="501"/>
      <c r="K138" s="500" t="s">
        <v>363</v>
      </c>
      <c r="L138" s="500"/>
      <c r="M138" s="500" t="s">
        <v>680</v>
      </c>
      <c r="N138" s="571" t="s">
        <v>681</v>
      </c>
      <c r="O138" s="568" t="s">
        <v>160</v>
      </c>
      <c r="P138" s="569" t="str">
        <f t="shared" si="52"/>
        <v>&lt;10 TONNES</v>
      </c>
      <c r="Q138" s="501">
        <v>8.9</v>
      </c>
      <c r="R138" s="501"/>
      <c r="S138" s="504" t="str">
        <f t="shared" si="53"/>
        <v>NOT STARTED</v>
      </c>
      <c r="T138" s="505">
        <f t="shared" si="54"/>
        <v>0</v>
      </c>
      <c r="U138" s="505"/>
      <c r="V138" s="499"/>
      <c r="W138" s="574"/>
      <c r="X138" s="507" t="str">
        <f t="shared" si="55"/>
        <v>FOR SURVEY</v>
      </c>
      <c r="Y138" s="517"/>
      <c r="Z138" s="517"/>
      <c r="AA138" s="566"/>
      <c r="AB138" s="501"/>
      <c r="AC138" s="566"/>
      <c r="AD138" s="511"/>
      <c r="AE138" s="512"/>
      <c r="AF138" s="512">
        <f t="shared" si="56"/>
        <v>0</v>
      </c>
      <c r="AG138" s="513">
        <f t="shared" si="57"/>
        <v>0</v>
      </c>
      <c r="AH138" s="501"/>
      <c r="AI138" s="501"/>
      <c r="AJ138" s="501"/>
      <c r="AK138" s="501"/>
      <c r="AL138" s="501"/>
      <c r="AM138" s="500"/>
      <c r="AN138" s="505">
        <f t="shared" si="58"/>
        <v>0</v>
      </c>
      <c r="AO138" s="516" t="str">
        <f t="shared" si="51"/>
        <v/>
      </c>
      <c r="AP138" s="499"/>
      <c r="AQ138" s="499"/>
      <c r="AR138" s="515" t="str">
        <f t="shared" si="59"/>
        <v>WAITING FOR PLAN</v>
      </c>
      <c r="AS138" s="515"/>
      <c r="AT138" s="515"/>
      <c r="AU138" s="517"/>
      <c r="AV138" s="517"/>
      <c r="AW138" s="514"/>
      <c r="AX138" s="515"/>
      <c r="AY138" s="517"/>
      <c r="AZ138" s="517"/>
      <c r="BA138" s="501"/>
      <c r="BB138" s="501"/>
      <c r="BC138" s="567"/>
      <c r="BD138" s="563"/>
      <c r="BE138" s="513"/>
      <c r="BF138" s="513"/>
      <c r="BG138" s="513"/>
      <c r="BH138" s="499"/>
      <c r="BI138" s="513"/>
      <c r="BJ138" s="513"/>
      <c r="BK138" s="499"/>
      <c r="BL138" s="499"/>
      <c r="BM138" s="513"/>
      <c r="BN138" s="513"/>
      <c r="BO138" s="513"/>
      <c r="BP138" s="499"/>
      <c r="BQ138" s="519"/>
      <c r="BR138" s="505">
        <f t="shared" si="60"/>
        <v>0</v>
      </c>
      <c r="BS138" s="505" t="str">
        <f t="shared" si="61"/>
        <v/>
      </c>
      <c r="BT138" s="499"/>
      <c r="BU138" s="499" t="str">
        <f t="shared" si="62"/>
        <v/>
      </c>
      <c r="BV138" s="499"/>
      <c r="BW138" s="499" t="str">
        <f t="shared" si="63"/>
        <v>1-1900</v>
      </c>
      <c r="BX138" s="499">
        <f t="shared" si="64"/>
        <v>3.56</v>
      </c>
      <c r="BY138" s="499"/>
      <c r="BZ138" s="499"/>
      <c r="CA138" s="499"/>
      <c r="CB138" s="520">
        <f t="shared" si="65"/>
        <v>0</v>
      </c>
      <c r="CC138" s="521">
        <v>2</v>
      </c>
      <c r="CD138" s="522">
        <f t="shared" si="66"/>
        <v>3.56</v>
      </c>
      <c r="CE138" s="522"/>
      <c r="CF138" s="522"/>
      <c r="CG138" s="523"/>
      <c r="CH138" s="524" t="str">
        <f t="shared" si="67"/>
        <v>NOT STARTED</v>
      </c>
      <c r="CI138" s="505">
        <f t="shared" si="68"/>
        <v>0</v>
      </c>
      <c r="CJ138" s="505"/>
      <c r="CK138" s="526"/>
      <c r="CL138" s="526"/>
      <c r="CM138" s="513">
        <f t="shared" si="69"/>
        <v>0</v>
      </c>
      <c r="CN138" s="513">
        <f t="shared" si="70"/>
        <v>0</v>
      </c>
      <c r="CO138" s="501"/>
      <c r="CP138" s="501"/>
      <c r="CQ138" s="501"/>
      <c r="CR138" s="501">
        <f t="shared" si="71"/>
        <v>0</v>
      </c>
      <c r="CS138" s="527"/>
      <c r="CT138" s="527"/>
      <c r="CU138" s="527">
        <f t="shared" si="72"/>
        <v>0</v>
      </c>
      <c r="CV138" s="572"/>
    </row>
    <row r="139" ht="17" hidden="1" customHeight="1" spans="1:100">
      <c r="A139" s="499">
        <v>46327</v>
      </c>
      <c r="B139" s="500" t="s">
        <v>116</v>
      </c>
      <c r="C139" s="500" t="s">
        <v>117</v>
      </c>
      <c r="D139" s="501" t="s">
        <v>500</v>
      </c>
      <c r="E139" s="500"/>
      <c r="F139" s="500"/>
      <c r="G139" s="501" t="s">
        <v>682</v>
      </c>
      <c r="H139" s="501" t="s">
        <v>613</v>
      </c>
      <c r="I139" s="501" t="s">
        <v>503</v>
      </c>
      <c r="J139" s="501"/>
      <c r="K139" s="501"/>
      <c r="L139" s="500"/>
      <c r="M139" s="500" t="s">
        <v>683</v>
      </c>
      <c r="N139" s="573" t="s">
        <v>684</v>
      </c>
      <c r="O139" s="568" t="s">
        <v>160</v>
      </c>
      <c r="P139" s="569" t="str">
        <f t="shared" si="52"/>
        <v>&lt;10 TONNES</v>
      </c>
      <c r="Q139" s="501">
        <v>8.9</v>
      </c>
      <c r="R139" s="501"/>
      <c r="S139" s="504" t="str">
        <f t="shared" si="53"/>
        <v>NOT STARTED</v>
      </c>
      <c r="T139" s="505">
        <f t="shared" si="54"/>
        <v>0</v>
      </c>
      <c r="U139" s="505" t="str">
        <f>IF(V139&gt;0,WEEKNUM(V139,1)&amp;"-"&amp;YEAR(V139),"")</f>
        <v/>
      </c>
      <c r="V139" s="499"/>
      <c r="W139" s="574"/>
      <c r="X139" s="507" t="str">
        <f t="shared" si="55"/>
        <v>FOR SURVEY</v>
      </c>
      <c r="Y139" s="517"/>
      <c r="Z139" s="517"/>
      <c r="AA139" s="566"/>
      <c r="AB139" s="501"/>
      <c r="AC139" s="566"/>
      <c r="AD139" s="511"/>
      <c r="AE139" s="512" t="s">
        <v>128</v>
      </c>
      <c r="AF139" s="512">
        <f t="shared" si="56"/>
        <v>0</v>
      </c>
      <c r="AG139" s="513">
        <f t="shared" si="57"/>
        <v>0</v>
      </c>
      <c r="AH139" s="501"/>
      <c r="AI139" s="501"/>
      <c r="AJ139" s="501"/>
      <c r="AK139" s="501"/>
      <c r="AL139" s="501"/>
      <c r="AM139" s="500"/>
      <c r="AN139" s="505">
        <f t="shared" si="58"/>
        <v>0</v>
      </c>
      <c r="AO139" s="516" t="str">
        <f t="shared" si="51"/>
        <v>6-1900</v>
      </c>
      <c r="AP139" s="499"/>
      <c r="AQ139" s="499">
        <v>36</v>
      </c>
      <c r="AR139" s="515" t="str">
        <f t="shared" si="59"/>
        <v>WAITING FOR PLAN</v>
      </c>
      <c r="AS139" s="515"/>
      <c r="AT139" s="515"/>
      <c r="AU139" s="517"/>
      <c r="AV139" s="517"/>
      <c r="AW139" s="514"/>
      <c r="AX139" s="515"/>
      <c r="AY139" s="517"/>
      <c r="AZ139" s="517"/>
      <c r="BA139" s="501"/>
      <c r="BB139" s="501"/>
      <c r="BC139" s="567"/>
      <c r="BD139" s="563"/>
      <c r="BE139" s="513"/>
      <c r="BF139" s="513"/>
      <c r="BG139" s="513"/>
      <c r="BH139" s="499"/>
      <c r="BI139" s="513"/>
      <c r="BJ139" s="513"/>
      <c r="BK139" s="499"/>
      <c r="BL139" s="499"/>
      <c r="BM139" s="513"/>
      <c r="BN139" s="513"/>
      <c r="BO139" s="513"/>
      <c r="BP139" s="499"/>
      <c r="BQ139" s="519"/>
      <c r="BR139" s="505">
        <f t="shared" si="60"/>
        <v>0</v>
      </c>
      <c r="BS139" s="505" t="str">
        <f t="shared" si="61"/>
        <v/>
      </c>
      <c r="BT139" s="499"/>
      <c r="BU139" s="499" t="str">
        <f t="shared" si="62"/>
        <v/>
      </c>
      <c r="BV139" s="499"/>
      <c r="BW139" s="499" t="str">
        <f t="shared" si="63"/>
        <v>1-1900</v>
      </c>
      <c r="BX139" s="499">
        <f t="shared" si="64"/>
        <v>3.56</v>
      </c>
      <c r="BY139" s="499"/>
      <c r="BZ139" s="499"/>
      <c r="CA139" s="499"/>
      <c r="CB139" s="520">
        <f t="shared" si="65"/>
        <v>0</v>
      </c>
      <c r="CC139" s="521">
        <v>2</v>
      </c>
      <c r="CD139" s="522">
        <f t="shared" si="66"/>
        <v>3.56</v>
      </c>
      <c r="CE139" s="522"/>
      <c r="CF139" s="522"/>
      <c r="CG139" s="523"/>
      <c r="CH139" s="524" t="str">
        <f t="shared" si="67"/>
        <v>NOT STARTED</v>
      </c>
      <c r="CI139" s="505">
        <f t="shared" si="68"/>
        <v>0</v>
      </c>
      <c r="CJ139" s="505"/>
      <c r="CK139" s="526"/>
      <c r="CL139" s="526"/>
      <c r="CM139" s="513">
        <f t="shared" si="69"/>
        <v>0</v>
      </c>
      <c r="CN139" s="513">
        <f t="shared" si="70"/>
        <v>0</v>
      </c>
      <c r="CO139" s="501"/>
      <c r="CP139" s="501"/>
      <c r="CQ139" s="501"/>
      <c r="CR139" s="501">
        <f t="shared" si="71"/>
        <v>0</v>
      </c>
      <c r="CS139" s="527"/>
      <c r="CT139" s="527"/>
      <c r="CU139" s="527">
        <f t="shared" si="72"/>
        <v>0</v>
      </c>
      <c r="CV139" s="572"/>
    </row>
    <row r="140" ht="17" hidden="1" customHeight="1" spans="1:100">
      <c r="A140" s="499">
        <v>46327</v>
      </c>
      <c r="B140" s="500" t="s">
        <v>363</v>
      </c>
      <c r="C140" s="500" t="s">
        <v>117</v>
      </c>
      <c r="D140" s="501" t="s">
        <v>500</v>
      </c>
      <c r="E140" s="500"/>
      <c r="F140" s="500"/>
      <c r="G140" s="501" t="s">
        <v>685</v>
      </c>
      <c r="H140" s="501" t="s">
        <v>686</v>
      </c>
      <c r="I140" s="501" t="s">
        <v>687</v>
      </c>
      <c r="J140" s="501"/>
      <c r="K140" s="500" t="s">
        <v>363</v>
      </c>
      <c r="L140" s="500"/>
      <c r="M140" s="500" t="s">
        <v>688</v>
      </c>
      <c r="N140" s="571" t="s">
        <v>689</v>
      </c>
      <c r="O140" s="568" t="s">
        <v>160</v>
      </c>
      <c r="P140" s="569" t="str">
        <f t="shared" si="52"/>
        <v>&lt;10 TONNES</v>
      </c>
      <c r="Q140" s="501">
        <v>8.9</v>
      </c>
      <c r="R140" s="501"/>
      <c r="S140" s="504" t="str">
        <f t="shared" si="53"/>
        <v>NOT STARTED</v>
      </c>
      <c r="T140" s="505">
        <f t="shared" si="54"/>
        <v>0</v>
      </c>
      <c r="U140" s="505"/>
      <c r="V140" s="499"/>
      <c r="W140" s="574"/>
      <c r="X140" s="507" t="str">
        <f t="shared" si="55"/>
        <v>FOR SURVEY</v>
      </c>
      <c r="Y140" s="517"/>
      <c r="Z140" s="517"/>
      <c r="AA140" s="566"/>
      <c r="AB140" s="501"/>
      <c r="AC140" s="566"/>
      <c r="AD140" s="511"/>
      <c r="AE140" s="512"/>
      <c r="AF140" s="512">
        <f t="shared" si="56"/>
        <v>0</v>
      </c>
      <c r="AG140" s="513">
        <f t="shared" si="57"/>
        <v>0</v>
      </c>
      <c r="AH140" s="501"/>
      <c r="AI140" s="501"/>
      <c r="AJ140" s="501"/>
      <c r="AK140" s="501"/>
      <c r="AL140" s="501"/>
      <c r="AM140" s="500"/>
      <c r="AN140" s="505">
        <f t="shared" si="58"/>
        <v>0</v>
      </c>
      <c r="AO140" s="516" t="str">
        <f t="shared" si="51"/>
        <v/>
      </c>
      <c r="AP140" s="499"/>
      <c r="AQ140" s="499"/>
      <c r="AR140" s="515" t="str">
        <f t="shared" si="59"/>
        <v>WAITING FOR PLAN</v>
      </c>
      <c r="AS140" s="515"/>
      <c r="AT140" s="515"/>
      <c r="AU140" s="517"/>
      <c r="AV140" s="517"/>
      <c r="AW140" s="514"/>
      <c r="AX140" s="515"/>
      <c r="AY140" s="517"/>
      <c r="AZ140" s="517"/>
      <c r="BA140" s="501"/>
      <c r="BB140" s="501"/>
      <c r="BC140" s="567"/>
      <c r="BD140" s="563"/>
      <c r="BE140" s="513"/>
      <c r="BF140" s="513"/>
      <c r="BG140" s="513"/>
      <c r="BH140" s="499"/>
      <c r="BI140" s="513"/>
      <c r="BJ140" s="513"/>
      <c r="BK140" s="499"/>
      <c r="BL140" s="499"/>
      <c r="BM140" s="513"/>
      <c r="BN140" s="513"/>
      <c r="BO140" s="513"/>
      <c r="BP140" s="499"/>
      <c r="BQ140" s="519"/>
      <c r="BR140" s="505">
        <f t="shared" si="60"/>
        <v>0</v>
      </c>
      <c r="BS140" s="505" t="str">
        <f t="shared" si="61"/>
        <v/>
      </c>
      <c r="BT140" s="499"/>
      <c r="BU140" s="499" t="str">
        <f t="shared" si="62"/>
        <v/>
      </c>
      <c r="BV140" s="499"/>
      <c r="BW140" s="499" t="str">
        <f t="shared" si="63"/>
        <v>1-1900</v>
      </c>
      <c r="BX140" s="499">
        <f t="shared" si="64"/>
        <v>3.56</v>
      </c>
      <c r="BY140" s="499"/>
      <c r="BZ140" s="499"/>
      <c r="CA140" s="499"/>
      <c r="CB140" s="520">
        <f t="shared" si="65"/>
        <v>0</v>
      </c>
      <c r="CC140" s="521">
        <v>2</v>
      </c>
      <c r="CD140" s="522">
        <f t="shared" si="66"/>
        <v>3.56</v>
      </c>
      <c r="CE140" s="522"/>
      <c r="CF140" s="522"/>
      <c r="CG140" s="523"/>
      <c r="CH140" s="524" t="str">
        <f t="shared" si="67"/>
        <v>NOT STARTED</v>
      </c>
      <c r="CI140" s="505">
        <f t="shared" si="68"/>
        <v>0</v>
      </c>
      <c r="CJ140" s="505"/>
      <c r="CK140" s="526"/>
      <c r="CL140" s="526"/>
      <c r="CM140" s="513">
        <f t="shared" si="69"/>
        <v>0</v>
      </c>
      <c r="CN140" s="513">
        <f t="shared" si="70"/>
        <v>0</v>
      </c>
      <c r="CO140" s="501"/>
      <c r="CP140" s="501"/>
      <c r="CQ140" s="501"/>
      <c r="CR140" s="501">
        <f t="shared" si="71"/>
        <v>0</v>
      </c>
      <c r="CS140" s="527"/>
      <c r="CT140" s="527"/>
      <c r="CU140" s="527">
        <f t="shared" si="72"/>
        <v>0</v>
      </c>
      <c r="CV140" s="572"/>
    </row>
    <row r="141" ht="17" hidden="1" customHeight="1" spans="1:100">
      <c r="A141" s="499">
        <v>46327</v>
      </c>
      <c r="B141" s="500" t="s">
        <v>363</v>
      </c>
      <c r="C141" s="500" t="s">
        <v>117</v>
      </c>
      <c r="D141" s="501" t="s">
        <v>607</v>
      </c>
      <c r="E141" s="500"/>
      <c r="F141" s="500"/>
      <c r="G141" s="501" t="s">
        <v>690</v>
      </c>
      <c r="H141" s="501" t="s">
        <v>691</v>
      </c>
      <c r="I141" s="501" t="s">
        <v>519</v>
      </c>
      <c r="J141" s="501"/>
      <c r="K141" s="500" t="s">
        <v>363</v>
      </c>
      <c r="L141" s="500"/>
      <c r="M141" s="500" t="s">
        <v>692</v>
      </c>
      <c r="N141" s="571" t="s">
        <v>693</v>
      </c>
      <c r="O141" s="568" t="s">
        <v>160</v>
      </c>
      <c r="P141" s="569" t="str">
        <f t="shared" si="52"/>
        <v>&lt;10 TONNES</v>
      </c>
      <c r="Q141" s="501">
        <v>8.9</v>
      </c>
      <c r="R141" s="501"/>
      <c r="S141" s="504" t="str">
        <f t="shared" si="53"/>
        <v>NOT STARTED</v>
      </c>
      <c r="T141" s="505">
        <f t="shared" si="54"/>
        <v>0</v>
      </c>
      <c r="U141" s="505"/>
      <c r="V141" s="499"/>
      <c r="W141" s="574"/>
      <c r="X141" s="507" t="str">
        <f t="shared" si="55"/>
        <v>FOR SURVEY</v>
      </c>
      <c r="Y141" s="517"/>
      <c r="Z141" s="517"/>
      <c r="AA141" s="566"/>
      <c r="AB141" s="501"/>
      <c r="AC141" s="566"/>
      <c r="AD141" s="511"/>
      <c r="AE141" s="512"/>
      <c r="AF141" s="512">
        <f t="shared" si="56"/>
        <v>0</v>
      </c>
      <c r="AG141" s="513">
        <f t="shared" si="57"/>
        <v>0</v>
      </c>
      <c r="AH141" s="501"/>
      <c r="AI141" s="501"/>
      <c r="AJ141" s="501"/>
      <c r="AK141" s="501"/>
      <c r="AL141" s="501"/>
      <c r="AM141" s="500"/>
      <c r="AN141" s="505">
        <f t="shared" si="58"/>
        <v>0</v>
      </c>
      <c r="AO141" s="516" t="str">
        <f t="shared" si="51"/>
        <v/>
      </c>
      <c r="AP141" s="499"/>
      <c r="AQ141" s="499"/>
      <c r="AR141" s="515" t="str">
        <f t="shared" si="59"/>
        <v>WAITING FOR PLAN</v>
      </c>
      <c r="AS141" s="515"/>
      <c r="AT141" s="515"/>
      <c r="AU141" s="517"/>
      <c r="AV141" s="517"/>
      <c r="AW141" s="514"/>
      <c r="AX141" s="515"/>
      <c r="AY141" s="517"/>
      <c r="AZ141" s="517"/>
      <c r="BA141" s="501"/>
      <c r="BB141" s="501"/>
      <c r="BC141" s="567"/>
      <c r="BD141" s="563"/>
      <c r="BE141" s="513"/>
      <c r="BF141" s="513"/>
      <c r="BG141" s="513"/>
      <c r="BH141" s="499"/>
      <c r="BI141" s="513"/>
      <c r="BJ141" s="513"/>
      <c r="BK141" s="499"/>
      <c r="BL141" s="499"/>
      <c r="BM141" s="513"/>
      <c r="BN141" s="513"/>
      <c r="BO141" s="513"/>
      <c r="BP141" s="499"/>
      <c r="BQ141" s="519"/>
      <c r="BR141" s="505">
        <f t="shared" si="60"/>
        <v>0</v>
      </c>
      <c r="BS141" s="505" t="str">
        <f t="shared" si="61"/>
        <v/>
      </c>
      <c r="BT141" s="499"/>
      <c r="BU141" s="499" t="str">
        <f t="shared" si="62"/>
        <v/>
      </c>
      <c r="BV141" s="499"/>
      <c r="BW141" s="499" t="str">
        <f t="shared" si="63"/>
        <v>1-1900</v>
      </c>
      <c r="BX141" s="499">
        <f t="shared" si="64"/>
        <v>3.56</v>
      </c>
      <c r="BY141" s="499"/>
      <c r="BZ141" s="499"/>
      <c r="CA141" s="499"/>
      <c r="CB141" s="520">
        <f t="shared" si="65"/>
        <v>0</v>
      </c>
      <c r="CC141" s="521">
        <v>2</v>
      </c>
      <c r="CD141" s="522">
        <f t="shared" si="66"/>
        <v>3.56</v>
      </c>
      <c r="CE141" s="522"/>
      <c r="CF141" s="522"/>
      <c r="CG141" s="523"/>
      <c r="CH141" s="524" t="str">
        <f t="shared" si="67"/>
        <v>NOT STARTED</v>
      </c>
      <c r="CI141" s="505">
        <f t="shared" si="68"/>
        <v>0</v>
      </c>
      <c r="CJ141" s="505"/>
      <c r="CK141" s="526"/>
      <c r="CL141" s="526"/>
      <c r="CM141" s="513">
        <f t="shared" si="69"/>
        <v>0</v>
      </c>
      <c r="CN141" s="513">
        <f t="shared" si="70"/>
        <v>0</v>
      </c>
      <c r="CO141" s="501"/>
      <c r="CP141" s="501"/>
      <c r="CQ141" s="501"/>
      <c r="CR141" s="501">
        <f t="shared" si="71"/>
        <v>0</v>
      </c>
      <c r="CS141" s="527"/>
      <c r="CT141" s="527"/>
      <c r="CU141" s="527">
        <f t="shared" si="72"/>
        <v>0</v>
      </c>
      <c r="CV141" s="572"/>
    </row>
    <row r="142" ht="17" hidden="1" customHeight="1" spans="1:100">
      <c r="A142" s="499">
        <v>46327</v>
      </c>
      <c r="B142" s="500" t="s">
        <v>363</v>
      </c>
      <c r="C142" s="500" t="s">
        <v>117</v>
      </c>
      <c r="D142" s="501" t="s">
        <v>607</v>
      </c>
      <c r="E142" s="500"/>
      <c r="F142" s="500"/>
      <c r="G142" s="501" t="s">
        <v>694</v>
      </c>
      <c r="H142" s="501" t="s">
        <v>695</v>
      </c>
      <c r="I142" s="501" t="s">
        <v>519</v>
      </c>
      <c r="J142" s="501"/>
      <c r="K142" s="500" t="s">
        <v>363</v>
      </c>
      <c r="L142" s="500"/>
      <c r="M142" s="500" t="s">
        <v>696</v>
      </c>
      <c r="N142" s="571" t="s">
        <v>697</v>
      </c>
      <c r="O142" s="568" t="s">
        <v>160</v>
      </c>
      <c r="P142" s="569" t="str">
        <f t="shared" si="52"/>
        <v>&lt;10 TONNES</v>
      </c>
      <c r="Q142" s="501">
        <v>8.9</v>
      </c>
      <c r="R142" s="501"/>
      <c r="S142" s="504" t="str">
        <f t="shared" si="53"/>
        <v>NOT STARTED</v>
      </c>
      <c r="T142" s="505">
        <f t="shared" si="54"/>
        <v>0</v>
      </c>
      <c r="U142" s="505"/>
      <c r="V142" s="499"/>
      <c r="W142" s="574"/>
      <c r="X142" s="507" t="str">
        <f t="shared" si="55"/>
        <v>FOR SURVEY</v>
      </c>
      <c r="Y142" s="517"/>
      <c r="Z142" s="517"/>
      <c r="AA142" s="566"/>
      <c r="AB142" s="501"/>
      <c r="AC142" s="566"/>
      <c r="AD142" s="511"/>
      <c r="AE142" s="512"/>
      <c r="AF142" s="512">
        <f t="shared" si="56"/>
        <v>0</v>
      </c>
      <c r="AG142" s="513">
        <f t="shared" si="57"/>
        <v>0</v>
      </c>
      <c r="AH142" s="501"/>
      <c r="AI142" s="501"/>
      <c r="AJ142" s="501"/>
      <c r="AK142" s="501"/>
      <c r="AL142" s="501"/>
      <c r="AM142" s="500"/>
      <c r="AN142" s="505">
        <f t="shared" si="58"/>
        <v>0</v>
      </c>
      <c r="AO142" s="516" t="str">
        <f t="shared" si="51"/>
        <v/>
      </c>
      <c r="AP142" s="499"/>
      <c r="AQ142" s="499"/>
      <c r="AR142" s="515" t="str">
        <f t="shared" si="59"/>
        <v>WAITING FOR PLAN</v>
      </c>
      <c r="AS142" s="515"/>
      <c r="AT142" s="515"/>
      <c r="AU142" s="517"/>
      <c r="AV142" s="517"/>
      <c r="AW142" s="514"/>
      <c r="AX142" s="515"/>
      <c r="AY142" s="517"/>
      <c r="AZ142" s="517"/>
      <c r="BA142" s="501"/>
      <c r="BB142" s="501"/>
      <c r="BC142" s="567"/>
      <c r="BD142" s="563"/>
      <c r="BE142" s="513"/>
      <c r="BF142" s="513"/>
      <c r="BG142" s="513"/>
      <c r="BH142" s="499"/>
      <c r="BI142" s="513"/>
      <c r="BJ142" s="513"/>
      <c r="BK142" s="499"/>
      <c r="BL142" s="499"/>
      <c r="BM142" s="513"/>
      <c r="BN142" s="513"/>
      <c r="BO142" s="513"/>
      <c r="BP142" s="499"/>
      <c r="BQ142" s="519"/>
      <c r="BR142" s="505">
        <f t="shared" si="60"/>
        <v>0</v>
      </c>
      <c r="BS142" s="505" t="str">
        <f t="shared" si="61"/>
        <v/>
      </c>
      <c r="BT142" s="499"/>
      <c r="BU142" s="499" t="str">
        <f t="shared" si="62"/>
        <v/>
      </c>
      <c r="BV142" s="499"/>
      <c r="BW142" s="499" t="str">
        <f t="shared" si="63"/>
        <v>1-1900</v>
      </c>
      <c r="BX142" s="499">
        <f t="shared" si="64"/>
        <v>3.56</v>
      </c>
      <c r="BY142" s="499"/>
      <c r="BZ142" s="499"/>
      <c r="CA142" s="499"/>
      <c r="CB142" s="520">
        <f t="shared" si="65"/>
        <v>0</v>
      </c>
      <c r="CC142" s="521">
        <v>2</v>
      </c>
      <c r="CD142" s="522">
        <f t="shared" si="66"/>
        <v>3.56</v>
      </c>
      <c r="CE142" s="522"/>
      <c r="CF142" s="522"/>
      <c r="CG142" s="523"/>
      <c r="CH142" s="524" t="str">
        <f t="shared" si="67"/>
        <v>NOT STARTED</v>
      </c>
      <c r="CI142" s="505">
        <f t="shared" si="68"/>
        <v>0</v>
      </c>
      <c r="CJ142" s="505"/>
      <c r="CK142" s="526"/>
      <c r="CL142" s="526"/>
      <c r="CM142" s="513">
        <f t="shared" si="69"/>
        <v>0</v>
      </c>
      <c r="CN142" s="513">
        <f t="shared" si="70"/>
        <v>0</v>
      </c>
      <c r="CO142" s="501"/>
      <c r="CP142" s="501"/>
      <c r="CQ142" s="501"/>
      <c r="CR142" s="501">
        <f t="shared" si="71"/>
        <v>0</v>
      </c>
      <c r="CS142" s="527"/>
      <c r="CT142" s="527"/>
      <c r="CU142" s="527">
        <f t="shared" si="72"/>
        <v>0</v>
      </c>
      <c r="CV142" s="572"/>
    </row>
    <row r="143" ht="17" hidden="1" customHeight="1" spans="1:100">
      <c r="A143" s="499">
        <v>46327</v>
      </c>
      <c r="B143" s="500" t="s">
        <v>363</v>
      </c>
      <c r="C143" s="500" t="s">
        <v>117</v>
      </c>
      <c r="D143" s="501" t="s">
        <v>607</v>
      </c>
      <c r="E143" s="500"/>
      <c r="F143" s="500"/>
      <c r="G143" s="501" t="s">
        <v>698</v>
      </c>
      <c r="H143" s="501" t="s">
        <v>699</v>
      </c>
      <c r="I143" s="501" t="s">
        <v>519</v>
      </c>
      <c r="J143" s="501"/>
      <c r="K143" s="500" t="s">
        <v>363</v>
      </c>
      <c r="L143" s="500"/>
      <c r="M143" s="500" t="s">
        <v>700</v>
      </c>
      <c r="N143" s="571" t="s">
        <v>701</v>
      </c>
      <c r="O143" s="568" t="s">
        <v>160</v>
      </c>
      <c r="P143" s="569" t="str">
        <f t="shared" si="52"/>
        <v>&lt;10 TONNES</v>
      </c>
      <c r="Q143" s="501">
        <v>8.9</v>
      </c>
      <c r="R143" s="501"/>
      <c r="S143" s="504" t="str">
        <f t="shared" si="53"/>
        <v>NOT STARTED</v>
      </c>
      <c r="T143" s="505">
        <f t="shared" si="54"/>
        <v>0</v>
      </c>
      <c r="U143" s="505"/>
      <c r="V143" s="499"/>
      <c r="W143" s="574"/>
      <c r="X143" s="507" t="str">
        <f t="shared" si="55"/>
        <v>FOR SURVEY</v>
      </c>
      <c r="Y143" s="517"/>
      <c r="Z143" s="517"/>
      <c r="AA143" s="566"/>
      <c r="AB143" s="501"/>
      <c r="AC143" s="566"/>
      <c r="AD143" s="511"/>
      <c r="AE143" s="512"/>
      <c r="AF143" s="512">
        <f t="shared" si="56"/>
        <v>0</v>
      </c>
      <c r="AG143" s="513">
        <f t="shared" si="57"/>
        <v>0</v>
      </c>
      <c r="AH143" s="501"/>
      <c r="AI143" s="501"/>
      <c r="AJ143" s="501"/>
      <c r="AK143" s="501"/>
      <c r="AL143" s="501"/>
      <c r="AM143" s="500"/>
      <c r="AN143" s="505">
        <f t="shared" si="58"/>
        <v>0</v>
      </c>
      <c r="AO143" s="516" t="str">
        <f t="shared" si="51"/>
        <v/>
      </c>
      <c r="AP143" s="499"/>
      <c r="AQ143" s="499"/>
      <c r="AR143" s="515" t="str">
        <f t="shared" si="59"/>
        <v>WAITING FOR PLAN</v>
      </c>
      <c r="AS143" s="515"/>
      <c r="AT143" s="515"/>
      <c r="AU143" s="517"/>
      <c r="AV143" s="517"/>
      <c r="AW143" s="514"/>
      <c r="AX143" s="515"/>
      <c r="AY143" s="517"/>
      <c r="AZ143" s="517"/>
      <c r="BA143" s="501"/>
      <c r="BB143" s="501"/>
      <c r="BC143" s="567"/>
      <c r="BD143" s="563"/>
      <c r="BE143" s="513"/>
      <c r="BF143" s="513"/>
      <c r="BG143" s="513"/>
      <c r="BH143" s="499"/>
      <c r="BI143" s="513"/>
      <c r="BJ143" s="513"/>
      <c r="BK143" s="499"/>
      <c r="BL143" s="499"/>
      <c r="BM143" s="513"/>
      <c r="BN143" s="513"/>
      <c r="BO143" s="513"/>
      <c r="BP143" s="499"/>
      <c r="BQ143" s="519"/>
      <c r="BR143" s="505">
        <f t="shared" si="60"/>
        <v>0</v>
      </c>
      <c r="BS143" s="505" t="str">
        <f t="shared" si="61"/>
        <v/>
      </c>
      <c r="BT143" s="499"/>
      <c r="BU143" s="499" t="str">
        <f t="shared" si="62"/>
        <v/>
      </c>
      <c r="BV143" s="499"/>
      <c r="BW143" s="499" t="str">
        <f t="shared" si="63"/>
        <v>1-1900</v>
      </c>
      <c r="BX143" s="499">
        <f t="shared" si="64"/>
        <v>3.56</v>
      </c>
      <c r="BY143" s="499"/>
      <c r="BZ143" s="499"/>
      <c r="CA143" s="499"/>
      <c r="CB143" s="520">
        <f t="shared" si="65"/>
        <v>0</v>
      </c>
      <c r="CC143" s="521">
        <v>2</v>
      </c>
      <c r="CD143" s="522">
        <f t="shared" si="66"/>
        <v>3.56</v>
      </c>
      <c r="CE143" s="522"/>
      <c r="CF143" s="522"/>
      <c r="CG143" s="523"/>
      <c r="CH143" s="524" t="str">
        <f t="shared" si="67"/>
        <v>NOT STARTED</v>
      </c>
      <c r="CI143" s="505">
        <f t="shared" si="68"/>
        <v>0</v>
      </c>
      <c r="CJ143" s="505"/>
      <c r="CK143" s="526"/>
      <c r="CL143" s="526"/>
      <c r="CM143" s="513">
        <f t="shared" si="69"/>
        <v>0</v>
      </c>
      <c r="CN143" s="513">
        <f t="shared" si="70"/>
        <v>0</v>
      </c>
      <c r="CO143" s="501"/>
      <c r="CP143" s="501"/>
      <c r="CQ143" s="501"/>
      <c r="CR143" s="501">
        <f t="shared" si="71"/>
        <v>0</v>
      </c>
      <c r="CS143" s="527"/>
      <c r="CT143" s="527"/>
      <c r="CU143" s="527">
        <f t="shared" si="72"/>
        <v>0</v>
      </c>
      <c r="CV143" s="572"/>
    </row>
    <row r="144" ht="17" hidden="1" customHeight="1" spans="1:100">
      <c r="A144" s="499">
        <v>46327</v>
      </c>
      <c r="B144" s="500" t="s">
        <v>363</v>
      </c>
      <c r="C144" s="500" t="s">
        <v>117</v>
      </c>
      <c r="D144" s="501" t="s">
        <v>607</v>
      </c>
      <c r="E144" s="500"/>
      <c r="F144" s="500"/>
      <c r="G144" s="501" t="s">
        <v>694</v>
      </c>
      <c r="H144" s="501" t="s">
        <v>695</v>
      </c>
      <c r="I144" s="501" t="s">
        <v>519</v>
      </c>
      <c r="J144" s="501"/>
      <c r="K144" s="500" t="s">
        <v>363</v>
      </c>
      <c r="L144" s="500"/>
      <c r="M144" s="500" t="s">
        <v>702</v>
      </c>
      <c r="N144" s="571" t="s">
        <v>703</v>
      </c>
      <c r="O144" s="568" t="s">
        <v>160</v>
      </c>
      <c r="P144" s="569" t="str">
        <f t="shared" si="52"/>
        <v>&lt;10 TONNES</v>
      </c>
      <c r="Q144" s="501">
        <v>8.9</v>
      </c>
      <c r="R144" s="501"/>
      <c r="S144" s="504" t="str">
        <f t="shared" si="53"/>
        <v>NOT STARTED</v>
      </c>
      <c r="T144" s="505">
        <f t="shared" si="54"/>
        <v>0</v>
      </c>
      <c r="U144" s="505"/>
      <c r="V144" s="499"/>
      <c r="W144" s="574"/>
      <c r="X144" s="507" t="str">
        <f t="shared" si="55"/>
        <v>FOR SURVEY</v>
      </c>
      <c r="Y144" s="517"/>
      <c r="Z144" s="517"/>
      <c r="AA144" s="566"/>
      <c r="AB144" s="501"/>
      <c r="AC144" s="566"/>
      <c r="AD144" s="511"/>
      <c r="AE144" s="512"/>
      <c r="AF144" s="512">
        <f t="shared" si="56"/>
        <v>0</v>
      </c>
      <c r="AG144" s="513">
        <f t="shared" si="57"/>
        <v>0</v>
      </c>
      <c r="AH144" s="501"/>
      <c r="AI144" s="501"/>
      <c r="AJ144" s="501"/>
      <c r="AK144" s="501"/>
      <c r="AL144" s="501"/>
      <c r="AM144" s="500"/>
      <c r="AN144" s="505">
        <f t="shared" si="58"/>
        <v>0</v>
      </c>
      <c r="AO144" s="516" t="str">
        <f t="shared" si="51"/>
        <v/>
      </c>
      <c r="AP144" s="499"/>
      <c r="AQ144" s="499"/>
      <c r="AR144" s="515" t="str">
        <f t="shared" si="59"/>
        <v>WAITING FOR PLAN</v>
      </c>
      <c r="AS144" s="515"/>
      <c r="AT144" s="515"/>
      <c r="AU144" s="517"/>
      <c r="AV144" s="517"/>
      <c r="AW144" s="514"/>
      <c r="AX144" s="515"/>
      <c r="AY144" s="517"/>
      <c r="AZ144" s="517"/>
      <c r="BA144" s="501"/>
      <c r="BB144" s="501"/>
      <c r="BC144" s="567"/>
      <c r="BD144" s="563"/>
      <c r="BE144" s="513"/>
      <c r="BF144" s="513"/>
      <c r="BG144" s="513"/>
      <c r="BH144" s="499"/>
      <c r="BI144" s="513"/>
      <c r="BJ144" s="513"/>
      <c r="BK144" s="499"/>
      <c r="BL144" s="499"/>
      <c r="BM144" s="513"/>
      <c r="BN144" s="513"/>
      <c r="BO144" s="513"/>
      <c r="BP144" s="499"/>
      <c r="BQ144" s="519"/>
      <c r="BR144" s="505">
        <f t="shared" si="60"/>
        <v>0</v>
      </c>
      <c r="BS144" s="505" t="str">
        <f t="shared" si="61"/>
        <v/>
      </c>
      <c r="BT144" s="499"/>
      <c r="BU144" s="499" t="str">
        <f t="shared" si="62"/>
        <v/>
      </c>
      <c r="BV144" s="499"/>
      <c r="BW144" s="499" t="str">
        <f t="shared" si="63"/>
        <v>1-1900</v>
      </c>
      <c r="BX144" s="499">
        <f t="shared" si="64"/>
        <v>3.56</v>
      </c>
      <c r="BY144" s="499"/>
      <c r="BZ144" s="499"/>
      <c r="CA144" s="499"/>
      <c r="CB144" s="520">
        <f t="shared" si="65"/>
        <v>0</v>
      </c>
      <c r="CC144" s="521">
        <v>2</v>
      </c>
      <c r="CD144" s="522">
        <f t="shared" si="66"/>
        <v>3.56</v>
      </c>
      <c r="CE144" s="522"/>
      <c r="CF144" s="522"/>
      <c r="CG144" s="523"/>
      <c r="CH144" s="524" t="str">
        <f t="shared" si="67"/>
        <v>NOT STARTED</v>
      </c>
      <c r="CI144" s="505">
        <f t="shared" si="68"/>
        <v>0</v>
      </c>
      <c r="CJ144" s="505"/>
      <c r="CK144" s="526"/>
      <c r="CL144" s="526"/>
      <c r="CM144" s="513">
        <f t="shared" si="69"/>
        <v>0</v>
      </c>
      <c r="CN144" s="513">
        <f t="shared" si="70"/>
        <v>0</v>
      </c>
      <c r="CO144" s="501"/>
      <c r="CP144" s="501"/>
      <c r="CQ144" s="501"/>
      <c r="CR144" s="501">
        <f t="shared" si="71"/>
        <v>0</v>
      </c>
      <c r="CS144" s="527"/>
      <c r="CT144" s="527"/>
      <c r="CU144" s="527">
        <f t="shared" si="72"/>
        <v>0</v>
      </c>
      <c r="CV144" s="572"/>
    </row>
    <row r="145" ht="17" hidden="1" customHeight="1" spans="1:100">
      <c r="A145" s="499">
        <v>46327</v>
      </c>
      <c r="B145" s="500" t="s">
        <v>363</v>
      </c>
      <c r="C145" s="500" t="s">
        <v>117</v>
      </c>
      <c r="D145" s="501" t="s">
        <v>620</v>
      </c>
      <c r="E145" s="500"/>
      <c r="F145" s="500"/>
      <c r="G145" s="501" t="s">
        <v>704</v>
      </c>
      <c r="H145" s="501" t="s">
        <v>705</v>
      </c>
      <c r="I145" s="501" t="s">
        <v>519</v>
      </c>
      <c r="J145" s="501"/>
      <c r="K145" s="500" t="s">
        <v>363</v>
      </c>
      <c r="L145" s="500"/>
      <c r="M145" s="500" t="s">
        <v>706</v>
      </c>
      <c r="N145" s="571" t="s">
        <v>704</v>
      </c>
      <c r="O145" s="568" t="s">
        <v>160</v>
      </c>
      <c r="P145" s="569" t="str">
        <f t="shared" si="52"/>
        <v>&lt;10 TONNES</v>
      </c>
      <c r="Q145" s="501">
        <v>8.9</v>
      </c>
      <c r="R145" s="501"/>
      <c r="S145" s="504" t="str">
        <f t="shared" si="53"/>
        <v>NOT STARTED</v>
      </c>
      <c r="T145" s="505">
        <f t="shared" si="54"/>
        <v>0</v>
      </c>
      <c r="U145" s="505"/>
      <c r="V145" s="499"/>
      <c r="W145" s="574"/>
      <c r="X145" s="507" t="str">
        <f t="shared" si="55"/>
        <v>FOR SURVEY</v>
      </c>
      <c r="Y145" s="517"/>
      <c r="Z145" s="517"/>
      <c r="AA145" s="566"/>
      <c r="AB145" s="501"/>
      <c r="AC145" s="566"/>
      <c r="AD145" s="511"/>
      <c r="AE145" s="512"/>
      <c r="AF145" s="512">
        <f t="shared" si="56"/>
        <v>0</v>
      </c>
      <c r="AG145" s="513">
        <f t="shared" si="57"/>
        <v>0</v>
      </c>
      <c r="AH145" s="501"/>
      <c r="AI145" s="501"/>
      <c r="AJ145" s="501"/>
      <c r="AK145" s="501"/>
      <c r="AL145" s="501"/>
      <c r="AM145" s="500"/>
      <c r="AN145" s="505">
        <f t="shared" si="58"/>
        <v>0</v>
      </c>
      <c r="AO145" s="516" t="str">
        <f t="shared" si="51"/>
        <v/>
      </c>
      <c r="AP145" s="499"/>
      <c r="AQ145" s="499"/>
      <c r="AR145" s="515" t="str">
        <f t="shared" si="59"/>
        <v>WAITING FOR PLAN</v>
      </c>
      <c r="AS145" s="515"/>
      <c r="AT145" s="515"/>
      <c r="AU145" s="517"/>
      <c r="AV145" s="517"/>
      <c r="AW145" s="514"/>
      <c r="AX145" s="515"/>
      <c r="AY145" s="517"/>
      <c r="AZ145" s="517"/>
      <c r="BA145" s="501"/>
      <c r="BB145" s="501"/>
      <c r="BC145" s="567"/>
      <c r="BD145" s="563"/>
      <c r="BE145" s="513"/>
      <c r="BF145" s="513"/>
      <c r="BG145" s="513"/>
      <c r="BH145" s="499"/>
      <c r="BI145" s="513"/>
      <c r="BJ145" s="513"/>
      <c r="BK145" s="499"/>
      <c r="BL145" s="499"/>
      <c r="BM145" s="513"/>
      <c r="BN145" s="513"/>
      <c r="BO145" s="513"/>
      <c r="BP145" s="499"/>
      <c r="BQ145" s="519"/>
      <c r="BR145" s="505">
        <f t="shared" si="60"/>
        <v>0</v>
      </c>
      <c r="BS145" s="505" t="str">
        <f t="shared" si="61"/>
        <v/>
      </c>
      <c r="BT145" s="499"/>
      <c r="BU145" s="499" t="str">
        <f t="shared" si="62"/>
        <v/>
      </c>
      <c r="BV145" s="499"/>
      <c r="BW145" s="499" t="str">
        <f t="shared" si="63"/>
        <v>1-1900</v>
      </c>
      <c r="BX145" s="499">
        <f t="shared" si="64"/>
        <v>3.56</v>
      </c>
      <c r="BY145" s="499"/>
      <c r="BZ145" s="499"/>
      <c r="CA145" s="499"/>
      <c r="CB145" s="520">
        <f t="shared" si="65"/>
        <v>0</v>
      </c>
      <c r="CC145" s="521">
        <v>2</v>
      </c>
      <c r="CD145" s="522">
        <f t="shared" si="66"/>
        <v>3.56</v>
      </c>
      <c r="CE145" s="522"/>
      <c r="CF145" s="522"/>
      <c r="CG145" s="523"/>
      <c r="CH145" s="524" t="str">
        <f t="shared" si="67"/>
        <v>NOT STARTED</v>
      </c>
      <c r="CI145" s="505">
        <f t="shared" si="68"/>
        <v>0</v>
      </c>
      <c r="CJ145" s="505"/>
      <c r="CK145" s="526"/>
      <c r="CL145" s="526"/>
      <c r="CM145" s="513">
        <f t="shared" si="69"/>
        <v>0</v>
      </c>
      <c r="CN145" s="513">
        <f t="shared" si="70"/>
        <v>0</v>
      </c>
      <c r="CO145" s="501"/>
      <c r="CP145" s="501"/>
      <c r="CQ145" s="501"/>
      <c r="CR145" s="501">
        <f t="shared" si="71"/>
        <v>0</v>
      </c>
      <c r="CS145" s="527"/>
      <c r="CT145" s="527"/>
      <c r="CU145" s="527">
        <f t="shared" si="72"/>
        <v>0</v>
      </c>
      <c r="CV145" s="572"/>
    </row>
    <row r="146" ht="17" hidden="1" customHeight="1" spans="1:100">
      <c r="A146" s="499">
        <v>46327</v>
      </c>
      <c r="B146" s="500" t="s">
        <v>363</v>
      </c>
      <c r="C146" s="500" t="s">
        <v>117</v>
      </c>
      <c r="D146" s="501" t="s">
        <v>620</v>
      </c>
      <c r="E146" s="500"/>
      <c r="F146" s="500"/>
      <c r="G146" s="501" t="s">
        <v>707</v>
      </c>
      <c r="H146" s="501" t="s">
        <v>691</v>
      </c>
      <c r="I146" s="501" t="s">
        <v>519</v>
      </c>
      <c r="J146" s="501"/>
      <c r="K146" s="500" t="s">
        <v>363</v>
      </c>
      <c r="L146" s="500"/>
      <c r="M146" s="500" t="s">
        <v>708</v>
      </c>
      <c r="N146" s="571" t="s">
        <v>709</v>
      </c>
      <c r="O146" s="568" t="s">
        <v>160</v>
      </c>
      <c r="P146" s="569" t="str">
        <f t="shared" si="52"/>
        <v>&lt;10 TONNES</v>
      </c>
      <c r="Q146" s="501">
        <v>8.9</v>
      </c>
      <c r="R146" s="501"/>
      <c r="S146" s="504" t="str">
        <f t="shared" si="53"/>
        <v>NOT STARTED</v>
      </c>
      <c r="T146" s="505">
        <f t="shared" si="54"/>
        <v>0</v>
      </c>
      <c r="U146" s="505"/>
      <c r="V146" s="499"/>
      <c r="W146" s="574"/>
      <c r="X146" s="507" t="str">
        <f t="shared" si="55"/>
        <v>FOR SURVEY</v>
      </c>
      <c r="Y146" s="517"/>
      <c r="Z146" s="517"/>
      <c r="AA146" s="566"/>
      <c r="AB146" s="501"/>
      <c r="AC146" s="566"/>
      <c r="AD146" s="511"/>
      <c r="AE146" s="512"/>
      <c r="AF146" s="512">
        <f t="shared" si="56"/>
        <v>0</v>
      </c>
      <c r="AG146" s="513">
        <f t="shared" si="57"/>
        <v>0</v>
      </c>
      <c r="AH146" s="501"/>
      <c r="AI146" s="501"/>
      <c r="AJ146" s="501"/>
      <c r="AK146" s="501"/>
      <c r="AL146" s="501"/>
      <c r="AM146" s="500"/>
      <c r="AN146" s="505">
        <f t="shared" si="58"/>
        <v>0</v>
      </c>
      <c r="AO146" s="516" t="str">
        <f t="shared" si="51"/>
        <v/>
      </c>
      <c r="AP146" s="499"/>
      <c r="AQ146" s="499"/>
      <c r="AR146" s="515" t="str">
        <f t="shared" si="59"/>
        <v>WAITING FOR PLAN</v>
      </c>
      <c r="AS146" s="515"/>
      <c r="AT146" s="515"/>
      <c r="AU146" s="517"/>
      <c r="AV146" s="517"/>
      <c r="AW146" s="514"/>
      <c r="AX146" s="515"/>
      <c r="AY146" s="517"/>
      <c r="AZ146" s="517"/>
      <c r="BA146" s="501"/>
      <c r="BB146" s="501"/>
      <c r="BC146" s="567"/>
      <c r="BD146" s="563"/>
      <c r="BE146" s="513"/>
      <c r="BF146" s="513"/>
      <c r="BG146" s="513"/>
      <c r="BH146" s="499"/>
      <c r="BI146" s="513"/>
      <c r="BJ146" s="513"/>
      <c r="BK146" s="499"/>
      <c r="BL146" s="499"/>
      <c r="BM146" s="513"/>
      <c r="BN146" s="513"/>
      <c r="BO146" s="513"/>
      <c r="BP146" s="499"/>
      <c r="BQ146" s="519"/>
      <c r="BR146" s="505">
        <f t="shared" si="60"/>
        <v>0</v>
      </c>
      <c r="BS146" s="505" t="str">
        <f t="shared" si="61"/>
        <v/>
      </c>
      <c r="BT146" s="499"/>
      <c r="BU146" s="499" t="str">
        <f t="shared" si="62"/>
        <v/>
      </c>
      <c r="BV146" s="499"/>
      <c r="BW146" s="499" t="str">
        <f t="shared" si="63"/>
        <v>1-1900</v>
      </c>
      <c r="BX146" s="499">
        <f t="shared" si="64"/>
        <v>3.56</v>
      </c>
      <c r="BY146" s="499"/>
      <c r="BZ146" s="499"/>
      <c r="CA146" s="499"/>
      <c r="CB146" s="520">
        <f t="shared" si="65"/>
        <v>0</v>
      </c>
      <c r="CC146" s="521">
        <v>2</v>
      </c>
      <c r="CD146" s="522">
        <f t="shared" si="66"/>
        <v>3.56</v>
      </c>
      <c r="CE146" s="522"/>
      <c r="CF146" s="522"/>
      <c r="CG146" s="523"/>
      <c r="CH146" s="524" t="str">
        <f t="shared" si="67"/>
        <v>NOT STARTED</v>
      </c>
      <c r="CI146" s="505">
        <f t="shared" si="68"/>
        <v>0</v>
      </c>
      <c r="CJ146" s="505"/>
      <c r="CK146" s="526"/>
      <c r="CL146" s="526"/>
      <c r="CM146" s="513">
        <f t="shared" si="69"/>
        <v>0</v>
      </c>
      <c r="CN146" s="513">
        <f t="shared" si="70"/>
        <v>0</v>
      </c>
      <c r="CO146" s="501"/>
      <c r="CP146" s="501"/>
      <c r="CQ146" s="501"/>
      <c r="CR146" s="501">
        <f t="shared" si="71"/>
        <v>0</v>
      </c>
      <c r="CS146" s="527"/>
      <c r="CT146" s="527"/>
      <c r="CU146" s="527">
        <f t="shared" si="72"/>
        <v>0</v>
      </c>
      <c r="CV146" s="572"/>
    </row>
    <row r="147" ht="17" hidden="1" customHeight="1" spans="1:100">
      <c r="A147" s="499">
        <v>46327</v>
      </c>
      <c r="B147" s="500" t="s">
        <v>363</v>
      </c>
      <c r="C147" s="500" t="s">
        <v>117</v>
      </c>
      <c r="D147" s="501" t="s">
        <v>620</v>
      </c>
      <c r="E147" s="500"/>
      <c r="F147" s="500"/>
      <c r="G147" s="501" t="s">
        <v>710</v>
      </c>
      <c r="H147" s="501" t="s">
        <v>691</v>
      </c>
      <c r="I147" s="501" t="s">
        <v>519</v>
      </c>
      <c r="J147" s="501"/>
      <c r="K147" s="500" t="s">
        <v>363</v>
      </c>
      <c r="L147" s="500"/>
      <c r="M147" s="500" t="s">
        <v>711</v>
      </c>
      <c r="N147" s="571" t="s">
        <v>712</v>
      </c>
      <c r="O147" s="568" t="s">
        <v>160</v>
      </c>
      <c r="P147" s="569" t="str">
        <f t="shared" si="52"/>
        <v>&lt;10 TONNES</v>
      </c>
      <c r="Q147" s="501">
        <v>8.9</v>
      </c>
      <c r="R147" s="501"/>
      <c r="S147" s="504" t="str">
        <f t="shared" si="53"/>
        <v>NOT STARTED</v>
      </c>
      <c r="T147" s="505">
        <f t="shared" si="54"/>
        <v>0</v>
      </c>
      <c r="U147" s="505"/>
      <c r="V147" s="499"/>
      <c r="W147" s="574"/>
      <c r="X147" s="507" t="str">
        <f t="shared" si="55"/>
        <v>FOR SURVEY</v>
      </c>
      <c r="Y147" s="517"/>
      <c r="Z147" s="517"/>
      <c r="AA147" s="566"/>
      <c r="AB147" s="501"/>
      <c r="AC147" s="566"/>
      <c r="AD147" s="511"/>
      <c r="AE147" s="512"/>
      <c r="AF147" s="512">
        <f t="shared" si="56"/>
        <v>0</v>
      </c>
      <c r="AG147" s="513">
        <f t="shared" si="57"/>
        <v>0</v>
      </c>
      <c r="AH147" s="501"/>
      <c r="AI147" s="501"/>
      <c r="AJ147" s="501"/>
      <c r="AK147" s="501"/>
      <c r="AL147" s="501"/>
      <c r="AM147" s="500"/>
      <c r="AN147" s="505">
        <f t="shared" si="58"/>
        <v>0</v>
      </c>
      <c r="AO147" s="516" t="str">
        <f t="shared" si="51"/>
        <v/>
      </c>
      <c r="AP147" s="499"/>
      <c r="AQ147" s="499"/>
      <c r="AR147" s="515" t="str">
        <f t="shared" si="59"/>
        <v>WAITING FOR PLAN</v>
      </c>
      <c r="AS147" s="515"/>
      <c r="AT147" s="515"/>
      <c r="AU147" s="517"/>
      <c r="AV147" s="517"/>
      <c r="AW147" s="514"/>
      <c r="AX147" s="515"/>
      <c r="AY147" s="517"/>
      <c r="AZ147" s="517"/>
      <c r="BA147" s="501"/>
      <c r="BB147" s="501"/>
      <c r="BC147" s="567"/>
      <c r="BD147" s="563"/>
      <c r="BE147" s="513"/>
      <c r="BF147" s="513"/>
      <c r="BG147" s="513"/>
      <c r="BH147" s="499"/>
      <c r="BI147" s="513"/>
      <c r="BJ147" s="513"/>
      <c r="BK147" s="499"/>
      <c r="BL147" s="499"/>
      <c r="BM147" s="513"/>
      <c r="BN147" s="513"/>
      <c r="BO147" s="513"/>
      <c r="BP147" s="499"/>
      <c r="BQ147" s="519"/>
      <c r="BR147" s="505">
        <f t="shared" si="60"/>
        <v>0</v>
      </c>
      <c r="BS147" s="505" t="str">
        <f t="shared" si="61"/>
        <v/>
      </c>
      <c r="BT147" s="499"/>
      <c r="BU147" s="499" t="str">
        <f t="shared" si="62"/>
        <v/>
      </c>
      <c r="BV147" s="499"/>
      <c r="BW147" s="499" t="str">
        <f t="shared" si="63"/>
        <v>1-1900</v>
      </c>
      <c r="BX147" s="499">
        <f t="shared" si="64"/>
        <v>3.56</v>
      </c>
      <c r="BY147" s="499"/>
      <c r="BZ147" s="499"/>
      <c r="CA147" s="499"/>
      <c r="CB147" s="520">
        <f t="shared" si="65"/>
        <v>0</v>
      </c>
      <c r="CC147" s="521">
        <v>2</v>
      </c>
      <c r="CD147" s="522">
        <f t="shared" si="66"/>
        <v>3.56</v>
      </c>
      <c r="CE147" s="522"/>
      <c r="CF147" s="522"/>
      <c r="CG147" s="523"/>
      <c r="CH147" s="524" t="str">
        <f t="shared" si="67"/>
        <v>NOT STARTED</v>
      </c>
      <c r="CI147" s="505">
        <f t="shared" si="68"/>
        <v>0</v>
      </c>
      <c r="CJ147" s="505"/>
      <c r="CK147" s="526"/>
      <c r="CL147" s="526"/>
      <c r="CM147" s="513">
        <f t="shared" si="69"/>
        <v>0</v>
      </c>
      <c r="CN147" s="513">
        <f t="shared" si="70"/>
        <v>0</v>
      </c>
      <c r="CO147" s="501"/>
      <c r="CP147" s="501"/>
      <c r="CQ147" s="501"/>
      <c r="CR147" s="501">
        <f t="shared" si="71"/>
        <v>0</v>
      </c>
      <c r="CS147" s="527"/>
      <c r="CT147" s="527"/>
      <c r="CU147" s="527">
        <f t="shared" si="72"/>
        <v>0</v>
      </c>
      <c r="CV147" s="572"/>
    </row>
    <row r="148" ht="17" hidden="1" customHeight="1" spans="1:100">
      <c r="A148" s="499">
        <v>46327</v>
      </c>
      <c r="B148" s="500" t="s">
        <v>363</v>
      </c>
      <c r="C148" s="500" t="s">
        <v>117</v>
      </c>
      <c r="D148" s="501" t="s">
        <v>620</v>
      </c>
      <c r="E148" s="500"/>
      <c r="F148" s="500"/>
      <c r="G148" s="501" t="s">
        <v>713</v>
      </c>
      <c r="H148" s="501" t="s">
        <v>714</v>
      </c>
      <c r="I148" s="501" t="s">
        <v>519</v>
      </c>
      <c r="J148" s="501"/>
      <c r="K148" s="500" t="s">
        <v>363</v>
      </c>
      <c r="L148" s="500"/>
      <c r="M148" s="500" t="s">
        <v>715</v>
      </c>
      <c r="N148" s="571" t="s">
        <v>716</v>
      </c>
      <c r="O148" s="568" t="s">
        <v>160</v>
      </c>
      <c r="P148" s="569" t="str">
        <f t="shared" si="52"/>
        <v>&lt;10 TONNES</v>
      </c>
      <c r="Q148" s="501">
        <v>8.9</v>
      </c>
      <c r="R148" s="501"/>
      <c r="S148" s="504" t="str">
        <f t="shared" si="53"/>
        <v>NOT STARTED</v>
      </c>
      <c r="T148" s="505">
        <f t="shared" si="54"/>
        <v>0</v>
      </c>
      <c r="U148" s="505"/>
      <c r="V148" s="499"/>
      <c r="W148" s="574"/>
      <c r="X148" s="507" t="str">
        <f t="shared" si="55"/>
        <v>FOR SURVEY</v>
      </c>
      <c r="Y148" s="517"/>
      <c r="Z148" s="517"/>
      <c r="AA148" s="566"/>
      <c r="AB148" s="501"/>
      <c r="AC148" s="566"/>
      <c r="AD148" s="511"/>
      <c r="AE148" s="512"/>
      <c r="AF148" s="512">
        <f t="shared" si="56"/>
        <v>0</v>
      </c>
      <c r="AG148" s="513">
        <f t="shared" si="57"/>
        <v>0</v>
      </c>
      <c r="AH148" s="501"/>
      <c r="AI148" s="501"/>
      <c r="AJ148" s="501"/>
      <c r="AK148" s="501"/>
      <c r="AL148" s="501"/>
      <c r="AM148" s="500"/>
      <c r="AN148" s="505">
        <f t="shared" si="58"/>
        <v>0</v>
      </c>
      <c r="AO148" s="516" t="str">
        <f t="shared" si="51"/>
        <v/>
      </c>
      <c r="AP148" s="499"/>
      <c r="AQ148" s="499"/>
      <c r="AR148" s="515" t="str">
        <f t="shared" si="59"/>
        <v>WAITING FOR PLAN</v>
      </c>
      <c r="AS148" s="515"/>
      <c r="AT148" s="515"/>
      <c r="AU148" s="517"/>
      <c r="AV148" s="517"/>
      <c r="AW148" s="514"/>
      <c r="AX148" s="515"/>
      <c r="AY148" s="517"/>
      <c r="AZ148" s="517"/>
      <c r="BA148" s="501"/>
      <c r="BB148" s="501"/>
      <c r="BC148" s="567"/>
      <c r="BD148" s="563"/>
      <c r="BE148" s="513"/>
      <c r="BF148" s="513"/>
      <c r="BG148" s="513"/>
      <c r="BH148" s="499"/>
      <c r="BI148" s="513"/>
      <c r="BJ148" s="513"/>
      <c r="BK148" s="499"/>
      <c r="BL148" s="499"/>
      <c r="BM148" s="513"/>
      <c r="BN148" s="513"/>
      <c r="BO148" s="513"/>
      <c r="BP148" s="499"/>
      <c r="BQ148" s="519"/>
      <c r="BR148" s="505">
        <f t="shared" si="60"/>
        <v>0</v>
      </c>
      <c r="BS148" s="505" t="str">
        <f t="shared" si="61"/>
        <v/>
      </c>
      <c r="BT148" s="499"/>
      <c r="BU148" s="499" t="str">
        <f t="shared" si="62"/>
        <v/>
      </c>
      <c r="BV148" s="499"/>
      <c r="BW148" s="499" t="str">
        <f t="shared" si="63"/>
        <v>1-1900</v>
      </c>
      <c r="BX148" s="499">
        <f t="shared" si="64"/>
        <v>3.56</v>
      </c>
      <c r="BY148" s="499"/>
      <c r="BZ148" s="499"/>
      <c r="CA148" s="499"/>
      <c r="CB148" s="520">
        <f t="shared" si="65"/>
        <v>0</v>
      </c>
      <c r="CC148" s="521">
        <v>2</v>
      </c>
      <c r="CD148" s="522">
        <f t="shared" si="66"/>
        <v>3.56</v>
      </c>
      <c r="CE148" s="522"/>
      <c r="CF148" s="522"/>
      <c r="CG148" s="523"/>
      <c r="CH148" s="524" t="str">
        <f t="shared" si="67"/>
        <v>NOT STARTED</v>
      </c>
      <c r="CI148" s="505">
        <f t="shared" si="68"/>
        <v>0</v>
      </c>
      <c r="CJ148" s="505"/>
      <c r="CK148" s="526"/>
      <c r="CL148" s="526"/>
      <c r="CM148" s="513">
        <f t="shared" si="69"/>
        <v>0</v>
      </c>
      <c r="CN148" s="513">
        <f t="shared" si="70"/>
        <v>0</v>
      </c>
      <c r="CO148" s="501"/>
      <c r="CP148" s="501"/>
      <c r="CQ148" s="501"/>
      <c r="CR148" s="501">
        <f t="shared" si="71"/>
        <v>0</v>
      </c>
      <c r="CS148" s="527"/>
      <c r="CT148" s="527"/>
      <c r="CU148" s="527">
        <f t="shared" si="72"/>
        <v>0</v>
      </c>
      <c r="CV148" s="572"/>
    </row>
    <row r="149" ht="17" hidden="1" customHeight="1" spans="1:100">
      <c r="A149" s="499">
        <v>46327</v>
      </c>
      <c r="B149" s="500" t="s">
        <v>363</v>
      </c>
      <c r="C149" s="500" t="s">
        <v>117</v>
      </c>
      <c r="D149" s="501" t="s">
        <v>620</v>
      </c>
      <c r="E149" s="500"/>
      <c r="F149" s="500"/>
      <c r="G149" s="501" t="s">
        <v>717</v>
      </c>
      <c r="H149" s="501" t="s">
        <v>691</v>
      </c>
      <c r="I149" s="501" t="s">
        <v>519</v>
      </c>
      <c r="J149" s="501"/>
      <c r="K149" s="500" t="s">
        <v>363</v>
      </c>
      <c r="L149" s="500"/>
      <c r="M149" s="500" t="s">
        <v>718</v>
      </c>
      <c r="N149" s="571" t="s">
        <v>717</v>
      </c>
      <c r="O149" s="568" t="s">
        <v>160</v>
      </c>
      <c r="P149" s="569" t="str">
        <f t="shared" si="52"/>
        <v>&lt;10 TONNES</v>
      </c>
      <c r="Q149" s="501">
        <v>8.9</v>
      </c>
      <c r="R149" s="501"/>
      <c r="S149" s="504" t="str">
        <f t="shared" si="53"/>
        <v>NOT STARTED</v>
      </c>
      <c r="T149" s="505">
        <f t="shared" si="54"/>
        <v>0</v>
      </c>
      <c r="U149" s="505"/>
      <c r="V149" s="499"/>
      <c r="W149" s="574"/>
      <c r="X149" s="507" t="str">
        <f t="shared" si="55"/>
        <v>FOR SURVEY</v>
      </c>
      <c r="Y149" s="517"/>
      <c r="Z149" s="517"/>
      <c r="AA149" s="566"/>
      <c r="AB149" s="501"/>
      <c r="AC149" s="566"/>
      <c r="AD149" s="511"/>
      <c r="AE149" s="512"/>
      <c r="AF149" s="512">
        <f t="shared" si="56"/>
        <v>0</v>
      </c>
      <c r="AG149" s="513">
        <f t="shared" si="57"/>
        <v>0</v>
      </c>
      <c r="AH149" s="501"/>
      <c r="AI149" s="501"/>
      <c r="AJ149" s="501"/>
      <c r="AK149" s="501"/>
      <c r="AL149" s="501"/>
      <c r="AM149" s="500"/>
      <c r="AN149" s="505">
        <f t="shared" si="58"/>
        <v>0</v>
      </c>
      <c r="AO149" s="516" t="str">
        <f t="shared" si="51"/>
        <v/>
      </c>
      <c r="AP149" s="499"/>
      <c r="AQ149" s="499"/>
      <c r="AR149" s="515" t="str">
        <f t="shared" si="59"/>
        <v>WAITING FOR PLAN</v>
      </c>
      <c r="AS149" s="515"/>
      <c r="AT149" s="515"/>
      <c r="AU149" s="517"/>
      <c r="AV149" s="517"/>
      <c r="AW149" s="514"/>
      <c r="AX149" s="515"/>
      <c r="AY149" s="517"/>
      <c r="AZ149" s="517"/>
      <c r="BA149" s="501"/>
      <c r="BB149" s="501"/>
      <c r="BC149" s="567"/>
      <c r="BD149" s="563"/>
      <c r="BE149" s="513"/>
      <c r="BF149" s="513"/>
      <c r="BG149" s="513"/>
      <c r="BH149" s="499"/>
      <c r="BI149" s="513"/>
      <c r="BJ149" s="513"/>
      <c r="BK149" s="499"/>
      <c r="BL149" s="499"/>
      <c r="BM149" s="513"/>
      <c r="BN149" s="513"/>
      <c r="BO149" s="513"/>
      <c r="BP149" s="499"/>
      <c r="BQ149" s="519"/>
      <c r="BR149" s="505">
        <f t="shared" si="60"/>
        <v>0</v>
      </c>
      <c r="BS149" s="505" t="str">
        <f t="shared" si="61"/>
        <v/>
      </c>
      <c r="BT149" s="499"/>
      <c r="BU149" s="499" t="str">
        <f t="shared" si="62"/>
        <v/>
      </c>
      <c r="BV149" s="499"/>
      <c r="BW149" s="499" t="str">
        <f t="shared" si="63"/>
        <v>1-1900</v>
      </c>
      <c r="BX149" s="499">
        <f t="shared" si="64"/>
        <v>3.56</v>
      </c>
      <c r="BY149" s="499"/>
      <c r="BZ149" s="499"/>
      <c r="CA149" s="499"/>
      <c r="CB149" s="520">
        <f t="shared" si="65"/>
        <v>0</v>
      </c>
      <c r="CC149" s="521">
        <v>2</v>
      </c>
      <c r="CD149" s="522">
        <f t="shared" si="66"/>
        <v>3.56</v>
      </c>
      <c r="CE149" s="522"/>
      <c r="CF149" s="522"/>
      <c r="CG149" s="523"/>
      <c r="CH149" s="524" t="str">
        <f t="shared" si="67"/>
        <v>NOT STARTED</v>
      </c>
      <c r="CI149" s="505">
        <f t="shared" si="68"/>
        <v>0</v>
      </c>
      <c r="CJ149" s="505"/>
      <c r="CK149" s="526"/>
      <c r="CL149" s="526"/>
      <c r="CM149" s="513">
        <f t="shared" si="69"/>
        <v>0</v>
      </c>
      <c r="CN149" s="513">
        <f t="shared" si="70"/>
        <v>0</v>
      </c>
      <c r="CO149" s="501"/>
      <c r="CP149" s="501"/>
      <c r="CQ149" s="501"/>
      <c r="CR149" s="501">
        <f t="shared" si="71"/>
        <v>0</v>
      </c>
      <c r="CS149" s="527"/>
      <c r="CT149" s="527"/>
      <c r="CU149" s="527">
        <f t="shared" si="72"/>
        <v>0</v>
      </c>
      <c r="CV149" s="572"/>
    </row>
    <row r="150" ht="17" hidden="1" customHeight="1" spans="1:100">
      <c r="A150" s="499">
        <v>46327</v>
      </c>
      <c r="B150" s="500" t="s">
        <v>116</v>
      </c>
      <c r="C150" s="500" t="s">
        <v>117</v>
      </c>
      <c r="D150" s="501" t="s">
        <v>620</v>
      </c>
      <c r="E150" s="500"/>
      <c r="F150" s="500"/>
      <c r="G150" s="501" t="s">
        <v>719</v>
      </c>
      <c r="H150" s="501" t="s">
        <v>523</v>
      </c>
      <c r="I150" s="501" t="s">
        <v>519</v>
      </c>
      <c r="J150" s="501"/>
      <c r="K150" s="501"/>
      <c r="L150" s="500"/>
      <c r="M150" s="500" t="s">
        <v>720</v>
      </c>
      <c r="N150" s="573" t="s">
        <v>721</v>
      </c>
      <c r="O150" s="568" t="s">
        <v>160</v>
      </c>
      <c r="P150" s="569" t="str">
        <f t="shared" si="52"/>
        <v>&lt;10 TONNES</v>
      </c>
      <c r="Q150" s="501">
        <v>8.9</v>
      </c>
      <c r="R150" s="501"/>
      <c r="S150" s="504" t="str">
        <f t="shared" si="53"/>
        <v>NOT STARTED</v>
      </c>
      <c r="T150" s="505">
        <f t="shared" si="54"/>
        <v>0</v>
      </c>
      <c r="U150" s="505" t="str">
        <f>IF(V150&gt;0,WEEKNUM(V150,1)&amp;"-"&amp;YEAR(V150),"")</f>
        <v/>
      </c>
      <c r="V150" s="499"/>
      <c r="W150" s="574"/>
      <c r="X150" s="507" t="str">
        <f t="shared" si="55"/>
        <v>FOR SURVEY</v>
      </c>
      <c r="Y150" s="517"/>
      <c r="Z150" s="517"/>
      <c r="AA150" s="566"/>
      <c r="AB150" s="501"/>
      <c r="AC150" s="566"/>
      <c r="AD150" s="511"/>
      <c r="AE150" s="512" t="s">
        <v>128</v>
      </c>
      <c r="AF150" s="512">
        <f t="shared" si="56"/>
        <v>0</v>
      </c>
      <c r="AG150" s="513">
        <f t="shared" si="57"/>
        <v>0</v>
      </c>
      <c r="AH150" s="501"/>
      <c r="AI150" s="501"/>
      <c r="AJ150" s="501"/>
      <c r="AK150" s="501"/>
      <c r="AL150" s="501"/>
      <c r="AM150" s="500"/>
      <c r="AN150" s="505">
        <f t="shared" si="58"/>
        <v>0</v>
      </c>
      <c r="AO150" s="516" t="str">
        <f t="shared" si="51"/>
        <v>6-1900</v>
      </c>
      <c r="AP150" s="499"/>
      <c r="AQ150" s="499">
        <v>36</v>
      </c>
      <c r="AR150" s="515" t="str">
        <f t="shared" si="59"/>
        <v>WAITING FOR PLAN</v>
      </c>
      <c r="AS150" s="515"/>
      <c r="AT150" s="515"/>
      <c r="AU150" s="517"/>
      <c r="AV150" s="517"/>
      <c r="AW150" s="514"/>
      <c r="AX150" s="515"/>
      <c r="AY150" s="517"/>
      <c r="AZ150" s="517"/>
      <c r="BA150" s="501"/>
      <c r="BB150" s="501"/>
      <c r="BC150" s="567"/>
      <c r="BD150" s="563"/>
      <c r="BE150" s="513"/>
      <c r="BF150" s="513"/>
      <c r="BG150" s="513"/>
      <c r="BH150" s="499"/>
      <c r="BI150" s="513"/>
      <c r="BJ150" s="513"/>
      <c r="BK150" s="499"/>
      <c r="BL150" s="499"/>
      <c r="BM150" s="513"/>
      <c r="BN150" s="513"/>
      <c r="BO150" s="513"/>
      <c r="BP150" s="499"/>
      <c r="BQ150" s="519"/>
      <c r="BR150" s="505">
        <f t="shared" si="60"/>
        <v>0</v>
      </c>
      <c r="BS150" s="505" t="str">
        <f t="shared" si="61"/>
        <v/>
      </c>
      <c r="BT150" s="499"/>
      <c r="BU150" s="499" t="str">
        <f t="shared" si="62"/>
        <v/>
      </c>
      <c r="BV150" s="499"/>
      <c r="BW150" s="499" t="str">
        <f t="shared" si="63"/>
        <v>1-1900</v>
      </c>
      <c r="BX150" s="499">
        <f t="shared" si="64"/>
        <v>3.56</v>
      </c>
      <c r="BY150" s="499"/>
      <c r="BZ150" s="499"/>
      <c r="CA150" s="499"/>
      <c r="CB150" s="520">
        <f t="shared" si="65"/>
        <v>0</v>
      </c>
      <c r="CC150" s="521">
        <v>2</v>
      </c>
      <c r="CD150" s="522">
        <f t="shared" si="66"/>
        <v>3.56</v>
      </c>
      <c r="CE150" s="522"/>
      <c r="CF150" s="522"/>
      <c r="CG150" s="523"/>
      <c r="CH150" s="524" t="str">
        <f t="shared" si="67"/>
        <v>NOT STARTED</v>
      </c>
      <c r="CI150" s="505">
        <f t="shared" si="68"/>
        <v>0</v>
      </c>
      <c r="CJ150" s="505"/>
      <c r="CK150" s="526"/>
      <c r="CL150" s="526"/>
      <c r="CM150" s="513">
        <f t="shared" si="69"/>
        <v>0</v>
      </c>
      <c r="CN150" s="513">
        <f t="shared" si="70"/>
        <v>0</v>
      </c>
      <c r="CO150" s="501"/>
      <c r="CP150" s="501"/>
      <c r="CQ150" s="501"/>
      <c r="CR150" s="501">
        <f t="shared" si="71"/>
        <v>0</v>
      </c>
      <c r="CS150" s="527"/>
      <c r="CT150" s="527"/>
      <c r="CU150" s="527">
        <f t="shared" si="72"/>
        <v>0</v>
      </c>
      <c r="CV150" s="572"/>
    </row>
    <row r="151" ht="17" hidden="1" customHeight="1" spans="1:100">
      <c r="A151" s="499">
        <v>46327</v>
      </c>
      <c r="B151" s="500" t="s">
        <v>116</v>
      </c>
      <c r="C151" s="500" t="s">
        <v>117</v>
      </c>
      <c r="D151" s="501" t="s">
        <v>620</v>
      </c>
      <c r="E151" s="500"/>
      <c r="F151" s="500"/>
      <c r="G151" s="501" t="s">
        <v>722</v>
      </c>
      <c r="H151" s="501" t="s">
        <v>723</v>
      </c>
      <c r="I151" s="501" t="s">
        <v>519</v>
      </c>
      <c r="J151" s="501"/>
      <c r="K151" s="501"/>
      <c r="L151" s="500"/>
      <c r="M151" s="500" t="s">
        <v>724</v>
      </c>
      <c r="N151" s="573" t="s">
        <v>725</v>
      </c>
      <c r="O151" s="568" t="s">
        <v>160</v>
      </c>
      <c r="P151" s="569" t="str">
        <f t="shared" si="52"/>
        <v>&lt;10 TONNES</v>
      </c>
      <c r="Q151" s="501">
        <v>8.9</v>
      </c>
      <c r="R151" s="501"/>
      <c r="S151" s="504" t="str">
        <f t="shared" si="53"/>
        <v>NOT STARTED</v>
      </c>
      <c r="T151" s="505">
        <f t="shared" si="54"/>
        <v>0</v>
      </c>
      <c r="U151" s="505" t="str">
        <f>IF(V151&gt;0,WEEKNUM(V151,1)&amp;"-"&amp;YEAR(V151),"")</f>
        <v/>
      </c>
      <c r="V151" s="499"/>
      <c r="W151" s="574"/>
      <c r="X151" s="507" t="str">
        <f t="shared" si="55"/>
        <v>FOR SURVEY</v>
      </c>
      <c r="Y151" s="517"/>
      <c r="Z151" s="517"/>
      <c r="AA151" s="566"/>
      <c r="AB151" s="501"/>
      <c r="AC151" s="566"/>
      <c r="AD151" s="511"/>
      <c r="AE151" s="512" t="s">
        <v>128</v>
      </c>
      <c r="AF151" s="512">
        <f t="shared" si="56"/>
        <v>0</v>
      </c>
      <c r="AG151" s="513">
        <f t="shared" si="57"/>
        <v>0</v>
      </c>
      <c r="AH151" s="501"/>
      <c r="AI151" s="501"/>
      <c r="AJ151" s="501"/>
      <c r="AK151" s="501"/>
      <c r="AL151" s="501"/>
      <c r="AM151" s="500"/>
      <c r="AN151" s="505">
        <f t="shared" si="58"/>
        <v>0</v>
      </c>
      <c r="AO151" s="516" t="str">
        <f t="shared" si="51"/>
        <v>6-1900</v>
      </c>
      <c r="AP151" s="499"/>
      <c r="AQ151" s="499">
        <v>36</v>
      </c>
      <c r="AR151" s="515" t="str">
        <f t="shared" si="59"/>
        <v>WAITING FOR PLAN</v>
      </c>
      <c r="AS151" s="515"/>
      <c r="AT151" s="515"/>
      <c r="AU151" s="517"/>
      <c r="AV151" s="517"/>
      <c r="AW151" s="514"/>
      <c r="AX151" s="515"/>
      <c r="AY151" s="517"/>
      <c r="AZ151" s="517"/>
      <c r="BA151" s="501"/>
      <c r="BB151" s="501"/>
      <c r="BC151" s="567"/>
      <c r="BD151" s="563"/>
      <c r="BE151" s="513"/>
      <c r="BF151" s="513"/>
      <c r="BG151" s="513"/>
      <c r="BH151" s="499"/>
      <c r="BI151" s="513"/>
      <c r="BJ151" s="513"/>
      <c r="BK151" s="499"/>
      <c r="BL151" s="499"/>
      <c r="BM151" s="513"/>
      <c r="BN151" s="513"/>
      <c r="BO151" s="513"/>
      <c r="BP151" s="499"/>
      <c r="BQ151" s="519"/>
      <c r="BR151" s="505">
        <f t="shared" si="60"/>
        <v>0</v>
      </c>
      <c r="BS151" s="505" t="str">
        <f t="shared" si="61"/>
        <v/>
      </c>
      <c r="BT151" s="499"/>
      <c r="BU151" s="499" t="str">
        <f t="shared" si="62"/>
        <v/>
      </c>
      <c r="BV151" s="499"/>
      <c r="BW151" s="499" t="str">
        <f t="shared" si="63"/>
        <v>1-1900</v>
      </c>
      <c r="BX151" s="499">
        <f t="shared" si="64"/>
        <v>3.56</v>
      </c>
      <c r="BY151" s="499"/>
      <c r="BZ151" s="499"/>
      <c r="CA151" s="499"/>
      <c r="CB151" s="520">
        <f t="shared" si="65"/>
        <v>0</v>
      </c>
      <c r="CC151" s="521">
        <v>2</v>
      </c>
      <c r="CD151" s="522">
        <f t="shared" si="66"/>
        <v>3.56</v>
      </c>
      <c r="CE151" s="522"/>
      <c r="CF151" s="522"/>
      <c r="CG151" s="523"/>
      <c r="CH151" s="524" t="str">
        <f t="shared" si="67"/>
        <v>NOT STARTED</v>
      </c>
      <c r="CI151" s="505">
        <f t="shared" si="68"/>
        <v>0</v>
      </c>
      <c r="CJ151" s="505"/>
      <c r="CK151" s="526"/>
      <c r="CL151" s="526"/>
      <c r="CM151" s="513">
        <f t="shared" si="69"/>
        <v>0</v>
      </c>
      <c r="CN151" s="513">
        <f t="shared" si="70"/>
        <v>0</v>
      </c>
      <c r="CO151" s="501"/>
      <c r="CP151" s="501"/>
      <c r="CQ151" s="501"/>
      <c r="CR151" s="501">
        <f t="shared" si="71"/>
        <v>0</v>
      </c>
      <c r="CS151" s="527"/>
      <c r="CT151" s="527"/>
      <c r="CU151" s="527">
        <f t="shared" si="72"/>
        <v>0</v>
      </c>
      <c r="CV151" s="572"/>
    </row>
    <row r="152" ht="17" hidden="1" customHeight="1" spans="1:100">
      <c r="A152" s="499">
        <v>46327</v>
      </c>
      <c r="B152" s="500" t="s">
        <v>363</v>
      </c>
      <c r="C152" s="500" t="s">
        <v>117</v>
      </c>
      <c r="D152" s="501" t="s">
        <v>620</v>
      </c>
      <c r="E152" s="500"/>
      <c r="F152" s="500"/>
      <c r="G152" s="501" t="s">
        <v>726</v>
      </c>
      <c r="H152" s="501" t="s">
        <v>723</v>
      </c>
      <c r="I152" s="501" t="s">
        <v>519</v>
      </c>
      <c r="J152" s="501"/>
      <c r="K152" s="500" t="s">
        <v>363</v>
      </c>
      <c r="L152" s="500"/>
      <c r="M152" s="500" t="s">
        <v>727</v>
      </c>
      <c r="N152" s="571" t="s">
        <v>728</v>
      </c>
      <c r="O152" s="568" t="s">
        <v>160</v>
      </c>
      <c r="P152" s="569" t="str">
        <f t="shared" si="52"/>
        <v>&lt;10 TONNES</v>
      </c>
      <c r="Q152" s="501">
        <v>8.9</v>
      </c>
      <c r="R152" s="501"/>
      <c r="S152" s="504" t="str">
        <f t="shared" si="53"/>
        <v>NOT STARTED</v>
      </c>
      <c r="T152" s="505">
        <f t="shared" si="54"/>
        <v>0</v>
      </c>
      <c r="U152" s="505"/>
      <c r="V152" s="499"/>
      <c r="W152" s="574"/>
      <c r="X152" s="507" t="str">
        <f t="shared" si="55"/>
        <v>FOR SURVEY</v>
      </c>
      <c r="Y152" s="517"/>
      <c r="Z152" s="517"/>
      <c r="AA152" s="566"/>
      <c r="AB152" s="501"/>
      <c r="AC152" s="566"/>
      <c r="AD152" s="511"/>
      <c r="AE152" s="512"/>
      <c r="AF152" s="512">
        <f t="shared" si="56"/>
        <v>0</v>
      </c>
      <c r="AG152" s="513">
        <f t="shared" si="57"/>
        <v>0</v>
      </c>
      <c r="AH152" s="501"/>
      <c r="AI152" s="501"/>
      <c r="AJ152" s="501"/>
      <c r="AK152" s="501"/>
      <c r="AL152" s="501"/>
      <c r="AM152" s="500"/>
      <c r="AN152" s="505">
        <f t="shared" si="58"/>
        <v>0</v>
      </c>
      <c r="AO152" s="516" t="str">
        <f t="shared" si="51"/>
        <v/>
      </c>
      <c r="AP152" s="499"/>
      <c r="AQ152" s="499"/>
      <c r="AR152" s="515" t="str">
        <f t="shared" si="59"/>
        <v>WAITING FOR PLAN</v>
      </c>
      <c r="AS152" s="515"/>
      <c r="AT152" s="515"/>
      <c r="AU152" s="517"/>
      <c r="AV152" s="517"/>
      <c r="AW152" s="514"/>
      <c r="AX152" s="515"/>
      <c r="AY152" s="517"/>
      <c r="AZ152" s="517"/>
      <c r="BA152" s="501"/>
      <c r="BB152" s="501"/>
      <c r="BC152" s="567"/>
      <c r="BD152" s="563"/>
      <c r="BE152" s="513"/>
      <c r="BF152" s="513"/>
      <c r="BG152" s="513"/>
      <c r="BH152" s="499"/>
      <c r="BI152" s="513"/>
      <c r="BJ152" s="513"/>
      <c r="BK152" s="499"/>
      <c r="BL152" s="499"/>
      <c r="BM152" s="513"/>
      <c r="BN152" s="513"/>
      <c r="BO152" s="513"/>
      <c r="BP152" s="499"/>
      <c r="BQ152" s="519"/>
      <c r="BR152" s="505">
        <f t="shared" si="60"/>
        <v>0</v>
      </c>
      <c r="BS152" s="505" t="str">
        <f t="shared" si="61"/>
        <v/>
      </c>
      <c r="BT152" s="499"/>
      <c r="BU152" s="499" t="str">
        <f t="shared" si="62"/>
        <v/>
      </c>
      <c r="BV152" s="499"/>
      <c r="BW152" s="499" t="str">
        <f t="shared" si="63"/>
        <v>1-1900</v>
      </c>
      <c r="BX152" s="499">
        <f t="shared" si="64"/>
        <v>3.56</v>
      </c>
      <c r="BY152" s="499"/>
      <c r="BZ152" s="499"/>
      <c r="CA152" s="499"/>
      <c r="CB152" s="520">
        <f t="shared" si="65"/>
        <v>0</v>
      </c>
      <c r="CC152" s="521">
        <v>2</v>
      </c>
      <c r="CD152" s="522">
        <f t="shared" si="66"/>
        <v>3.56</v>
      </c>
      <c r="CE152" s="522"/>
      <c r="CF152" s="522"/>
      <c r="CG152" s="523"/>
      <c r="CH152" s="524" t="str">
        <f t="shared" si="67"/>
        <v>NOT STARTED</v>
      </c>
      <c r="CI152" s="505">
        <f t="shared" si="68"/>
        <v>0</v>
      </c>
      <c r="CJ152" s="505"/>
      <c r="CK152" s="526"/>
      <c r="CL152" s="526"/>
      <c r="CM152" s="513">
        <f t="shared" si="69"/>
        <v>0</v>
      </c>
      <c r="CN152" s="513">
        <f t="shared" si="70"/>
        <v>0</v>
      </c>
      <c r="CO152" s="501"/>
      <c r="CP152" s="501"/>
      <c r="CQ152" s="501"/>
      <c r="CR152" s="501">
        <f t="shared" si="71"/>
        <v>0</v>
      </c>
      <c r="CS152" s="527"/>
      <c r="CT152" s="527"/>
      <c r="CU152" s="527">
        <f t="shared" si="72"/>
        <v>0</v>
      </c>
      <c r="CV152" s="572"/>
    </row>
    <row r="153" ht="17" hidden="1" customHeight="1" spans="1:100">
      <c r="A153" s="499"/>
      <c r="B153" s="500" t="s">
        <v>363</v>
      </c>
      <c r="C153" s="500" t="s">
        <v>117</v>
      </c>
      <c r="D153" s="501" t="s">
        <v>620</v>
      </c>
      <c r="E153" s="500"/>
      <c r="F153" s="500"/>
      <c r="G153" s="501" t="s">
        <v>634</v>
      </c>
      <c r="H153" s="501"/>
      <c r="I153" s="501" t="s">
        <v>519</v>
      </c>
      <c r="J153" s="501"/>
      <c r="K153" s="500" t="s">
        <v>363</v>
      </c>
      <c r="L153" s="500"/>
      <c r="M153" s="500" t="s">
        <v>729</v>
      </c>
      <c r="N153" s="571" t="s">
        <v>730</v>
      </c>
      <c r="O153" s="568" t="s">
        <v>160</v>
      </c>
      <c r="P153" s="569" t="str">
        <f t="shared" si="52"/>
        <v>&lt;10 TONNES</v>
      </c>
      <c r="Q153" s="501">
        <v>8.9</v>
      </c>
      <c r="R153" s="501"/>
      <c r="S153" s="504" t="str">
        <f t="shared" si="53"/>
        <v>NOT STARTED</v>
      </c>
      <c r="T153" s="505">
        <f t="shared" si="54"/>
        <v>0</v>
      </c>
      <c r="U153" s="505"/>
      <c r="V153" s="499"/>
      <c r="W153" s="574"/>
      <c r="X153" s="507" t="str">
        <f t="shared" si="55"/>
        <v>FOR SURVEY</v>
      </c>
      <c r="Y153" s="517"/>
      <c r="Z153" s="517"/>
      <c r="AA153" s="566"/>
      <c r="AB153" s="501"/>
      <c r="AC153" s="566"/>
      <c r="AD153" s="511"/>
      <c r="AE153" s="512"/>
      <c r="AF153" s="512">
        <f t="shared" si="56"/>
        <v>0</v>
      </c>
      <c r="AG153" s="513">
        <f t="shared" si="57"/>
        <v>0</v>
      </c>
      <c r="AH153" s="501"/>
      <c r="AI153" s="501"/>
      <c r="AJ153" s="501"/>
      <c r="AK153" s="501"/>
      <c r="AL153" s="501"/>
      <c r="AM153" s="500"/>
      <c r="AN153" s="505">
        <f t="shared" si="58"/>
        <v>0</v>
      </c>
      <c r="AO153" s="516" t="str">
        <f t="shared" si="51"/>
        <v/>
      </c>
      <c r="AP153" s="499"/>
      <c r="AQ153" s="499"/>
      <c r="AR153" s="515" t="str">
        <f t="shared" si="59"/>
        <v>WAITING FOR PLAN</v>
      </c>
      <c r="AS153" s="515"/>
      <c r="AT153" s="515"/>
      <c r="AU153" s="517"/>
      <c r="AV153" s="517"/>
      <c r="AW153" s="514"/>
      <c r="AX153" s="515"/>
      <c r="AY153" s="517"/>
      <c r="AZ153" s="517"/>
      <c r="BA153" s="501"/>
      <c r="BB153" s="501"/>
      <c r="BC153" s="567"/>
      <c r="BD153" s="563"/>
      <c r="BE153" s="513"/>
      <c r="BF153" s="513"/>
      <c r="BG153" s="513"/>
      <c r="BH153" s="499"/>
      <c r="BI153" s="513"/>
      <c r="BJ153" s="513"/>
      <c r="BK153" s="499"/>
      <c r="BL153" s="499"/>
      <c r="BM153" s="513"/>
      <c r="BN153" s="513"/>
      <c r="BO153" s="513"/>
      <c r="BP153" s="499"/>
      <c r="BQ153" s="519"/>
      <c r="BR153" s="505">
        <f t="shared" si="60"/>
        <v>0</v>
      </c>
      <c r="BS153" s="505" t="str">
        <f t="shared" si="61"/>
        <v/>
      </c>
      <c r="BT153" s="499"/>
      <c r="BU153" s="499" t="str">
        <f t="shared" si="62"/>
        <v/>
      </c>
      <c r="BV153" s="499"/>
      <c r="BW153" s="499" t="str">
        <f t="shared" si="63"/>
        <v>1-1900</v>
      </c>
      <c r="BX153" s="499">
        <f t="shared" si="64"/>
        <v>3.56</v>
      </c>
      <c r="BY153" s="499"/>
      <c r="BZ153" s="499"/>
      <c r="CA153" s="499"/>
      <c r="CB153" s="520">
        <f t="shared" si="65"/>
        <v>0</v>
      </c>
      <c r="CC153" s="521">
        <v>2</v>
      </c>
      <c r="CD153" s="522">
        <f t="shared" si="66"/>
        <v>3.56</v>
      </c>
      <c r="CE153" s="522"/>
      <c r="CF153" s="522"/>
      <c r="CG153" s="523"/>
      <c r="CH153" s="524" t="str">
        <f t="shared" si="67"/>
        <v>NOT STARTED</v>
      </c>
      <c r="CI153" s="505">
        <f t="shared" si="68"/>
        <v>0</v>
      </c>
      <c r="CJ153" s="505"/>
      <c r="CK153" s="526"/>
      <c r="CL153" s="526"/>
      <c r="CM153" s="513">
        <f t="shared" si="69"/>
        <v>0</v>
      </c>
      <c r="CN153" s="513">
        <f t="shared" si="70"/>
        <v>0</v>
      </c>
      <c r="CO153" s="501"/>
      <c r="CP153" s="501"/>
      <c r="CQ153" s="501"/>
      <c r="CR153" s="501">
        <f t="shared" si="71"/>
        <v>0</v>
      </c>
      <c r="CS153" s="527"/>
      <c r="CT153" s="527"/>
      <c r="CU153" s="527">
        <f t="shared" si="72"/>
        <v>0</v>
      </c>
      <c r="CV153" s="572"/>
    </row>
    <row r="154" ht="17" hidden="1" customHeight="1" spans="1:100">
      <c r="A154" s="499">
        <v>46327</v>
      </c>
      <c r="B154" s="500" t="s">
        <v>363</v>
      </c>
      <c r="C154" s="500" t="s">
        <v>117</v>
      </c>
      <c r="D154" s="501" t="s">
        <v>620</v>
      </c>
      <c r="E154" s="500"/>
      <c r="F154" s="500"/>
      <c r="G154" s="501" t="s">
        <v>731</v>
      </c>
      <c r="H154" s="501" t="s">
        <v>732</v>
      </c>
      <c r="I154" s="501" t="s">
        <v>519</v>
      </c>
      <c r="J154" s="501"/>
      <c r="K154" s="500" t="s">
        <v>363</v>
      </c>
      <c r="L154" s="500"/>
      <c r="M154" s="500" t="s">
        <v>733</v>
      </c>
      <c r="N154" s="571" t="s">
        <v>734</v>
      </c>
      <c r="O154" s="568" t="s">
        <v>160</v>
      </c>
      <c r="P154" s="569" t="str">
        <f t="shared" si="52"/>
        <v>&lt;10 TONNES</v>
      </c>
      <c r="Q154" s="501">
        <v>8.9</v>
      </c>
      <c r="R154" s="501"/>
      <c r="S154" s="504" t="str">
        <f t="shared" si="53"/>
        <v>NOT STARTED</v>
      </c>
      <c r="T154" s="505">
        <f t="shared" si="54"/>
        <v>0</v>
      </c>
      <c r="U154" s="505"/>
      <c r="V154" s="499"/>
      <c r="W154" s="574"/>
      <c r="X154" s="507" t="str">
        <f t="shared" si="55"/>
        <v>FOR SURVEY</v>
      </c>
      <c r="Y154" s="517"/>
      <c r="Z154" s="517"/>
      <c r="AA154" s="566"/>
      <c r="AB154" s="501"/>
      <c r="AC154" s="566"/>
      <c r="AD154" s="511"/>
      <c r="AE154" s="512"/>
      <c r="AF154" s="512">
        <f t="shared" si="56"/>
        <v>0</v>
      </c>
      <c r="AG154" s="513">
        <f t="shared" si="57"/>
        <v>0</v>
      </c>
      <c r="AH154" s="501"/>
      <c r="AI154" s="501"/>
      <c r="AJ154" s="501"/>
      <c r="AK154" s="501"/>
      <c r="AL154" s="501"/>
      <c r="AM154" s="500"/>
      <c r="AN154" s="505">
        <f t="shared" si="58"/>
        <v>0</v>
      </c>
      <c r="AO154" s="516" t="str">
        <f t="shared" si="51"/>
        <v/>
      </c>
      <c r="AP154" s="499"/>
      <c r="AQ154" s="499"/>
      <c r="AR154" s="515" t="str">
        <f t="shared" si="59"/>
        <v>WAITING FOR PLAN</v>
      </c>
      <c r="AS154" s="515"/>
      <c r="AT154" s="515"/>
      <c r="AU154" s="517"/>
      <c r="AV154" s="517"/>
      <c r="AW154" s="514"/>
      <c r="AX154" s="515"/>
      <c r="AY154" s="517"/>
      <c r="AZ154" s="517"/>
      <c r="BA154" s="501"/>
      <c r="BB154" s="501"/>
      <c r="BC154" s="567"/>
      <c r="BD154" s="563"/>
      <c r="BE154" s="513"/>
      <c r="BF154" s="513"/>
      <c r="BG154" s="513"/>
      <c r="BH154" s="499"/>
      <c r="BI154" s="513"/>
      <c r="BJ154" s="513"/>
      <c r="BK154" s="499"/>
      <c r="BL154" s="499"/>
      <c r="BM154" s="513"/>
      <c r="BN154" s="513"/>
      <c r="BO154" s="513"/>
      <c r="BP154" s="499"/>
      <c r="BQ154" s="519"/>
      <c r="BR154" s="505">
        <f t="shared" si="60"/>
        <v>0</v>
      </c>
      <c r="BS154" s="505" t="str">
        <f t="shared" si="61"/>
        <v/>
      </c>
      <c r="BT154" s="499"/>
      <c r="BU154" s="499" t="str">
        <f t="shared" si="62"/>
        <v/>
      </c>
      <c r="BV154" s="499"/>
      <c r="BW154" s="499" t="str">
        <f t="shared" si="63"/>
        <v>1-1900</v>
      </c>
      <c r="BX154" s="499">
        <f t="shared" si="64"/>
        <v>3.56</v>
      </c>
      <c r="BY154" s="499"/>
      <c r="BZ154" s="499"/>
      <c r="CA154" s="499"/>
      <c r="CB154" s="520">
        <f t="shared" si="65"/>
        <v>0</v>
      </c>
      <c r="CC154" s="521">
        <v>2</v>
      </c>
      <c r="CD154" s="522">
        <f t="shared" si="66"/>
        <v>3.56</v>
      </c>
      <c r="CE154" s="522"/>
      <c r="CF154" s="522"/>
      <c r="CG154" s="523"/>
      <c r="CH154" s="524" t="str">
        <f t="shared" si="67"/>
        <v>NOT STARTED</v>
      </c>
      <c r="CI154" s="505">
        <f t="shared" si="68"/>
        <v>0</v>
      </c>
      <c r="CJ154" s="505"/>
      <c r="CK154" s="526"/>
      <c r="CL154" s="526"/>
      <c r="CM154" s="513">
        <f t="shared" si="69"/>
        <v>0</v>
      </c>
      <c r="CN154" s="513">
        <f t="shared" si="70"/>
        <v>0</v>
      </c>
      <c r="CO154" s="501"/>
      <c r="CP154" s="501"/>
      <c r="CQ154" s="501"/>
      <c r="CR154" s="501">
        <f t="shared" si="71"/>
        <v>0</v>
      </c>
      <c r="CS154" s="527"/>
      <c r="CT154" s="527"/>
      <c r="CU154" s="527">
        <f t="shared" si="72"/>
        <v>0</v>
      </c>
      <c r="CV154" s="572"/>
    </row>
    <row r="155" ht="17" hidden="1" customHeight="1" spans="1:100">
      <c r="A155" s="499">
        <v>46327</v>
      </c>
      <c r="B155" s="500" t="s">
        <v>116</v>
      </c>
      <c r="C155" s="500" t="s">
        <v>117</v>
      </c>
      <c r="D155" s="501" t="s">
        <v>620</v>
      </c>
      <c r="E155" s="500"/>
      <c r="F155" s="500"/>
      <c r="G155" s="501" t="s">
        <v>735</v>
      </c>
      <c r="H155" s="501" t="s">
        <v>736</v>
      </c>
      <c r="I155" s="501" t="s">
        <v>519</v>
      </c>
      <c r="J155" s="501"/>
      <c r="K155" s="501"/>
      <c r="L155" s="500"/>
      <c r="M155" s="500" t="s">
        <v>737</v>
      </c>
      <c r="N155" s="573" t="s">
        <v>738</v>
      </c>
      <c r="O155" s="568" t="s">
        <v>160</v>
      </c>
      <c r="P155" s="569" t="str">
        <f t="shared" si="52"/>
        <v>&lt;10 TONNES</v>
      </c>
      <c r="Q155" s="501">
        <v>8.9</v>
      </c>
      <c r="R155" s="501"/>
      <c r="S155" s="504" t="str">
        <f t="shared" si="53"/>
        <v>NOT STARTED</v>
      </c>
      <c r="T155" s="505">
        <f t="shared" si="54"/>
        <v>0</v>
      </c>
      <c r="U155" s="505" t="str">
        <f>IF(V155&gt;0,WEEKNUM(V155,1)&amp;"-"&amp;YEAR(V155),"")</f>
        <v/>
      </c>
      <c r="V155" s="499"/>
      <c r="W155" s="574"/>
      <c r="X155" s="507" t="str">
        <f t="shared" si="55"/>
        <v>FOR SURVEY</v>
      </c>
      <c r="Y155" s="517"/>
      <c r="Z155" s="517"/>
      <c r="AA155" s="566"/>
      <c r="AB155" s="501"/>
      <c r="AC155" s="566"/>
      <c r="AD155" s="511"/>
      <c r="AE155" s="512" t="s">
        <v>128</v>
      </c>
      <c r="AF155" s="512">
        <f t="shared" si="56"/>
        <v>0</v>
      </c>
      <c r="AG155" s="513">
        <f t="shared" si="57"/>
        <v>0</v>
      </c>
      <c r="AH155" s="501"/>
      <c r="AI155" s="501"/>
      <c r="AJ155" s="501"/>
      <c r="AK155" s="501"/>
      <c r="AL155" s="501"/>
      <c r="AM155" s="500"/>
      <c r="AN155" s="505">
        <f t="shared" si="58"/>
        <v>0</v>
      </c>
      <c r="AO155" s="516" t="str">
        <f t="shared" si="51"/>
        <v>6-1900</v>
      </c>
      <c r="AP155" s="499"/>
      <c r="AQ155" s="499">
        <v>36</v>
      </c>
      <c r="AR155" s="515" t="str">
        <f t="shared" si="59"/>
        <v>WAITING FOR PLAN</v>
      </c>
      <c r="AS155" s="515"/>
      <c r="AT155" s="515"/>
      <c r="AU155" s="517"/>
      <c r="AV155" s="517"/>
      <c r="AW155" s="514"/>
      <c r="AX155" s="515"/>
      <c r="AY155" s="517"/>
      <c r="AZ155" s="517"/>
      <c r="BA155" s="501"/>
      <c r="BB155" s="501"/>
      <c r="BC155" s="567"/>
      <c r="BD155" s="563"/>
      <c r="BE155" s="513"/>
      <c r="BF155" s="513"/>
      <c r="BG155" s="513"/>
      <c r="BH155" s="499"/>
      <c r="BI155" s="513"/>
      <c r="BJ155" s="513"/>
      <c r="BK155" s="499"/>
      <c r="BL155" s="499"/>
      <c r="BM155" s="513"/>
      <c r="BN155" s="513"/>
      <c r="BO155" s="513"/>
      <c r="BP155" s="499"/>
      <c r="BQ155" s="519"/>
      <c r="BR155" s="505">
        <f t="shared" si="60"/>
        <v>0</v>
      </c>
      <c r="BS155" s="505" t="str">
        <f t="shared" si="61"/>
        <v/>
      </c>
      <c r="BT155" s="499"/>
      <c r="BU155" s="499" t="str">
        <f t="shared" si="62"/>
        <v/>
      </c>
      <c r="BV155" s="499"/>
      <c r="BW155" s="499" t="str">
        <f t="shared" si="63"/>
        <v>1-1900</v>
      </c>
      <c r="BX155" s="499">
        <f t="shared" si="64"/>
        <v>3.56</v>
      </c>
      <c r="BY155" s="499"/>
      <c r="BZ155" s="499"/>
      <c r="CA155" s="499"/>
      <c r="CB155" s="520">
        <f t="shared" si="65"/>
        <v>0</v>
      </c>
      <c r="CC155" s="521">
        <v>2</v>
      </c>
      <c r="CD155" s="522">
        <f t="shared" si="66"/>
        <v>3.56</v>
      </c>
      <c r="CE155" s="522"/>
      <c r="CF155" s="522"/>
      <c r="CG155" s="523"/>
      <c r="CH155" s="524" t="str">
        <f t="shared" si="67"/>
        <v>NOT STARTED</v>
      </c>
      <c r="CI155" s="505">
        <f t="shared" si="68"/>
        <v>0</v>
      </c>
      <c r="CJ155" s="505"/>
      <c r="CK155" s="526"/>
      <c r="CL155" s="526"/>
      <c r="CM155" s="513">
        <f t="shared" si="69"/>
        <v>0</v>
      </c>
      <c r="CN155" s="513">
        <f t="shared" si="70"/>
        <v>0</v>
      </c>
      <c r="CO155" s="501"/>
      <c r="CP155" s="501"/>
      <c r="CQ155" s="501"/>
      <c r="CR155" s="501">
        <f t="shared" si="71"/>
        <v>0</v>
      </c>
      <c r="CS155" s="527"/>
      <c r="CT155" s="527"/>
      <c r="CU155" s="527">
        <f t="shared" si="72"/>
        <v>0</v>
      </c>
      <c r="CV155" s="572"/>
    </row>
    <row r="156" ht="17" hidden="1" customHeight="1" spans="1:100">
      <c r="A156" s="499">
        <v>46327</v>
      </c>
      <c r="B156" s="500" t="s">
        <v>116</v>
      </c>
      <c r="C156" s="500" t="s">
        <v>117</v>
      </c>
      <c r="D156" s="501" t="s">
        <v>620</v>
      </c>
      <c r="E156" s="500"/>
      <c r="F156" s="500"/>
      <c r="G156" s="501">
        <v>0</v>
      </c>
      <c r="H156" s="501" t="s">
        <v>631</v>
      </c>
      <c r="I156" s="501" t="s">
        <v>519</v>
      </c>
      <c r="J156" s="501"/>
      <c r="K156" s="501"/>
      <c r="L156" s="500"/>
      <c r="M156" s="500" t="s">
        <v>739</v>
      </c>
      <c r="N156" s="573" t="s">
        <v>740</v>
      </c>
      <c r="O156" s="568" t="s">
        <v>160</v>
      </c>
      <c r="P156" s="569" t="str">
        <f t="shared" si="52"/>
        <v>&lt;10 TONNES</v>
      </c>
      <c r="Q156" s="501">
        <v>8.8</v>
      </c>
      <c r="R156" s="501"/>
      <c r="S156" s="504" t="str">
        <f t="shared" si="53"/>
        <v>NOT STARTED</v>
      </c>
      <c r="T156" s="505">
        <f t="shared" si="54"/>
        <v>0</v>
      </c>
      <c r="U156" s="505" t="str">
        <f>IF(V156&gt;0,WEEKNUM(V156,1)&amp;"-"&amp;YEAR(V156),"")</f>
        <v/>
      </c>
      <c r="V156" s="499"/>
      <c r="W156" s="574"/>
      <c r="X156" s="507" t="str">
        <f t="shared" si="55"/>
        <v>FOR SURVEY</v>
      </c>
      <c r="Y156" s="517"/>
      <c r="Z156" s="517"/>
      <c r="AA156" s="566"/>
      <c r="AB156" s="501"/>
      <c r="AC156" s="566"/>
      <c r="AD156" s="511"/>
      <c r="AE156" s="512" t="s">
        <v>181</v>
      </c>
      <c r="AF156" s="512">
        <f t="shared" si="56"/>
        <v>0</v>
      </c>
      <c r="AG156" s="513">
        <f t="shared" si="57"/>
        <v>0</v>
      </c>
      <c r="AH156" s="501"/>
      <c r="AI156" s="501"/>
      <c r="AJ156" s="501"/>
      <c r="AK156" s="501"/>
      <c r="AL156" s="501"/>
      <c r="AM156" s="500"/>
      <c r="AN156" s="505">
        <f t="shared" si="58"/>
        <v>0</v>
      </c>
      <c r="AO156" s="516" t="str">
        <f t="shared" si="51"/>
        <v>6-1900</v>
      </c>
      <c r="AP156" s="499"/>
      <c r="AQ156" s="499">
        <v>36</v>
      </c>
      <c r="AR156" s="515" t="str">
        <f t="shared" si="59"/>
        <v>WAITING FOR PLAN</v>
      </c>
      <c r="AS156" s="515"/>
      <c r="AT156" s="515"/>
      <c r="AU156" s="517"/>
      <c r="AV156" s="517"/>
      <c r="AW156" s="514"/>
      <c r="AX156" s="515"/>
      <c r="AY156" s="517"/>
      <c r="AZ156" s="517"/>
      <c r="BA156" s="501"/>
      <c r="BB156" s="501"/>
      <c r="BC156" s="567"/>
      <c r="BD156" s="563"/>
      <c r="BE156" s="513"/>
      <c r="BF156" s="513"/>
      <c r="BG156" s="513"/>
      <c r="BH156" s="499"/>
      <c r="BI156" s="513"/>
      <c r="BJ156" s="513"/>
      <c r="BK156" s="499"/>
      <c r="BL156" s="499"/>
      <c r="BM156" s="513"/>
      <c r="BN156" s="513"/>
      <c r="BO156" s="513"/>
      <c r="BP156" s="499"/>
      <c r="BQ156" s="519"/>
      <c r="BR156" s="505">
        <f t="shared" si="60"/>
        <v>0</v>
      </c>
      <c r="BS156" s="505" t="str">
        <f t="shared" si="61"/>
        <v/>
      </c>
      <c r="BT156" s="499"/>
      <c r="BU156" s="499" t="str">
        <f t="shared" si="62"/>
        <v/>
      </c>
      <c r="BV156" s="499"/>
      <c r="BW156" s="499" t="str">
        <f t="shared" si="63"/>
        <v>1-1900</v>
      </c>
      <c r="BX156" s="499">
        <f t="shared" si="64"/>
        <v>3.52</v>
      </c>
      <c r="BY156" s="499"/>
      <c r="BZ156" s="499"/>
      <c r="CA156" s="499"/>
      <c r="CB156" s="520">
        <f t="shared" si="65"/>
        <v>0</v>
      </c>
      <c r="CC156" s="521">
        <v>2</v>
      </c>
      <c r="CD156" s="522">
        <f t="shared" si="66"/>
        <v>3.52</v>
      </c>
      <c r="CE156" s="522"/>
      <c r="CF156" s="522"/>
      <c r="CG156" s="523"/>
      <c r="CH156" s="524" t="str">
        <f t="shared" si="67"/>
        <v>NOT STARTED</v>
      </c>
      <c r="CI156" s="505">
        <f t="shared" si="68"/>
        <v>0</v>
      </c>
      <c r="CJ156" s="505"/>
      <c r="CK156" s="526"/>
      <c r="CL156" s="526"/>
      <c r="CM156" s="513">
        <f t="shared" si="69"/>
        <v>0</v>
      </c>
      <c r="CN156" s="513">
        <f t="shared" si="70"/>
        <v>0</v>
      </c>
      <c r="CO156" s="501"/>
      <c r="CP156" s="501"/>
      <c r="CQ156" s="501"/>
      <c r="CR156" s="501">
        <f t="shared" si="71"/>
        <v>0</v>
      </c>
      <c r="CS156" s="527"/>
      <c r="CT156" s="527"/>
      <c r="CU156" s="527">
        <f t="shared" si="72"/>
        <v>0</v>
      </c>
      <c r="CV156" s="572"/>
    </row>
    <row r="157" ht="17" hidden="1" customHeight="1" spans="1:100">
      <c r="A157" s="499">
        <v>46327</v>
      </c>
      <c r="B157" s="500" t="s">
        <v>116</v>
      </c>
      <c r="C157" s="500" t="s">
        <v>117</v>
      </c>
      <c r="D157" s="501" t="s">
        <v>364</v>
      </c>
      <c r="E157" s="500"/>
      <c r="F157" s="500"/>
      <c r="G157" s="501" t="s">
        <v>741</v>
      </c>
      <c r="H157" s="501" t="s">
        <v>485</v>
      </c>
      <c r="I157" s="501" t="s">
        <v>485</v>
      </c>
      <c r="J157" s="501"/>
      <c r="K157" s="501" t="s">
        <v>157</v>
      </c>
      <c r="L157" s="500"/>
      <c r="M157" s="500" t="s">
        <v>742</v>
      </c>
      <c r="N157" s="573" t="s">
        <v>743</v>
      </c>
      <c r="O157" s="568" t="s">
        <v>143</v>
      </c>
      <c r="P157" s="569" t="str">
        <f t="shared" si="52"/>
        <v>&lt;10 TONNES</v>
      </c>
      <c r="Q157" s="501">
        <v>8.2</v>
      </c>
      <c r="R157" s="501"/>
      <c r="S157" s="504" t="str">
        <f t="shared" si="53"/>
        <v>NOT STARTED</v>
      </c>
      <c r="T157" s="505">
        <f t="shared" si="54"/>
        <v>0</v>
      </c>
      <c r="U157" s="505" t="str">
        <f>IF(V157&gt;0,WEEKNUM(V157,1)&amp;"-"&amp;YEAR(V157),"")</f>
        <v>45-2026</v>
      </c>
      <c r="V157" s="506">
        <v>46329</v>
      </c>
      <c r="W157" s="574"/>
      <c r="X157" s="507" t="str">
        <f t="shared" si="55"/>
        <v>FOR SURVEY</v>
      </c>
      <c r="Y157" s="517"/>
      <c r="Z157" s="517"/>
      <c r="AA157" s="566"/>
      <c r="AB157" s="501"/>
      <c r="AC157" s="566"/>
      <c r="AD157" s="511"/>
      <c r="AE157" s="512" t="s">
        <v>128</v>
      </c>
      <c r="AF157" s="512">
        <f t="shared" si="56"/>
        <v>0</v>
      </c>
      <c r="AG157" s="513">
        <f t="shared" si="57"/>
        <v>0</v>
      </c>
      <c r="AH157" s="501"/>
      <c r="AI157" s="501"/>
      <c r="AJ157" s="501"/>
      <c r="AK157" s="501"/>
      <c r="AL157" s="501"/>
      <c r="AM157" s="500"/>
      <c r="AN157" s="505">
        <f t="shared" si="58"/>
        <v>0</v>
      </c>
      <c r="AO157" s="516" t="str">
        <f t="shared" si="51"/>
        <v>50-2026</v>
      </c>
      <c r="AP157" s="499">
        <v>46365</v>
      </c>
      <c r="AQ157" s="499">
        <v>46365</v>
      </c>
      <c r="AR157" s="515" t="str">
        <f t="shared" si="59"/>
        <v>WAITING FOR PLAN</v>
      </c>
      <c r="AS157" s="515"/>
      <c r="AT157" s="515"/>
      <c r="AU157" s="517"/>
      <c r="AV157" s="517"/>
      <c r="AW157" s="514"/>
      <c r="AX157" s="515"/>
      <c r="AY157" s="517"/>
      <c r="AZ157" s="517"/>
      <c r="BA157" s="501"/>
      <c r="BB157" s="501"/>
      <c r="BC157" s="567"/>
      <c r="BD157" s="563"/>
      <c r="BE157" s="513"/>
      <c r="BF157" s="513"/>
      <c r="BG157" s="513"/>
      <c r="BH157" s="499"/>
      <c r="BI157" s="513"/>
      <c r="BJ157" s="513"/>
      <c r="BK157" s="499"/>
      <c r="BL157" s="499"/>
      <c r="BM157" s="513"/>
      <c r="BN157" s="513"/>
      <c r="BO157" s="513"/>
      <c r="BP157" s="499"/>
      <c r="BQ157" s="519"/>
      <c r="BR157" s="505">
        <f t="shared" si="60"/>
        <v>0</v>
      </c>
      <c r="BS157" s="505" t="str">
        <f t="shared" si="61"/>
        <v/>
      </c>
      <c r="BT157" s="499"/>
      <c r="BU157" s="499" t="str">
        <f t="shared" si="62"/>
        <v/>
      </c>
      <c r="BV157" s="499"/>
      <c r="BW157" s="499" t="str">
        <f t="shared" si="63"/>
        <v>1-1900</v>
      </c>
      <c r="BX157" s="499">
        <f t="shared" si="64"/>
        <v>3.28</v>
      </c>
      <c r="BY157" s="499"/>
      <c r="BZ157" s="499"/>
      <c r="CA157" s="499"/>
      <c r="CB157" s="520">
        <f t="shared" si="65"/>
        <v>0</v>
      </c>
      <c r="CC157" s="521">
        <v>2</v>
      </c>
      <c r="CD157" s="522">
        <f t="shared" si="66"/>
        <v>3.28</v>
      </c>
      <c r="CE157" s="522"/>
      <c r="CF157" s="522"/>
      <c r="CG157" s="523"/>
      <c r="CH157" s="524" t="str">
        <f t="shared" si="67"/>
        <v>NOT STARTED</v>
      </c>
      <c r="CI157" s="505">
        <f t="shared" si="68"/>
        <v>0</v>
      </c>
      <c r="CJ157" s="505"/>
      <c r="CK157" s="526"/>
      <c r="CL157" s="526"/>
      <c r="CM157" s="513">
        <f t="shared" si="69"/>
        <v>0</v>
      </c>
      <c r="CN157" s="513">
        <f t="shared" si="70"/>
        <v>0</v>
      </c>
      <c r="CO157" s="501"/>
      <c r="CP157" s="501"/>
      <c r="CQ157" s="501"/>
      <c r="CR157" s="501">
        <f t="shared" si="71"/>
        <v>0</v>
      </c>
      <c r="CS157" s="527"/>
      <c r="CT157" s="527"/>
      <c r="CU157" s="527">
        <f t="shared" si="72"/>
        <v>0</v>
      </c>
      <c r="CV157" s="572"/>
    </row>
    <row r="158" ht="17" hidden="1" customHeight="1" spans="1:100">
      <c r="A158" s="499">
        <v>46327</v>
      </c>
      <c r="B158" s="500" t="s">
        <v>116</v>
      </c>
      <c r="C158" s="500" t="s">
        <v>117</v>
      </c>
      <c r="D158" s="501" t="s">
        <v>500</v>
      </c>
      <c r="E158" s="500"/>
      <c r="F158" s="500"/>
      <c r="G158" s="501" t="s">
        <v>744</v>
      </c>
      <c r="H158" s="501" t="s">
        <v>502</v>
      </c>
      <c r="I158" s="501" t="s">
        <v>503</v>
      </c>
      <c r="J158" s="501"/>
      <c r="K158" s="501"/>
      <c r="L158" s="500"/>
      <c r="M158" s="500" t="s">
        <v>745</v>
      </c>
      <c r="N158" s="573" t="s">
        <v>746</v>
      </c>
      <c r="O158" s="568" t="s">
        <v>143</v>
      </c>
      <c r="P158" s="569" t="str">
        <f t="shared" si="52"/>
        <v>&lt;10 TONNES</v>
      </c>
      <c r="Q158" s="501">
        <v>7.4</v>
      </c>
      <c r="R158" s="501"/>
      <c r="S158" s="504" t="str">
        <f t="shared" si="53"/>
        <v>NOT STARTED</v>
      </c>
      <c r="T158" s="505">
        <f t="shared" si="54"/>
        <v>0</v>
      </c>
      <c r="U158" s="505" t="str">
        <f>IF(V158&gt;0,WEEKNUM(V158,1)&amp;"-"&amp;YEAR(V158),"")</f>
        <v/>
      </c>
      <c r="V158" s="499"/>
      <c r="W158" s="574"/>
      <c r="X158" s="507" t="str">
        <f t="shared" si="55"/>
        <v>FOR SURVEY</v>
      </c>
      <c r="Y158" s="517"/>
      <c r="Z158" s="517"/>
      <c r="AA158" s="566"/>
      <c r="AB158" s="501"/>
      <c r="AC158" s="566"/>
      <c r="AD158" s="511"/>
      <c r="AE158" s="512" t="s">
        <v>216</v>
      </c>
      <c r="AF158" s="512">
        <f t="shared" si="56"/>
        <v>0</v>
      </c>
      <c r="AG158" s="513">
        <f t="shared" si="57"/>
        <v>0</v>
      </c>
      <c r="AH158" s="501"/>
      <c r="AI158" s="501"/>
      <c r="AJ158" s="501"/>
      <c r="AK158" s="501"/>
      <c r="AL158" s="501"/>
      <c r="AM158" s="500"/>
      <c r="AN158" s="505">
        <f t="shared" si="58"/>
        <v>0</v>
      </c>
      <c r="AO158" s="516" t="str">
        <f t="shared" si="51"/>
        <v>6-1900</v>
      </c>
      <c r="AP158" s="499"/>
      <c r="AQ158" s="499">
        <v>36</v>
      </c>
      <c r="AR158" s="515" t="str">
        <f t="shared" si="59"/>
        <v>WAITING FOR PLAN</v>
      </c>
      <c r="AS158" s="515"/>
      <c r="AT158" s="515"/>
      <c r="AU158" s="517"/>
      <c r="AV158" s="517"/>
      <c r="AW158" s="514"/>
      <c r="AX158" s="515"/>
      <c r="AY158" s="517"/>
      <c r="AZ158" s="517"/>
      <c r="BA158" s="501"/>
      <c r="BB158" s="501"/>
      <c r="BC158" s="567"/>
      <c r="BD158" s="563"/>
      <c r="BE158" s="513"/>
      <c r="BF158" s="513"/>
      <c r="BG158" s="513"/>
      <c r="BH158" s="499"/>
      <c r="BI158" s="513"/>
      <c r="BJ158" s="513"/>
      <c r="BK158" s="499"/>
      <c r="BL158" s="499"/>
      <c r="BM158" s="513"/>
      <c r="BN158" s="513"/>
      <c r="BO158" s="513"/>
      <c r="BP158" s="499"/>
      <c r="BQ158" s="519"/>
      <c r="BR158" s="505">
        <f t="shared" si="60"/>
        <v>0</v>
      </c>
      <c r="BS158" s="505" t="str">
        <f t="shared" si="61"/>
        <v/>
      </c>
      <c r="BT158" s="499"/>
      <c r="BU158" s="499" t="str">
        <f t="shared" si="62"/>
        <v/>
      </c>
      <c r="BV158" s="499"/>
      <c r="BW158" s="499" t="str">
        <f t="shared" si="63"/>
        <v>1-1900</v>
      </c>
      <c r="BX158" s="499">
        <f t="shared" si="64"/>
        <v>2.96</v>
      </c>
      <c r="BY158" s="499"/>
      <c r="BZ158" s="499"/>
      <c r="CA158" s="499"/>
      <c r="CB158" s="520">
        <f t="shared" si="65"/>
        <v>0</v>
      </c>
      <c r="CC158" s="521">
        <v>2</v>
      </c>
      <c r="CD158" s="522">
        <f t="shared" si="66"/>
        <v>2.96</v>
      </c>
      <c r="CE158" s="522"/>
      <c r="CF158" s="522"/>
      <c r="CG158" s="523"/>
      <c r="CH158" s="524" t="str">
        <f t="shared" si="67"/>
        <v>NOT STARTED</v>
      </c>
      <c r="CI158" s="505">
        <f t="shared" si="68"/>
        <v>0</v>
      </c>
      <c r="CJ158" s="505"/>
      <c r="CK158" s="526"/>
      <c r="CL158" s="526"/>
      <c r="CM158" s="513">
        <f t="shared" si="69"/>
        <v>0</v>
      </c>
      <c r="CN158" s="513">
        <f t="shared" si="70"/>
        <v>0</v>
      </c>
      <c r="CO158" s="501"/>
      <c r="CP158" s="501"/>
      <c r="CQ158" s="501"/>
      <c r="CR158" s="501">
        <f t="shared" si="71"/>
        <v>0</v>
      </c>
      <c r="CS158" s="527"/>
      <c r="CT158" s="527"/>
      <c r="CU158" s="527">
        <f t="shared" si="72"/>
        <v>0</v>
      </c>
      <c r="CV158" s="572"/>
    </row>
    <row r="159" ht="17" hidden="1" customHeight="1" spans="1:100">
      <c r="A159" s="499">
        <v>46327</v>
      </c>
      <c r="B159" s="500" t="s">
        <v>116</v>
      </c>
      <c r="C159" s="500" t="s">
        <v>117</v>
      </c>
      <c r="D159" s="501" t="s">
        <v>500</v>
      </c>
      <c r="E159" s="500"/>
      <c r="F159" s="500"/>
      <c r="G159" s="501" t="s">
        <v>747</v>
      </c>
      <c r="H159" s="501" t="s">
        <v>502</v>
      </c>
      <c r="I159" s="501" t="s">
        <v>503</v>
      </c>
      <c r="J159" s="501"/>
      <c r="K159" s="501"/>
      <c r="L159" s="500"/>
      <c r="M159" s="500" t="s">
        <v>748</v>
      </c>
      <c r="N159" s="573" t="s">
        <v>749</v>
      </c>
      <c r="O159" s="568" t="s">
        <v>160</v>
      </c>
      <c r="P159" s="569" t="str">
        <f t="shared" si="52"/>
        <v>&lt;10 TONNES</v>
      </c>
      <c r="Q159" s="501">
        <v>6.2</v>
      </c>
      <c r="R159" s="501"/>
      <c r="S159" s="504" t="str">
        <f t="shared" si="53"/>
        <v>NOT STARTED</v>
      </c>
      <c r="T159" s="505">
        <f t="shared" si="54"/>
        <v>0</v>
      </c>
      <c r="U159" s="505" t="str">
        <f>IF(V159&gt;0,WEEKNUM(V159,1)&amp;"-"&amp;YEAR(V159),"")</f>
        <v/>
      </c>
      <c r="V159" s="499"/>
      <c r="W159" s="574"/>
      <c r="X159" s="507" t="str">
        <f t="shared" si="55"/>
        <v>FOR SURVEY</v>
      </c>
      <c r="Y159" s="517"/>
      <c r="Z159" s="517"/>
      <c r="AA159" s="566"/>
      <c r="AB159" s="501"/>
      <c r="AC159" s="566"/>
      <c r="AD159" s="511"/>
      <c r="AE159" s="512" t="s">
        <v>128</v>
      </c>
      <c r="AF159" s="512">
        <f t="shared" si="56"/>
        <v>0</v>
      </c>
      <c r="AG159" s="513">
        <f t="shared" si="57"/>
        <v>0</v>
      </c>
      <c r="AH159" s="501"/>
      <c r="AI159" s="501"/>
      <c r="AJ159" s="501"/>
      <c r="AK159" s="501"/>
      <c r="AL159" s="501"/>
      <c r="AM159" s="500"/>
      <c r="AN159" s="505">
        <f t="shared" si="58"/>
        <v>0</v>
      </c>
      <c r="AO159" s="516" t="str">
        <f t="shared" si="51"/>
        <v>6-1900</v>
      </c>
      <c r="AP159" s="499"/>
      <c r="AQ159" s="499">
        <v>36</v>
      </c>
      <c r="AR159" s="515" t="str">
        <f t="shared" si="59"/>
        <v>WAITING FOR PLAN</v>
      </c>
      <c r="AS159" s="515"/>
      <c r="AT159" s="515"/>
      <c r="AU159" s="517"/>
      <c r="AV159" s="517"/>
      <c r="AW159" s="514"/>
      <c r="AX159" s="515"/>
      <c r="AY159" s="517"/>
      <c r="AZ159" s="517"/>
      <c r="BA159" s="501"/>
      <c r="BB159" s="501"/>
      <c r="BC159" s="567"/>
      <c r="BD159" s="563"/>
      <c r="BE159" s="513"/>
      <c r="BF159" s="513"/>
      <c r="BG159" s="513"/>
      <c r="BH159" s="499"/>
      <c r="BI159" s="513"/>
      <c r="BJ159" s="513"/>
      <c r="BK159" s="499"/>
      <c r="BL159" s="499"/>
      <c r="BM159" s="513"/>
      <c r="BN159" s="513"/>
      <c r="BO159" s="513"/>
      <c r="BP159" s="499"/>
      <c r="BQ159" s="519"/>
      <c r="BR159" s="505">
        <f t="shared" si="60"/>
        <v>0</v>
      </c>
      <c r="BS159" s="505" t="str">
        <f t="shared" si="61"/>
        <v/>
      </c>
      <c r="BT159" s="499"/>
      <c r="BU159" s="499" t="str">
        <f t="shared" si="62"/>
        <v/>
      </c>
      <c r="BV159" s="499"/>
      <c r="BW159" s="499" t="str">
        <f t="shared" si="63"/>
        <v>1-1900</v>
      </c>
      <c r="BX159" s="499">
        <f t="shared" si="64"/>
        <v>2.48</v>
      </c>
      <c r="BY159" s="499"/>
      <c r="BZ159" s="499"/>
      <c r="CA159" s="499"/>
      <c r="CB159" s="520">
        <f t="shared" si="65"/>
        <v>0</v>
      </c>
      <c r="CC159" s="521">
        <v>2</v>
      </c>
      <c r="CD159" s="522">
        <f t="shared" si="66"/>
        <v>2.48</v>
      </c>
      <c r="CE159" s="522"/>
      <c r="CF159" s="522"/>
      <c r="CG159" s="523"/>
      <c r="CH159" s="524" t="str">
        <f t="shared" si="67"/>
        <v>NOT STARTED</v>
      </c>
      <c r="CI159" s="505">
        <f t="shared" si="68"/>
        <v>0</v>
      </c>
      <c r="CJ159" s="505"/>
      <c r="CK159" s="526"/>
      <c r="CL159" s="526"/>
      <c r="CM159" s="513">
        <f t="shared" si="69"/>
        <v>0</v>
      </c>
      <c r="CN159" s="513">
        <f t="shared" si="70"/>
        <v>0</v>
      </c>
      <c r="CO159" s="501"/>
      <c r="CP159" s="501"/>
      <c r="CQ159" s="501"/>
      <c r="CR159" s="501">
        <f t="shared" si="71"/>
        <v>0</v>
      </c>
      <c r="CS159" s="527"/>
      <c r="CT159" s="527"/>
      <c r="CU159" s="527">
        <f t="shared" si="72"/>
        <v>0</v>
      </c>
      <c r="CV159" s="572"/>
    </row>
    <row r="160" ht="17" hidden="1" customHeight="1" spans="1:100">
      <c r="A160" s="499">
        <v>46327</v>
      </c>
      <c r="B160" s="500" t="s">
        <v>363</v>
      </c>
      <c r="C160" s="500" t="s">
        <v>117</v>
      </c>
      <c r="D160" s="501" t="s">
        <v>620</v>
      </c>
      <c r="E160" s="500"/>
      <c r="F160" s="500"/>
      <c r="G160" s="501" t="s">
        <v>698</v>
      </c>
      <c r="H160" s="501" t="s">
        <v>699</v>
      </c>
      <c r="I160" s="501" t="s">
        <v>519</v>
      </c>
      <c r="J160" s="501"/>
      <c r="K160" s="500" t="s">
        <v>363</v>
      </c>
      <c r="L160" s="500"/>
      <c r="M160" s="500" t="s">
        <v>750</v>
      </c>
      <c r="N160" s="571" t="s">
        <v>751</v>
      </c>
      <c r="O160" s="568" t="s">
        <v>160</v>
      </c>
      <c r="P160" s="569" t="str">
        <f t="shared" si="52"/>
        <v>&lt;10 TONNES</v>
      </c>
      <c r="Q160" s="501">
        <v>5.9</v>
      </c>
      <c r="R160" s="501"/>
      <c r="S160" s="504" t="str">
        <f t="shared" si="53"/>
        <v>NOT STARTED</v>
      </c>
      <c r="T160" s="505">
        <f t="shared" si="54"/>
        <v>0</v>
      </c>
      <c r="U160" s="505"/>
      <c r="V160" s="499"/>
      <c r="W160" s="574"/>
      <c r="X160" s="507" t="str">
        <f t="shared" si="55"/>
        <v>FOR SURVEY</v>
      </c>
      <c r="Y160" s="517"/>
      <c r="Z160" s="517"/>
      <c r="AA160" s="566"/>
      <c r="AB160" s="501"/>
      <c r="AC160" s="566"/>
      <c r="AD160" s="511"/>
      <c r="AE160" s="512"/>
      <c r="AF160" s="512">
        <f t="shared" si="56"/>
        <v>0</v>
      </c>
      <c r="AG160" s="513">
        <f t="shared" si="57"/>
        <v>0</v>
      </c>
      <c r="AH160" s="501"/>
      <c r="AI160" s="501"/>
      <c r="AJ160" s="501"/>
      <c r="AK160" s="501"/>
      <c r="AL160" s="501"/>
      <c r="AM160" s="500"/>
      <c r="AN160" s="505">
        <f t="shared" si="58"/>
        <v>0</v>
      </c>
      <c r="AO160" s="516" t="str">
        <f t="shared" si="51"/>
        <v/>
      </c>
      <c r="AP160" s="499"/>
      <c r="AQ160" s="499"/>
      <c r="AR160" s="515" t="str">
        <f t="shared" si="59"/>
        <v>WAITING FOR PLAN</v>
      </c>
      <c r="AS160" s="515"/>
      <c r="AT160" s="515"/>
      <c r="AU160" s="517"/>
      <c r="AV160" s="517"/>
      <c r="AW160" s="514"/>
      <c r="AX160" s="515"/>
      <c r="AY160" s="517"/>
      <c r="AZ160" s="517"/>
      <c r="BA160" s="501"/>
      <c r="BB160" s="501"/>
      <c r="BC160" s="567"/>
      <c r="BD160" s="563"/>
      <c r="BE160" s="513"/>
      <c r="BF160" s="513"/>
      <c r="BG160" s="513"/>
      <c r="BH160" s="499"/>
      <c r="BI160" s="513"/>
      <c r="BJ160" s="513"/>
      <c r="BK160" s="499"/>
      <c r="BL160" s="499"/>
      <c r="BM160" s="513"/>
      <c r="BN160" s="513"/>
      <c r="BO160" s="513"/>
      <c r="BP160" s="499"/>
      <c r="BQ160" s="519"/>
      <c r="BR160" s="505">
        <f t="shared" si="60"/>
        <v>0</v>
      </c>
      <c r="BS160" s="505" t="str">
        <f t="shared" si="61"/>
        <v/>
      </c>
      <c r="BT160" s="499"/>
      <c r="BU160" s="499" t="str">
        <f t="shared" si="62"/>
        <v/>
      </c>
      <c r="BV160" s="499"/>
      <c r="BW160" s="499" t="str">
        <f t="shared" si="63"/>
        <v>1-1900</v>
      </c>
      <c r="BX160" s="499">
        <f t="shared" si="64"/>
        <v>2.36</v>
      </c>
      <c r="BY160" s="499"/>
      <c r="BZ160" s="499"/>
      <c r="CA160" s="499"/>
      <c r="CB160" s="520">
        <f t="shared" si="65"/>
        <v>0</v>
      </c>
      <c r="CC160" s="521">
        <v>2</v>
      </c>
      <c r="CD160" s="522">
        <f t="shared" si="66"/>
        <v>2.36</v>
      </c>
      <c r="CE160" s="522"/>
      <c r="CF160" s="522"/>
      <c r="CG160" s="523"/>
      <c r="CH160" s="524" t="str">
        <f t="shared" si="67"/>
        <v>NOT STARTED</v>
      </c>
      <c r="CI160" s="505">
        <f t="shared" si="68"/>
        <v>0</v>
      </c>
      <c r="CJ160" s="505"/>
      <c r="CK160" s="526"/>
      <c r="CL160" s="526"/>
      <c r="CM160" s="513">
        <f t="shared" si="69"/>
        <v>0</v>
      </c>
      <c r="CN160" s="513">
        <f t="shared" si="70"/>
        <v>0</v>
      </c>
      <c r="CO160" s="501"/>
      <c r="CP160" s="501"/>
      <c r="CQ160" s="501"/>
      <c r="CR160" s="501">
        <f t="shared" si="71"/>
        <v>0</v>
      </c>
      <c r="CS160" s="527"/>
      <c r="CT160" s="527"/>
      <c r="CU160" s="527">
        <f t="shared" si="72"/>
        <v>0</v>
      </c>
      <c r="CV160" s="572"/>
    </row>
    <row r="161" ht="17" hidden="1" customHeight="1" spans="1:100">
      <c r="A161" s="499">
        <v>46327</v>
      </c>
      <c r="B161" s="500" t="s">
        <v>116</v>
      </c>
      <c r="C161" s="500" t="s">
        <v>117</v>
      </c>
      <c r="D161" s="501" t="s">
        <v>500</v>
      </c>
      <c r="E161" s="500"/>
      <c r="F161" s="500"/>
      <c r="G161" s="501" t="s">
        <v>752</v>
      </c>
      <c r="H161" s="501" t="s">
        <v>527</v>
      </c>
      <c r="I161" s="501" t="s">
        <v>514</v>
      </c>
      <c r="J161" s="501"/>
      <c r="K161" s="501"/>
      <c r="L161" s="500"/>
      <c r="M161" s="500" t="s">
        <v>753</v>
      </c>
      <c r="N161" s="573" t="s">
        <v>754</v>
      </c>
      <c r="O161" s="568" t="s">
        <v>143</v>
      </c>
      <c r="P161" s="569" t="str">
        <f t="shared" si="52"/>
        <v>&lt;10 TONNES</v>
      </c>
      <c r="Q161" s="501">
        <v>4.7</v>
      </c>
      <c r="R161" s="501"/>
      <c r="S161" s="504" t="str">
        <f t="shared" si="53"/>
        <v>NOT STARTED</v>
      </c>
      <c r="T161" s="505">
        <f t="shared" si="54"/>
        <v>0</v>
      </c>
      <c r="U161" s="505" t="str">
        <f>IF(V161&gt;0,WEEKNUM(V161,1)&amp;"-"&amp;YEAR(V161),"")</f>
        <v/>
      </c>
      <c r="V161" s="499"/>
      <c r="W161" s="574"/>
      <c r="X161" s="507" t="str">
        <f t="shared" si="55"/>
        <v>FOR SURVEY</v>
      </c>
      <c r="Y161" s="517"/>
      <c r="Z161" s="517"/>
      <c r="AA161" s="566"/>
      <c r="AB161" s="501"/>
      <c r="AC161" s="566"/>
      <c r="AD161" s="511"/>
      <c r="AE161" s="512" t="s">
        <v>216</v>
      </c>
      <c r="AF161" s="512">
        <f t="shared" si="56"/>
        <v>0</v>
      </c>
      <c r="AG161" s="513">
        <f t="shared" si="57"/>
        <v>0</v>
      </c>
      <c r="AH161" s="501"/>
      <c r="AI161" s="501"/>
      <c r="AJ161" s="501"/>
      <c r="AK161" s="501"/>
      <c r="AL161" s="501"/>
      <c r="AM161" s="500"/>
      <c r="AN161" s="505">
        <f t="shared" si="58"/>
        <v>0</v>
      </c>
      <c r="AO161" s="516" t="str">
        <f t="shared" si="51"/>
        <v>6-1900</v>
      </c>
      <c r="AP161" s="499"/>
      <c r="AQ161" s="499">
        <v>36</v>
      </c>
      <c r="AR161" s="515" t="str">
        <f t="shared" si="59"/>
        <v>WAITING FOR PLAN</v>
      </c>
      <c r="AS161" s="515"/>
      <c r="AT161" s="515"/>
      <c r="AU161" s="517"/>
      <c r="AV161" s="517"/>
      <c r="AW161" s="514"/>
      <c r="AX161" s="515"/>
      <c r="AY161" s="517"/>
      <c r="AZ161" s="517"/>
      <c r="BA161" s="501"/>
      <c r="BB161" s="501"/>
      <c r="BC161" s="567"/>
      <c r="BD161" s="563"/>
      <c r="BE161" s="513"/>
      <c r="BF161" s="513"/>
      <c r="BG161" s="513"/>
      <c r="BH161" s="499"/>
      <c r="BI161" s="513"/>
      <c r="BJ161" s="513"/>
      <c r="BK161" s="499"/>
      <c r="BL161" s="499"/>
      <c r="BM161" s="513"/>
      <c r="BN161" s="513"/>
      <c r="BO161" s="513"/>
      <c r="BP161" s="499"/>
      <c r="BQ161" s="519"/>
      <c r="BR161" s="505">
        <f t="shared" si="60"/>
        <v>0</v>
      </c>
      <c r="BS161" s="505" t="str">
        <f t="shared" si="61"/>
        <v/>
      </c>
      <c r="BT161" s="499"/>
      <c r="BU161" s="499" t="str">
        <f t="shared" si="62"/>
        <v/>
      </c>
      <c r="BV161" s="499"/>
      <c r="BW161" s="499" t="str">
        <f t="shared" si="63"/>
        <v>1-1900</v>
      </c>
      <c r="BX161" s="499">
        <f t="shared" si="64"/>
        <v>1.88</v>
      </c>
      <c r="BY161" s="499"/>
      <c r="BZ161" s="499"/>
      <c r="CA161" s="499"/>
      <c r="CB161" s="520">
        <f t="shared" si="65"/>
        <v>0</v>
      </c>
      <c r="CC161" s="521">
        <v>2</v>
      </c>
      <c r="CD161" s="522">
        <f t="shared" si="66"/>
        <v>1.88</v>
      </c>
      <c r="CE161" s="522"/>
      <c r="CF161" s="522"/>
      <c r="CG161" s="523"/>
      <c r="CH161" s="524" t="str">
        <f t="shared" si="67"/>
        <v>NOT STARTED</v>
      </c>
      <c r="CI161" s="505">
        <f t="shared" si="68"/>
        <v>0</v>
      </c>
      <c r="CJ161" s="505"/>
      <c r="CK161" s="526"/>
      <c r="CL161" s="526"/>
      <c r="CM161" s="513">
        <f t="shared" si="69"/>
        <v>0</v>
      </c>
      <c r="CN161" s="513">
        <f t="shared" si="70"/>
        <v>0</v>
      </c>
      <c r="CO161" s="501"/>
      <c r="CP161" s="501"/>
      <c r="CQ161" s="501"/>
      <c r="CR161" s="501">
        <f t="shared" si="71"/>
        <v>0</v>
      </c>
      <c r="CS161" s="527"/>
      <c r="CT161" s="527"/>
      <c r="CU161" s="527">
        <f t="shared" si="72"/>
        <v>0</v>
      </c>
      <c r="CV161" s="572"/>
    </row>
    <row r="162" ht="17" hidden="1" customHeight="1" spans="1:100">
      <c r="A162" s="499">
        <v>46327</v>
      </c>
      <c r="B162" s="500" t="s">
        <v>116</v>
      </c>
      <c r="C162" s="500" t="s">
        <v>117</v>
      </c>
      <c r="D162" s="501" t="s">
        <v>620</v>
      </c>
      <c r="E162" s="500"/>
      <c r="F162" s="500"/>
      <c r="G162" s="501">
        <v>0</v>
      </c>
      <c r="H162" s="501" t="s">
        <v>631</v>
      </c>
      <c r="I162" s="501" t="s">
        <v>519</v>
      </c>
      <c r="J162" s="501"/>
      <c r="K162" s="501"/>
      <c r="L162" s="500"/>
      <c r="M162" s="500" t="s">
        <v>755</v>
      </c>
      <c r="N162" s="573" t="s">
        <v>756</v>
      </c>
      <c r="O162" s="568" t="s">
        <v>160</v>
      </c>
      <c r="P162" s="569" t="str">
        <f t="shared" si="52"/>
        <v>&lt;10 TONNES</v>
      </c>
      <c r="Q162" s="501">
        <v>4</v>
      </c>
      <c r="R162" s="501"/>
      <c r="S162" s="504" t="str">
        <f t="shared" si="53"/>
        <v>NOT STARTED</v>
      </c>
      <c r="T162" s="505">
        <f t="shared" si="54"/>
        <v>0</v>
      </c>
      <c r="U162" s="505" t="str">
        <f>IF(V162&gt;0,WEEKNUM(V162,1)&amp;"-"&amp;YEAR(V162),"")</f>
        <v/>
      </c>
      <c r="V162" s="499"/>
      <c r="W162" s="574"/>
      <c r="X162" s="507" t="str">
        <f t="shared" si="55"/>
        <v>FOR SURVEY</v>
      </c>
      <c r="Y162" s="517"/>
      <c r="Z162" s="517"/>
      <c r="AA162" s="566"/>
      <c r="AB162" s="501"/>
      <c r="AC162" s="566"/>
      <c r="AD162" s="511"/>
      <c r="AE162" s="512" t="s">
        <v>128</v>
      </c>
      <c r="AF162" s="512">
        <f t="shared" si="56"/>
        <v>0</v>
      </c>
      <c r="AG162" s="513">
        <f t="shared" si="57"/>
        <v>0</v>
      </c>
      <c r="AH162" s="501"/>
      <c r="AI162" s="501"/>
      <c r="AJ162" s="501"/>
      <c r="AK162" s="501"/>
      <c r="AL162" s="501"/>
      <c r="AM162" s="500"/>
      <c r="AN162" s="505">
        <f t="shared" si="58"/>
        <v>0</v>
      </c>
      <c r="AO162" s="516" t="str">
        <f t="shared" si="51"/>
        <v>6-1900</v>
      </c>
      <c r="AP162" s="499"/>
      <c r="AQ162" s="499">
        <v>36</v>
      </c>
      <c r="AR162" s="515" t="str">
        <f t="shared" si="59"/>
        <v>WAITING FOR PLAN</v>
      </c>
      <c r="AS162" s="515"/>
      <c r="AT162" s="515"/>
      <c r="AU162" s="517"/>
      <c r="AV162" s="517"/>
      <c r="AW162" s="514"/>
      <c r="AX162" s="515"/>
      <c r="AY162" s="517"/>
      <c r="AZ162" s="517"/>
      <c r="BA162" s="501"/>
      <c r="BB162" s="501"/>
      <c r="BC162" s="567"/>
      <c r="BD162" s="563"/>
      <c r="BE162" s="513"/>
      <c r="BF162" s="513"/>
      <c r="BG162" s="513"/>
      <c r="BH162" s="499"/>
      <c r="BI162" s="513"/>
      <c r="BJ162" s="513"/>
      <c r="BK162" s="499"/>
      <c r="BL162" s="499"/>
      <c r="BM162" s="513"/>
      <c r="BN162" s="513"/>
      <c r="BO162" s="513"/>
      <c r="BP162" s="499"/>
      <c r="BQ162" s="519"/>
      <c r="BR162" s="505">
        <f t="shared" si="60"/>
        <v>0</v>
      </c>
      <c r="BS162" s="505" t="str">
        <f t="shared" si="61"/>
        <v/>
      </c>
      <c r="BT162" s="499"/>
      <c r="BU162" s="499" t="str">
        <f t="shared" si="62"/>
        <v/>
      </c>
      <c r="BV162" s="499"/>
      <c r="BW162" s="499" t="str">
        <f t="shared" si="63"/>
        <v>1-1900</v>
      </c>
      <c r="BX162" s="499">
        <f t="shared" si="64"/>
        <v>1.6</v>
      </c>
      <c r="BY162" s="499"/>
      <c r="BZ162" s="499"/>
      <c r="CA162" s="499"/>
      <c r="CB162" s="520">
        <f t="shared" si="65"/>
        <v>0</v>
      </c>
      <c r="CC162" s="521">
        <v>2</v>
      </c>
      <c r="CD162" s="522">
        <f t="shared" si="66"/>
        <v>1.6</v>
      </c>
      <c r="CE162" s="522"/>
      <c r="CF162" s="522"/>
      <c r="CG162" s="523"/>
      <c r="CH162" s="524" t="str">
        <f t="shared" si="67"/>
        <v>NOT STARTED</v>
      </c>
      <c r="CI162" s="505">
        <f t="shared" si="68"/>
        <v>0</v>
      </c>
      <c r="CJ162" s="505"/>
      <c r="CK162" s="526"/>
      <c r="CL162" s="526"/>
      <c r="CM162" s="513">
        <f t="shared" si="69"/>
        <v>0</v>
      </c>
      <c r="CN162" s="513">
        <f t="shared" si="70"/>
        <v>0</v>
      </c>
      <c r="CO162" s="501"/>
      <c r="CP162" s="501"/>
      <c r="CQ162" s="501"/>
      <c r="CR162" s="501">
        <f t="shared" si="71"/>
        <v>0</v>
      </c>
      <c r="CS162" s="527"/>
      <c r="CT162" s="527"/>
      <c r="CU162" s="527">
        <f t="shared" si="72"/>
        <v>0</v>
      </c>
      <c r="CV162" s="572"/>
    </row>
    <row r="163" ht="17" hidden="1" customHeight="1" spans="1:100">
      <c r="A163" s="499">
        <v>46327</v>
      </c>
      <c r="B163" s="500" t="s">
        <v>116</v>
      </c>
      <c r="C163" s="500" t="s">
        <v>117</v>
      </c>
      <c r="D163" s="501" t="s">
        <v>620</v>
      </c>
      <c r="E163" s="500"/>
      <c r="F163" s="500"/>
      <c r="G163" s="501">
        <v>0</v>
      </c>
      <c r="H163" s="501" t="s">
        <v>335</v>
      </c>
      <c r="I163" s="501" t="s">
        <v>519</v>
      </c>
      <c r="J163" s="501"/>
      <c r="K163" s="501"/>
      <c r="L163" s="500"/>
      <c r="M163" s="500" t="s">
        <v>757</v>
      </c>
      <c r="N163" s="573" t="s">
        <v>758</v>
      </c>
      <c r="O163" s="568" t="s">
        <v>160</v>
      </c>
      <c r="P163" s="569" t="str">
        <f t="shared" si="52"/>
        <v>&lt;10 TONNES</v>
      </c>
      <c r="Q163" s="501">
        <v>0.2</v>
      </c>
      <c r="R163" s="501"/>
      <c r="S163" s="504" t="str">
        <f t="shared" si="53"/>
        <v>NOT STARTED</v>
      </c>
      <c r="T163" s="505">
        <f t="shared" si="54"/>
        <v>0</v>
      </c>
      <c r="U163" s="505" t="str">
        <f>IF(V163&gt;0,WEEKNUM(V163,1)&amp;"-"&amp;YEAR(V163),"")</f>
        <v/>
      </c>
      <c r="V163" s="499"/>
      <c r="W163" s="574"/>
      <c r="X163" s="507" t="str">
        <f t="shared" si="55"/>
        <v>FOR SURVEY</v>
      </c>
      <c r="Y163" s="517"/>
      <c r="Z163" s="517"/>
      <c r="AA163" s="566"/>
      <c r="AB163" s="501"/>
      <c r="AC163" s="566"/>
      <c r="AD163" s="511"/>
      <c r="AE163" s="512" t="s">
        <v>128</v>
      </c>
      <c r="AF163" s="512">
        <f t="shared" si="56"/>
        <v>0</v>
      </c>
      <c r="AG163" s="513">
        <f t="shared" si="57"/>
        <v>0</v>
      </c>
      <c r="AH163" s="501"/>
      <c r="AI163" s="501"/>
      <c r="AJ163" s="501"/>
      <c r="AK163" s="501"/>
      <c r="AL163" s="501"/>
      <c r="AM163" s="500"/>
      <c r="AN163" s="505">
        <f t="shared" si="58"/>
        <v>0</v>
      </c>
      <c r="AO163" s="516" t="str">
        <f t="shared" si="51"/>
        <v>6-1900</v>
      </c>
      <c r="AP163" s="499"/>
      <c r="AQ163" s="499">
        <v>36</v>
      </c>
      <c r="AR163" s="515" t="str">
        <f t="shared" si="59"/>
        <v>WAITING FOR PLAN</v>
      </c>
      <c r="AS163" s="515"/>
      <c r="AT163" s="515"/>
      <c r="AU163" s="517"/>
      <c r="AV163" s="517"/>
      <c r="AW163" s="514"/>
      <c r="AX163" s="515"/>
      <c r="AY163" s="517"/>
      <c r="AZ163" s="517"/>
      <c r="BA163" s="501"/>
      <c r="BB163" s="501"/>
      <c r="BC163" s="567"/>
      <c r="BD163" s="563"/>
      <c r="BE163" s="513"/>
      <c r="BF163" s="513"/>
      <c r="BG163" s="513"/>
      <c r="BH163" s="499"/>
      <c r="BI163" s="513"/>
      <c r="BJ163" s="513"/>
      <c r="BK163" s="499"/>
      <c r="BL163" s="499"/>
      <c r="BM163" s="513"/>
      <c r="BN163" s="513"/>
      <c r="BO163" s="513"/>
      <c r="BP163" s="499"/>
      <c r="BQ163" s="519"/>
      <c r="BR163" s="505">
        <f t="shared" si="60"/>
        <v>0</v>
      </c>
      <c r="BS163" s="505" t="str">
        <f t="shared" si="61"/>
        <v/>
      </c>
      <c r="BT163" s="499"/>
      <c r="BU163" s="499" t="str">
        <f t="shared" si="62"/>
        <v/>
      </c>
      <c r="BV163" s="499"/>
      <c r="BW163" s="499" t="str">
        <f t="shared" si="63"/>
        <v>0-1900</v>
      </c>
      <c r="BX163" s="499">
        <f t="shared" si="64"/>
        <v>0.08</v>
      </c>
      <c r="BY163" s="499"/>
      <c r="BZ163" s="499"/>
      <c r="CA163" s="499"/>
      <c r="CB163" s="520">
        <f t="shared" si="65"/>
        <v>0</v>
      </c>
      <c r="CC163" s="521">
        <v>2</v>
      </c>
      <c r="CD163" s="522">
        <f t="shared" si="66"/>
        <v>0.08</v>
      </c>
      <c r="CE163" s="522"/>
      <c r="CF163" s="522"/>
      <c r="CG163" s="523"/>
      <c r="CH163" s="524" t="str">
        <f t="shared" si="67"/>
        <v>NOT STARTED</v>
      </c>
      <c r="CI163" s="505">
        <f t="shared" si="68"/>
        <v>0</v>
      </c>
      <c r="CJ163" s="505"/>
      <c r="CK163" s="526"/>
      <c r="CL163" s="526"/>
      <c r="CM163" s="513">
        <f t="shared" si="69"/>
        <v>0</v>
      </c>
      <c r="CN163" s="513">
        <f t="shared" si="70"/>
        <v>0</v>
      </c>
      <c r="CO163" s="501"/>
      <c r="CP163" s="501"/>
      <c r="CQ163" s="501"/>
      <c r="CR163" s="501">
        <f t="shared" si="71"/>
        <v>0</v>
      </c>
      <c r="CS163" s="527"/>
      <c r="CT163" s="527"/>
      <c r="CU163" s="527">
        <f t="shared" si="72"/>
        <v>0</v>
      </c>
      <c r="CV163" s="572"/>
    </row>
    <row r="164" ht="17" hidden="1" customHeight="1" spans="1:100">
      <c r="A164" s="499"/>
      <c r="B164" s="500" t="s">
        <v>116</v>
      </c>
      <c r="C164" s="500" t="s">
        <v>117</v>
      </c>
      <c r="D164" s="501" t="s">
        <v>620</v>
      </c>
      <c r="E164" s="500"/>
      <c r="F164" s="500"/>
      <c r="G164" s="501" t="s">
        <v>634</v>
      </c>
      <c r="H164" s="501"/>
      <c r="I164" s="501" t="s">
        <v>519</v>
      </c>
      <c r="J164" s="501"/>
      <c r="K164" s="501"/>
      <c r="L164" s="500"/>
      <c r="M164" s="500" t="s">
        <v>759</v>
      </c>
      <c r="N164" s="573" t="s">
        <v>760</v>
      </c>
      <c r="O164" s="568" t="s">
        <v>160</v>
      </c>
      <c r="P164" s="569" t="str">
        <f t="shared" si="52"/>
        <v>&lt;10 TONNES</v>
      </c>
      <c r="Q164" s="501">
        <v>0.1</v>
      </c>
      <c r="R164" s="501"/>
      <c r="S164" s="504" t="str">
        <f t="shared" si="53"/>
        <v>NOT STARTED</v>
      </c>
      <c r="T164" s="505">
        <f t="shared" si="54"/>
        <v>0</v>
      </c>
      <c r="U164" s="505" t="str">
        <f>IF(V164&gt;0,WEEKNUM(V164,1)&amp;"-"&amp;YEAR(V164),"")</f>
        <v/>
      </c>
      <c r="V164" s="499"/>
      <c r="W164" s="574"/>
      <c r="X164" s="507" t="str">
        <f t="shared" si="55"/>
        <v>FOR SURVEY</v>
      </c>
      <c r="Y164" s="517"/>
      <c r="Z164" s="517"/>
      <c r="AA164" s="566"/>
      <c r="AB164" s="501"/>
      <c r="AC164" s="566"/>
      <c r="AD164" s="511"/>
      <c r="AE164" s="512" t="s">
        <v>128</v>
      </c>
      <c r="AF164" s="512">
        <f t="shared" si="56"/>
        <v>0</v>
      </c>
      <c r="AG164" s="513">
        <f t="shared" si="57"/>
        <v>0</v>
      </c>
      <c r="AH164" s="501"/>
      <c r="AI164" s="501"/>
      <c r="AJ164" s="501"/>
      <c r="AK164" s="501"/>
      <c r="AL164" s="501"/>
      <c r="AM164" s="500"/>
      <c r="AN164" s="505">
        <f t="shared" si="58"/>
        <v>0</v>
      </c>
      <c r="AO164" s="516" t="str">
        <f t="shared" si="51"/>
        <v>6-1900</v>
      </c>
      <c r="AP164" s="499"/>
      <c r="AQ164" s="499">
        <v>36</v>
      </c>
      <c r="AR164" s="515" t="str">
        <f t="shared" si="59"/>
        <v>WAITING FOR PLAN</v>
      </c>
      <c r="AS164" s="515"/>
      <c r="AT164" s="515"/>
      <c r="AU164" s="517"/>
      <c r="AV164" s="517"/>
      <c r="AW164" s="514"/>
      <c r="AX164" s="515"/>
      <c r="AY164" s="517"/>
      <c r="AZ164" s="517"/>
      <c r="BA164" s="501"/>
      <c r="BB164" s="501"/>
      <c r="BC164" s="567"/>
      <c r="BD164" s="563"/>
      <c r="BE164" s="513"/>
      <c r="BF164" s="513"/>
      <c r="BG164" s="513"/>
      <c r="BH164" s="499"/>
      <c r="BI164" s="513"/>
      <c r="BJ164" s="513"/>
      <c r="BK164" s="499"/>
      <c r="BL164" s="499"/>
      <c r="BM164" s="513"/>
      <c r="BN164" s="513"/>
      <c r="BO164" s="513"/>
      <c r="BP164" s="499"/>
      <c r="BQ164" s="519"/>
      <c r="BR164" s="505">
        <f t="shared" si="60"/>
        <v>0</v>
      </c>
      <c r="BS164" s="505" t="str">
        <f t="shared" si="61"/>
        <v/>
      </c>
      <c r="BT164" s="499"/>
      <c r="BU164" s="499" t="str">
        <f t="shared" si="62"/>
        <v/>
      </c>
      <c r="BV164" s="499"/>
      <c r="BW164" s="499" t="str">
        <f t="shared" si="63"/>
        <v>0-1900</v>
      </c>
      <c r="BX164" s="499">
        <f t="shared" si="64"/>
        <v>0.04</v>
      </c>
      <c r="BY164" s="499"/>
      <c r="BZ164" s="499"/>
      <c r="CA164" s="499"/>
      <c r="CB164" s="520">
        <f t="shared" si="65"/>
        <v>0</v>
      </c>
      <c r="CC164" s="521">
        <v>2</v>
      </c>
      <c r="CD164" s="522">
        <f t="shared" si="66"/>
        <v>0.04</v>
      </c>
      <c r="CE164" s="522"/>
      <c r="CF164" s="522"/>
      <c r="CG164" s="523"/>
      <c r="CH164" s="524" t="str">
        <f t="shared" si="67"/>
        <v>NOT STARTED</v>
      </c>
      <c r="CI164" s="505">
        <f t="shared" si="68"/>
        <v>0</v>
      </c>
      <c r="CJ164" s="505"/>
      <c r="CK164" s="526"/>
      <c r="CL164" s="526"/>
      <c r="CM164" s="513">
        <f t="shared" si="69"/>
        <v>0</v>
      </c>
      <c r="CN164" s="513">
        <f t="shared" si="70"/>
        <v>0</v>
      </c>
      <c r="CO164" s="501"/>
      <c r="CP164" s="501"/>
      <c r="CQ164" s="501"/>
      <c r="CR164" s="501">
        <f t="shared" si="71"/>
        <v>0</v>
      </c>
      <c r="CS164" s="527"/>
      <c r="CT164" s="527"/>
      <c r="CU164" s="527">
        <f t="shared" si="72"/>
        <v>0</v>
      </c>
      <c r="CV164" s="572"/>
    </row>
    <row r="165" ht="17" hidden="1" customHeight="1" spans="1:100">
      <c r="A165" s="499">
        <v>46327</v>
      </c>
      <c r="B165" s="500" t="s">
        <v>363</v>
      </c>
      <c r="C165" s="500" t="s">
        <v>117</v>
      </c>
      <c r="D165" s="501" t="s">
        <v>364</v>
      </c>
      <c r="E165" s="500"/>
      <c r="F165" s="500"/>
      <c r="G165" s="501" t="s">
        <v>761</v>
      </c>
      <c r="H165" s="501" t="s">
        <v>485</v>
      </c>
      <c r="I165" s="501" t="s">
        <v>485</v>
      </c>
      <c r="J165" s="501"/>
      <c r="K165" s="500" t="s">
        <v>363</v>
      </c>
      <c r="L165" s="500"/>
      <c r="M165" s="500" t="s">
        <v>762</v>
      </c>
      <c r="N165" s="571" t="s">
        <v>761</v>
      </c>
      <c r="O165" s="568" t="s">
        <v>160</v>
      </c>
      <c r="P165" s="569" t="str">
        <f t="shared" si="52"/>
        <v>NO DATA</v>
      </c>
      <c r="Q165" s="501">
        <v>0</v>
      </c>
      <c r="R165" s="501"/>
      <c r="S165" s="504" t="str">
        <f t="shared" si="53"/>
        <v>NOT STARTED</v>
      </c>
      <c r="T165" s="505">
        <f t="shared" si="54"/>
        <v>0</v>
      </c>
      <c r="U165" s="505"/>
      <c r="V165" s="499"/>
      <c r="W165" s="574"/>
      <c r="X165" s="507" t="str">
        <f t="shared" si="55"/>
        <v>FOR SURVEY</v>
      </c>
      <c r="Y165" s="517"/>
      <c r="Z165" s="517"/>
      <c r="AA165" s="566"/>
      <c r="AB165" s="501"/>
      <c r="AC165" s="566"/>
      <c r="AD165" s="511"/>
      <c r="AE165" s="512"/>
      <c r="AF165" s="512">
        <f t="shared" si="56"/>
        <v>0</v>
      </c>
      <c r="AG165" s="513">
        <f t="shared" si="57"/>
        <v>0</v>
      </c>
      <c r="AH165" s="501"/>
      <c r="AI165" s="501"/>
      <c r="AJ165" s="501"/>
      <c r="AK165" s="501"/>
      <c r="AL165" s="501"/>
      <c r="AM165" s="500"/>
      <c r="AN165" s="505">
        <f t="shared" si="58"/>
        <v>0</v>
      </c>
      <c r="AO165" s="516" t="str">
        <f t="shared" si="51"/>
        <v/>
      </c>
      <c r="AP165" s="499"/>
      <c r="AQ165" s="499"/>
      <c r="AR165" s="515" t="str">
        <f t="shared" si="59"/>
        <v>WAITING FOR PLAN</v>
      </c>
      <c r="AS165" s="515"/>
      <c r="AT165" s="515"/>
      <c r="AU165" s="517"/>
      <c r="AV165" s="517"/>
      <c r="AW165" s="514"/>
      <c r="AX165" s="515"/>
      <c r="AY165" s="517"/>
      <c r="AZ165" s="517"/>
      <c r="BA165" s="501"/>
      <c r="BB165" s="501"/>
      <c r="BC165" s="567"/>
      <c r="BD165" s="563"/>
      <c r="BE165" s="513"/>
      <c r="BF165" s="513"/>
      <c r="BG165" s="513"/>
      <c r="BH165" s="499"/>
      <c r="BI165" s="513"/>
      <c r="BJ165" s="513"/>
      <c r="BK165" s="499"/>
      <c r="BL165" s="499"/>
      <c r="BM165" s="513"/>
      <c r="BN165" s="513"/>
      <c r="BO165" s="513"/>
      <c r="BP165" s="499"/>
      <c r="BQ165" s="519"/>
      <c r="BR165" s="505">
        <f t="shared" si="60"/>
        <v>0</v>
      </c>
      <c r="BS165" s="505" t="str">
        <f t="shared" si="61"/>
        <v/>
      </c>
      <c r="BT165" s="499"/>
      <c r="BU165" s="499" t="str">
        <f t="shared" si="62"/>
        <v/>
      </c>
      <c r="BV165" s="499"/>
      <c r="BW165" s="499" t="str">
        <f t="shared" si="63"/>
        <v/>
      </c>
      <c r="BX165" s="499">
        <f t="shared" si="64"/>
        <v>0</v>
      </c>
      <c r="BY165" s="499"/>
      <c r="BZ165" s="499"/>
      <c r="CA165" s="499"/>
      <c r="CB165" s="520">
        <f t="shared" si="65"/>
        <v>0</v>
      </c>
      <c r="CC165" s="521">
        <v>2</v>
      </c>
      <c r="CD165" s="522">
        <f t="shared" si="66"/>
        <v>0</v>
      </c>
      <c r="CE165" s="522"/>
      <c r="CF165" s="522"/>
      <c r="CG165" s="523"/>
      <c r="CH165" s="524" t="str">
        <f t="shared" si="67"/>
        <v>NOT STARTED</v>
      </c>
      <c r="CI165" s="505">
        <f t="shared" si="68"/>
        <v>0</v>
      </c>
      <c r="CJ165" s="505"/>
      <c r="CK165" s="526"/>
      <c r="CL165" s="526"/>
      <c r="CM165" s="513">
        <f t="shared" si="69"/>
        <v>0</v>
      </c>
      <c r="CN165" s="513">
        <f t="shared" si="70"/>
        <v>0</v>
      </c>
      <c r="CO165" s="501"/>
      <c r="CP165" s="501"/>
      <c r="CQ165" s="501"/>
      <c r="CR165" s="501">
        <f t="shared" si="71"/>
        <v>0</v>
      </c>
      <c r="CS165" s="527"/>
      <c r="CT165" s="527"/>
      <c r="CU165" s="527">
        <f t="shared" si="72"/>
        <v>0</v>
      </c>
      <c r="CV165" s="572"/>
    </row>
    <row r="166" ht="17" hidden="1" customHeight="1" spans="1:100">
      <c r="A166" s="499">
        <v>46327</v>
      </c>
      <c r="B166" s="500" t="s">
        <v>363</v>
      </c>
      <c r="C166" s="500" t="s">
        <v>117</v>
      </c>
      <c r="D166" s="501" t="s">
        <v>620</v>
      </c>
      <c r="E166" s="500"/>
      <c r="F166" s="500"/>
      <c r="G166" s="501" t="s">
        <v>634</v>
      </c>
      <c r="H166" s="501" t="s">
        <v>763</v>
      </c>
      <c r="I166" s="501" t="s">
        <v>519</v>
      </c>
      <c r="J166" s="501"/>
      <c r="K166" s="500" t="s">
        <v>363</v>
      </c>
      <c r="L166" s="500"/>
      <c r="M166" s="500" t="s">
        <v>764</v>
      </c>
      <c r="N166" s="571" t="s">
        <v>765</v>
      </c>
      <c r="O166" s="568" t="s">
        <v>160</v>
      </c>
      <c r="P166" s="569" t="str">
        <f t="shared" si="52"/>
        <v>NO DATA</v>
      </c>
      <c r="Q166" s="501">
        <v>0</v>
      </c>
      <c r="R166" s="501"/>
      <c r="S166" s="504" t="str">
        <f t="shared" si="53"/>
        <v>NOT STARTED</v>
      </c>
      <c r="T166" s="505">
        <f t="shared" si="54"/>
        <v>0</v>
      </c>
      <c r="U166" s="505"/>
      <c r="V166" s="499"/>
      <c r="W166" s="574"/>
      <c r="X166" s="507" t="str">
        <f t="shared" si="55"/>
        <v>FOR SURVEY</v>
      </c>
      <c r="Y166" s="517"/>
      <c r="Z166" s="517"/>
      <c r="AA166" s="566"/>
      <c r="AB166" s="501"/>
      <c r="AC166" s="566"/>
      <c r="AD166" s="511"/>
      <c r="AE166" s="512"/>
      <c r="AF166" s="512">
        <f t="shared" si="56"/>
        <v>0</v>
      </c>
      <c r="AG166" s="513">
        <f t="shared" si="57"/>
        <v>0</v>
      </c>
      <c r="AH166" s="501"/>
      <c r="AI166" s="501"/>
      <c r="AJ166" s="501"/>
      <c r="AK166" s="501"/>
      <c r="AL166" s="501"/>
      <c r="AM166" s="500"/>
      <c r="AN166" s="505">
        <f t="shared" si="58"/>
        <v>0</v>
      </c>
      <c r="AO166" s="516" t="str">
        <f t="shared" si="51"/>
        <v/>
      </c>
      <c r="AP166" s="499"/>
      <c r="AQ166" s="499"/>
      <c r="AR166" s="515" t="str">
        <f t="shared" si="59"/>
        <v>WAITING FOR PLAN</v>
      </c>
      <c r="AS166" s="515"/>
      <c r="AT166" s="515"/>
      <c r="AU166" s="517"/>
      <c r="AV166" s="517"/>
      <c r="AW166" s="514"/>
      <c r="AX166" s="515"/>
      <c r="AY166" s="517"/>
      <c r="AZ166" s="517"/>
      <c r="BA166" s="501"/>
      <c r="BB166" s="501"/>
      <c r="BC166" s="567"/>
      <c r="BD166" s="563"/>
      <c r="BE166" s="513"/>
      <c r="BF166" s="513"/>
      <c r="BG166" s="513"/>
      <c r="BH166" s="499"/>
      <c r="BI166" s="513"/>
      <c r="BJ166" s="513"/>
      <c r="BK166" s="499"/>
      <c r="BL166" s="499"/>
      <c r="BM166" s="513"/>
      <c r="BN166" s="513"/>
      <c r="BO166" s="513"/>
      <c r="BP166" s="499"/>
      <c r="BQ166" s="519"/>
      <c r="BR166" s="505">
        <f t="shared" si="60"/>
        <v>0</v>
      </c>
      <c r="BS166" s="505" t="str">
        <f t="shared" si="61"/>
        <v/>
      </c>
      <c r="BT166" s="499"/>
      <c r="BU166" s="499" t="str">
        <f t="shared" si="62"/>
        <v/>
      </c>
      <c r="BV166" s="499"/>
      <c r="BW166" s="499" t="str">
        <f t="shared" si="63"/>
        <v/>
      </c>
      <c r="BX166" s="499">
        <f t="shared" si="64"/>
        <v>0</v>
      </c>
      <c r="BY166" s="499"/>
      <c r="BZ166" s="499"/>
      <c r="CA166" s="499"/>
      <c r="CB166" s="520">
        <f t="shared" si="65"/>
        <v>0</v>
      </c>
      <c r="CC166" s="521">
        <v>2</v>
      </c>
      <c r="CD166" s="522">
        <f t="shared" si="66"/>
        <v>0</v>
      </c>
      <c r="CE166" s="522"/>
      <c r="CF166" s="522"/>
      <c r="CG166" s="523"/>
      <c r="CH166" s="524" t="str">
        <f t="shared" si="67"/>
        <v>NOT STARTED</v>
      </c>
      <c r="CI166" s="505">
        <f t="shared" si="68"/>
        <v>0</v>
      </c>
      <c r="CJ166" s="505"/>
      <c r="CK166" s="526"/>
      <c r="CL166" s="526"/>
      <c r="CM166" s="513">
        <f t="shared" si="69"/>
        <v>0</v>
      </c>
      <c r="CN166" s="513">
        <f t="shared" si="70"/>
        <v>0</v>
      </c>
      <c r="CO166" s="501"/>
      <c r="CP166" s="501"/>
      <c r="CQ166" s="501"/>
      <c r="CR166" s="501">
        <f t="shared" si="71"/>
        <v>0</v>
      </c>
      <c r="CS166" s="527"/>
      <c r="CT166" s="527"/>
      <c r="CU166" s="527">
        <f t="shared" si="72"/>
        <v>0</v>
      </c>
      <c r="CV166" s="572"/>
    </row>
    <row r="167" ht="17" hidden="1" customHeight="1" spans="1:100">
      <c r="A167" s="499">
        <v>46419</v>
      </c>
      <c r="B167" s="500" t="s">
        <v>363</v>
      </c>
      <c r="C167" s="500" t="s">
        <v>117</v>
      </c>
      <c r="D167" s="501" t="s">
        <v>118</v>
      </c>
      <c r="E167" s="500"/>
      <c r="F167" s="500"/>
      <c r="G167" s="501" t="s">
        <v>177</v>
      </c>
      <c r="H167" s="501" t="s">
        <v>120</v>
      </c>
      <c r="I167" s="501" t="s">
        <v>170</v>
      </c>
      <c r="J167" s="501"/>
      <c r="K167" s="500" t="s">
        <v>363</v>
      </c>
      <c r="L167" s="500"/>
      <c r="M167" s="500" t="s">
        <v>766</v>
      </c>
      <c r="N167" s="571" t="s">
        <v>767</v>
      </c>
      <c r="O167" s="568" t="s">
        <v>166</v>
      </c>
      <c r="P167" s="569" t="str">
        <f t="shared" si="52"/>
        <v>&gt;=10 TONNES</v>
      </c>
      <c r="Q167" s="501">
        <v>156.8</v>
      </c>
      <c r="R167" s="501"/>
      <c r="S167" s="504" t="str">
        <f t="shared" si="53"/>
        <v>NOT STARTED</v>
      </c>
      <c r="T167" s="505">
        <f t="shared" si="54"/>
        <v>0</v>
      </c>
      <c r="U167" s="505"/>
      <c r="V167" s="499"/>
      <c r="W167" s="574"/>
      <c r="X167" s="507" t="str">
        <f t="shared" si="55"/>
        <v>FOR SURVEY</v>
      </c>
      <c r="Y167" s="517"/>
      <c r="Z167" s="517"/>
      <c r="AA167" s="566"/>
      <c r="AB167" s="501"/>
      <c r="AC167" s="566"/>
      <c r="AD167" s="511"/>
      <c r="AE167" s="512"/>
      <c r="AF167" s="512">
        <f t="shared" si="56"/>
        <v>0</v>
      </c>
      <c r="AG167" s="513">
        <f t="shared" si="57"/>
        <v>0</v>
      </c>
      <c r="AH167" s="501"/>
      <c r="AI167" s="501"/>
      <c r="AJ167" s="501"/>
      <c r="AK167" s="501"/>
      <c r="AL167" s="501"/>
      <c r="AM167" s="500"/>
      <c r="AN167" s="505">
        <f t="shared" si="58"/>
        <v>0</v>
      </c>
      <c r="AO167" s="516" t="str">
        <f t="shared" si="51"/>
        <v/>
      </c>
      <c r="AP167" s="499"/>
      <c r="AQ167" s="499"/>
      <c r="AR167" s="515" t="str">
        <f t="shared" si="59"/>
        <v>WAITING FOR PLAN</v>
      </c>
      <c r="AS167" s="515"/>
      <c r="AT167" s="515"/>
      <c r="AU167" s="517"/>
      <c r="AV167" s="517"/>
      <c r="AW167" s="514"/>
      <c r="AX167" s="515"/>
      <c r="AY167" s="517"/>
      <c r="AZ167" s="517"/>
      <c r="BA167" s="501"/>
      <c r="BB167" s="501"/>
      <c r="BC167" s="567"/>
      <c r="BD167" s="563"/>
      <c r="BE167" s="513"/>
      <c r="BF167" s="513"/>
      <c r="BG167" s="513"/>
      <c r="BH167" s="499"/>
      <c r="BI167" s="513"/>
      <c r="BJ167" s="513"/>
      <c r="BK167" s="499"/>
      <c r="BL167" s="499"/>
      <c r="BM167" s="513"/>
      <c r="BN167" s="513"/>
      <c r="BO167" s="513"/>
      <c r="BP167" s="499"/>
      <c r="BQ167" s="519"/>
      <c r="BR167" s="505">
        <f t="shared" si="60"/>
        <v>0</v>
      </c>
      <c r="BS167" s="505" t="str">
        <f t="shared" si="61"/>
        <v/>
      </c>
      <c r="BT167" s="499"/>
      <c r="BU167" s="499" t="str">
        <f t="shared" si="62"/>
        <v/>
      </c>
      <c r="BV167" s="499"/>
      <c r="BW167" s="499" t="str">
        <f t="shared" si="63"/>
        <v>9-1900</v>
      </c>
      <c r="BX167" s="499">
        <f t="shared" si="64"/>
        <v>62.72</v>
      </c>
      <c r="BY167" s="499"/>
      <c r="BZ167" s="499"/>
      <c r="CA167" s="499"/>
      <c r="CB167" s="520">
        <f t="shared" si="65"/>
        <v>0</v>
      </c>
      <c r="CC167" s="521">
        <v>2</v>
      </c>
      <c r="CD167" s="522">
        <f t="shared" si="66"/>
        <v>62.72</v>
      </c>
      <c r="CE167" s="522"/>
      <c r="CF167" s="522"/>
      <c r="CG167" s="523"/>
      <c r="CH167" s="524" t="str">
        <f t="shared" si="67"/>
        <v>NOT STARTED</v>
      </c>
      <c r="CI167" s="505">
        <f t="shared" si="68"/>
        <v>0</v>
      </c>
      <c r="CJ167" s="505"/>
      <c r="CK167" s="526"/>
      <c r="CL167" s="526"/>
      <c r="CM167" s="513">
        <f t="shared" si="69"/>
        <v>0</v>
      </c>
      <c r="CN167" s="513">
        <f t="shared" si="70"/>
        <v>0</v>
      </c>
      <c r="CO167" s="501"/>
      <c r="CP167" s="501"/>
      <c r="CQ167" s="501"/>
      <c r="CR167" s="501">
        <f t="shared" si="71"/>
        <v>0</v>
      </c>
      <c r="CS167" s="527"/>
      <c r="CT167" s="527"/>
      <c r="CU167" s="527">
        <f t="shared" si="72"/>
        <v>0</v>
      </c>
      <c r="CV167" s="572"/>
    </row>
    <row r="168" ht="17" hidden="1" customHeight="1" spans="1:100">
      <c r="A168" s="499">
        <v>46419</v>
      </c>
      <c r="B168" s="500" t="s">
        <v>116</v>
      </c>
      <c r="C168" s="500" t="s">
        <v>117</v>
      </c>
      <c r="D168" s="501" t="s">
        <v>136</v>
      </c>
      <c r="E168" s="500"/>
      <c r="F168" s="500"/>
      <c r="G168" s="501" t="s">
        <v>768</v>
      </c>
      <c r="H168" s="501" t="s">
        <v>199</v>
      </c>
      <c r="I168" s="501" t="s">
        <v>200</v>
      </c>
      <c r="J168" s="501"/>
      <c r="K168" s="501" t="s">
        <v>157</v>
      </c>
      <c r="L168" s="500"/>
      <c r="M168" s="500" t="s">
        <v>769</v>
      </c>
      <c r="N168" s="573" t="s">
        <v>770</v>
      </c>
      <c r="O168" s="568" t="s">
        <v>160</v>
      </c>
      <c r="P168" s="569" t="str">
        <f t="shared" si="52"/>
        <v>&gt;=10 TONNES</v>
      </c>
      <c r="Q168" s="501">
        <v>11.6</v>
      </c>
      <c r="R168" s="501"/>
      <c r="S168" s="504" t="str">
        <f t="shared" si="53"/>
        <v>NOT STARTED</v>
      </c>
      <c r="T168" s="505">
        <f t="shared" si="54"/>
        <v>0</v>
      </c>
      <c r="U168" s="505" t="str">
        <f>IF(V168&gt;0,WEEKNUM(V168,1)&amp;"-"&amp;YEAR(V168),"")</f>
        <v>46-2026</v>
      </c>
      <c r="V168" s="506">
        <v>46340</v>
      </c>
      <c r="W168" s="574"/>
      <c r="X168" s="507" t="str">
        <f t="shared" si="55"/>
        <v>FOR SURVEY</v>
      </c>
      <c r="Y168" s="517"/>
      <c r="Z168" s="517"/>
      <c r="AA168" s="566"/>
      <c r="AB168" s="501"/>
      <c r="AC168" s="566"/>
      <c r="AD168" s="511"/>
      <c r="AE168" s="512" t="s">
        <v>216</v>
      </c>
      <c r="AF168" s="512">
        <f t="shared" si="56"/>
        <v>0</v>
      </c>
      <c r="AG168" s="513">
        <f t="shared" si="57"/>
        <v>0</v>
      </c>
      <c r="AH168" s="501"/>
      <c r="AI168" s="501"/>
      <c r="AJ168" s="501"/>
      <c r="AK168" s="501"/>
      <c r="AL168" s="501"/>
      <c r="AM168" s="500"/>
      <c r="AN168" s="505">
        <f t="shared" si="58"/>
        <v>0</v>
      </c>
      <c r="AO168" s="516" t="str">
        <f t="shared" si="51"/>
        <v>52-2026</v>
      </c>
      <c r="AP168" s="499">
        <v>46376</v>
      </c>
      <c r="AQ168" s="499">
        <v>46376</v>
      </c>
      <c r="AR168" s="515" t="str">
        <f t="shared" si="59"/>
        <v>WAITING FOR PLAN</v>
      </c>
      <c r="AS168" s="515"/>
      <c r="AT168" s="515"/>
      <c r="AU168" s="517"/>
      <c r="AV168" s="517"/>
      <c r="AW168" s="514"/>
      <c r="AX168" s="515"/>
      <c r="AY168" s="517"/>
      <c r="AZ168" s="517"/>
      <c r="BA168" s="501"/>
      <c r="BB168" s="501"/>
      <c r="BC168" s="567"/>
      <c r="BD168" s="563"/>
      <c r="BE168" s="513"/>
      <c r="BF168" s="513"/>
      <c r="BG168" s="513"/>
      <c r="BH168" s="499"/>
      <c r="BI168" s="513"/>
      <c r="BJ168" s="513"/>
      <c r="BK168" s="499"/>
      <c r="BL168" s="499"/>
      <c r="BM168" s="513"/>
      <c r="BN168" s="513"/>
      <c r="BO168" s="513"/>
      <c r="BP168" s="499"/>
      <c r="BQ168" s="519"/>
      <c r="BR168" s="505">
        <f t="shared" si="60"/>
        <v>0</v>
      </c>
      <c r="BS168" s="505" t="str">
        <f t="shared" si="61"/>
        <v/>
      </c>
      <c r="BT168" s="499"/>
      <c r="BU168" s="499" t="str">
        <f t="shared" si="62"/>
        <v/>
      </c>
      <c r="BV168" s="499"/>
      <c r="BW168" s="499" t="str">
        <f t="shared" si="63"/>
        <v>1-1900</v>
      </c>
      <c r="BX168" s="499">
        <f t="shared" si="64"/>
        <v>4.64</v>
      </c>
      <c r="BY168" s="499"/>
      <c r="BZ168" s="499"/>
      <c r="CA168" s="499"/>
      <c r="CB168" s="520">
        <f t="shared" si="65"/>
        <v>0</v>
      </c>
      <c r="CC168" s="521">
        <v>2</v>
      </c>
      <c r="CD168" s="522">
        <f t="shared" si="66"/>
        <v>4.64</v>
      </c>
      <c r="CE168" s="522"/>
      <c r="CF168" s="522"/>
      <c r="CG168" s="523"/>
      <c r="CH168" s="524" t="str">
        <f t="shared" si="67"/>
        <v>NOT STARTED</v>
      </c>
      <c r="CI168" s="505">
        <f t="shared" si="68"/>
        <v>0</v>
      </c>
      <c r="CJ168" s="505"/>
      <c r="CK168" s="526"/>
      <c r="CL168" s="526"/>
      <c r="CM168" s="513">
        <f t="shared" si="69"/>
        <v>0</v>
      </c>
      <c r="CN168" s="513">
        <f t="shared" si="70"/>
        <v>0</v>
      </c>
      <c r="CO168" s="501"/>
      <c r="CP168" s="501"/>
      <c r="CQ168" s="501"/>
      <c r="CR168" s="501">
        <f t="shared" si="71"/>
        <v>0</v>
      </c>
      <c r="CS168" s="527"/>
      <c r="CT168" s="527"/>
      <c r="CU168" s="527">
        <f t="shared" si="72"/>
        <v>0</v>
      </c>
      <c r="CV168" s="572"/>
    </row>
    <row r="169" ht="17" hidden="1" customHeight="1" spans="1:100">
      <c r="A169" s="499">
        <v>46419</v>
      </c>
      <c r="B169" s="500" t="s">
        <v>363</v>
      </c>
      <c r="C169" s="500" t="s">
        <v>117</v>
      </c>
      <c r="D169" s="501" t="s">
        <v>136</v>
      </c>
      <c r="E169" s="500"/>
      <c r="F169" s="500"/>
      <c r="G169" s="501" t="s">
        <v>771</v>
      </c>
      <c r="H169" s="501" t="s">
        <v>250</v>
      </c>
      <c r="I169" s="501" t="s">
        <v>200</v>
      </c>
      <c r="J169" s="501"/>
      <c r="K169" s="500" t="s">
        <v>363</v>
      </c>
      <c r="L169" s="500"/>
      <c r="M169" s="500" t="s">
        <v>772</v>
      </c>
      <c r="N169" s="571" t="s">
        <v>773</v>
      </c>
      <c r="O169" s="568" t="s">
        <v>160</v>
      </c>
      <c r="P169" s="569" t="str">
        <f t="shared" si="52"/>
        <v>&lt;10 TONNES</v>
      </c>
      <c r="Q169" s="501">
        <v>8.9</v>
      </c>
      <c r="R169" s="501"/>
      <c r="S169" s="504" t="str">
        <f t="shared" si="53"/>
        <v>NOT STARTED</v>
      </c>
      <c r="T169" s="505">
        <f t="shared" si="54"/>
        <v>0</v>
      </c>
      <c r="U169" s="505"/>
      <c r="V169" s="499"/>
      <c r="W169" s="574"/>
      <c r="X169" s="507" t="str">
        <f t="shared" si="55"/>
        <v>FOR SURVEY</v>
      </c>
      <c r="Y169" s="517"/>
      <c r="Z169" s="517"/>
      <c r="AA169" s="566"/>
      <c r="AB169" s="501"/>
      <c r="AC169" s="566"/>
      <c r="AD169" s="511"/>
      <c r="AE169" s="512"/>
      <c r="AF169" s="512">
        <f t="shared" si="56"/>
        <v>0</v>
      </c>
      <c r="AG169" s="513">
        <f t="shared" si="57"/>
        <v>0</v>
      </c>
      <c r="AH169" s="501"/>
      <c r="AI169" s="501"/>
      <c r="AJ169" s="501"/>
      <c r="AK169" s="501"/>
      <c r="AL169" s="501"/>
      <c r="AM169" s="500"/>
      <c r="AN169" s="505">
        <f t="shared" si="58"/>
        <v>0</v>
      </c>
      <c r="AO169" s="516" t="str">
        <f t="shared" si="51"/>
        <v/>
      </c>
      <c r="AP169" s="499"/>
      <c r="AQ169" s="499"/>
      <c r="AR169" s="515" t="str">
        <f t="shared" si="59"/>
        <v>WAITING FOR PLAN</v>
      </c>
      <c r="AS169" s="515"/>
      <c r="AT169" s="515"/>
      <c r="AU169" s="517"/>
      <c r="AV169" s="517"/>
      <c r="AW169" s="514"/>
      <c r="AX169" s="515"/>
      <c r="AY169" s="517"/>
      <c r="AZ169" s="517"/>
      <c r="BA169" s="501"/>
      <c r="BB169" s="501"/>
      <c r="BC169" s="567"/>
      <c r="BD169" s="563"/>
      <c r="BE169" s="513"/>
      <c r="BF169" s="513"/>
      <c r="BG169" s="513"/>
      <c r="BH169" s="499"/>
      <c r="BI169" s="513"/>
      <c r="BJ169" s="513"/>
      <c r="BK169" s="499"/>
      <c r="BL169" s="499"/>
      <c r="BM169" s="513"/>
      <c r="BN169" s="513"/>
      <c r="BO169" s="513"/>
      <c r="BP169" s="499"/>
      <c r="BQ169" s="519"/>
      <c r="BR169" s="505">
        <f t="shared" si="60"/>
        <v>0</v>
      </c>
      <c r="BS169" s="505" t="str">
        <f t="shared" si="61"/>
        <v/>
      </c>
      <c r="BT169" s="499"/>
      <c r="BU169" s="499" t="str">
        <f t="shared" si="62"/>
        <v/>
      </c>
      <c r="BV169" s="499"/>
      <c r="BW169" s="499" t="str">
        <f t="shared" si="63"/>
        <v>1-1900</v>
      </c>
      <c r="BX169" s="499">
        <f t="shared" si="64"/>
        <v>3.56</v>
      </c>
      <c r="BY169" s="499"/>
      <c r="BZ169" s="499"/>
      <c r="CA169" s="499"/>
      <c r="CB169" s="520">
        <f t="shared" si="65"/>
        <v>0</v>
      </c>
      <c r="CC169" s="521">
        <v>2</v>
      </c>
      <c r="CD169" s="522">
        <f t="shared" si="66"/>
        <v>3.56</v>
      </c>
      <c r="CE169" s="522"/>
      <c r="CF169" s="522"/>
      <c r="CG169" s="523"/>
      <c r="CH169" s="524" t="str">
        <f t="shared" si="67"/>
        <v>NOT STARTED</v>
      </c>
      <c r="CI169" s="505">
        <f t="shared" si="68"/>
        <v>0</v>
      </c>
      <c r="CJ169" s="505"/>
      <c r="CK169" s="526"/>
      <c r="CL169" s="526"/>
      <c r="CM169" s="513">
        <f t="shared" si="69"/>
        <v>0</v>
      </c>
      <c r="CN169" s="513">
        <f t="shared" si="70"/>
        <v>0</v>
      </c>
      <c r="CO169" s="501"/>
      <c r="CP169" s="501"/>
      <c r="CQ169" s="501"/>
      <c r="CR169" s="501">
        <f t="shared" si="71"/>
        <v>0</v>
      </c>
      <c r="CS169" s="527"/>
      <c r="CT169" s="527"/>
      <c r="CU169" s="527">
        <f t="shared" si="72"/>
        <v>0</v>
      </c>
      <c r="CV169" s="572"/>
    </row>
    <row r="170" ht="17" hidden="1" customHeight="1" spans="1:100">
      <c r="A170" s="499">
        <v>46419</v>
      </c>
      <c r="B170" s="500" t="s">
        <v>116</v>
      </c>
      <c r="C170" s="500" t="s">
        <v>117</v>
      </c>
      <c r="D170" s="501" t="s">
        <v>136</v>
      </c>
      <c r="E170" s="500"/>
      <c r="F170" s="500"/>
      <c r="G170" s="501" t="s">
        <v>774</v>
      </c>
      <c r="H170" s="501" t="s">
        <v>448</v>
      </c>
      <c r="I170" s="501" t="s">
        <v>280</v>
      </c>
      <c r="J170" s="501"/>
      <c r="K170" s="501" t="s">
        <v>157</v>
      </c>
      <c r="L170" s="500"/>
      <c r="M170" s="500" t="s">
        <v>775</v>
      </c>
      <c r="N170" s="573" t="s">
        <v>776</v>
      </c>
      <c r="O170" s="568" t="s">
        <v>160</v>
      </c>
      <c r="P170" s="569" t="str">
        <f t="shared" si="52"/>
        <v>&lt;10 TONNES</v>
      </c>
      <c r="Q170" s="501">
        <v>8.9</v>
      </c>
      <c r="R170" s="501"/>
      <c r="S170" s="504" t="str">
        <f t="shared" si="53"/>
        <v>NOT STARTED</v>
      </c>
      <c r="T170" s="505">
        <f t="shared" si="54"/>
        <v>0</v>
      </c>
      <c r="U170" s="505" t="str">
        <f>IF(V170&gt;0,WEEKNUM(V170,1)&amp;"-"&amp;YEAR(V170),"")</f>
        <v>45-2026</v>
      </c>
      <c r="V170" s="506">
        <v>46331</v>
      </c>
      <c r="W170" s="574"/>
      <c r="X170" s="507" t="str">
        <f t="shared" si="55"/>
        <v>FOR SURVEY</v>
      </c>
      <c r="Y170" s="517"/>
      <c r="Z170" s="517"/>
      <c r="AA170" s="566"/>
      <c r="AB170" s="501"/>
      <c r="AC170" s="566"/>
      <c r="AD170" s="511"/>
      <c r="AE170" s="512" t="s">
        <v>128</v>
      </c>
      <c r="AF170" s="512">
        <f t="shared" si="56"/>
        <v>0</v>
      </c>
      <c r="AG170" s="513">
        <f t="shared" si="57"/>
        <v>0</v>
      </c>
      <c r="AH170" s="501"/>
      <c r="AI170" s="501"/>
      <c r="AJ170" s="501"/>
      <c r="AK170" s="501"/>
      <c r="AL170" s="501"/>
      <c r="AM170" s="500"/>
      <c r="AN170" s="505">
        <f t="shared" si="58"/>
        <v>0</v>
      </c>
      <c r="AO170" s="516" t="str">
        <f t="shared" si="51"/>
        <v>50-2026</v>
      </c>
      <c r="AP170" s="499">
        <v>46367</v>
      </c>
      <c r="AQ170" s="499">
        <v>46367</v>
      </c>
      <c r="AR170" s="515" t="str">
        <f t="shared" si="59"/>
        <v>WAITING FOR PLAN</v>
      </c>
      <c r="AS170" s="515"/>
      <c r="AT170" s="515"/>
      <c r="AU170" s="517"/>
      <c r="AV170" s="517"/>
      <c r="AW170" s="514"/>
      <c r="AX170" s="515"/>
      <c r="AY170" s="517"/>
      <c r="AZ170" s="517"/>
      <c r="BA170" s="501"/>
      <c r="BB170" s="501"/>
      <c r="BC170" s="567"/>
      <c r="BD170" s="563"/>
      <c r="BE170" s="513"/>
      <c r="BF170" s="513"/>
      <c r="BG170" s="513"/>
      <c r="BH170" s="499"/>
      <c r="BI170" s="513"/>
      <c r="BJ170" s="513"/>
      <c r="BK170" s="499"/>
      <c r="BL170" s="499"/>
      <c r="BM170" s="513"/>
      <c r="BN170" s="513"/>
      <c r="BO170" s="513"/>
      <c r="BP170" s="499"/>
      <c r="BQ170" s="579"/>
      <c r="BR170" s="505">
        <f t="shared" si="60"/>
        <v>0</v>
      </c>
      <c r="BS170" s="505" t="str">
        <f t="shared" si="61"/>
        <v/>
      </c>
      <c r="BT170" s="499"/>
      <c r="BU170" s="499" t="str">
        <f t="shared" si="62"/>
        <v/>
      </c>
      <c r="BV170" s="499"/>
      <c r="BW170" s="499" t="str">
        <f t="shared" si="63"/>
        <v>1-1900</v>
      </c>
      <c r="BX170" s="499">
        <f t="shared" si="64"/>
        <v>3.56</v>
      </c>
      <c r="BY170" s="499"/>
      <c r="BZ170" s="499"/>
      <c r="CA170" s="499"/>
      <c r="CB170" s="520">
        <f t="shared" si="65"/>
        <v>0</v>
      </c>
      <c r="CC170" s="521">
        <v>2</v>
      </c>
      <c r="CD170" s="522">
        <f t="shared" si="66"/>
        <v>3.56</v>
      </c>
      <c r="CE170" s="522"/>
      <c r="CF170" s="522"/>
      <c r="CG170" s="523"/>
      <c r="CH170" s="524" t="str">
        <f t="shared" si="67"/>
        <v>NOT STARTED</v>
      </c>
      <c r="CI170" s="505">
        <f t="shared" si="68"/>
        <v>0</v>
      </c>
      <c r="CJ170" s="505"/>
      <c r="CK170" s="526"/>
      <c r="CL170" s="526"/>
      <c r="CM170" s="513">
        <f t="shared" si="69"/>
        <v>0</v>
      </c>
      <c r="CN170" s="513">
        <f t="shared" si="70"/>
        <v>0</v>
      </c>
      <c r="CO170" s="501"/>
      <c r="CP170" s="501"/>
      <c r="CQ170" s="501"/>
      <c r="CR170" s="501">
        <f t="shared" si="71"/>
        <v>0</v>
      </c>
      <c r="CS170" s="527"/>
      <c r="CT170" s="527"/>
      <c r="CU170" s="527">
        <f t="shared" si="72"/>
        <v>0</v>
      </c>
      <c r="CV170" s="572"/>
    </row>
    <row r="171" ht="17" hidden="1" customHeight="1" spans="1:100">
      <c r="A171" s="499">
        <v>46419</v>
      </c>
      <c r="B171" s="500" t="s">
        <v>363</v>
      </c>
      <c r="C171" s="500" t="s">
        <v>117</v>
      </c>
      <c r="D171" s="501" t="s">
        <v>136</v>
      </c>
      <c r="E171" s="500"/>
      <c r="F171" s="500"/>
      <c r="G171" s="501" t="s">
        <v>404</v>
      </c>
      <c r="H171" s="501" t="s">
        <v>243</v>
      </c>
      <c r="I171" s="501" t="s">
        <v>200</v>
      </c>
      <c r="J171" s="501"/>
      <c r="K171" s="500" t="s">
        <v>363</v>
      </c>
      <c r="L171" s="500"/>
      <c r="M171" s="500" t="s">
        <v>777</v>
      </c>
      <c r="N171" s="571" t="s">
        <v>778</v>
      </c>
      <c r="O171" s="568" t="s">
        <v>160</v>
      </c>
      <c r="P171" s="569" t="str">
        <f t="shared" si="52"/>
        <v>&lt;10 TONNES</v>
      </c>
      <c r="Q171" s="501">
        <v>8.9</v>
      </c>
      <c r="R171" s="501"/>
      <c r="S171" s="504" t="str">
        <f t="shared" si="53"/>
        <v>NOT STARTED</v>
      </c>
      <c r="T171" s="505">
        <f t="shared" si="54"/>
        <v>0</v>
      </c>
      <c r="U171" s="505"/>
      <c r="V171" s="499"/>
      <c r="W171" s="574"/>
      <c r="X171" s="507" t="str">
        <f t="shared" si="55"/>
        <v>FOR SURVEY</v>
      </c>
      <c r="Y171" s="517"/>
      <c r="Z171" s="517"/>
      <c r="AA171" s="566"/>
      <c r="AB171" s="501"/>
      <c r="AC171" s="566"/>
      <c r="AD171" s="511"/>
      <c r="AE171" s="512"/>
      <c r="AF171" s="512">
        <f t="shared" si="56"/>
        <v>0</v>
      </c>
      <c r="AG171" s="513">
        <f t="shared" si="57"/>
        <v>0</v>
      </c>
      <c r="AH171" s="501"/>
      <c r="AI171" s="501"/>
      <c r="AJ171" s="501"/>
      <c r="AK171" s="501"/>
      <c r="AL171" s="501"/>
      <c r="AM171" s="500"/>
      <c r="AN171" s="505">
        <f t="shared" si="58"/>
        <v>0</v>
      </c>
      <c r="AO171" s="516" t="str">
        <f t="shared" si="51"/>
        <v/>
      </c>
      <c r="AP171" s="499"/>
      <c r="AQ171" s="499"/>
      <c r="AR171" s="515" t="str">
        <f t="shared" si="59"/>
        <v>WAITING FOR PLAN</v>
      </c>
      <c r="AS171" s="515"/>
      <c r="AT171" s="515"/>
      <c r="AU171" s="517"/>
      <c r="AV171" s="517"/>
      <c r="AW171" s="514"/>
      <c r="AX171" s="515"/>
      <c r="AY171" s="517"/>
      <c r="AZ171" s="517"/>
      <c r="BA171" s="501"/>
      <c r="BB171" s="501"/>
      <c r="BC171" s="567"/>
      <c r="BD171" s="563"/>
      <c r="BE171" s="513"/>
      <c r="BF171" s="513"/>
      <c r="BG171" s="513"/>
      <c r="BH171" s="499"/>
      <c r="BI171" s="513"/>
      <c r="BJ171" s="513"/>
      <c r="BK171" s="499"/>
      <c r="BL171" s="499"/>
      <c r="BM171" s="513"/>
      <c r="BN171" s="513"/>
      <c r="BO171" s="513"/>
      <c r="BP171" s="499"/>
      <c r="BQ171" s="579"/>
      <c r="BR171" s="505">
        <f t="shared" si="60"/>
        <v>0</v>
      </c>
      <c r="BS171" s="505" t="str">
        <f t="shared" si="61"/>
        <v/>
      </c>
      <c r="BT171" s="499"/>
      <c r="BU171" s="499" t="str">
        <f t="shared" si="62"/>
        <v/>
      </c>
      <c r="BV171" s="499"/>
      <c r="BW171" s="499" t="str">
        <f t="shared" si="63"/>
        <v>1-1900</v>
      </c>
      <c r="BX171" s="499">
        <f t="shared" si="64"/>
        <v>3.56</v>
      </c>
      <c r="BY171" s="499"/>
      <c r="BZ171" s="499"/>
      <c r="CA171" s="499"/>
      <c r="CB171" s="520">
        <f t="shared" si="65"/>
        <v>0</v>
      </c>
      <c r="CC171" s="521">
        <v>2</v>
      </c>
      <c r="CD171" s="522">
        <f t="shared" si="66"/>
        <v>3.56</v>
      </c>
      <c r="CE171" s="522"/>
      <c r="CF171" s="522"/>
      <c r="CG171" s="523"/>
      <c r="CH171" s="524" t="str">
        <f t="shared" si="67"/>
        <v>NOT STARTED</v>
      </c>
      <c r="CI171" s="505">
        <f t="shared" si="68"/>
        <v>0</v>
      </c>
      <c r="CJ171" s="505"/>
      <c r="CK171" s="526"/>
      <c r="CL171" s="526"/>
      <c r="CM171" s="513">
        <f t="shared" si="69"/>
        <v>0</v>
      </c>
      <c r="CN171" s="513">
        <f t="shared" si="70"/>
        <v>0</v>
      </c>
      <c r="CO171" s="501"/>
      <c r="CP171" s="501"/>
      <c r="CQ171" s="501"/>
      <c r="CR171" s="501">
        <f t="shared" si="71"/>
        <v>0</v>
      </c>
      <c r="CS171" s="527"/>
      <c r="CT171" s="527"/>
      <c r="CU171" s="527">
        <f t="shared" si="72"/>
        <v>0</v>
      </c>
      <c r="CV171" s="572"/>
    </row>
    <row r="172" ht="17" hidden="1" customHeight="1" spans="1:100">
      <c r="A172" s="499">
        <v>46419</v>
      </c>
      <c r="B172" s="500" t="s">
        <v>116</v>
      </c>
      <c r="C172" s="500" t="s">
        <v>117</v>
      </c>
      <c r="D172" s="501" t="s">
        <v>136</v>
      </c>
      <c r="E172" s="500"/>
      <c r="F172" s="500"/>
      <c r="G172" s="501" t="s">
        <v>779</v>
      </c>
      <c r="H172" s="501" t="s">
        <v>335</v>
      </c>
      <c r="I172" s="501" t="s">
        <v>335</v>
      </c>
      <c r="J172" s="501"/>
      <c r="K172" s="501" t="s">
        <v>157</v>
      </c>
      <c r="L172" s="500"/>
      <c r="M172" s="500" t="s">
        <v>780</v>
      </c>
      <c r="N172" s="573" t="s">
        <v>781</v>
      </c>
      <c r="O172" s="568" t="s">
        <v>160</v>
      </c>
      <c r="P172" s="569" t="str">
        <f t="shared" si="52"/>
        <v>&lt;10 TONNES</v>
      </c>
      <c r="Q172" s="501">
        <v>8.9</v>
      </c>
      <c r="R172" s="501"/>
      <c r="S172" s="504" t="str">
        <f t="shared" si="53"/>
        <v>NOT STARTED</v>
      </c>
      <c r="T172" s="505">
        <f t="shared" si="54"/>
        <v>0</v>
      </c>
      <c r="U172" s="505" t="str">
        <f>IF(V172&gt;0,WEEKNUM(V172,1)&amp;"-"&amp;YEAR(V172),"")</f>
        <v>46-2026</v>
      </c>
      <c r="V172" s="506">
        <v>46339</v>
      </c>
      <c r="W172" s="574"/>
      <c r="X172" s="507" t="str">
        <f t="shared" si="55"/>
        <v>FOR SURVEY</v>
      </c>
      <c r="Y172" s="517"/>
      <c r="Z172" s="517"/>
      <c r="AA172" s="566"/>
      <c r="AB172" s="501"/>
      <c r="AC172" s="566"/>
      <c r="AD172" s="511"/>
      <c r="AE172" s="512" t="s">
        <v>128</v>
      </c>
      <c r="AF172" s="512">
        <f t="shared" si="56"/>
        <v>0</v>
      </c>
      <c r="AG172" s="513">
        <f t="shared" si="57"/>
        <v>0</v>
      </c>
      <c r="AH172" s="501"/>
      <c r="AI172" s="501"/>
      <c r="AJ172" s="501"/>
      <c r="AK172" s="501"/>
      <c r="AL172" s="501"/>
      <c r="AM172" s="500"/>
      <c r="AN172" s="505">
        <f t="shared" si="58"/>
        <v>0</v>
      </c>
      <c r="AO172" s="516" t="str">
        <f t="shared" si="51"/>
        <v>51-2026</v>
      </c>
      <c r="AP172" s="499">
        <v>46375</v>
      </c>
      <c r="AQ172" s="499">
        <v>46375</v>
      </c>
      <c r="AR172" s="515" t="str">
        <f t="shared" si="59"/>
        <v>WAITING FOR PLAN</v>
      </c>
      <c r="AS172" s="515"/>
      <c r="AT172" s="515"/>
      <c r="AU172" s="517"/>
      <c r="AV172" s="517"/>
      <c r="AW172" s="514"/>
      <c r="AX172" s="515"/>
      <c r="AY172" s="517"/>
      <c r="AZ172" s="517"/>
      <c r="BA172" s="501"/>
      <c r="BB172" s="501"/>
      <c r="BC172" s="567"/>
      <c r="BD172" s="563"/>
      <c r="BE172" s="513"/>
      <c r="BF172" s="513"/>
      <c r="BG172" s="513"/>
      <c r="BH172" s="499"/>
      <c r="BI172" s="513"/>
      <c r="BJ172" s="513"/>
      <c r="BK172" s="499"/>
      <c r="BL172" s="499"/>
      <c r="BM172" s="513"/>
      <c r="BN172" s="513"/>
      <c r="BO172" s="513"/>
      <c r="BP172" s="499"/>
      <c r="BQ172" s="579"/>
      <c r="BR172" s="505">
        <f t="shared" si="60"/>
        <v>0</v>
      </c>
      <c r="BS172" s="505" t="str">
        <f t="shared" si="61"/>
        <v/>
      </c>
      <c r="BT172" s="499"/>
      <c r="BU172" s="499" t="str">
        <f t="shared" si="62"/>
        <v/>
      </c>
      <c r="BV172" s="499"/>
      <c r="BW172" s="499" t="str">
        <f t="shared" si="63"/>
        <v>1-1900</v>
      </c>
      <c r="BX172" s="499">
        <f t="shared" si="64"/>
        <v>3.56</v>
      </c>
      <c r="BY172" s="499"/>
      <c r="BZ172" s="499"/>
      <c r="CA172" s="499"/>
      <c r="CB172" s="520">
        <f t="shared" si="65"/>
        <v>0</v>
      </c>
      <c r="CC172" s="521">
        <v>2</v>
      </c>
      <c r="CD172" s="522">
        <f t="shared" si="66"/>
        <v>3.56</v>
      </c>
      <c r="CE172" s="522"/>
      <c r="CF172" s="522"/>
      <c r="CG172" s="523"/>
      <c r="CH172" s="524" t="str">
        <f t="shared" si="67"/>
        <v>NOT STARTED</v>
      </c>
      <c r="CI172" s="505">
        <f t="shared" si="68"/>
        <v>0</v>
      </c>
      <c r="CJ172" s="505"/>
      <c r="CK172" s="526"/>
      <c r="CL172" s="526"/>
      <c r="CM172" s="513">
        <f t="shared" si="69"/>
        <v>0</v>
      </c>
      <c r="CN172" s="513">
        <f t="shared" si="70"/>
        <v>0</v>
      </c>
      <c r="CO172" s="501"/>
      <c r="CP172" s="501"/>
      <c r="CQ172" s="501"/>
      <c r="CR172" s="501">
        <f t="shared" si="71"/>
        <v>0</v>
      </c>
      <c r="CS172" s="527"/>
      <c r="CT172" s="527"/>
      <c r="CU172" s="527">
        <f t="shared" si="72"/>
        <v>0</v>
      </c>
      <c r="CV172" s="572"/>
    </row>
    <row r="173" ht="17" hidden="1" customHeight="1" spans="1:100">
      <c r="A173" s="499">
        <v>46419</v>
      </c>
      <c r="B173" s="500" t="s">
        <v>363</v>
      </c>
      <c r="C173" s="500" t="s">
        <v>117</v>
      </c>
      <c r="D173" s="501" t="s">
        <v>136</v>
      </c>
      <c r="E173" s="500"/>
      <c r="F173" s="500"/>
      <c r="G173" s="501" t="s">
        <v>235</v>
      </c>
      <c r="H173" s="501" t="s">
        <v>226</v>
      </c>
      <c r="I173" s="501" t="s">
        <v>205</v>
      </c>
      <c r="J173" s="501"/>
      <c r="K173" s="500" t="s">
        <v>363</v>
      </c>
      <c r="L173" s="500"/>
      <c r="M173" s="500" t="s">
        <v>782</v>
      </c>
      <c r="N173" s="571" t="s">
        <v>783</v>
      </c>
      <c r="O173" s="568" t="s">
        <v>160</v>
      </c>
      <c r="P173" s="569" t="str">
        <f t="shared" si="52"/>
        <v>&lt;10 TONNES</v>
      </c>
      <c r="Q173" s="501">
        <v>5.3</v>
      </c>
      <c r="R173" s="501"/>
      <c r="S173" s="504" t="str">
        <f t="shared" si="53"/>
        <v>NOT STARTED</v>
      </c>
      <c r="T173" s="505">
        <f t="shared" si="54"/>
        <v>0</v>
      </c>
      <c r="U173" s="505"/>
      <c r="V173" s="499"/>
      <c r="W173" s="574"/>
      <c r="X173" s="507" t="str">
        <f t="shared" si="55"/>
        <v>FOR SURVEY</v>
      </c>
      <c r="Y173" s="517"/>
      <c r="Z173" s="517"/>
      <c r="AA173" s="566"/>
      <c r="AB173" s="501"/>
      <c r="AC173" s="566"/>
      <c r="AD173" s="511"/>
      <c r="AE173" s="512"/>
      <c r="AF173" s="512">
        <f t="shared" si="56"/>
        <v>0</v>
      </c>
      <c r="AG173" s="513">
        <f t="shared" si="57"/>
        <v>0</v>
      </c>
      <c r="AH173" s="501"/>
      <c r="AI173" s="501"/>
      <c r="AJ173" s="501"/>
      <c r="AK173" s="501"/>
      <c r="AL173" s="501"/>
      <c r="AM173" s="500"/>
      <c r="AN173" s="505">
        <f t="shared" si="58"/>
        <v>0</v>
      </c>
      <c r="AO173" s="516" t="str">
        <f t="shared" si="51"/>
        <v/>
      </c>
      <c r="AP173" s="499"/>
      <c r="AQ173" s="499"/>
      <c r="AR173" s="515" t="str">
        <f t="shared" si="59"/>
        <v>WAITING FOR PLAN</v>
      </c>
      <c r="AS173" s="515"/>
      <c r="AT173" s="515"/>
      <c r="AU173" s="517"/>
      <c r="AV173" s="517"/>
      <c r="AW173" s="514"/>
      <c r="AX173" s="515"/>
      <c r="AY173" s="517"/>
      <c r="AZ173" s="517"/>
      <c r="BA173" s="501"/>
      <c r="BB173" s="501"/>
      <c r="BC173" s="567"/>
      <c r="BD173" s="563"/>
      <c r="BE173" s="513"/>
      <c r="BF173" s="513"/>
      <c r="BG173" s="513"/>
      <c r="BH173" s="499"/>
      <c r="BI173" s="513"/>
      <c r="BJ173" s="513"/>
      <c r="BK173" s="499"/>
      <c r="BL173" s="499"/>
      <c r="BM173" s="513"/>
      <c r="BN173" s="513"/>
      <c r="BO173" s="513"/>
      <c r="BP173" s="499"/>
      <c r="BQ173" s="579"/>
      <c r="BR173" s="505">
        <f t="shared" si="60"/>
        <v>0</v>
      </c>
      <c r="BS173" s="505" t="str">
        <f t="shared" si="61"/>
        <v/>
      </c>
      <c r="BT173" s="499"/>
      <c r="BU173" s="499" t="str">
        <f t="shared" si="62"/>
        <v/>
      </c>
      <c r="BV173" s="499"/>
      <c r="BW173" s="499" t="str">
        <f t="shared" si="63"/>
        <v>1-1900</v>
      </c>
      <c r="BX173" s="499">
        <f t="shared" si="64"/>
        <v>2.12</v>
      </c>
      <c r="BY173" s="499"/>
      <c r="BZ173" s="499"/>
      <c r="CA173" s="499"/>
      <c r="CB173" s="520">
        <f t="shared" si="65"/>
        <v>0</v>
      </c>
      <c r="CC173" s="521">
        <v>2</v>
      </c>
      <c r="CD173" s="522">
        <f t="shared" si="66"/>
        <v>2.12</v>
      </c>
      <c r="CE173" s="522"/>
      <c r="CF173" s="522"/>
      <c r="CG173" s="523"/>
      <c r="CH173" s="524" t="str">
        <f t="shared" si="67"/>
        <v>NOT STARTED</v>
      </c>
      <c r="CI173" s="505">
        <f t="shared" si="68"/>
        <v>0</v>
      </c>
      <c r="CJ173" s="505"/>
      <c r="CK173" s="526"/>
      <c r="CL173" s="526"/>
      <c r="CM173" s="513">
        <f t="shared" si="69"/>
        <v>0</v>
      </c>
      <c r="CN173" s="513">
        <f t="shared" si="70"/>
        <v>0</v>
      </c>
      <c r="CO173" s="501"/>
      <c r="CP173" s="501"/>
      <c r="CQ173" s="501"/>
      <c r="CR173" s="501">
        <f t="shared" si="71"/>
        <v>0</v>
      </c>
      <c r="CS173" s="527"/>
      <c r="CT173" s="527"/>
      <c r="CU173" s="527">
        <f t="shared" si="72"/>
        <v>0</v>
      </c>
      <c r="CV173" s="572"/>
    </row>
    <row r="174" ht="17" hidden="1" customHeight="1" spans="1:100">
      <c r="A174" s="499">
        <v>46419</v>
      </c>
      <c r="B174" s="500" t="s">
        <v>363</v>
      </c>
      <c r="C174" s="500" t="s">
        <v>117</v>
      </c>
      <c r="D174" s="501" t="s">
        <v>136</v>
      </c>
      <c r="E174" s="500"/>
      <c r="F174" s="500"/>
      <c r="G174" s="501" t="s">
        <v>586</v>
      </c>
      <c r="H174" s="501" t="s">
        <v>199</v>
      </c>
      <c r="I174" s="501" t="s">
        <v>200</v>
      </c>
      <c r="J174" s="501"/>
      <c r="K174" s="500" t="s">
        <v>363</v>
      </c>
      <c r="L174" s="500"/>
      <c r="M174" s="500" t="s">
        <v>784</v>
      </c>
      <c r="N174" s="571" t="s">
        <v>785</v>
      </c>
      <c r="O174" s="568" t="s">
        <v>166</v>
      </c>
      <c r="P174" s="569" t="str">
        <f t="shared" si="52"/>
        <v>&gt;=10 TONNES</v>
      </c>
      <c r="Q174" s="501">
        <v>120.1</v>
      </c>
      <c r="R174" s="501"/>
      <c r="S174" s="504" t="str">
        <f t="shared" si="53"/>
        <v>NOT STARTED</v>
      </c>
      <c r="T174" s="505">
        <f t="shared" si="54"/>
        <v>0</v>
      </c>
      <c r="U174" s="505"/>
      <c r="V174" s="499"/>
      <c r="W174" s="574"/>
      <c r="X174" s="507" t="str">
        <f t="shared" si="55"/>
        <v>FOR SURVEY</v>
      </c>
      <c r="Y174" s="517"/>
      <c r="Z174" s="517"/>
      <c r="AA174" s="566"/>
      <c r="AB174" s="501"/>
      <c r="AC174" s="566"/>
      <c r="AD174" s="511"/>
      <c r="AE174" s="512"/>
      <c r="AF174" s="512">
        <f t="shared" si="56"/>
        <v>0</v>
      </c>
      <c r="AG174" s="513">
        <f t="shared" si="57"/>
        <v>0</v>
      </c>
      <c r="AH174" s="501"/>
      <c r="AI174" s="501"/>
      <c r="AJ174" s="501"/>
      <c r="AK174" s="501"/>
      <c r="AL174" s="501"/>
      <c r="AM174" s="500"/>
      <c r="AN174" s="505">
        <f t="shared" si="58"/>
        <v>0</v>
      </c>
      <c r="AO174" s="516" t="str">
        <f t="shared" si="51"/>
        <v/>
      </c>
      <c r="AP174" s="499"/>
      <c r="AQ174" s="499"/>
      <c r="AR174" s="515" t="str">
        <f t="shared" si="59"/>
        <v>WAITING FOR PLAN</v>
      </c>
      <c r="AS174" s="515"/>
      <c r="AT174" s="515"/>
      <c r="AU174" s="517"/>
      <c r="AV174" s="517"/>
      <c r="AW174" s="514"/>
      <c r="AX174" s="515"/>
      <c r="AY174" s="517"/>
      <c r="AZ174" s="517"/>
      <c r="BA174" s="501"/>
      <c r="BB174" s="501"/>
      <c r="BC174" s="567"/>
      <c r="BD174" s="563"/>
      <c r="BE174" s="513"/>
      <c r="BF174" s="513"/>
      <c r="BG174" s="513"/>
      <c r="BH174" s="499"/>
      <c r="BI174" s="513"/>
      <c r="BJ174" s="513"/>
      <c r="BK174" s="499"/>
      <c r="BL174" s="499"/>
      <c r="BM174" s="513"/>
      <c r="BN174" s="513"/>
      <c r="BO174" s="513"/>
      <c r="BP174" s="499"/>
      <c r="BQ174" s="579"/>
      <c r="BR174" s="505">
        <f t="shared" si="60"/>
        <v>0</v>
      </c>
      <c r="BS174" s="505" t="str">
        <f t="shared" si="61"/>
        <v/>
      </c>
      <c r="BT174" s="499"/>
      <c r="BU174" s="499" t="str">
        <f t="shared" si="62"/>
        <v/>
      </c>
      <c r="BV174" s="499"/>
      <c r="BW174" s="499" t="str">
        <f t="shared" si="63"/>
        <v>7-1900</v>
      </c>
      <c r="BX174" s="499">
        <f t="shared" si="64"/>
        <v>48.04</v>
      </c>
      <c r="BY174" s="499"/>
      <c r="BZ174" s="499"/>
      <c r="CA174" s="499"/>
      <c r="CB174" s="520">
        <f t="shared" si="65"/>
        <v>0</v>
      </c>
      <c r="CC174" s="521">
        <v>2</v>
      </c>
      <c r="CD174" s="522">
        <f t="shared" si="66"/>
        <v>48.04</v>
      </c>
      <c r="CE174" s="522"/>
      <c r="CF174" s="522"/>
      <c r="CG174" s="523"/>
      <c r="CH174" s="524" t="str">
        <f t="shared" si="67"/>
        <v>NOT STARTED</v>
      </c>
      <c r="CI174" s="505">
        <f t="shared" si="68"/>
        <v>0</v>
      </c>
      <c r="CJ174" s="505"/>
      <c r="CK174" s="526"/>
      <c r="CL174" s="526"/>
      <c r="CM174" s="513">
        <f t="shared" si="69"/>
        <v>0</v>
      </c>
      <c r="CN174" s="513">
        <f t="shared" si="70"/>
        <v>0</v>
      </c>
      <c r="CO174" s="501"/>
      <c r="CP174" s="501"/>
      <c r="CQ174" s="501"/>
      <c r="CR174" s="501">
        <f t="shared" si="71"/>
        <v>0</v>
      </c>
      <c r="CS174" s="527"/>
      <c r="CT174" s="527"/>
      <c r="CU174" s="527">
        <f t="shared" si="72"/>
        <v>0</v>
      </c>
      <c r="CV174" s="572"/>
    </row>
    <row r="175" ht="17" hidden="1" customHeight="1" spans="1:100">
      <c r="A175" s="499">
        <v>46419</v>
      </c>
      <c r="B175" s="500" t="s">
        <v>363</v>
      </c>
      <c r="C175" s="500" t="s">
        <v>117</v>
      </c>
      <c r="D175" s="501" t="s">
        <v>136</v>
      </c>
      <c r="E175" s="500"/>
      <c r="F175" s="500"/>
      <c r="G175" s="501" t="s">
        <v>220</v>
      </c>
      <c r="H175" s="501" t="s">
        <v>221</v>
      </c>
      <c r="I175" s="501" t="s">
        <v>222</v>
      </c>
      <c r="J175" s="501"/>
      <c r="K175" s="500" t="s">
        <v>363</v>
      </c>
      <c r="L175" s="500"/>
      <c r="M175" s="500" t="s">
        <v>786</v>
      </c>
      <c r="N175" s="571" t="s">
        <v>787</v>
      </c>
      <c r="O175" s="568" t="s">
        <v>160</v>
      </c>
      <c r="P175" s="569" t="str">
        <f t="shared" si="52"/>
        <v>&gt;=10 TONNES</v>
      </c>
      <c r="Q175" s="501">
        <v>65.9</v>
      </c>
      <c r="R175" s="501"/>
      <c r="S175" s="504" t="str">
        <f t="shared" si="53"/>
        <v>NOT STARTED</v>
      </c>
      <c r="T175" s="505">
        <f t="shared" si="54"/>
        <v>0</v>
      </c>
      <c r="U175" s="505"/>
      <c r="V175" s="499"/>
      <c r="W175" s="574"/>
      <c r="X175" s="507" t="str">
        <f t="shared" si="55"/>
        <v>FOR SURVEY</v>
      </c>
      <c r="Y175" s="517"/>
      <c r="Z175" s="517"/>
      <c r="AA175" s="566"/>
      <c r="AB175" s="501"/>
      <c r="AC175" s="566"/>
      <c r="AD175" s="511"/>
      <c r="AE175" s="512"/>
      <c r="AF175" s="512">
        <f t="shared" si="56"/>
        <v>0</v>
      </c>
      <c r="AG175" s="513">
        <f t="shared" si="57"/>
        <v>0</v>
      </c>
      <c r="AH175" s="501"/>
      <c r="AI175" s="501"/>
      <c r="AJ175" s="501"/>
      <c r="AK175" s="501"/>
      <c r="AL175" s="501"/>
      <c r="AM175" s="500"/>
      <c r="AN175" s="505">
        <f t="shared" si="58"/>
        <v>0</v>
      </c>
      <c r="AO175" s="516" t="str">
        <f t="shared" si="51"/>
        <v/>
      </c>
      <c r="AP175" s="499"/>
      <c r="AQ175" s="499"/>
      <c r="AR175" s="515" t="str">
        <f t="shared" si="59"/>
        <v>WAITING FOR PLAN</v>
      </c>
      <c r="AS175" s="515"/>
      <c r="AT175" s="515"/>
      <c r="AU175" s="517"/>
      <c r="AV175" s="517"/>
      <c r="AW175" s="514"/>
      <c r="AX175" s="515"/>
      <c r="AY175" s="517"/>
      <c r="AZ175" s="517"/>
      <c r="BA175" s="501"/>
      <c r="BB175" s="501"/>
      <c r="BC175" s="567"/>
      <c r="BD175" s="563"/>
      <c r="BE175" s="513"/>
      <c r="BF175" s="513"/>
      <c r="BG175" s="513"/>
      <c r="BH175" s="499"/>
      <c r="BI175" s="513"/>
      <c r="BJ175" s="513"/>
      <c r="BK175" s="499"/>
      <c r="BL175" s="499"/>
      <c r="BM175" s="513"/>
      <c r="BN175" s="513"/>
      <c r="BO175" s="513"/>
      <c r="BP175" s="499"/>
      <c r="BQ175" s="579"/>
      <c r="BR175" s="505">
        <f t="shared" si="60"/>
        <v>0</v>
      </c>
      <c r="BS175" s="505" t="str">
        <f t="shared" si="61"/>
        <v/>
      </c>
      <c r="BT175" s="499"/>
      <c r="BU175" s="499" t="str">
        <f t="shared" si="62"/>
        <v/>
      </c>
      <c r="BV175" s="499"/>
      <c r="BW175" s="499" t="str">
        <f t="shared" si="63"/>
        <v>4-1900</v>
      </c>
      <c r="BX175" s="499">
        <f t="shared" si="64"/>
        <v>26.36</v>
      </c>
      <c r="BY175" s="499"/>
      <c r="BZ175" s="499"/>
      <c r="CA175" s="499"/>
      <c r="CB175" s="520">
        <f t="shared" si="65"/>
        <v>0</v>
      </c>
      <c r="CC175" s="521">
        <v>2</v>
      </c>
      <c r="CD175" s="522">
        <f t="shared" si="66"/>
        <v>26.36</v>
      </c>
      <c r="CE175" s="522"/>
      <c r="CF175" s="522"/>
      <c r="CG175" s="523"/>
      <c r="CH175" s="524" t="str">
        <f t="shared" si="67"/>
        <v>NOT STARTED</v>
      </c>
      <c r="CI175" s="505">
        <f t="shared" si="68"/>
        <v>0</v>
      </c>
      <c r="CJ175" s="505"/>
      <c r="CK175" s="526"/>
      <c r="CL175" s="526"/>
      <c r="CM175" s="513">
        <f t="shared" si="69"/>
        <v>0</v>
      </c>
      <c r="CN175" s="513">
        <f t="shared" si="70"/>
        <v>0</v>
      </c>
      <c r="CO175" s="501"/>
      <c r="CP175" s="501"/>
      <c r="CQ175" s="501"/>
      <c r="CR175" s="501">
        <f t="shared" si="71"/>
        <v>0</v>
      </c>
      <c r="CS175" s="527"/>
      <c r="CT175" s="527"/>
      <c r="CU175" s="527">
        <f t="shared" si="72"/>
        <v>0</v>
      </c>
      <c r="CV175" s="572"/>
    </row>
    <row r="176" ht="17" hidden="1" customHeight="1" spans="1:100">
      <c r="A176" s="499">
        <v>46419</v>
      </c>
      <c r="B176" s="500" t="s">
        <v>363</v>
      </c>
      <c r="C176" s="500" t="s">
        <v>117</v>
      </c>
      <c r="D176" s="501" t="s">
        <v>136</v>
      </c>
      <c r="E176" s="500"/>
      <c r="F176" s="500"/>
      <c r="G176" s="501" t="s">
        <v>788</v>
      </c>
      <c r="H176" s="501" t="s">
        <v>334</v>
      </c>
      <c r="I176" s="501" t="s">
        <v>335</v>
      </c>
      <c r="J176" s="501"/>
      <c r="K176" s="500" t="s">
        <v>363</v>
      </c>
      <c r="L176" s="500"/>
      <c r="M176" s="500" t="s">
        <v>789</v>
      </c>
      <c r="N176" s="571" t="s">
        <v>790</v>
      </c>
      <c r="O176" s="568" t="s">
        <v>143</v>
      </c>
      <c r="P176" s="569" t="str">
        <f t="shared" si="52"/>
        <v>&gt;=10 TONNES</v>
      </c>
      <c r="Q176" s="501">
        <v>31.5</v>
      </c>
      <c r="R176" s="501"/>
      <c r="S176" s="504" t="str">
        <f t="shared" si="53"/>
        <v>NOT STARTED</v>
      </c>
      <c r="T176" s="505">
        <f t="shared" si="54"/>
        <v>0</v>
      </c>
      <c r="U176" s="505"/>
      <c r="V176" s="499"/>
      <c r="W176" s="574"/>
      <c r="X176" s="507" t="str">
        <f t="shared" si="55"/>
        <v>FOR SURVEY</v>
      </c>
      <c r="Y176" s="517"/>
      <c r="Z176" s="517"/>
      <c r="AA176" s="566"/>
      <c r="AB176" s="501"/>
      <c r="AC176" s="566"/>
      <c r="AD176" s="511"/>
      <c r="AE176" s="512"/>
      <c r="AF176" s="512">
        <f t="shared" si="56"/>
        <v>0</v>
      </c>
      <c r="AG176" s="513">
        <f t="shared" si="57"/>
        <v>0</v>
      </c>
      <c r="AH176" s="501"/>
      <c r="AI176" s="501"/>
      <c r="AJ176" s="501"/>
      <c r="AK176" s="501"/>
      <c r="AL176" s="501"/>
      <c r="AM176" s="500"/>
      <c r="AN176" s="505">
        <f t="shared" si="58"/>
        <v>0</v>
      </c>
      <c r="AO176" s="516" t="str">
        <f t="shared" si="51"/>
        <v/>
      </c>
      <c r="AP176" s="499"/>
      <c r="AQ176" s="499"/>
      <c r="AR176" s="515" t="str">
        <f t="shared" si="59"/>
        <v>WAITING FOR PLAN</v>
      </c>
      <c r="AS176" s="515"/>
      <c r="AT176" s="515"/>
      <c r="AU176" s="517"/>
      <c r="AV176" s="517"/>
      <c r="AW176" s="514"/>
      <c r="AX176" s="515"/>
      <c r="AY176" s="517"/>
      <c r="AZ176" s="517"/>
      <c r="BA176" s="501"/>
      <c r="BB176" s="501"/>
      <c r="BC176" s="567"/>
      <c r="BD176" s="563"/>
      <c r="BE176" s="513"/>
      <c r="BF176" s="513"/>
      <c r="BG176" s="513"/>
      <c r="BH176" s="499"/>
      <c r="BI176" s="513"/>
      <c r="BJ176" s="513"/>
      <c r="BK176" s="499"/>
      <c r="BL176" s="499"/>
      <c r="BM176" s="513"/>
      <c r="BN176" s="513"/>
      <c r="BO176" s="513"/>
      <c r="BP176" s="499"/>
      <c r="BQ176" s="579"/>
      <c r="BR176" s="505">
        <f t="shared" si="60"/>
        <v>0</v>
      </c>
      <c r="BS176" s="505" t="str">
        <f t="shared" si="61"/>
        <v/>
      </c>
      <c r="BT176" s="499"/>
      <c r="BU176" s="499" t="str">
        <f t="shared" si="62"/>
        <v/>
      </c>
      <c r="BV176" s="499"/>
      <c r="BW176" s="499" t="str">
        <f t="shared" si="63"/>
        <v>2-1900</v>
      </c>
      <c r="BX176" s="499">
        <f t="shared" si="64"/>
        <v>12.6</v>
      </c>
      <c r="BY176" s="499"/>
      <c r="BZ176" s="499"/>
      <c r="CA176" s="499"/>
      <c r="CB176" s="520">
        <f t="shared" si="65"/>
        <v>0</v>
      </c>
      <c r="CC176" s="521">
        <v>2</v>
      </c>
      <c r="CD176" s="522">
        <f t="shared" si="66"/>
        <v>12.6</v>
      </c>
      <c r="CE176" s="522"/>
      <c r="CF176" s="522"/>
      <c r="CG176" s="523"/>
      <c r="CH176" s="524" t="str">
        <f t="shared" si="67"/>
        <v>NOT STARTED</v>
      </c>
      <c r="CI176" s="505">
        <f t="shared" si="68"/>
        <v>0</v>
      </c>
      <c r="CJ176" s="505"/>
      <c r="CK176" s="526"/>
      <c r="CL176" s="526"/>
      <c r="CM176" s="513">
        <f t="shared" si="69"/>
        <v>0</v>
      </c>
      <c r="CN176" s="513">
        <f t="shared" si="70"/>
        <v>0</v>
      </c>
      <c r="CO176" s="501"/>
      <c r="CP176" s="501"/>
      <c r="CQ176" s="501"/>
      <c r="CR176" s="501">
        <f t="shared" si="71"/>
        <v>0</v>
      </c>
      <c r="CS176" s="527"/>
      <c r="CT176" s="527"/>
      <c r="CU176" s="527">
        <f t="shared" si="72"/>
        <v>0</v>
      </c>
      <c r="CV176" s="572"/>
    </row>
    <row r="177" ht="17" hidden="1" customHeight="1" spans="1:100">
      <c r="A177" s="499">
        <v>46419</v>
      </c>
      <c r="B177" s="500" t="s">
        <v>363</v>
      </c>
      <c r="C177" s="500" t="s">
        <v>117</v>
      </c>
      <c r="D177" s="501" t="s">
        <v>136</v>
      </c>
      <c r="E177" s="500"/>
      <c r="F177" s="500"/>
      <c r="G177" s="501">
        <v>0</v>
      </c>
      <c r="H177" s="501" t="s">
        <v>199</v>
      </c>
      <c r="I177" s="501" t="s">
        <v>200</v>
      </c>
      <c r="J177" s="501"/>
      <c r="K177" s="500" t="s">
        <v>363</v>
      </c>
      <c r="L177" s="500"/>
      <c r="M177" s="500" t="s">
        <v>791</v>
      </c>
      <c r="N177" s="571" t="s">
        <v>792</v>
      </c>
      <c r="O177" s="568" t="s">
        <v>160</v>
      </c>
      <c r="P177" s="569" t="str">
        <f t="shared" si="52"/>
        <v>&gt;=10 TONNES</v>
      </c>
      <c r="Q177" s="501">
        <v>31.5</v>
      </c>
      <c r="R177" s="501"/>
      <c r="S177" s="504" t="str">
        <f t="shared" si="53"/>
        <v>NOT STARTED</v>
      </c>
      <c r="T177" s="505">
        <f t="shared" si="54"/>
        <v>0</v>
      </c>
      <c r="U177" s="505"/>
      <c r="V177" s="499"/>
      <c r="W177" s="574"/>
      <c r="X177" s="507" t="str">
        <f t="shared" si="55"/>
        <v>FOR SURVEY</v>
      </c>
      <c r="Y177" s="517"/>
      <c r="Z177" s="517"/>
      <c r="AA177" s="566"/>
      <c r="AB177" s="501"/>
      <c r="AC177" s="566"/>
      <c r="AD177" s="511"/>
      <c r="AE177" s="512"/>
      <c r="AF177" s="512">
        <f t="shared" si="56"/>
        <v>0</v>
      </c>
      <c r="AG177" s="513">
        <f t="shared" si="57"/>
        <v>0</v>
      </c>
      <c r="AH177" s="501"/>
      <c r="AI177" s="501"/>
      <c r="AJ177" s="501"/>
      <c r="AK177" s="501"/>
      <c r="AL177" s="501"/>
      <c r="AM177" s="500"/>
      <c r="AN177" s="505">
        <f t="shared" si="58"/>
        <v>0</v>
      </c>
      <c r="AO177" s="516" t="str">
        <f t="shared" si="51"/>
        <v/>
      </c>
      <c r="AP177" s="499"/>
      <c r="AQ177" s="499"/>
      <c r="AR177" s="515" t="str">
        <f t="shared" si="59"/>
        <v>WAITING FOR PLAN</v>
      </c>
      <c r="AS177" s="515"/>
      <c r="AT177" s="515"/>
      <c r="AU177" s="517"/>
      <c r="AV177" s="517"/>
      <c r="AW177" s="514"/>
      <c r="AX177" s="515"/>
      <c r="AY177" s="517"/>
      <c r="AZ177" s="517"/>
      <c r="BA177" s="501"/>
      <c r="BB177" s="501"/>
      <c r="BC177" s="567"/>
      <c r="BD177" s="563"/>
      <c r="BE177" s="513"/>
      <c r="BF177" s="513"/>
      <c r="BG177" s="513"/>
      <c r="BH177" s="499"/>
      <c r="BI177" s="513"/>
      <c r="BJ177" s="513"/>
      <c r="BK177" s="499"/>
      <c r="BL177" s="499"/>
      <c r="BM177" s="513"/>
      <c r="BN177" s="513"/>
      <c r="BO177" s="513"/>
      <c r="BP177" s="499"/>
      <c r="BQ177" s="579"/>
      <c r="BR177" s="505">
        <f t="shared" si="60"/>
        <v>0</v>
      </c>
      <c r="BS177" s="505" t="str">
        <f t="shared" si="61"/>
        <v/>
      </c>
      <c r="BT177" s="499"/>
      <c r="BU177" s="499" t="str">
        <f t="shared" si="62"/>
        <v/>
      </c>
      <c r="BV177" s="499"/>
      <c r="BW177" s="499" t="str">
        <f t="shared" si="63"/>
        <v>2-1900</v>
      </c>
      <c r="BX177" s="499">
        <f t="shared" si="64"/>
        <v>12.6</v>
      </c>
      <c r="BY177" s="499"/>
      <c r="BZ177" s="499"/>
      <c r="CA177" s="499"/>
      <c r="CB177" s="520">
        <f t="shared" si="65"/>
        <v>0</v>
      </c>
      <c r="CC177" s="521">
        <v>2</v>
      </c>
      <c r="CD177" s="522">
        <f t="shared" si="66"/>
        <v>12.6</v>
      </c>
      <c r="CE177" s="522"/>
      <c r="CF177" s="522"/>
      <c r="CG177" s="523"/>
      <c r="CH177" s="524" t="str">
        <f t="shared" si="67"/>
        <v>NOT STARTED</v>
      </c>
      <c r="CI177" s="505">
        <f t="shared" si="68"/>
        <v>0</v>
      </c>
      <c r="CJ177" s="505"/>
      <c r="CK177" s="526"/>
      <c r="CL177" s="526"/>
      <c r="CM177" s="513">
        <f t="shared" si="69"/>
        <v>0</v>
      </c>
      <c r="CN177" s="513">
        <f t="shared" si="70"/>
        <v>0</v>
      </c>
      <c r="CO177" s="501"/>
      <c r="CP177" s="501"/>
      <c r="CQ177" s="501"/>
      <c r="CR177" s="501">
        <f t="shared" si="71"/>
        <v>0</v>
      </c>
      <c r="CS177" s="527"/>
      <c r="CT177" s="527"/>
      <c r="CU177" s="527">
        <f t="shared" si="72"/>
        <v>0</v>
      </c>
      <c r="CV177" s="572"/>
    </row>
    <row r="178" ht="17" hidden="1" customHeight="1" spans="1:100">
      <c r="A178" s="499">
        <v>46419</v>
      </c>
      <c r="B178" s="500" t="s">
        <v>363</v>
      </c>
      <c r="C178" s="500" t="s">
        <v>117</v>
      </c>
      <c r="D178" s="501" t="s">
        <v>136</v>
      </c>
      <c r="E178" s="500"/>
      <c r="F178" s="500"/>
      <c r="G178" s="501" t="s">
        <v>793</v>
      </c>
      <c r="H178" s="501" t="s">
        <v>250</v>
      </c>
      <c r="I178" s="501" t="s">
        <v>200</v>
      </c>
      <c r="J178" s="501"/>
      <c r="K178" s="500" t="s">
        <v>363</v>
      </c>
      <c r="L178" s="500"/>
      <c r="M178" s="500" t="s">
        <v>794</v>
      </c>
      <c r="N178" s="571" t="s">
        <v>795</v>
      </c>
      <c r="O178" s="568" t="s">
        <v>143</v>
      </c>
      <c r="P178" s="569" t="str">
        <f t="shared" si="52"/>
        <v>&gt;=10 TONNES</v>
      </c>
      <c r="Q178" s="501">
        <v>31.5</v>
      </c>
      <c r="R178" s="501"/>
      <c r="S178" s="504" t="str">
        <f t="shared" si="53"/>
        <v>NOT STARTED</v>
      </c>
      <c r="T178" s="505">
        <f t="shared" si="54"/>
        <v>0</v>
      </c>
      <c r="U178" s="505"/>
      <c r="V178" s="499"/>
      <c r="W178" s="574"/>
      <c r="X178" s="507" t="str">
        <f t="shared" si="55"/>
        <v>FOR SURVEY</v>
      </c>
      <c r="Y178" s="517"/>
      <c r="Z178" s="517"/>
      <c r="AA178" s="566"/>
      <c r="AB178" s="501"/>
      <c r="AC178" s="566"/>
      <c r="AD178" s="511"/>
      <c r="AE178" s="512"/>
      <c r="AF178" s="512">
        <f t="shared" si="56"/>
        <v>0</v>
      </c>
      <c r="AG178" s="513">
        <f t="shared" si="57"/>
        <v>0</v>
      </c>
      <c r="AH178" s="501"/>
      <c r="AI178" s="501"/>
      <c r="AJ178" s="501"/>
      <c r="AK178" s="501"/>
      <c r="AL178" s="501"/>
      <c r="AM178" s="500"/>
      <c r="AN178" s="505">
        <f t="shared" si="58"/>
        <v>0</v>
      </c>
      <c r="AO178" s="516" t="str">
        <f t="shared" si="51"/>
        <v/>
      </c>
      <c r="AP178" s="499"/>
      <c r="AQ178" s="499"/>
      <c r="AR178" s="515" t="str">
        <f t="shared" si="59"/>
        <v>WAITING FOR PLAN</v>
      </c>
      <c r="AS178" s="515"/>
      <c r="AT178" s="515"/>
      <c r="AU178" s="517"/>
      <c r="AV178" s="517"/>
      <c r="AW178" s="514"/>
      <c r="AX178" s="515"/>
      <c r="AY178" s="517"/>
      <c r="AZ178" s="517"/>
      <c r="BA178" s="501"/>
      <c r="BB178" s="501"/>
      <c r="BC178" s="567"/>
      <c r="BD178" s="563"/>
      <c r="BE178" s="513"/>
      <c r="BF178" s="513"/>
      <c r="BG178" s="513"/>
      <c r="BH178" s="499"/>
      <c r="BI178" s="513"/>
      <c r="BJ178" s="513"/>
      <c r="BK178" s="499"/>
      <c r="BL178" s="499"/>
      <c r="BM178" s="513"/>
      <c r="BN178" s="513"/>
      <c r="BO178" s="513"/>
      <c r="BP178" s="499"/>
      <c r="BQ178" s="579"/>
      <c r="BR178" s="505">
        <f t="shared" si="60"/>
        <v>0</v>
      </c>
      <c r="BS178" s="505" t="str">
        <f t="shared" si="61"/>
        <v/>
      </c>
      <c r="BT178" s="499"/>
      <c r="BU178" s="499" t="str">
        <f t="shared" si="62"/>
        <v/>
      </c>
      <c r="BV178" s="499"/>
      <c r="BW178" s="499" t="str">
        <f t="shared" si="63"/>
        <v>2-1900</v>
      </c>
      <c r="BX178" s="499">
        <f t="shared" si="64"/>
        <v>12.6</v>
      </c>
      <c r="BY178" s="499"/>
      <c r="BZ178" s="499"/>
      <c r="CA178" s="499"/>
      <c r="CB178" s="520">
        <f t="shared" si="65"/>
        <v>0</v>
      </c>
      <c r="CC178" s="521">
        <v>2</v>
      </c>
      <c r="CD178" s="522">
        <f t="shared" si="66"/>
        <v>12.6</v>
      </c>
      <c r="CE178" s="522"/>
      <c r="CF178" s="522"/>
      <c r="CG178" s="523"/>
      <c r="CH178" s="524" t="str">
        <f t="shared" si="67"/>
        <v>NOT STARTED</v>
      </c>
      <c r="CI178" s="505">
        <f t="shared" si="68"/>
        <v>0</v>
      </c>
      <c r="CJ178" s="505"/>
      <c r="CK178" s="526"/>
      <c r="CL178" s="526"/>
      <c r="CM178" s="513">
        <f t="shared" si="69"/>
        <v>0</v>
      </c>
      <c r="CN178" s="513">
        <f t="shared" si="70"/>
        <v>0</v>
      </c>
      <c r="CO178" s="501"/>
      <c r="CP178" s="501"/>
      <c r="CQ178" s="501"/>
      <c r="CR178" s="501">
        <f t="shared" si="71"/>
        <v>0</v>
      </c>
      <c r="CS178" s="527"/>
      <c r="CT178" s="527"/>
      <c r="CU178" s="527">
        <f t="shared" si="72"/>
        <v>0</v>
      </c>
      <c r="CV178" s="572"/>
    </row>
    <row r="179" ht="17" hidden="1" customHeight="1" spans="1:100">
      <c r="A179" s="499">
        <v>46419</v>
      </c>
      <c r="B179" s="500" t="s">
        <v>363</v>
      </c>
      <c r="C179" s="500" t="s">
        <v>117</v>
      </c>
      <c r="D179" s="501" t="s">
        <v>136</v>
      </c>
      <c r="E179" s="500"/>
      <c r="F179" s="500"/>
      <c r="G179" s="501" t="s">
        <v>796</v>
      </c>
      <c r="H179" s="501" t="s">
        <v>243</v>
      </c>
      <c r="I179" s="501" t="s">
        <v>200</v>
      </c>
      <c r="J179" s="501"/>
      <c r="K179" s="500" t="s">
        <v>363</v>
      </c>
      <c r="L179" s="500"/>
      <c r="M179" s="500" t="s">
        <v>797</v>
      </c>
      <c r="N179" s="571" t="s">
        <v>798</v>
      </c>
      <c r="O179" s="568" t="s">
        <v>160</v>
      </c>
      <c r="P179" s="569" t="str">
        <f t="shared" si="52"/>
        <v>&lt;10 TONNES</v>
      </c>
      <c r="Q179" s="501">
        <v>2.6</v>
      </c>
      <c r="R179" s="501"/>
      <c r="S179" s="504" t="str">
        <f t="shared" si="53"/>
        <v>NOT STARTED</v>
      </c>
      <c r="T179" s="505">
        <f t="shared" si="54"/>
        <v>0</v>
      </c>
      <c r="U179" s="505"/>
      <c r="V179" s="499"/>
      <c r="W179" s="574"/>
      <c r="X179" s="507" t="str">
        <f t="shared" si="55"/>
        <v>FOR SURVEY</v>
      </c>
      <c r="Y179" s="517"/>
      <c r="Z179" s="517"/>
      <c r="AA179" s="566"/>
      <c r="AB179" s="501"/>
      <c r="AC179" s="566"/>
      <c r="AD179" s="511"/>
      <c r="AE179" s="512"/>
      <c r="AF179" s="512">
        <f t="shared" si="56"/>
        <v>0</v>
      </c>
      <c r="AG179" s="513">
        <f t="shared" si="57"/>
        <v>0</v>
      </c>
      <c r="AH179" s="501"/>
      <c r="AI179" s="501"/>
      <c r="AJ179" s="501"/>
      <c r="AK179" s="501"/>
      <c r="AL179" s="501"/>
      <c r="AM179" s="500"/>
      <c r="AN179" s="505">
        <f t="shared" si="58"/>
        <v>0</v>
      </c>
      <c r="AO179" s="516" t="str">
        <f t="shared" si="51"/>
        <v/>
      </c>
      <c r="AP179" s="499"/>
      <c r="AQ179" s="499"/>
      <c r="AR179" s="515" t="str">
        <f t="shared" si="59"/>
        <v>WAITING FOR PLAN</v>
      </c>
      <c r="AS179" s="515"/>
      <c r="AT179" s="515"/>
      <c r="AU179" s="517"/>
      <c r="AV179" s="517"/>
      <c r="AW179" s="514"/>
      <c r="AX179" s="515"/>
      <c r="AY179" s="517"/>
      <c r="AZ179" s="517"/>
      <c r="BA179" s="501"/>
      <c r="BB179" s="501"/>
      <c r="BC179" s="567"/>
      <c r="BD179" s="563"/>
      <c r="BE179" s="513"/>
      <c r="BF179" s="513"/>
      <c r="BG179" s="513"/>
      <c r="BH179" s="499"/>
      <c r="BI179" s="513"/>
      <c r="BJ179" s="513"/>
      <c r="BK179" s="499"/>
      <c r="BL179" s="499"/>
      <c r="BM179" s="513"/>
      <c r="BN179" s="513"/>
      <c r="BO179" s="513"/>
      <c r="BP179" s="499"/>
      <c r="BQ179" s="579"/>
      <c r="BR179" s="505">
        <f t="shared" si="60"/>
        <v>0</v>
      </c>
      <c r="BS179" s="505" t="str">
        <f t="shared" si="61"/>
        <v/>
      </c>
      <c r="BT179" s="499"/>
      <c r="BU179" s="499" t="str">
        <f t="shared" si="62"/>
        <v/>
      </c>
      <c r="BV179" s="499"/>
      <c r="BW179" s="499" t="str">
        <f t="shared" si="63"/>
        <v>1-1900</v>
      </c>
      <c r="BX179" s="499">
        <f t="shared" si="64"/>
        <v>1.04</v>
      </c>
      <c r="BY179" s="499"/>
      <c r="BZ179" s="499"/>
      <c r="CA179" s="499"/>
      <c r="CB179" s="520">
        <f t="shared" si="65"/>
        <v>0</v>
      </c>
      <c r="CC179" s="521">
        <v>2</v>
      </c>
      <c r="CD179" s="522">
        <f t="shared" si="66"/>
        <v>1.04</v>
      </c>
      <c r="CE179" s="522"/>
      <c r="CF179" s="522"/>
      <c r="CG179" s="523"/>
      <c r="CH179" s="524" t="str">
        <f t="shared" si="67"/>
        <v>NOT STARTED</v>
      </c>
      <c r="CI179" s="505">
        <f t="shared" si="68"/>
        <v>0</v>
      </c>
      <c r="CJ179" s="505"/>
      <c r="CK179" s="526"/>
      <c r="CL179" s="526"/>
      <c r="CM179" s="513">
        <f t="shared" si="69"/>
        <v>0</v>
      </c>
      <c r="CN179" s="513">
        <f t="shared" si="70"/>
        <v>0</v>
      </c>
      <c r="CO179" s="501"/>
      <c r="CP179" s="501"/>
      <c r="CQ179" s="501"/>
      <c r="CR179" s="501">
        <f t="shared" si="71"/>
        <v>0</v>
      </c>
      <c r="CS179" s="527"/>
      <c r="CT179" s="527"/>
      <c r="CU179" s="527">
        <f t="shared" si="72"/>
        <v>0</v>
      </c>
      <c r="CV179" s="572"/>
    </row>
    <row r="180" ht="17" hidden="1" customHeight="1" spans="1:100">
      <c r="A180" s="499">
        <v>46419</v>
      </c>
      <c r="B180" s="500" t="s">
        <v>116</v>
      </c>
      <c r="C180" s="500" t="s">
        <v>117</v>
      </c>
      <c r="D180" s="501" t="s">
        <v>136</v>
      </c>
      <c r="E180" s="500"/>
      <c r="F180" s="500"/>
      <c r="G180" s="501" t="s">
        <v>799</v>
      </c>
      <c r="H180" s="501" t="s">
        <v>199</v>
      </c>
      <c r="I180" s="501" t="s">
        <v>200</v>
      </c>
      <c r="J180" s="501"/>
      <c r="K180" s="501" t="s">
        <v>157</v>
      </c>
      <c r="L180" s="500"/>
      <c r="M180" s="500" t="s">
        <v>800</v>
      </c>
      <c r="N180" s="573" t="s">
        <v>801</v>
      </c>
      <c r="O180" s="568" t="s">
        <v>160</v>
      </c>
      <c r="P180" s="569" t="str">
        <f t="shared" si="52"/>
        <v>&lt;10 TONNES</v>
      </c>
      <c r="Q180" s="501">
        <v>0.4</v>
      </c>
      <c r="R180" s="501"/>
      <c r="S180" s="504" t="str">
        <f t="shared" si="53"/>
        <v>NOT STARTED</v>
      </c>
      <c r="T180" s="505">
        <f t="shared" si="54"/>
        <v>0</v>
      </c>
      <c r="U180" s="505" t="str">
        <f>IF(V180&gt;0,WEEKNUM(V180,1)&amp;"-"&amp;YEAR(V180),"")</f>
        <v>45-2026</v>
      </c>
      <c r="V180" s="506">
        <v>46330</v>
      </c>
      <c r="W180" s="574"/>
      <c r="X180" s="507" t="str">
        <f t="shared" si="55"/>
        <v>FOR SURVEY</v>
      </c>
      <c r="Y180" s="517"/>
      <c r="Z180" s="517"/>
      <c r="AA180" s="566"/>
      <c r="AB180" s="501"/>
      <c r="AC180" s="566"/>
      <c r="AD180" s="511"/>
      <c r="AE180" s="512" t="s">
        <v>128</v>
      </c>
      <c r="AF180" s="512">
        <f t="shared" si="56"/>
        <v>0</v>
      </c>
      <c r="AG180" s="513">
        <f t="shared" si="57"/>
        <v>0</v>
      </c>
      <c r="AH180" s="501"/>
      <c r="AI180" s="501"/>
      <c r="AJ180" s="501"/>
      <c r="AK180" s="501"/>
      <c r="AL180" s="501"/>
      <c r="AM180" s="500"/>
      <c r="AN180" s="505">
        <f t="shared" si="58"/>
        <v>0</v>
      </c>
      <c r="AO180" s="516" t="str">
        <f t="shared" si="51"/>
        <v>50-2026</v>
      </c>
      <c r="AP180" s="499">
        <v>46366</v>
      </c>
      <c r="AQ180" s="499">
        <v>46366</v>
      </c>
      <c r="AR180" s="515" t="str">
        <f t="shared" si="59"/>
        <v>WAITING FOR PLAN</v>
      </c>
      <c r="AS180" s="515"/>
      <c r="AT180" s="515"/>
      <c r="AU180" s="517"/>
      <c r="AV180" s="517"/>
      <c r="AW180" s="514"/>
      <c r="AX180" s="515"/>
      <c r="AY180" s="517"/>
      <c r="AZ180" s="517"/>
      <c r="BA180" s="501"/>
      <c r="BB180" s="501"/>
      <c r="BC180" s="567"/>
      <c r="BD180" s="563"/>
      <c r="BE180" s="513"/>
      <c r="BF180" s="513"/>
      <c r="BG180" s="513"/>
      <c r="BH180" s="499"/>
      <c r="BI180" s="513"/>
      <c r="BJ180" s="513"/>
      <c r="BK180" s="499"/>
      <c r="BL180" s="499"/>
      <c r="BM180" s="513"/>
      <c r="BN180" s="513"/>
      <c r="BO180" s="513"/>
      <c r="BP180" s="499"/>
      <c r="BQ180" s="579"/>
      <c r="BR180" s="505">
        <f t="shared" si="60"/>
        <v>0</v>
      </c>
      <c r="BS180" s="505" t="str">
        <f t="shared" si="61"/>
        <v/>
      </c>
      <c r="BT180" s="499"/>
      <c r="BU180" s="499" t="str">
        <f t="shared" si="62"/>
        <v/>
      </c>
      <c r="BV180" s="499"/>
      <c r="BW180" s="499" t="str">
        <f t="shared" si="63"/>
        <v>0-1900</v>
      </c>
      <c r="BX180" s="499">
        <f t="shared" si="64"/>
        <v>0.16</v>
      </c>
      <c r="BY180" s="499"/>
      <c r="BZ180" s="499"/>
      <c r="CA180" s="499"/>
      <c r="CB180" s="520">
        <f t="shared" si="65"/>
        <v>0</v>
      </c>
      <c r="CC180" s="521">
        <v>2</v>
      </c>
      <c r="CD180" s="522">
        <f t="shared" si="66"/>
        <v>0.16</v>
      </c>
      <c r="CE180" s="522"/>
      <c r="CF180" s="522"/>
      <c r="CG180" s="523"/>
      <c r="CH180" s="524" t="str">
        <f t="shared" si="67"/>
        <v>NOT STARTED</v>
      </c>
      <c r="CI180" s="505">
        <f t="shared" si="68"/>
        <v>0</v>
      </c>
      <c r="CJ180" s="505"/>
      <c r="CK180" s="526"/>
      <c r="CL180" s="526"/>
      <c r="CM180" s="513">
        <f t="shared" si="69"/>
        <v>0</v>
      </c>
      <c r="CN180" s="513">
        <f t="shared" si="70"/>
        <v>0</v>
      </c>
      <c r="CO180" s="501"/>
      <c r="CP180" s="501"/>
      <c r="CQ180" s="501"/>
      <c r="CR180" s="501">
        <f t="shared" si="71"/>
        <v>0</v>
      </c>
      <c r="CS180" s="527"/>
      <c r="CT180" s="527"/>
      <c r="CU180" s="527">
        <f t="shared" si="72"/>
        <v>0</v>
      </c>
      <c r="CV180" s="572"/>
    </row>
    <row r="181" ht="17" hidden="1" customHeight="1" spans="1:100">
      <c r="A181" s="499">
        <v>46419</v>
      </c>
      <c r="B181" s="500" t="s">
        <v>363</v>
      </c>
      <c r="C181" s="500" t="s">
        <v>117</v>
      </c>
      <c r="D181" s="501" t="s">
        <v>136</v>
      </c>
      <c r="E181" s="500"/>
      <c r="F181" s="500"/>
      <c r="G181" s="501" t="s">
        <v>802</v>
      </c>
      <c r="H181" s="501" t="s">
        <v>232</v>
      </c>
      <c r="I181" s="501" t="s">
        <v>232</v>
      </c>
      <c r="J181" s="501"/>
      <c r="K181" s="500" t="s">
        <v>363</v>
      </c>
      <c r="L181" s="500"/>
      <c r="M181" s="500" t="s">
        <v>803</v>
      </c>
      <c r="N181" s="571" t="s">
        <v>804</v>
      </c>
      <c r="O181" s="568" t="s">
        <v>160</v>
      </c>
      <c r="P181" s="569" t="str">
        <f t="shared" si="52"/>
        <v>NO DATA</v>
      </c>
      <c r="Q181" s="501">
        <v>0</v>
      </c>
      <c r="R181" s="501"/>
      <c r="S181" s="504" t="str">
        <f t="shared" si="53"/>
        <v>NOT STARTED</v>
      </c>
      <c r="T181" s="505">
        <f t="shared" si="54"/>
        <v>0</v>
      </c>
      <c r="U181" s="505"/>
      <c r="V181" s="499"/>
      <c r="W181" s="574"/>
      <c r="X181" s="507" t="str">
        <f t="shared" si="55"/>
        <v>FOR SURVEY</v>
      </c>
      <c r="Y181" s="517"/>
      <c r="Z181" s="517"/>
      <c r="AA181" s="566"/>
      <c r="AB181" s="501"/>
      <c r="AC181" s="566"/>
      <c r="AD181" s="511"/>
      <c r="AE181" s="512"/>
      <c r="AF181" s="512">
        <f t="shared" si="56"/>
        <v>0</v>
      </c>
      <c r="AG181" s="513">
        <f t="shared" si="57"/>
        <v>0</v>
      </c>
      <c r="AH181" s="501"/>
      <c r="AI181" s="501"/>
      <c r="AJ181" s="501"/>
      <c r="AK181" s="501"/>
      <c r="AL181" s="501"/>
      <c r="AM181" s="500"/>
      <c r="AN181" s="505">
        <f t="shared" si="58"/>
        <v>0</v>
      </c>
      <c r="AO181" s="516" t="str">
        <f t="shared" si="51"/>
        <v/>
      </c>
      <c r="AP181" s="499"/>
      <c r="AQ181" s="499"/>
      <c r="AR181" s="515" t="str">
        <f t="shared" si="59"/>
        <v>WAITING FOR PLAN</v>
      </c>
      <c r="AS181" s="515"/>
      <c r="AT181" s="515"/>
      <c r="AU181" s="517"/>
      <c r="AV181" s="517"/>
      <c r="AW181" s="514"/>
      <c r="AX181" s="515"/>
      <c r="AY181" s="517"/>
      <c r="AZ181" s="517"/>
      <c r="BA181" s="501"/>
      <c r="BB181" s="501"/>
      <c r="BC181" s="567"/>
      <c r="BD181" s="563"/>
      <c r="BE181" s="513"/>
      <c r="BF181" s="513"/>
      <c r="BG181" s="513"/>
      <c r="BH181" s="499"/>
      <c r="BI181" s="513"/>
      <c r="BJ181" s="513"/>
      <c r="BK181" s="499"/>
      <c r="BL181" s="499"/>
      <c r="BM181" s="513"/>
      <c r="BN181" s="513"/>
      <c r="BO181" s="513"/>
      <c r="BP181" s="499"/>
      <c r="BQ181" s="579"/>
      <c r="BR181" s="505">
        <f t="shared" si="60"/>
        <v>0</v>
      </c>
      <c r="BS181" s="505" t="str">
        <f t="shared" si="61"/>
        <v/>
      </c>
      <c r="BT181" s="499"/>
      <c r="BU181" s="499" t="str">
        <f t="shared" si="62"/>
        <v/>
      </c>
      <c r="BV181" s="499"/>
      <c r="BW181" s="499" t="str">
        <f t="shared" si="63"/>
        <v/>
      </c>
      <c r="BX181" s="499">
        <f t="shared" si="64"/>
        <v>0</v>
      </c>
      <c r="BY181" s="499"/>
      <c r="BZ181" s="499"/>
      <c r="CA181" s="499"/>
      <c r="CB181" s="520">
        <f t="shared" si="65"/>
        <v>0</v>
      </c>
      <c r="CC181" s="521">
        <v>2</v>
      </c>
      <c r="CD181" s="522">
        <f t="shared" si="66"/>
        <v>0</v>
      </c>
      <c r="CE181" s="522"/>
      <c r="CF181" s="522"/>
      <c r="CG181" s="523"/>
      <c r="CH181" s="524" t="str">
        <f t="shared" si="67"/>
        <v>NOT STARTED</v>
      </c>
      <c r="CI181" s="505">
        <f t="shared" si="68"/>
        <v>0</v>
      </c>
      <c r="CJ181" s="505"/>
      <c r="CK181" s="526"/>
      <c r="CL181" s="526"/>
      <c r="CM181" s="513">
        <f t="shared" si="69"/>
        <v>0</v>
      </c>
      <c r="CN181" s="513">
        <f t="shared" si="70"/>
        <v>0</v>
      </c>
      <c r="CO181" s="501"/>
      <c r="CP181" s="501"/>
      <c r="CQ181" s="501"/>
      <c r="CR181" s="501">
        <f t="shared" si="71"/>
        <v>0</v>
      </c>
      <c r="CS181" s="527"/>
      <c r="CT181" s="527"/>
      <c r="CU181" s="527">
        <f t="shared" si="72"/>
        <v>0</v>
      </c>
      <c r="CV181" s="572"/>
    </row>
    <row r="182" ht="17" hidden="1" customHeight="1" spans="1:100">
      <c r="A182" s="499">
        <v>46419</v>
      </c>
      <c r="B182" s="500" t="s">
        <v>363</v>
      </c>
      <c r="C182" s="500" t="s">
        <v>117</v>
      </c>
      <c r="D182" s="501" t="s">
        <v>364</v>
      </c>
      <c r="E182" s="500"/>
      <c r="F182" s="500"/>
      <c r="G182" s="501" t="s">
        <v>805</v>
      </c>
      <c r="H182" s="501" t="s">
        <v>591</v>
      </c>
      <c r="I182" s="501" t="s">
        <v>591</v>
      </c>
      <c r="J182" s="501"/>
      <c r="K182" s="500" t="s">
        <v>363</v>
      </c>
      <c r="L182" s="500"/>
      <c r="M182" s="500" t="s">
        <v>806</v>
      </c>
      <c r="N182" s="571" t="s">
        <v>807</v>
      </c>
      <c r="O182" s="568" t="s">
        <v>160</v>
      </c>
      <c r="P182" s="569" t="str">
        <f t="shared" si="52"/>
        <v>&gt;=10 TONNES</v>
      </c>
      <c r="Q182" s="501">
        <v>96.2</v>
      </c>
      <c r="R182" s="501"/>
      <c r="S182" s="504" t="str">
        <f t="shared" si="53"/>
        <v>NOT STARTED</v>
      </c>
      <c r="T182" s="505">
        <f t="shared" si="54"/>
        <v>0</v>
      </c>
      <c r="U182" s="505"/>
      <c r="V182" s="499"/>
      <c r="W182" s="574"/>
      <c r="X182" s="507" t="str">
        <f t="shared" si="55"/>
        <v>FOR SURVEY</v>
      </c>
      <c r="Y182" s="517"/>
      <c r="Z182" s="517"/>
      <c r="AA182" s="566"/>
      <c r="AB182" s="501"/>
      <c r="AC182" s="566"/>
      <c r="AD182" s="511"/>
      <c r="AE182" s="512"/>
      <c r="AF182" s="512">
        <f t="shared" si="56"/>
        <v>0</v>
      </c>
      <c r="AG182" s="513">
        <f t="shared" si="57"/>
        <v>0</v>
      </c>
      <c r="AH182" s="501"/>
      <c r="AI182" s="501"/>
      <c r="AJ182" s="501"/>
      <c r="AK182" s="501"/>
      <c r="AL182" s="501"/>
      <c r="AM182" s="500"/>
      <c r="AN182" s="505">
        <f t="shared" si="58"/>
        <v>0</v>
      </c>
      <c r="AO182" s="516" t="str">
        <f t="shared" si="51"/>
        <v/>
      </c>
      <c r="AP182" s="499"/>
      <c r="AQ182" s="499"/>
      <c r="AR182" s="515" t="str">
        <f t="shared" si="59"/>
        <v>WAITING FOR PLAN</v>
      </c>
      <c r="AS182" s="515"/>
      <c r="AT182" s="515"/>
      <c r="AU182" s="517"/>
      <c r="AV182" s="517"/>
      <c r="AW182" s="514"/>
      <c r="AX182" s="515"/>
      <c r="AY182" s="517"/>
      <c r="AZ182" s="517"/>
      <c r="BA182" s="501"/>
      <c r="BB182" s="501"/>
      <c r="BC182" s="567"/>
      <c r="BD182" s="563"/>
      <c r="BE182" s="513"/>
      <c r="BF182" s="513"/>
      <c r="BG182" s="513"/>
      <c r="BH182" s="499"/>
      <c r="BI182" s="513"/>
      <c r="BJ182" s="513"/>
      <c r="BK182" s="499"/>
      <c r="BL182" s="499"/>
      <c r="BM182" s="513"/>
      <c r="BN182" s="513"/>
      <c r="BO182" s="513"/>
      <c r="BP182" s="499"/>
      <c r="BQ182" s="579"/>
      <c r="BR182" s="505">
        <f t="shared" si="60"/>
        <v>0</v>
      </c>
      <c r="BS182" s="505" t="str">
        <f t="shared" si="61"/>
        <v/>
      </c>
      <c r="BT182" s="499"/>
      <c r="BU182" s="499" t="str">
        <f t="shared" si="62"/>
        <v/>
      </c>
      <c r="BV182" s="499"/>
      <c r="BW182" s="499" t="str">
        <f t="shared" si="63"/>
        <v>6-1900</v>
      </c>
      <c r="BX182" s="499">
        <f t="shared" si="64"/>
        <v>38.48</v>
      </c>
      <c r="BY182" s="499"/>
      <c r="BZ182" s="499"/>
      <c r="CA182" s="499"/>
      <c r="CB182" s="520">
        <f t="shared" si="65"/>
        <v>0</v>
      </c>
      <c r="CC182" s="521">
        <v>2</v>
      </c>
      <c r="CD182" s="522">
        <f t="shared" si="66"/>
        <v>38.48</v>
      </c>
      <c r="CE182" s="522"/>
      <c r="CF182" s="522"/>
      <c r="CG182" s="523"/>
      <c r="CH182" s="524" t="str">
        <f t="shared" si="67"/>
        <v>NOT STARTED</v>
      </c>
      <c r="CI182" s="505">
        <f t="shared" si="68"/>
        <v>0</v>
      </c>
      <c r="CJ182" s="505"/>
      <c r="CK182" s="526"/>
      <c r="CL182" s="526"/>
      <c r="CM182" s="513">
        <f t="shared" si="69"/>
        <v>0</v>
      </c>
      <c r="CN182" s="513">
        <f t="shared" si="70"/>
        <v>0</v>
      </c>
      <c r="CO182" s="501"/>
      <c r="CP182" s="501"/>
      <c r="CQ182" s="501"/>
      <c r="CR182" s="501">
        <f t="shared" si="71"/>
        <v>0</v>
      </c>
      <c r="CS182" s="527"/>
      <c r="CT182" s="527"/>
      <c r="CU182" s="527">
        <f t="shared" si="72"/>
        <v>0</v>
      </c>
      <c r="CV182" s="572"/>
    </row>
    <row r="183" ht="17" hidden="1" customHeight="1" spans="1:100">
      <c r="A183" s="499">
        <v>46419</v>
      </c>
      <c r="B183" s="500" t="s">
        <v>116</v>
      </c>
      <c r="C183" s="500" t="s">
        <v>117</v>
      </c>
      <c r="D183" s="501" t="s">
        <v>364</v>
      </c>
      <c r="E183" s="500"/>
      <c r="F183" s="500"/>
      <c r="G183" s="501" t="s">
        <v>808</v>
      </c>
      <c r="H183" s="501" t="s">
        <v>591</v>
      </c>
      <c r="I183" s="501" t="s">
        <v>591</v>
      </c>
      <c r="J183" s="501"/>
      <c r="K183" s="501" t="s">
        <v>157</v>
      </c>
      <c r="L183" s="500"/>
      <c r="M183" s="500" t="s">
        <v>809</v>
      </c>
      <c r="N183" s="573" t="s">
        <v>810</v>
      </c>
      <c r="O183" s="568" t="s">
        <v>143</v>
      </c>
      <c r="P183" s="569" t="str">
        <f t="shared" si="52"/>
        <v>&gt;=10 TONNES</v>
      </c>
      <c r="Q183" s="501">
        <v>66</v>
      </c>
      <c r="R183" s="501"/>
      <c r="S183" s="504" t="str">
        <f t="shared" si="53"/>
        <v>NOT STARTED</v>
      </c>
      <c r="T183" s="505">
        <f t="shared" si="54"/>
        <v>0</v>
      </c>
      <c r="U183" s="505" t="str">
        <f>IF(V183&gt;0,WEEKNUM(V183,1)&amp;"-"&amp;YEAR(V183),"")</f>
        <v>45-2026</v>
      </c>
      <c r="V183" s="506">
        <v>46331</v>
      </c>
      <c r="W183" s="574"/>
      <c r="X183" s="507" t="str">
        <f t="shared" si="55"/>
        <v>FOR SURVEY</v>
      </c>
      <c r="Y183" s="517"/>
      <c r="Z183" s="517"/>
      <c r="AA183" s="566"/>
      <c r="AB183" s="501"/>
      <c r="AC183" s="566"/>
      <c r="AD183" s="511"/>
      <c r="AE183" s="512" t="s">
        <v>128</v>
      </c>
      <c r="AF183" s="512">
        <f t="shared" si="56"/>
        <v>0</v>
      </c>
      <c r="AG183" s="513">
        <f t="shared" si="57"/>
        <v>0</v>
      </c>
      <c r="AH183" s="501"/>
      <c r="AI183" s="501"/>
      <c r="AJ183" s="501"/>
      <c r="AK183" s="501"/>
      <c r="AL183" s="501"/>
      <c r="AM183" s="500"/>
      <c r="AN183" s="505">
        <f t="shared" si="58"/>
        <v>0</v>
      </c>
      <c r="AO183" s="516" t="str">
        <f t="shared" si="51"/>
        <v>50-2026</v>
      </c>
      <c r="AP183" s="499">
        <v>46367</v>
      </c>
      <c r="AQ183" s="499">
        <v>46367</v>
      </c>
      <c r="AR183" s="515" t="str">
        <f t="shared" si="59"/>
        <v>WAITING FOR PLAN</v>
      </c>
      <c r="AS183" s="515"/>
      <c r="AT183" s="515"/>
      <c r="AU183" s="517"/>
      <c r="AV183" s="517"/>
      <c r="AW183" s="514"/>
      <c r="AX183" s="515"/>
      <c r="AY183" s="517"/>
      <c r="AZ183" s="517"/>
      <c r="BA183" s="501"/>
      <c r="BB183" s="501"/>
      <c r="BC183" s="567"/>
      <c r="BD183" s="563"/>
      <c r="BE183" s="513"/>
      <c r="BF183" s="513"/>
      <c r="BG183" s="513"/>
      <c r="BH183" s="499"/>
      <c r="BI183" s="513"/>
      <c r="BJ183" s="513"/>
      <c r="BK183" s="499"/>
      <c r="BL183" s="499"/>
      <c r="BM183" s="513"/>
      <c r="BN183" s="513"/>
      <c r="BO183" s="513"/>
      <c r="BP183" s="499"/>
      <c r="BQ183" s="579"/>
      <c r="BR183" s="505">
        <f t="shared" si="60"/>
        <v>0</v>
      </c>
      <c r="BS183" s="505" t="str">
        <f t="shared" si="61"/>
        <v/>
      </c>
      <c r="BT183" s="499"/>
      <c r="BU183" s="499" t="str">
        <f t="shared" si="62"/>
        <v/>
      </c>
      <c r="BV183" s="499"/>
      <c r="BW183" s="499" t="str">
        <f t="shared" si="63"/>
        <v>4-1900</v>
      </c>
      <c r="BX183" s="499">
        <f t="shared" si="64"/>
        <v>26.4</v>
      </c>
      <c r="BY183" s="499"/>
      <c r="BZ183" s="499"/>
      <c r="CA183" s="499"/>
      <c r="CB183" s="520">
        <f t="shared" si="65"/>
        <v>0</v>
      </c>
      <c r="CC183" s="521">
        <v>2</v>
      </c>
      <c r="CD183" s="522">
        <f t="shared" si="66"/>
        <v>26.4</v>
      </c>
      <c r="CE183" s="522"/>
      <c r="CF183" s="522"/>
      <c r="CG183" s="523"/>
      <c r="CH183" s="524" t="str">
        <f t="shared" si="67"/>
        <v>NOT STARTED</v>
      </c>
      <c r="CI183" s="505">
        <f t="shared" si="68"/>
        <v>0</v>
      </c>
      <c r="CJ183" s="505"/>
      <c r="CK183" s="526"/>
      <c r="CL183" s="526"/>
      <c r="CM183" s="513">
        <f t="shared" si="69"/>
        <v>0</v>
      </c>
      <c r="CN183" s="513">
        <f t="shared" si="70"/>
        <v>0</v>
      </c>
      <c r="CO183" s="501"/>
      <c r="CP183" s="501"/>
      <c r="CQ183" s="501"/>
      <c r="CR183" s="501">
        <f t="shared" si="71"/>
        <v>0</v>
      </c>
      <c r="CS183" s="527"/>
      <c r="CT183" s="527"/>
      <c r="CU183" s="527">
        <f t="shared" si="72"/>
        <v>0</v>
      </c>
      <c r="CV183" s="572"/>
    </row>
    <row r="184" ht="17" hidden="1" customHeight="1" spans="1:100">
      <c r="A184" s="499">
        <v>46419</v>
      </c>
      <c r="B184" s="500" t="s">
        <v>116</v>
      </c>
      <c r="C184" s="500" t="s">
        <v>117</v>
      </c>
      <c r="D184" s="501" t="s">
        <v>364</v>
      </c>
      <c r="E184" s="500"/>
      <c r="F184" s="500"/>
      <c r="G184" s="501" t="s">
        <v>663</v>
      </c>
      <c r="H184" s="501" t="s">
        <v>366</v>
      </c>
      <c r="I184" s="501" t="s">
        <v>366</v>
      </c>
      <c r="J184" s="501"/>
      <c r="K184" s="501" t="s">
        <v>157</v>
      </c>
      <c r="L184" s="500"/>
      <c r="M184" s="500" t="s">
        <v>811</v>
      </c>
      <c r="N184" s="573" t="s">
        <v>812</v>
      </c>
      <c r="O184" s="568" t="s">
        <v>160</v>
      </c>
      <c r="P184" s="569" t="str">
        <f t="shared" si="52"/>
        <v>&gt;=10 TONNES</v>
      </c>
      <c r="Q184" s="501">
        <v>58.9</v>
      </c>
      <c r="R184" s="501"/>
      <c r="S184" s="504" t="str">
        <f t="shared" si="53"/>
        <v>NOT STARTED</v>
      </c>
      <c r="T184" s="505">
        <f t="shared" si="54"/>
        <v>0</v>
      </c>
      <c r="U184" s="505" t="str">
        <f>IF(V184&gt;0,WEEKNUM(V184,1)&amp;"-"&amp;YEAR(V184),"")</f>
        <v>46-2026</v>
      </c>
      <c r="V184" s="506">
        <v>46338</v>
      </c>
      <c r="W184" s="574"/>
      <c r="X184" s="507" t="str">
        <f t="shared" si="55"/>
        <v>FOR SURVEY</v>
      </c>
      <c r="Y184" s="517"/>
      <c r="Z184" s="517"/>
      <c r="AA184" s="566"/>
      <c r="AB184" s="501"/>
      <c r="AC184" s="566"/>
      <c r="AD184" s="511"/>
      <c r="AE184" s="512" t="s">
        <v>128</v>
      </c>
      <c r="AF184" s="512">
        <f t="shared" si="56"/>
        <v>0</v>
      </c>
      <c r="AG184" s="513">
        <f t="shared" si="57"/>
        <v>0</v>
      </c>
      <c r="AH184" s="501"/>
      <c r="AI184" s="501"/>
      <c r="AJ184" s="501"/>
      <c r="AK184" s="501"/>
      <c r="AL184" s="501"/>
      <c r="AM184" s="500"/>
      <c r="AN184" s="505">
        <f t="shared" si="58"/>
        <v>0</v>
      </c>
      <c r="AO184" s="516" t="str">
        <f t="shared" si="51"/>
        <v>51-2026</v>
      </c>
      <c r="AP184" s="499">
        <v>46374</v>
      </c>
      <c r="AQ184" s="499">
        <v>46374</v>
      </c>
      <c r="AR184" s="515" t="str">
        <f t="shared" si="59"/>
        <v>WAITING FOR PLAN</v>
      </c>
      <c r="AS184" s="515"/>
      <c r="AT184" s="515"/>
      <c r="AU184" s="517"/>
      <c r="AV184" s="517"/>
      <c r="AW184" s="514"/>
      <c r="AX184" s="515"/>
      <c r="AY184" s="517"/>
      <c r="AZ184" s="517"/>
      <c r="BA184" s="501"/>
      <c r="BB184" s="501"/>
      <c r="BC184" s="567"/>
      <c r="BD184" s="563"/>
      <c r="BE184" s="513"/>
      <c r="BF184" s="513"/>
      <c r="BG184" s="513"/>
      <c r="BH184" s="499"/>
      <c r="BI184" s="513"/>
      <c r="BJ184" s="513"/>
      <c r="BK184" s="499"/>
      <c r="BL184" s="499"/>
      <c r="BM184" s="513"/>
      <c r="BN184" s="513"/>
      <c r="BO184" s="513"/>
      <c r="BP184" s="499"/>
      <c r="BQ184" s="579"/>
      <c r="BR184" s="505">
        <f t="shared" si="60"/>
        <v>0</v>
      </c>
      <c r="BS184" s="505" t="str">
        <f t="shared" si="61"/>
        <v/>
      </c>
      <c r="BT184" s="499"/>
      <c r="BU184" s="499" t="str">
        <f t="shared" si="62"/>
        <v/>
      </c>
      <c r="BV184" s="499"/>
      <c r="BW184" s="499" t="str">
        <f t="shared" si="63"/>
        <v>4-1900</v>
      </c>
      <c r="BX184" s="499">
        <f t="shared" si="64"/>
        <v>23.56</v>
      </c>
      <c r="BY184" s="499"/>
      <c r="BZ184" s="499"/>
      <c r="CA184" s="499"/>
      <c r="CB184" s="520">
        <f t="shared" si="65"/>
        <v>0</v>
      </c>
      <c r="CC184" s="521">
        <v>2</v>
      </c>
      <c r="CD184" s="522">
        <f t="shared" si="66"/>
        <v>23.56</v>
      </c>
      <c r="CE184" s="522"/>
      <c r="CF184" s="522"/>
      <c r="CG184" s="523"/>
      <c r="CH184" s="524" t="str">
        <f t="shared" si="67"/>
        <v>NOT STARTED</v>
      </c>
      <c r="CI184" s="505">
        <f t="shared" si="68"/>
        <v>0</v>
      </c>
      <c r="CJ184" s="505"/>
      <c r="CK184" s="526"/>
      <c r="CL184" s="526"/>
      <c r="CM184" s="513">
        <f t="shared" si="69"/>
        <v>0</v>
      </c>
      <c r="CN184" s="513">
        <f t="shared" si="70"/>
        <v>0</v>
      </c>
      <c r="CO184" s="501"/>
      <c r="CP184" s="501"/>
      <c r="CQ184" s="501"/>
      <c r="CR184" s="501">
        <f t="shared" si="71"/>
        <v>0</v>
      </c>
      <c r="CS184" s="527"/>
      <c r="CT184" s="527"/>
      <c r="CU184" s="527">
        <f t="shared" si="72"/>
        <v>0</v>
      </c>
      <c r="CV184" s="572"/>
    </row>
    <row r="185" ht="17" hidden="1" customHeight="1" spans="1:100">
      <c r="A185" s="499">
        <v>46419</v>
      </c>
      <c r="B185" s="500" t="s">
        <v>363</v>
      </c>
      <c r="C185" s="500" t="s">
        <v>117</v>
      </c>
      <c r="D185" s="501" t="s">
        <v>364</v>
      </c>
      <c r="E185" s="500"/>
      <c r="F185" s="500"/>
      <c r="G185" s="501" t="s">
        <v>813</v>
      </c>
      <c r="H185" s="501" t="s">
        <v>591</v>
      </c>
      <c r="I185" s="501" t="s">
        <v>591</v>
      </c>
      <c r="J185" s="501"/>
      <c r="K185" s="500" t="s">
        <v>363</v>
      </c>
      <c r="L185" s="500"/>
      <c r="M185" s="500" t="s">
        <v>814</v>
      </c>
      <c r="N185" s="571" t="s">
        <v>815</v>
      </c>
      <c r="O185" s="568" t="s">
        <v>143</v>
      </c>
      <c r="P185" s="569" t="str">
        <f t="shared" si="52"/>
        <v>&gt;=10 TONNES</v>
      </c>
      <c r="Q185" s="501">
        <v>52.8</v>
      </c>
      <c r="R185" s="501"/>
      <c r="S185" s="504" t="str">
        <f t="shared" si="53"/>
        <v>NOT STARTED</v>
      </c>
      <c r="T185" s="505">
        <f t="shared" si="54"/>
        <v>0</v>
      </c>
      <c r="U185" s="505"/>
      <c r="V185" s="499"/>
      <c r="W185" s="574"/>
      <c r="X185" s="507" t="str">
        <f t="shared" si="55"/>
        <v>FOR SURVEY</v>
      </c>
      <c r="Y185" s="517"/>
      <c r="Z185" s="517"/>
      <c r="AA185" s="566"/>
      <c r="AB185" s="501"/>
      <c r="AC185" s="566"/>
      <c r="AD185" s="511"/>
      <c r="AE185" s="512"/>
      <c r="AF185" s="512">
        <f t="shared" si="56"/>
        <v>0</v>
      </c>
      <c r="AG185" s="513">
        <f t="shared" si="57"/>
        <v>0</v>
      </c>
      <c r="AH185" s="501"/>
      <c r="AI185" s="501"/>
      <c r="AJ185" s="501"/>
      <c r="AK185" s="501"/>
      <c r="AL185" s="501"/>
      <c r="AM185" s="500"/>
      <c r="AN185" s="505">
        <f t="shared" si="58"/>
        <v>0</v>
      </c>
      <c r="AO185" s="516" t="str">
        <f t="shared" si="51"/>
        <v/>
      </c>
      <c r="AP185" s="499"/>
      <c r="AQ185" s="499"/>
      <c r="AR185" s="515" t="str">
        <f t="shared" si="59"/>
        <v>WAITING FOR PLAN</v>
      </c>
      <c r="AS185" s="515"/>
      <c r="AT185" s="515"/>
      <c r="AU185" s="517"/>
      <c r="AV185" s="517"/>
      <c r="AW185" s="514"/>
      <c r="AX185" s="515"/>
      <c r="AY185" s="517"/>
      <c r="AZ185" s="517"/>
      <c r="BA185" s="501"/>
      <c r="BB185" s="501"/>
      <c r="BC185" s="567"/>
      <c r="BD185" s="563"/>
      <c r="BE185" s="513"/>
      <c r="BF185" s="513"/>
      <c r="BG185" s="513"/>
      <c r="BH185" s="499"/>
      <c r="BI185" s="513"/>
      <c r="BJ185" s="513"/>
      <c r="BK185" s="499"/>
      <c r="BL185" s="499"/>
      <c r="BM185" s="513"/>
      <c r="BN185" s="513"/>
      <c r="BO185" s="513"/>
      <c r="BP185" s="499"/>
      <c r="BQ185" s="579"/>
      <c r="BR185" s="505">
        <f t="shared" si="60"/>
        <v>0</v>
      </c>
      <c r="BS185" s="505" t="str">
        <f t="shared" si="61"/>
        <v/>
      </c>
      <c r="BT185" s="499"/>
      <c r="BU185" s="499" t="str">
        <f t="shared" si="62"/>
        <v/>
      </c>
      <c r="BV185" s="499"/>
      <c r="BW185" s="499" t="str">
        <f t="shared" si="63"/>
        <v>3-1900</v>
      </c>
      <c r="BX185" s="499">
        <f t="shared" si="64"/>
        <v>21.12</v>
      </c>
      <c r="BY185" s="499"/>
      <c r="BZ185" s="499"/>
      <c r="CA185" s="499"/>
      <c r="CB185" s="520">
        <f t="shared" si="65"/>
        <v>0</v>
      </c>
      <c r="CC185" s="521">
        <v>2</v>
      </c>
      <c r="CD185" s="522">
        <f t="shared" si="66"/>
        <v>21.12</v>
      </c>
      <c r="CE185" s="522"/>
      <c r="CF185" s="522"/>
      <c r="CG185" s="523"/>
      <c r="CH185" s="524" t="str">
        <f t="shared" si="67"/>
        <v>NOT STARTED</v>
      </c>
      <c r="CI185" s="505">
        <f t="shared" si="68"/>
        <v>0</v>
      </c>
      <c r="CJ185" s="505"/>
      <c r="CK185" s="526"/>
      <c r="CL185" s="526"/>
      <c r="CM185" s="513">
        <f t="shared" si="69"/>
        <v>0</v>
      </c>
      <c r="CN185" s="513">
        <f t="shared" si="70"/>
        <v>0</v>
      </c>
      <c r="CO185" s="501"/>
      <c r="CP185" s="501"/>
      <c r="CQ185" s="501"/>
      <c r="CR185" s="501">
        <f t="shared" si="71"/>
        <v>0</v>
      </c>
      <c r="CS185" s="527"/>
      <c r="CT185" s="527"/>
      <c r="CU185" s="527">
        <f t="shared" si="72"/>
        <v>0</v>
      </c>
      <c r="CV185" s="572"/>
    </row>
    <row r="186" ht="17" hidden="1" customHeight="1" spans="1:100">
      <c r="A186" s="499">
        <v>46419</v>
      </c>
      <c r="B186" s="500" t="s">
        <v>116</v>
      </c>
      <c r="C186" s="500" t="s">
        <v>117</v>
      </c>
      <c r="D186" s="501" t="s">
        <v>364</v>
      </c>
      <c r="E186" s="500"/>
      <c r="F186" s="500"/>
      <c r="G186" s="501" t="s">
        <v>816</v>
      </c>
      <c r="H186" s="501" t="s">
        <v>591</v>
      </c>
      <c r="I186" s="501" t="s">
        <v>591</v>
      </c>
      <c r="J186" s="501"/>
      <c r="K186" s="501" t="s">
        <v>157</v>
      </c>
      <c r="L186" s="500"/>
      <c r="M186" s="500" t="s">
        <v>817</v>
      </c>
      <c r="N186" s="573" t="s">
        <v>818</v>
      </c>
      <c r="O186" s="568" t="s">
        <v>143</v>
      </c>
      <c r="P186" s="569" t="str">
        <f t="shared" si="52"/>
        <v>&gt;=10 TONNES</v>
      </c>
      <c r="Q186" s="501">
        <v>49.7</v>
      </c>
      <c r="R186" s="501"/>
      <c r="S186" s="504" t="str">
        <f t="shared" si="53"/>
        <v>NOT STARTED</v>
      </c>
      <c r="T186" s="505">
        <f t="shared" si="54"/>
        <v>0</v>
      </c>
      <c r="U186" s="505" t="str">
        <f>IF(V186&gt;0,WEEKNUM(V186,1)&amp;"-"&amp;YEAR(V186),"")</f>
        <v>46-2026</v>
      </c>
      <c r="V186" s="506">
        <v>46337</v>
      </c>
      <c r="W186" s="574"/>
      <c r="X186" s="507" t="str">
        <f t="shared" si="55"/>
        <v>FOR SURVEY</v>
      </c>
      <c r="Y186" s="517"/>
      <c r="Z186" s="517"/>
      <c r="AA186" s="566"/>
      <c r="AB186" s="501"/>
      <c r="AC186" s="566"/>
      <c r="AD186" s="511"/>
      <c r="AE186" s="512" t="s">
        <v>128</v>
      </c>
      <c r="AF186" s="512">
        <f t="shared" si="56"/>
        <v>0</v>
      </c>
      <c r="AG186" s="513">
        <f t="shared" si="57"/>
        <v>0</v>
      </c>
      <c r="AH186" s="501"/>
      <c r="AI186" s="501"/>
      <c r="AJ186" s="501"/>
      <c r="AK186" s="501"/>
      <c r="AL186" s="501"/>
      <c r="AM186" s="500"/>
      <c r="AN186" s="505">
        <f t="shared" si="58"/>
        <v>0</v>
      </c>
      <c r="AO186" s="516" t="str">
        <f t="shared" si="51"/>
        <v>51-2026</v>
      </c>
      <c r="AP186" s="499">
        <v>46373</v>
      </c>
      <c r="AQ186" s="499">
        <v>46373</v>
      </c>
      <c r="AR186" s="515" t="str">
        <f t="shared" si="59"/>
        <v>WAITING FOR PLAN</v>
      </c>
      <c r="AS186" s="515"/>
      <c r="AT186" s="515"/>
      <c r="AU186" s="517"/>
      <c r="AV186" s="517"/>
      <c r="AW186" s="514"/>
      <c r="AX186" s="515"/>
      <c r="AY186" s="517"/>
      <c r="AZ186" s="517"/>
      <c r="BA186" s="501"/>
      <c r="BB186" s="501"/>
      <c r="BC186" s="567"/>
      <c r="BD186" s="563"/>
      <c r="BE186" s="513"/>
      <c r="BF186" s="513"/>
      <c r="BG186" s="513"/>
      <c r="BH186" s="499"/>
      <c r="BI186" s="513"/>
      <c r="BJ186" s="513"/>
      <c r="BK186" s="499"/>
      <c r="BL186" s="499"/>
      <c r="BM186" s="513"/>
      <c r="BN186" s="513"/>
      <c r="BO186" s="513"/>
      <c r="BP186" s="499"/>
      <c r="BQ186" s="579"/>
      <c r="BR186" s="505">
        <f t="shared" si="60"/>
        <v>0</v>
      </c>
      <c r="BS186" s="505" t="str">
        <f t="shared" si="61"/>
        <v/>
      </c>
      <c r="BT186" s="499"/>
      <c r="BU186" s="499" t="str">
        <f t="shared" si="62"/>
        <v/>
      </c>
      <c r="BV186" s="499"/>
      <c r="BW186" s="499" t="str">
        <f t="shared" si="63"/>
        <v>3-1900</v>
      </c>
      <c r="BX186" s="499">
        <f t="shared" si="64"/>
        <v>19.88</v>
      </c>
      <c r="BY186" s="499"/>
      <c r="BZ186" s="499"/>
      <c r="CA186" s="499"/>
      <c r="CB186" s="520">
        <f t="shared" si="65"/>
        <v>0</v>
      </c>
      <c r="CC186" s="521">
        <v>2</v>
      </c>
      <c r="CD186" s="522">
        <f t="shared" si="66"/>
        <v>19.88</v>
      </c>
      <c r="CE186" s="522"/>
      <c r="CF186" s="522"/>
      <c r="CG186" s="523"/>
      <c r="CH186" s="524" t="str">
        <f t="shared" si="67"/>
        <v>NOT STARTED</v>
      </c>
      <c r="CI186" s="505">
        <f t="shared" si="68"/>
        <v>0</v>
      </c>
      <c r="CJ186" s="505"/>
      <c r="CK186" s="526"/>
      <c r="CL186" s="526"/>
      <c r="CM186" s="513">
        <f t="shared" si="69"/>
        <v>0</v>
      </c>
      <c r="CN186" s="513">
        <f t="shared" si="70"/>
        <v>0</v>
      </c>
      <c r="CO186" s="501"/>
      <c r="CP186" s="501"/>
      <c r="CQ186" s="501"/>
      <c r="CR186" s="501">
        <f t="shared" si="71"/>
        <v>0</v>
      </c>
      <c r="CS186" s="527"/>
      <c r="CT186" s="527"/>
      <c r="CU186" s="527">
        <f t="shared" si="72"/>
        <v>0</v>
      </c>
      <c r="CV186" s="572"/>
    </row>
    <row r="187" ht="17" hidden="1" customHeight="1" spans="1:100">
      <c r="A187" s="499">
        <v>46419</v>
      </c>
      <c r="B187" s="500" t="s">
        <v>363</v>
      </c>
      <c r="C187" s="500" t="s">
        <v>117</v>
      </c>
      <c r="D187" s="501" t="s">
        <v>364</v>
      </c>
      <c r="E187" s="500"/>
      <c r="F187" s="500"/>
      <c r="G187" s="501" t="s">
        <v>819</v>
      </c>
      <c r="H187" s="501" t="s">
        <v>485</v>
      </c>
      <c r="I187" s="501" t="s">
        <v>485</v>
      </c>
      <c r="J187" s="501"/>
      <c r="K187" s="500" t="s">
        <v>363</v>
      </c>
      <c r="L187" s="500"/>
      <c r="M187" s="500" t="s">
        <v>820</v>
      </c>
      <c r="N187" s="571" t="s">
        <v>821</v>
      </c>
      <c r="O187" s="568" t="s">
        <v>143</v>
      </c>
      <c r="P187" s="569" t="str">
        <f t="shared" si="52"/>
        <v>&gt;=10 TONNES</v>
      </c>
      <c r="Q187" s="501">
        <v>44.4</v>
      </c>
      <c r="R187" s="501"/>
      <c r="S187" s="504" t="str">
        <f t="shared" si="53"/>
        <v>NOT STARTED</v>
      </c>
      <c r="T187" s="505">
        <f t="shared" si="54"/>
        <v>0</v>
      </c>
      <c r="U187" s="505"/>
      <c r="V187" s="499"/>
      <c r="W187" s="574"/>
      <c r="X187" s="507" t="str">
        <f t="shared" si="55"/>
        <v>FOR SURVEY</v>
      </c>
      <c r="Y187" s="517"/>
      <c r="Z187" s="517"/>
      <c r="AA187" s="566"/>
      <c r="AB187" s="501"/>
      <c r="AC187" s="566"/>
      <c r="AD187" s="511"/>
      <c r="AE187" s="512"/>
      <c r="AF187" s="512">
        <f t="shared" si="56"/>
        <v>0</v>
      </c>
      <c r="AG187" s="513">
        <f t="shared" si="57"/>
        <v>0</v>
      </c>
      <c r="AH187" s="501"/>
      <c r="AI187" s="501"/>
      <c r="AJ187" s="501"/>
      <c r="AK187" s="501"/>
      <c r="AL187" s="501"/>
      <c r="AM187" s="500"/>
      <c r="AN187" s="505">
        <f t="shared" si="58"/>
        <v>0</v>
      </c>
      <c r="AO187" s="516" t="str">
        <f t="shared" si="51"/>
        <v/>
      </c>
      <c r="AP187" s="499"/>
      <c r="AQ187" s="499"/>
      <c r="AR187" s="515" t="str">
        <f t="shared" si="59"/>
        <v>WAITING FOR PLAN</v>
      </c>
      <c r="AS187" s="515"/>
      <c r="AT187" s="515"/>
      <c r="AU187" s="517"/>
      <c r="AV187" s="517"/>
      <c r="AW187" s="514"/>
      <c r="AX187" s="515"/>
      <c r="AY187" s="517"/>
      <c r="AZ187" s="517"/>
      <c r="BA187" s="501"/>
      <c r="BB187" s="501"/>
      <c r="BC187" s="567"/>
      <c r="BD187" s="563"/>
      <c r="BE187" s="513"/>
      <c r="BF187" s="513"/>
      <c r="BG187" s="513"/>
      <c r="BH187" s="499"/>
      <c r="BI187" s="513"/>
      <c r="BJ187" s="513"/>
      <c r="BK187" s="499"/>
      <c r="BL187" s="499"/>
      <c r="BM187" s="513"/>
      <c r="BN187" s="513"/>
      <c r="BO187" s="513"/>
      <c r="BP187" s="499"/>
      <c r="BQ187" s="579"/>
      <c r="BR187" s="505">
        <f t="shared" si="60"/>
        <v>0</v>
      </c>
      <c r="BS187" s="505" t="str">
        <f t="shared" si="61"/>
        <v/>
      </c>
      <c r="BT187" s="499"/>
      <c r="BU187" s="499" t="str">
        <f t="shared" si="62"/>
        <v/>
      </c>
      <c r="BV187" s="499"/>
      <c r="BW187" s="499" t="str">
        <f t="shared" si="63"/>
        <v>3-1900</v>
      </c>
      <c r="BX187" s="499">
        <f t="shared" si="64"/>
        <v>17.76</v>
      </c>
      <c r="BY187" s="499"/>
      <c r="BZ187" s="499"/>
      <c r="CA187" s="499"/>
      <c r="CB187" s="520">
        <f t="shared" si="65"/>
        <v>0</v>
      </c>
      <c r="CC187" s="521">
        <v>2</v>
      </c>
      <c r="CD187" s="522">
        <f t="shared" si="66"/>
        <v>17.76</v>
      </c>
      <c r="CE187" s="522"/>
      <c r="CF187" s="522"/>
      <c r="CG187" s="523"/>
      <c r="CH187" s="524" t="str">
        <f t="shared" si="67"/>
        <v>NOT STARTED</v>
      </c>
      <c r="CI187" s="505">
        <f t="shared" si="68"/>
        <v>0</v>
      </c>
      <c r="CJ187" s="505"/>
      <c r="CK187" s="526"/>
      <c r="CL187" s="526"/>
      <c r="CM187" s="513">
        <f t="shared" si="69"/>
        <v>0</v>
      </c>
      <c r="CN187" s="513">
        <f t="shared" si="70"/>
        <v>0</v>
      </c>
      <c r="CO187" s="501"/>
      <c r="CP187" s="501"/>
      <c r="CQ187" s="501"/>
      <c r="CR187" s="501">
        <f t="shared" si="71"/>
        <v>0</v>
      </c>
      <c r="CS187" s="527"/>
      <c r="CT187" s="527"/>
      <c r="CU187" s="527">
        <f t="shared" si="72"/>
        <v>0</v>
      </c>
      <c r="CV187" s="572"/>
    </row>
    <row r="188" ht="17" hidden="1" customHeight="1" spans="1:100">
      <c r="A188" s="499">
        <v>46419</v>
      </c>
      <c r="B188" s="500" t="s">
        <v>116</v>
      </c>
      <c r="C188" s="500" t="s">
        <v>117</v>
      </c>
      <c r="D188" s="501" t="s">
        <v>364</v>
      </c>
      <c r="E188" s="500"/>
      <c r="F188" s="500"/>
      <c r="G188" s="501" t="s">
        <v>822</v>
      </c>
      <c r="H188" s="501" t="s">
        <v>591</v>
      </c>
      <c r="I188" s="501" t="s">
        <v>591</v>
      </c>
      <c r="J188" s="501"/>
      <c r="K188" s="501" t="s">
        <v>157</v>
      </c>
      <c r="L188" s="500"/>
      <c r="M188" s="500" t="s">
        <v>823</v>
      </c>
      <c r="N188" s="573" t="s">
        <v>824</v>
      </c>
      <c r="O188" s="568" t="s">
        <v>160</v>
      </c>
      <c r="P188" s="569" t="str">
        <f t="shared" si="52"/>
        <v>&lt;10 TONNES</v>
      </c>
      <c r="Q188" s="501">
        <v>8.9</v>
      </c>
      <c r="R188" s="501"/>
      <c r="S188" s="504" t="str">
        <f t="shared" si="53"/>
        <v>NOT STARTED</v>
      </c>
      <c r="T188" s="505">
        <f t="shared" si="54"/>
        <v>0</v>
      </c>
      <c r="U188" s="505" t="str">
        <f>IF(V188&gt;0,WEEKNUM(V188,1)&amp;"-"&amp;YEAR(V188),"")</f>
        <v>45-2026</v>
      </c>
      <c r="V188" s="506">
        <v>46333</v>
      </c>
      <c r="W188" s="574"/>
      <c r="X188" s="507" t="str">
        <f t="shared" si="55"/>
        <v>FOR SURVEY</v>
      </c>
      <c r="Y188" s="517"/>
      <c r="Z188" s="517"/>
      <c r="AA188" s="566"/>
      <c r="AB188" s="501"/>
      <c r="AC188" s="566"/>
      <c r="AD188" s="511"/>
      <c r="AE188" s="512" t="s">
        <v>128</v>
      </c>
      <c r="AF188" s="512">
        <f t="shared" si="56"/>
        <v>0</v>
      </c>
      <c r="AG188" s="513">
        <f t="shared" si="57"/>
        <v>0</v>
      </c>
      <c r="AH188" s="501"/>
      <c r="AI188" s="501"/>
      <c r="AJ188" s="501"/>
      <c r="AK188" s="501"/>
      <c r="AL188" s="501"/>
      <c r="AM188" s="500"/>
      <c r="AN188" s="505">
        <f t="shared" si="58"/>
        <v>0</v>
      </c>
      <c r="AO188" s="516" t="str">
        <f t="shared" si="51"/>
        <v>51-2026</v>
      </c>
      <c r="AP188" s="499">
        <v>46369</v>
      </c>
      <c r="AQ188" s="499">
        <v>46369</v>
      </c>
      <c r="AR188" s="515" t="str">
        <f t="shared" si="59"/>
        <v>WAITING FOR PLAN</v>
      </c>
      <c r="AS188" s="515"/>
      <c r="AT188" s="515"/>
      <c r="AU188" s="517"/>
      <c r="AV188" s="517"/>
      <c r="AW188" s="514"/>
      <c r="AX188" s="515"/>
      <c r="AY188" s="517"/>
      <c r="AZ188" s="517"/>
      <c r="BA188" s="501"/>
      <c r="BB188" s="501"/>
      <c r="BC188" s="567"/>
      <c r="BD188" s="563"/>
      <c r="BE188" s="513"/>
      <c r="BF188" s="513"/>
      <c r="BG188" s="513"/>
      <c r="BH188" s="499"/>
      <c r="BI188" s="513"/>
      <c r="BJ188" s="513"/>
      <c r="BK188" s="499"/>
      <c r="BL188" s="499"/>
      <c r="BM188" s="513"/>
      <c r="BN188" s="513"/>
      <c r="BO188" s="513"/>
      <c r="BP188" s="499"/>
      <c r="BQ188" s="579"/>
      <c r="BR188" s="505">
        <f t="shared" si="60"/>
        <v>0</v>
      </c>
      <c r="BS188" s="505" t="str">
        <f t="shared" si="61"/>
        <v/>
      </c>
      <c r="BT188" s="499"/>
      <c r="BU188" s="499" t="str">
        <f t="shared" si="62"/>
        <v/>
      </c>
      <c r="BV188" s="499"/>
      <c r="BW188" s="499" t="str">
        <f t="shared" si="63"/>
        <v>1-1900</v>
      </c>
      <c r="BX188" s="499">
        <f t="shared" si="64"/>
        <v>3.56</v>
      </c>
      <c r="BY188" s="499"/>
      <c r="BZ188" s="499"/>
      <c r="CA188" s="499"/>
      <c r="CB188" s="520">
        <f t="shared" si="65"/>
        <v>0</v>
      </c>
      <c r="CC188" s="521">
        <v>2</v>
      </c>
      <c r="CD188" s="522">
        <f t="shared" si="66"/>
        <v>3.56</v>
      </c>
      <c r="CE188" s="522"/>
      <c r="CF188" s="522"/>
      <c r="CG188" s="523"/>
      <c r="CH188" s="524" t="str">
        <f t="shared" si="67"/>
        <v>NOT STARTED</v>
      </c>
      <c r="CI188" s="505">
        <f t="shared" si="68"/>
        <v>0</v>
      </c>
      <c r="CJ188" s="505"/>
      <c r="CK188" s="526"/>
      <c r="CL188" s="526"/>
      <c r="CM188" s="513">
        <f t="shared" si="69"/>
        <v>0</v>
      </c>
      <c r="CN188" s="513">
        <f t="shared" si="70"/>
        <v>0</v>
      </c>
      <c r="CO188" s="501"/>
      <c r="CP188" s="501"/>
      <c r="CQ188" s="501"/>
      <c r="CR188" s="501">
        <f t="shared" si="71"/>
        <v>0</v>
      </c>
      <c r="CS188" s="527"/>
      <c r="CT188" s="527"/>
      <c r="CU188" s="527">
        <f t="shared" si="72"/>
        <v>0</v>
      </c>
      <c r="CV188" s="572"/>
    </row>
    <row r="189" ht="17" hidden="1" customHeight="1" spans="1:100">
      <c r="A189" s="499">
        <v>46419</v>
      </c>
      <c r="B189" s="500" t="s">
        <v>363</v>
      </c>
      <c r="C189" s="500" t="s">
        <v>117</v>
      </c>
      <c r="D189" s="501" t="s">
        <v>500</v>
      </c>
      <c r="E189" s="500"/>
      <c r="F189" s="500"/>
      <c r="G189" s="501" t="s">
        <v>825</v>
      </c>
      <c r="H189" s="501" t="s">
        <v>826</v>
      </c>
      <c r="I189" s="501" t="s">
        <v>503</v>
      </c>
      <c r="J189" s="501"/>
      <c r="K189" s="500" t="s">
        <v>363</v>
      </c>
      <c r="L189" s="500"/>
      <c r="M189" s="500" t="s">
        <v>827</v>
      </c>
      <c r="N189" s="571" t="s">
        <v>828</v>
      </c>
      <c r="O189" s="568" t="s">
        <v>166</v>
      </c>
      <c r="P189" s="569" t="str">
        <f t="shared" si="52"/>
        <v>&gt;=10 TONNES</v>
      </c>
      <c r="Q189" s="501">
        <v>156.8</v>
      </c>
      <c r="R189" s="501"/>
      <c r="S189" s="504" t="str">
        <f t="shared" si="53"/>
        <v>NOT STARTED</v>
      </c>
      <c r="T189" s="505">
        <f t="shared" si="54"/>
        <v>0</v>
      </c>
      <c r="U189" s="505"/>
      <c r="V189" s="499"/>
      <c r="W189" s="574"/>
      <c r="X189" s="507" t="str">
        <f t="shared" si="55"/>
        <v>FOR SURVEY</v>
      </c>
      <c r="Y189" s="517"/>
      <c r="Z189" s="517"/>
      <c r="AA189" s="566"/>
      <c r="AB189" s="501"/>
      <c r="AC189" s="566"/>
      <c r="AD189" s="511"/>
      <c r="AE189" s="512"/>
      <c r="AF189" s="512">
        <f t="shared" si="56"/>
        <v>0</v>
      </c>
      <c r="AG189" s="513">
        <f t="shared" si="57"/>
        <v>0</v>
      </c>
      <c r="AH189" s="501"/>
      <c r="AI189" s="501"/>
      <c r="AJ189" s="501"/>
      <c r="AK189" s="501"/>
      <c r="AL189" s="501"/>
      <c r="AM189" s="500"/>
      <c r="AN189" s="505">
        <f t="shared" si="58"/>
        <v>0</v>
      </c>
      <c r="AO189" s="516" t="str">
        <f t="shared" si="51"/>
        <v/>
      </c>
      <c r="AP189" s="499"/>
      <c r="AQ189" s="499"/>
      <c r="AR189" s="515" t="str">
        <f t="shared" si="59"/>
        <v>WAITING FOR PLAN</v>
      </c>
      <c r="AS189" s="515"/>
      <c r="AT189" s="515"/>
      <c r="AU189" s="517"/>
      <c r="AV189" s="517"/>
      <c r="AW189" s="514"/>
      <c r="AX189" s="515"/>
      <c r="AY189" s="517"/>
      <c r="AZ189" s="517"/>
      <c r="BA189" s="501"/>
      <c r="BB189" s="501"/>
      <c r="BC189" s="567"/>
      <c r="BD189" s="563"/>
      <c r="BE189" s="513"/>
      <c r="BF189" s="513"/>
      <c r="BG189" s="513"/>
      <c r="BH189" s="499"/>
      <c r="BI189" s="513"/>
      <c r="BJ189" s="513"/>
      <c r="BK189" s="499"/>
      <c r="BL189" s="499"/>
      <c r="BM189" s="513"/>
      <c r="BN189" s="513"/>
      <c r="BO189" s="513"/>
      <c r="BP189" s="499"/>
      <c r="BQ189" s="579"/>
      <c r="BR189" s="505">
        <f t="shared" si="60"/>
        <v>0</v>
      </c>
      <c r="BS189" s="505" t="str">
        <f t="shared" si="61"/>
        <v/>
      </c>
      <c r="BT189" s="499"/>
      <c r="BU189" s="499" t="str">
        <f t="shared" si="62"/>
        <v/>
      </c>
      <c r="BV189" s="499"/>
      <c r="BW189" s="499" t="str">
        <f t="shared" si="63"/>
        <v>9-1900</v>
      </c>
      <c r="BX189" s="499">
        <f t="shared" si="64"/>
        <v>62.72</v>
      </c>
      <c r="BY189" s="499"/>
      <c r="BZ189" s="499"/>
      <c r="CA189" s="499"/>
      <c r="CB189" s="520">
        <f t="shared" si="65"/>
        <v>0</v>
      </c>
      <c r="CC189" s="521">
        <v>2</v>
      </c>
      <c r="CD189" s="522">
        <f t="shared" si="66"/>
        <v>62.72</v>
      </c>
      <c r="CE189" s="522"/>
      <c r="CF189" s="522"/>
      <c r="CG189" s="523"/>
      <c r="CH189" s="524" t="str">
        <f t="shared" si="67"/>
        <v>NOT STARTED</v>
      </c>
      <c r="CI189" s="505">
        <f t="shared" si="68"/>
        <v>0</v>
      </c>
      <c r="CJ189" s="505"/>
      <c r="CK189" s="526"/>
      <c r="CL189" s="526"/>
      <c r="CM189" s="513">
        <f t="shared" si="69"/>
        <v>0</v>
      </c>
      <c r="CN189" s="513">
        <f t="shared" si="70"/>
        <v>0</v>
      </c>
      <c r="CO189" s="501"/>
      <c r="CP189" s="501"/>
      <c r="CQ189" s="501"/>
      <c r="CR189" s="501">
        <f t="shared" si="71"/>
        <v>0</v>
      </c>
      <c r="CS189" s="527"/>
      <c r="CT189" s="527"/>
      <c r="CU189" s="527">
        <f t="shared" si="72"/>
        <v>0</v>
      </c>
      <c r="CV189" s="572"/>
    </row>
    <row r="190" ht="17" hidden="1" customHeight="1" spans="1:100">
      <c r="A190" s="499">
        <v>46419</v>
      </c>
      <c r="B190" s="500" t="s">
        <v>363</v>
      </c>
      <c r="C190" s="500" t="s">
        <v>117</v>
      </c>
      <c r="D190" s="501" t="s">
        <v>500</v>
      </c>
      <c r="E190" s="500"/>
      <c r="F190" s="500"/>
      <c r="G190" s="501" t="s">
        <v>829</v>
      </c>
      <c r="H190" s="501" t="s">
        <v>647</v>
      </c>
      <c r="I190" s="501" t="s">
        <v>830</v>
      </c>
      <c r="J190" s="501"/>
      <c r="K190" s="500" t="s">
        <v>363</v>
      </c>
      <c r="L190" s="500"/>
      <c r="M190" s="500" t="s">
        <v>831</v>
      </c>
      <c r="N190" s="571" t="s">
        <v>832</v>
      </c>
      <c r="O190" s="568" t="s">
        <v>143</v>
      </c>
      <c r="P190" s="569" t="str">
        <f t="shared" si="52"/>
        <v>&gt;=10 TONNES</v>
      </c>
      <c r="Q190" s="501">
        <v>74.1</v>
      </c>
      <c r="R190" s="501"/>
      <c r="S190" s="504" t="str">
        <f t="shared" si="53"/>
        <v>NOT STARTED</v>
      </c>
      <c r="T190" s="505">
        <f t="shared" si="54"/>
        <v>0</v>
      </c>
      <c r="U190" s="505"/>
      <c r="V190" s="499"/>
      <c r="W190" s="574"/>
      <c r="X190" s="507" t="str">
        <f t="shared" si="55"/>
        <v>FOR SURVEY</v>
      </c>
      <c r="Y190" s="517"/>
      <c r="Z190" s="517"/>
      <c r="AA190" s="566"/>
      <c r="AB190" s="501"/>
      <c r="AC190" s="566"/>
      <c r="AD190" s="511"/>
      <c r="AE190" s="512"/>
      <c r="AF190" s="512">
        <f t="shared" si="56"/>
        <v>0</v>
      </c>
      <c r="AG190" s="513">
        <f t="shared" si="57"/>
        <v>0</v>
      </c>
      <c r="AH190" s="501"/>
      <c r="AI190" s="501"/>
      <c r="AJ190" s="501"/>
      <c r="AK190" s="501"/>
      <c r="AL190" s="501"/>
      <c r="AM190" s="500"/>
      <c r="AN190" s="505">
        <f t="shared" si="58"/>
        <v>0</v>
      </c>
      <c r="AO190" s="516" t="str">
        <f t="shared" si="51"/>
        <v/>
      </c>
      <c r="AP190" s="499"/>
      <c r="AQ190" s="499"/>
      <c r="AR190" s="515" t="str">
        <f t="shared" si="59"/>
        <v>WAITING FOR PLAN</v>
      </c>
      <c r="AS190" s="515"/>
      <c r="AT190" s="515"/>
      <c r="AU190" s="517"/>
      <c r="AV190" s="517"/>
      <c r="AW190" s="514"/>
      <c r="AX190" s="515"/>
      <c r="AY190" s="517"/>
      <c r="AZ190" s="517"/>
      <c r="BA190" s="501"/>
      <c r="BB190" s="501"/>
      <c r="BC190" s="567"/>
      <c r="BD190" s="563"/>
      <c r="BE190" s="513"/>
      <c r="BF190" s="513"/>
      <c r="BG190" s="513"/>
      <c r="BH190" s="499"/>
      <c r="BI190" s="513"/>
      <c r="BJ190" s="513"/>
      <c r="BK190" s="499"/>
      <c r="BL190" s="499"/>
      <c r="BM190" s="513"/>
      <c r="BN190" s="513"/>
      <c r="BO190" s="513"/>
      <c r="BP190" s="499"/>
      <c r="BQ190" s="579"/>
      <c r="BR190" s="505">
        <f t="shared" si="60"/>
        <v>0</v>
      </c>
      <c r="BS190" s="505" t="str">
        <f t="shared" si="61"/>
        <v/>
      </c>
      <c r="BT190" s="499"/>
      <c r="BU190" s="499" t="str">
        <f t="shared" si="62"/>
        <v/>
      </c>
      <c r="BV190" s="499"/>
      <c r="BW190" s="499" t="str">
        <f t="shared" si="63"/>
        <v>5-1900</v>
      </c>
      <c r="BX190" s="499">
        <f t="shared" si="64"/>
        <v>29.64</v>
      </c>
      <c r="BY190" s="499"/>
      <c r="BZ190" s="499"/>
      <c r="CA190" s="499"/>
      <c r="CB190" s="520">
        <f t="shared" si="65"/>
        <v>0</v>
      </c>
      <c r="CC190" s="521">
        <v>2</v>
      </c>
      <c r="CD190" s="522">
        <f t="shared" si="66"/>
        <v>29.64</v>
      </c>
      <c r="CE190" s="522"/>
      <c r="CF190" s="522"/>
      <c r="CG190" s="523"/>
      <c r="CH190" s="524" t="str">
        <f t="shared" si="67"/>
        <v>NOT STARTED</v>
      </c>
      <c r="CI190" s="505">
        <f t="shared" si="68"/>
        <v>0</v>
      </c>
      <c r="CJ190" s="505"/>
      <c r="CK190" s="526"/>
      <c r="CL190" s="526"/>
      <c r="CM190" s="513">
        <f t="shared" si="69"/>
        <v>0</v>
      </c>
      <c r="CN190" s="513">
        <f t="shared" si="70"/>
        <v>0</v>
      </c>
      <c r="CO190" s="501"/>
      <c r="CP190" s="501"/>
      <c r="CQ190" s="501"/>
      <c r="CR190" s="501">
        <f t="shared" si="71"/>
        <v>0</v>
      </c>
      <c r="CS190" s="527"/>
      <c r="CT190" s="527"/>
      <c r="CU190" s="527">
        <f t="shared" si="72"/>
        <v>0</v>
      </c>
      <c r="CV190" s="572"/>
    </row>
    <row r="191" ht="17" hidden="1" customHeight="1" spans="1:100">
      <c r="A191" s="499">
        <v>46419</v>
      </c>
      <c r="B191" s="500" t="s">
        <v>116</v>
      </c>
      <c r="C191" s="500" t="s">
        <v>117</v>
      </c>
      <c r="D191" s="501" t="s">
        <v>500</v>
      </c>
      <c r="E191" s="500"/>
      <c r="F191" s="500"/>
      <c r="G191" s="501" t="s">
        <v>833</v>
      </c>
      <c r="H191" s="501" t="s">
        <v>527</v>
      </c>
      <c r="I191" s="501" t="s">
        <v>514</v>
      </c>
      <c r="J191" s="501"/>
      <c r="K191" s="501"/>
      <c r="L191" s="500"/>
      <c r="M191" s="500" t="s">
        <v>834</v>
      </c>
      <c r="N191" s="573" t="s">
        <v>835</v>
      </c>
      <c r="O191" s="568" t="s">
        <v>143</v>
      </c>
      <c r="P191" s="569" t="str">
        <f t="shared" si="52"/>
        <v>&gt;=10 TONNES</v>
      </c>
      <c r="Q191" s="501">
        <v>32.2</v>
      </c>
      <c r="R191" s="501"/>
      <c r="S191" s="504" t="str">
        <f t="shared" si="53"/>
        <v>NOT STARTED</v>
      </c>
      <c r="T191" s="505">
        <f t="shared" si="54"/>
        <v>0</v>
      </c>
      <c r="U191" s="505" t="str">
        <f>IF(V191&gt;0,WEEKNUM(V191,1)&amp;"-"&amp;YEAR(V191),"")</f>
        <v/>
      </c>
      <c r="V191" s="499"/>
      <c r="W191" s="574"/>
      <c r="X191" s="507" t="str">
        <f t="shared" si="55"/>
        <v>FOR SURVEY</v>
      </c>
      <c r="Y191" s="517"/>
      <c r="Z191" s="517"/>
      <c r="AA191" s="566"/>
      <c r="AB191" s="501"/>
      <c r="AC191" s="566"/>
      <c r="AD191" s="511"/>
      <c r="AE191" s="512" t="s">
        <v>128</v>
      </c>
      <c r="AF191" s="512">
        <f t="shared" si="56"/>
        <v>0</v>
      </c>
      <c r="AG191" s="513">
        <f t="shared" si="57"/>
        <v>0</v>
      </c>
      <c r="AH191" s="501"/>
      <c r="AI191" s="501"/>
      <c r="AJ191" s="501"/>
      <c r="AK191" s="501"/>
      <c r="AL191" s="501"/>
      <c r="AM191" s="500"/>
      <c r="AN191" s="505">
        <f t="shared" si="58"/>
        <v>0</v>
      </c>
      <c r="AO191" s="516" t="str">
        <f t="shared" si="51"/>
        <v>6-1900</v>
      </c>
      <c r="AP191" s="499"/>
      <c r="AQ191" s="499">
        <v>36</v>
      </c>
      <c r="AR191" s="515" t="str">
        <f t="shared" si="59"/>
        <v>WAITING FOR PLAN</v>
      </c>
      <c r="AS191" s="515"/>
      <c r="AT191" s="515"/>
      <c r="AU191" s="517"/>
      <c r="AV191" s="517"/>
      <c r="AW191" s="514"/>
      <c r="AX191" s="515"/>
      <c r="AY191" s="517"/>
      <c r="AZ191" s="517"/>
      <c r="BA191" s="501"/>
      <c r="BB191" s="501"/>
      <c r="BC191" s="567"/>
      <c r="BD191" s="563"/>
      <c r="BE191" s="513"/>
      <c r="BF191" s="513"/>
      <c r="BG191" s="513"/>
      <c r="BH191" s="499"/>
      <c r="BI191" s="513"/>
      <c r="BJ191" s="513"/>
      <c r="BK191" s="499"/>
      <c r="BL191" s="499"/>
      <c r="BM191" s="513"/>
      <c r="BN191" s="513"/>
      <c r="BO191" s="513"/>
      <c r="BP191" s="499"/>
      <c r="BQ191" s="579"/>
      <c r="BR191" s="505">
        <f t="shared" si="60"/>
        <v>0</v>
      </c>
      <c r="BS191" s="505" t="str">
        <f t="shared" si="61"/>
        <v/>
      </c>
      <c r="BT191" s="499"/>
      <c r="BU191" s="499" t="str">
        <f t="shared" si="62"/>
        <v/>
      </c>
      <c r="BV191" s="499"/>
      <c r="BW191" s="499" t="str">
        <f t="shared" si="63"/>
        <v>2-1900</v>
      </c>
      <c r="BX191" s="499">
        <f t="shared" si="64"/>
        <v>12.88</v>
      </c>
      <c r="BY191" s="499"/>
      <c r="BZ191" s="499"/>
      <c r="CA191" s="499"/>
      <c r="CB191" s="520">
        <f t="shared" si="65"/>
        <v>0</v>
      </c>
      <c r="CC191" s="521">
        <v>2</v>
      </c>
      <c r="CD191" s="522">
        <f t="shared" si="66"/>
        <v>12.88</v>
      </c>
      <c r="CE191" s="522"/>
      <c r="CF191" s="522"/>
      <c r="CG191" s="523"/>
      <c r="CH191" s="524" t="str">
        <f t="shared" si="67"/>
        <v>NOT STARTED</v>
      </c>
      <c r="CI191" s="505">
        <f t="shared" si="68"/>
        <v>0</v>
      </c>
      <c r="CJ191" s="505"/>
      <c r="CK191" s="526"/>
      <c r="CL191" s="526"/>
      <c r="CM191" s="513">
        <f t="shared" si="69"/>
        <v>0</v>
      </c>
      <c r="CN191" s="513">
        <f t="shared" si="70"/>
        <v>0</v>
      </c>
      <c r="CO191" s="501"/>
      <c r="CP191" s="501"/>
      <c r="CQ191" s="501"/>
      <c r="CR191" s="501">
        <f t="shared" si="71"/>
        <v>0</v>
      </c>
      <c r="CS191" s="527"/>
      <c r="CT191" s="527"/>
      <c r="CU191" s="527">
        <f t="shared" si="72"/>
        <v>0</v>
      </c>
      <c r="CV191" s="572"/>
    </row>
    <row r="192" ht="17" hidden="1" customHeight="1" spans="1:100">
      <c r="A192" s="499">
        <v>46419</v>
      </c>
      <c r="B192" s="500" t="s">
        <v>363</v>
      </c>
      <c r="C192" s="500" t="s">
        <v>117</v>
      </c>
      <c r="D192" s="501" t="s">
        <v>500</v>
      </c>
      <c r="E192" s="500"/>
      <c r="F192" s="500"/>
      <c r="G192" s="501" t="s">
        <v>501</v>
      </c>
      <c r="H192" s="501" t="s">
        <v>502</v>
      </c>
      <c r="I192" s="501" t="s">
        <v>503</v>
      </c>
      <c r="J192" s="501"/>
      <c r="K192" s="500" t="s">
        <v>363</v>
      </c>
      <c r="L192" s="500"/>
      <c r="M192" s="500" t="s">
        <v>836</v>
      </c>
      <c r="N192" s="571" t="s">
        <v>837</v>
      </c>
      <c r="O192" s="568" t="s">
        <v>160</v>
      </c>
      <c r="P192" s="569" t="str">
        <f t="shared" si="52"/>
        <v>&gt;=10 TONNES</v>
      </c>
      <c r="Q192" s="501">
        <v>31.6</v>
      </c>
      <c r="R192" s="501"/>
      <c r="S192" s="504" t="str">
        <f t="shared" si="53"/>
        <v>NOT STARTED</v>
      </c>
      <c r="T192" s="505">
        <f t="shared" si="54"/>
        <v>0</v>
      </c>
      <c r="U192" s="505"/>
      <c r="V192" s="499"/>
      <c r="W192" s="574"/>
      <c r="X192" s="507" t="str">
        <f t="shared" si="55"/>
        <v>FOR SURVEY</v>
      </c>
      <c r="Y192" s="517"/>
      <c r="Z192" s="517"/>
      <c r="AA192" s="566"/>
      <c r="AB192" s="501"/>
      <c r="AC192" s="566"/>
      <c r="AD192" s="511"/>
      <c r="AE192" s="512"/>
      <c r="AF192" s="512">
        <f t="shared" si="56"/>
        <v>0</v>
      </c>
      <c r="AG192" s="513">
        <f t="shared" si="57"/>
        <v>0</v>
      </c>
      <c r="AH192" s="501"/>
      <c r="AI192" s="501"/>
      <c r="AJ192" s="501"/>
      <c r="AK192" s="501"/>
      <c r="AL192" s="501"/>
      <c r="AM192" s="500"/>
      <c r="AN192" s="505">
        <f t="shared" si="58"/>
        <v>0</v>
      </c>
      <c r="AO192" s="516" t="str">
        <f t="shared" si="51"/>
        <v/>
      </c>
      <c r="AP192" s="499"/>
      <c r="AQ192" s="499"/>
      <c r="AR192" s="515" t="str">
        <f t="shared" si="59"/>
        <v>WAITING FOR PLAN</v>
      </c>
      <c r="AS192" s="515"/>
      <c r="AT192" s="515"/>
      <c r="AU192" s="517"/>
      <c r="AV192" s="517"/>
      <c r="AW192" s="514"/>
      <c r="AX192" s="515"/>
      <c r="AY192" s="517"/>
      <c r="AZ192" s="517"/>
      <c r="BA192" s="501"/>
      <c r="BB192" s="501"/>
      <c r="BC192" s="567"/>
      <c r="BD192" s="563"/>
      <c r="BE192" s="513"/>
      <c r="BF192" s="513"/>
      <c r="BG192" s="513"/>
      <c r="BH192" s="499"/>
      <c r="BI192" s="513"/>
      <c r="BJ192" s="513"/>
      <c r="BK192" s="499"/>
      <c r="BL192" s="499"/>
      <c r="BM192" s="513"/>
      <c r="BN192" s="513"/>
      <c r="BO192" s="513"/>
      <c r="BP192" s="499"/>
      <c r="BQ192" s="579"/>
      <c r="BR192" s="505">
        <f t="shared" si="60"/>
        <v>0</v>
      </c>
      <c r="BS192" s="505" t="str">
        <f t="shared" si="61"/>
        <v/>
      </c>
      <c r="BT192" s="499"/>
      <c r="BU192" s="499" t="str">
        <f t="shared" si="62"/>
        <v/>
      </c>
      <c r="BV192" s="499"/>
      <c r="BW192" s="499" t="str">
        <f t="shared" si="63"/>
        <v>2-1900</v>
      </c>
      <c r="BX192" s="499">
        <f t="shared" si="64"/>
        <v>12.64</v>
      </c>
      <c r="BY192" s="499"/>
      <c r="BZ192" s="499"/>
      <c r="CA192" s="499"/>
      <c r="CB192" s="520">
        <f t="shared" si="65"/>
        <v>0</v>
      </c>
      <c r="CC192" s="521">
        <v>2</v>
      </c>
      <c r="CD192" s="522">
        <f t="shared" si="66"/>
        <v>12.64</v>
      </c>
      <c r="CE192" s="522"/>
      <c r="CF192" s="522"/>
      <c r="CG192" s="523"/>
      <c r="CH192" s="524" t="str">
        <f t="shared" si="67"/>
        <v>NOT STARTED</v>
      </c>
      <c r="CI192" s="505">
        <f t="shared" si="68"/>
        <v>0</v>
      </c>
      <c r="CJ192" s="505"/>
      <c r="CK192" s="526"/>
      <c r="CL192" s="526"/>
      <c r="CM192" s="513">
        <f t="shared" si="69"/>
        <v>0</v>
      </c>
      <c r="CN192" s="513">
        <f t="shared" si="70"/>
        <v>0</v>
      </c>
      <c r="CO192" s="501"/>
      <c r="CP192" s="501"/>
      <c r="CQ192" s="501"/>
      <c r="CR192" s="501">
        <f t="shared" si="71"/>
        <v>0</v>
      </c>
      <c r="CS192" s="527"/>
      <c r="CT192" s="527"/>
      <c r="CU192" s="527">
        <f t="shared" si="72"/>
        <v>0</v>
      </c>
      <c r="CV192" s="572"/>
    </row>
    <row r="193" ht="17" hidden="1" customHeight="1" spans="1:100">
      <c r="A193" s="499">
        <v>46419</v>
      </c>
      <c r="B193" s="500" t="s">
        <v>363</v>
      </c>
      <c r="C193" s="500" t="s">
        <v>117</v>
      </c>
      <c r="D193" s="501" t="s">
        <v>500</v>
      </c>
      <c r="E193" s="500"/>
      <c r="F193" s="500"/>
      <c r="G193" s="501" t="s">
        <v>838</v>
      </c>
      <c r="H193" s="501" t="s">
        <v>527</v>
      </c>
      <c r="I193" s="501" t="s">
        <v>514</v>
      </c>
      <c r="J193" s="501"/>
      <c r="K193" s="500" t="s">
        <v>363</v>
      </c>
      <c r="L193" s="500"/>
      <c r="M193" s="500" t="s">
        <v>839</v>
      </c>
      <c r="N193" s="571" t="s">
        <v>840</v>
      </c>
      <c r="O193" s="568" t="s">
        <v>143</v>
      </c>
      <c r="P193" s="569" t="str">
        <f t="shared" si="52"/>
        <v>&gt;=10 TONNES</v>
      </c>
      <c r="Q193" s="501">
        <v>30.9</v>
      </c>
      <c r="R193" s="501"/>
      <c r="S193" s="504" t="str">
        <f t="shared" si="53"/>
        <v>NOT STARTED</v>
      </c>
      <c r="T193" s="505">
        <f t="shared" si="54"/>
        <v>0</v>
      </c>
      <c r="U193" s="505"/>
      <c r="V193" s="499"/>
      <c r="W193" s="574"/>
      <c r="X193" s="507" t="str">
        <f t="shared" si="55"/>
        <v>FOR SURVEY</v>
      </c>
      <c r="Y193" s="517"/>
      <c r="Z193" s="517"/>
      <c r="AA193" s="566"/>
      <c r="AB193" s="501"/>
      <c r="AC193" s="566"/>
      <c r="AD193" s="511"/>
      <c r="AE193" s="512"/>
      <c r="AF193" s="512">
        <f t="shared" si="56"/>
        <v>0</v>
      </c>
      <c r="AG193" s="513">
        <f t="shared" si="57"/>
        <v>0</v>
      </c>
      <c r="AH193" s="501"/>
      <c r="AI193" s="501"/>
      <c r="AJ193" s="501"/>
      <c r="AK193" s="501"/>
      <c r="AL193" s="501"/>
      <c r="AM193" s="500"/>
      <c r="AN193" s="505">
        <f t="shared" si="58"/>
        <v>0</v>
      </c>
      <c r="AO193" s="516" t="str">
        <f t="shared" si="51"/>
        <v/>
      </c>
      <c r="AP193" s="499"/>
      <c r="AQ193" s="499"/>
      <c r="AR193" s="515" t="str">
        <f t="shared" si="59"/>
        <v>WAITING FOR PLAN</v>
      </c>
      <c r="AS193" s="515"/>
      <c r="AT193" s="515"/>
      <c r="AU193" s="517"/>
      <c r="AV193" s="517"/>
      <c r="AW193" s="514"/>
      <c r="AX193" s="515"/>
      <c r="AY193" s="517"/>
      <c r="AZ193" s="517"/>
      <c r="BA193" s="501"/>
      <c r="BB193" s="501"/>
      <c r="BC193" s="567"/>
      <c r="BD193" s="563"/>
      <c r="BE193" s="513"/>
      <c r="BF193" s="513"/>
      <c r="BG193" s="513"/>
      <c r="BH193" s="499"/>
      <c r="BI193" s="513"/>
      <c r="BJ193" s="513"/>
      <c r="BK193" s="499"/>
      <c r="BL193" s="499"/>
      <c r="BM193" s="513"/>
      <c r="BN193" s="513"/>
      <c r="BO193" s="513"/>
      <c r="BP193" s="499"/>
      <c r="BQ193" s="579"/>
      <c r="BR193" s="505">
        <f t="shared" si="60"/>
        <v>0</v>
      </c>
      <c r="BS193" s="505" t="str">
        <f t="shared" si="61"/>
        <v/>
      </c>
      <c r="BT193" s="499"/>
      <c r="BU193" s="499" t="str">
        <f t="shared" si="62"/>
        <v/>
      </c>
      <c r="BV193" s="499"/>
      <c r="BW193" s="499" t="str">
        <f t="shared" si="63"/>
        <v>2-1900</v>
      </c>
      <c r="BX193" s="499">
        <f t="shared" si="64"/>
        <v>12.36</v>
      </c>
      <c r="BY193" s="499"/>
      <c r="BZ193" s="499"/>
      <c r="CA193" s="499"/>
      <c r="CB193" s="520">
        <f t="shared" si="65"/>
        <v>0</v>
      </c>
      <c r="CC193" s="521">
        <v>2</v>
      </c>
      <c r="CD193" s="522">
        <f t="shared" si="66"/>
        <v>12.36</v>
      </c>
      <c r="CE193" s="522"/>
      <c r="CF193" s="522"/>
      <c r="CG193" s="523"/>
      <c r="CH193" s="524" t="str">
        <f t="shared" si="67"/>
        <v>NOT STARTED</v>
      </c>
      <c r="CI193" s="505">
        <f t="shared" si="68"/>
        <v>0</v>
      </c>
      <c r="CJ193" s="505"/>
      <c r="CK193" s="526"/>
      <c r="CL193" s="526"/>
      <c r="CM193" s="513">
        <f t="shared" si="69"/>
        <v>0</v>
      </c>
      <c r="CN193" s="513">
        <f t="shared" si="70"/>
        <v>0</v>
      </c>
      <c r="CO193" s="501"/>
      <c r="CP193" s="501"/>
      <c r="CQ193" s="501"/>
      <c r="CR193" s="501">
        <f t="shared" si="71"/>
        <v>0</v>
      </c>
      <c r="CS193" s="527"/>
      <c r="CT193" s="527"/>
      <c r="CU193" s="527">
        <f t="shared" si="72"/>
        <v>0</v>
      </c>
      <c r="CV193" s="572"/>
    </row>
    <row r="194" ht="17" hidden="1" customHeight="1" spans="1:100">
      <c r="A194" s="499">
        <v>46419</v>
      </c>
      <c r="B194" s="500" t="s">
        <v>116</v>
      </c>
      <c r="C194" s="500" t="s">
        <v>117</v>
      </c>
      <c r="D194" s="501" t="s">
        <v>500</v>
      </c>
      <c r="E194" s="500"/>
      <c r="F194" s="500"/>
      <c r="G194" s="501" t="s">
        <v>841</v>
      </c>
      <c r="H194" s="501" t="s">
        <v>502</v>
      </c>
      <c r="I194" s="501" t="s">
        <v>503</v>
      </c>
      <c r="J194" s="501"/>
      <c r="K194" s="501"/>
      <c r="L194" s="500"/>
      <c r="M194" s="500" t="s">
        <v>842</v>
      </c>
      <c r="N194" s="573" t="s">
        <v>843</v>
      </c>
      <c r="O194" s="568" t="s">
        <v>143</v>
      </c>
      <c r="P194" s="569" t="str">
        <f t="shared" si="52"/>
        <v>&gt;=10 TONNES</v>
      </c>
      <c r="Q194" s="501">
        <v>11.9</v>
      </c>
      <c r="R194" s="501"/>
      <c r="S194" s="504" t="str">
        <f t="shared" si="53"/>
        <v>NOT STARTED</v>
      </c>
      <c r="T194" s="505">
        <f t="shared" si="54"/>
        <v>0</v>
      </c>
      <c r="U194" s="505" t="str">
        <f>IF(V194&gt;0,WEEKNUM(V194,1)&amp;"-"&amp;YEAR(V194),"")</f>
        <v/>
      </c>
      <c r="V194" s="499"/>
      <c r="W194" s="574"/>
      <c r="X194" s="507" t="str">
        <f t="shared" si="55"/>
        <v>FOR SURVEY</v>
      </c>
      <c r="Y194" s="517"/>
      <c r="Z194" s="517"/>
      <c r="AA194" s="566"/>
      <c r="AB194" s="501"/>
      <c r="AC194" s="566"/>
      <c r="AD194" s="511"/>
      <c r="AE194" s="512" t="s">
        <v>128</v>
      </c>
      <c r="AF194" s="512">
        <f t="shared" si="56"/>
        <v>0</v>
      </c>
      <c r="AG194" s="513">
        <f t="shared" si="57"/>
        <v>0</v>
      </c>
      <c r="AH194" s="501"/>
      <c r="AI194" s="501"/>
      <c r="AJ194" s="501"/>
      <c r="AK194" s="501"/>
      <c r="AL194" s="501"/>
      <c r="AM194" s="500"/>
      <c r="AN194" s="505">
        <f t="shared" si="58"/>
        <v>0</v>
      </c>
      <c r="AO194" s="516" t="str">
        <f t="shared" si="51"/>
        <v>6-1900</v>
      </c>
      <c r="AP194" s="499"/>
      <c r="AQ194" s="499">
        <v>36</v>
      </c>
      <c r="AR194" s="515" t="str">
        <f t="shared" si="59"/>
        <v>WAITING FOR PLAN</v>
      </c>
      <c r="AS194" s="515"/>
      <c r="AT194" s="515"/>
      <c r="AU194" s="517"/>
      <c r="AV194" s="517"/>
      <c r="AW194" s="514"/>
      <c r="AX194" s="515"/>
      <c r="AY194" s="517"/>
      <c r="AZ194" s="517"/>
      <c r="BA194" s="501"/>
      <c r="BB194" s="501"/>
      <c r="BC194" s="567"/>
      <c r="BD194" s="563"/>
      <c r="BE194" s="513"/>
      <c r="BF194" s="513"/>
      <c r="BG194" s="513"/>
      <c r="BH194" s="499"/>
      <c r="BI194" s="513"/>
      <c r="BJ194" s="513"/>
      <c r="BK194" s="499"/>
      <c r="BL194" s="499"/>
      <c r="BM194" s="513"/>
      <c r="BN194" s="513"/>
      <c r="BO194" s="513"/>
      <c r="BP194" s="499"/>
      <c r="BQ194" s="579"/>
      <c r="BR194" s="505">
        <f t="shared" si="60"/>
        <v>0</v>
      </c>
      <c r="BS194" s="505" t="str">
        <f t="shared" si="61"/>
        <v/>
      </c>
      <c r="BT194" s="499"/>
      <c r="BU194" s="499" t="str">
        <f t="shared" si="62"/>
        <v/>
      </c>
      <c r="BV194" s="499"/>
      <c r="BW194" s="499" t="str">
        <f t="shared" si="63"/>
        <v>1-1900</v>
      </c>
      <c r="BX194" s="499">
        <f t="shared" si="64"/>
        <v>4.76</v>
      </c>
      <c r="BY194" s="499"/>
      <c r="BZ194" s="499"/>
      <c r="CA194" s="499"/>
      <c r="CB194" s="520">
        <f t="shared" si="65"/>
        <v>0</v>
      </c>
      <c r="CC194" s="521">
        <v>2</v>
      </c>
      <c r="CD194" s="522">
        <f t="shared" si="66"/>
        <v>4.76</v>
      </c>
      <c r="CE194" s="522"/>
      <c r="CF194" s="522"/>
      <c r="CG194" s="523"/>
      <c r="CH194" s="524" t="str">
        <f t="shared" si="67"/>
        <v>NOT STARTED</v>
      </c>
      <c r="CI194" s="505">
        <f t="shared" si="68"/>
        <v>0</v>
      </c>
      <c r="CJ194" s="505"/>
      <c r="CK194" s="526"/>
      <c r="CL194" s="526"/>
      <c r="CM194" s="513">
        <f t="shared" si="69"/>
        <v>0</v>
      </c>
      <c r="CN194" s="513">
        <f t="shared" si="70"/>
        <v>0</v>
      </c>
      <c r="CO194" s="501"/>
      <c r="CP194" s="501"/>
      <c r="CQ194" s="501"/>
      <c r="CR194" s="501">
        <f t="shared" si="71"/>
        <v>0</v>
      </c>
      <c r="CS194" s="527"/>
      <c r="CT194" s="527"/>
      <c r="CU194" s="527">
        <f t="shared" si="72"/>
        <v>0</v>
      </c>
      <c r="CV194" s="572"/>
    </row>
    <row r="195" ht="17" hidden="1" customHeight="1" spans="1:100">
      <c r="A195" s="499">
        <v>46419</v>
      </c>
      <c r="B195" s="500" t="s">
        <v>116</v>
      </c>
      <c r="C195" s="500" t="s">
        <v>117</v>
      </c>
      <c r="D195" s="501" t="s">
        <v>607</v>
      </c>
      <c r="E195" s="500"/>
      <c r="F195" s="500"/>
      <c r="G195" s="501" t="s">
        <v>608</v>
      </c>
      <c r="H195" s="501" t="s">
        <v>609</v>
      </c>
      <c r="I195" s="501" t="s">
        <v>519</v>
      </c>
      <c r="J195" s="501"/>
      <c r="K195" s="501"/>
      <c r="L195" s="500"/>
      <c r="M195" s="500" t="s">
        <v>844</v>
      </c>
      <c r="N195" s="573" t="s">
        <v>845</v>
      </c>
      <c r="O195" s="568" t="s">
        <v>166</v>
      </c>
      <c r="P195" s="569" t="str">
        <f t="shared" ref="P195:P258" si="73">IF(OR(NOT(ISNUMBER(Q195)),Q195=0),"NO DATA",IF(Q195&lt;10,"&lt;10 TONNES","&gt;=10 TONNES"))</f>
        <v>&gt;=10 TONNES</v>
      </c>
      <c r="Q195" s="501">
        <v>191.3</v>
      </c>
      <c r="R195" s="501"/>
      <c r="S195" s="504" t="str">
        <f t="shared" si="53"/>
        <v>NOT STARTED</v>
      </c>
      <c r="T195" s="505">
        <f t="shared" si="54"/>
        <v>0</v>
      </c>
      <c r="U195" s="505" t="str">
        <f>IF(V195&gt;0,WEEKNUM(V195,1)&amp;"-"&amp;YEAR(V195),"")</f>
        <v/>
      </c>
      <c r="V195" s="499"/>
      <c r="W195" s="574"/>
      <c r="X195" s="507" t="str">
        <f t="shared" si="55"/>
        <v>FOR SURVEY</v>
      </c>
      <c r="Y195" s="517"/>
      <c r="Z195" s="517"/>
      <c r="AA195" s="566"/>
      <c r="AB195" s="501"/>
      <c r="AC195" s="566"/>
      <c r="AD195" s="511"/>
      <c r="AE195" s="512" t="s">
        <v>128</v>
      </c>
      <c r="AF195" s="512">
        <f t="shared" ref="AF195:AF258" si="74">IF(AA195-Y195&lt;0,0,AA195-Y195)</f>
        <v>0</v>
      </c>
      <c r="AG195" s="513">
        <f t="shared" ref="AG195:AG258" si="75">AH195+AI195</f>
        <v>0</v>
      </c>
      <c r="AH195" s="501"/>
      <c r="AI195" s="501"/>
      <c r="AJ195" s="501"/>
      <c r="AK195" s="501"/>
      <c r="AL195" s="501"/>
      <c r="AM195" s="500"/>
      <c r="AN195" s="505">
        <f t="shared" si="58"/>
        <v>0</v>
      </c>
      <c r="AO195" s="516" t="str">
        <f t="shared" si="51"/>
        <v>6-1900</v>
      </c>
      <c r="AP195" s="499"/>
      <c r="AQ195" s="499">
        <v>36</v>
      </c>
      <c r="AR195" s="515" t="str">
        <f t="shared" ref="AR195:AR258" si="76">IF(AA195="","WAITING FOR PLAN",IF(AU195="","PERMITTING NOT STARTED",IF(BR195&gt;=100%,"RFE","ON GOING PERMITTING")))</f>
        <v>WAITING FOR PLAN</v>
      </c>
      <c r="AS195" s="515"/>
      <c r="AT195" s="515"/>
      <c r="AU195" s="517"/>
      <c r="AV195" s="517"/>
      <c r="AW195" s="514"/>
      <c r="AX195" s="515"/>
      <c r="AY195" s="517"/>
      <c r="AZ195" s="517"/>
      <c r="BA195" s="501"/>
      <c r="BB195" s="501"/>
      <c r="BC195" s="567"/>
      <c r="BD195" s="563"/>
      <c r="BE195" s="513"/>
      <c r="BF195" s="513"/>
      <c r="BG195" s="513"/>
      <c r="BH195" s="499"/>
      <c r="BI195" s="513"/>
      <c r="BJ195" s="513"/>
      <c r="BK195" s="499"/>
      <c r="BL195" s="499"/>
      <c r="BM195" s="513"/>
      <c r="BN195" s="513"/>
      <c r="BO195" s="513"/>
      <c r="BP195" s="499"/>
      <c r="BQ195" s="579"/>
      <c r="BR195" s="505">
        <f t="shared" si="60"/>
        <v>0</v>
      </c>
      <c r="BS195" s="505" t="str">
        <f t="shared" si="61"/>
        <v/>
      </c>
      <c r="BT195" s="499"/>
      <c r="BU195" s="499" t="str">
        <f t="shared" ref="BU195:BU258" si="77">IF(BV195&gt;0,WEEKNUM(BV195,1)&amp;"-"&amp;YEAR(BV195),"")</f>
        <v/>
      </c>
      <c r="BV195" s="499"/>
      <c r="BW195" s="499" t="str">
        <f t="shared" si="63"/>
        <v>11-1900</v>
      </c>
      <c r="BX195" s="499">
        <f t="shared" ref="BX195:BX258" si="78">IF(CA195="",BV195+CD195,CA195+CD195)</f>
        <v>76.52</v>
      </c>
      <c r="BY195" s="499"/>
      <c r="BZ195" s="499"/>
      <c r="CA195" s="499"/>
      <c r="CB195" s="520">
        <f t="shared" si="65"/>
        <v>0</v>
      </c>
      <c r="CC195" s="521">
        <v>2</v>
      </c>
      <c r="CD195" s="522">
        <f t="shared" si="66"/>
        <v>76.52</v>
      </c>
      <c r="CE195" s="522"/>
      <c r="CF195" s="522"/>
      <c r="CG195" s="523"/>
      <c r="CH195" s="524" t="str">
        <f t="shared" si="67"/>
        <v>NOT STARTED</v>
      </c>
      <c r="CI195" s="505">
        <f t="shared" si="68"/>
        <v>0</v>
      </c>
      <c r="CJ195" s="505"/>
      <c r="CK195" s="526"/>
      <c r="CL195" s="526"/>
      <c r="CM195" s="513">
        <f t="shared" si="69"/>
        <v>0</v>
      </c>
      <c r="CN195" s="513">
        <f t="shared" si="70"/>
        <v>0</v>
      </c>
      <c r="CO195" s="501"/>
      <c r="CP195" s="501"/>
      <c r="CQ195" s="501"/>
      <c r="CR195" s="501">
        <f t="shared" si="71"/>
        <v>0</v>
      </c>
      <c r="CS195" s="527"/>
      <c r="CT195" s="527"/>
      <c r="CU195" s="527">
        <f t="shared" si="72"/>
        <v>0</v>
      </c>
      <c r="CV195" s="572"/>
    </row>
    <row r="196" ht="17" hidden="1" customHeight="1" spans="1:100">
      <c r="A196" s="499">
        <v>46419</v>
      </c>
      <c r="B196" s="500" t="s">
        <v>363</v>
      </c>
      <c r="C196" s="500" t="s">
        <v>117</v>
      </c>
      <c r="D196" s="501" t="s">
        <v>607</v>
      </c>
      <c r="E196" s="500"/>
      <c r="F196" s="500"/>
      <c r="G196" s="501" t="s">
        <v>846</v>
      </c>
      <c r="H196" s="501" t="s">
        <v>609</v>
      </c>
      <c r="I196" s="501" t="s">
        <v>519</v>
      </c>
      <c r="J196" s="501"/>
      <c r="K196" s="500" t="s">
        <v>363</v>
      </c>
      <c r="L196" s="500"/>
      <c r="M196" s="500" t="s">
        <v>847</v>
      </c>
      <c r="N196" s="571" t="s">
        <v>848</v>
      </c>
      <c r="O196" s="568" t="s">
        <v>160</v>
      </c>
      <c r="P196" s="569" t="str">
        <f t="shared" si="73"/>
        <v>&gt;=10 TONNES</v>
      </c>
      <c r="Q196" s="501">
        <v>14.1</v>
      </c>
      <c r="R196" s="501"/>
      <c r="S196" s="504" t="str">
        <f t="shared" ref="S196:S259" si="79">IF(CH196="CANCELLED","CANCELLED",IF(CV196&lt;&gt;"","EXTRACTION DONE",IF(CH196="ON GOING EXTRACTION","ON GOING EXTRACTION",IF(AR196="RFE","READY FOR EXTRACTION",IF(AR196="ON GOING PERMITTING","ON GOING PERMITTING",IF(AC196&lt;&gt;"","DESIGN APPROVED",IF(AB196&lt;&gt;"","DESIGN SUBMITTED",IF(AA196&lt;&gt;"","DESIGN COMPLETED",IF(Z196&lt;&gt;"","ON GOING DESIGN",IF(Y196&lt;&gt;"","ON GOING SURVEY","NOT STARTED"))))))))))</f>
        <v>NOT STARTED</v>
      </c>
      <c r="T196" s="505">
        <f t="shared" ref="T196:T259" si="80">IFERROR((AN196*33%)+(BR196*27%)+(CI196*40%),0)</f>
        <v>0</v>
      </c>
      <c r="U196" s="505"/>
      <c r="V196" s="499"/>
      <c r="W196" s="574"/>
      <c r="X196" s="507" t="str">
        <f t="shared" ref="X196:X259" si="81">IF(AD196&gt;0,"DESIGN WITH CONCERN",IF(AC196&gt;0,"DESIGN APPROVED",IF(AB196&gt;0,"DESIGN FOR APPROVAL",IF(AA196&gt;0,"DESIGN FOR SUBMISSION",IF(Z196&gt;0,"ON GOING DESIGN",IF(Y196&gt;0,"ON GOING SURVEY","FOR SURVEY"))))))</f>
        <v>FOR SURVEY</v>
      </c>
      <c r="Y196" s="517"/>
      <c r="Z196" s="517"/>
      <c r="AA196" s="566"/>
      <c r="AB196" s="501"/>
      <c r="AC196" s="566"/>
      <c r="AD196" s="511"/>
      <c r="AE196" s="512"/>
      <c r="AF196" s="512">
        <f t="shared" si="74"/>
        <v>0</v>
      </c>
      <c r="AG196" s="513">
        <f t="shared" si="75"/>
        <v>0</v>
      </c>
      <c r="AH196" s="501"/>
      <c r="AI196" s="501"/>
      <c r="AJ196" s="501"/>
      <c r="AK196" s="501"/>
      <c r="AL196" s="501"/>
      <c r="AM196" s="500"/>
      <c r="AN196" s="505">
        <f t="shared" ref="AN196:AN259" si="82">COUNT(Y196:AC196)/5</f>
        <v>0</v>
      </c>
      <c r="AO196" s="516" t="str">
        <f t="shared" si="51"/>
        <v/>
      </c>
      <c r="AP196" s="499"/>
      <c r="AQ196" s="499"/>
      <c r="AR196" s="515" t="str">
        <f t="shared" si="76"/>
        <v>WAITING FOR PLAN</v>
      </c>
      <c r="AS196" s="515"/>
      <c r="AT196" s="515"/>
      <c r="AU196" s="517"/>
      <c r="AV196" s="517"/>
      <c r="AW196" s="514"/>
      <c r="AX196" s="515"/>
      <c r="AY196" s="517"/>
      <c r="AZ196" s="517"/>
      <c r="BA196" s="501"/>
      <c r="BB196" s="501"/>
      <c r="BC196" s="567"/>
      <c r="BD196" s="563"/>
      <c r="BE196" s="513"/>
      <c r="BF196" s="513"/>
      <c r="BG196" s="513"/>
      <c r="BH196" s="499"/>
      <c r="BI196" s="513"/>
      <c r="BJ196" s="513"/>
      <c r="BK196" s="499"/>
      <c r="BL196" s="499"/>
      <c r="BM196" s="513"/>
      <c r="BN196" s="513"/>
      <c r="BO196" s="513"/>
      <c r="BP196" s="499"/>
      <c r="BQ196" s="579"/>
      <c r="BR196" s="505">
        <f t="shared" ref="BR196:BR259" si="83">IFERROR((COUNT(BD196)*40%)+(COUNT(BL196)*20%)+(COUNT(BH196)*10%)+(COUNT(BP196)*10%)+(COUNT(AV196)*10%)+(COUNT(AZ196)*10%),0)</f>
        <v>0</v>
      </c>
      <c r="BS196" s="505" t="str">
        <f t="shared" ref="BS196:BS259" si="84">IF(BT196&gt;0,WEEKNUM(BT196,1)&amp;"-"&amp;YEAR(BT196),"")</f>
        <v/>
      </c>
      <c r="BT196" s="499"/>
      <c r="BU196" s="499" t="str">
        <f t="shared" si="77"/>
        <v/>
      </c>
      <c r="BV196" s="499"/>
      <c r="BW196" s="499" t="str">
        <f t="shared" ref="BW196:BW259" si="85">IF(BX196&gt;0,WEEKNUM(BX196,1)&amp;"-"&amp;YEAR(BX196),"")</f>
        <v>1-1900</v>
      </c>
      <c r="BX196" s="499">
        <f t="shared" si="78"/>
        <v>5.64</v>
      </c>
      <c r="BY196" s="499"/>
      <c r="BZ196" s="499"/>
      <c r="CA196" s="499"/>
      <c r="CB196" s="520">
        <f t="shared" ref="CB196:CB259" si="86">IF(AI196&lt;&gt;0,CC196*0.25,0)</f>
        <v>0</v>
      </c>
      <c r="CC196" s="521">
        <v>2</v>
      </c>
      <c r="CD196" s="522">
        <f t="shared" ref="CD196:CD259" si="87">IF(R196=0,IFERROR(Q196/(CC196)/1.25,0),IFERROR(R196/(CC196)/1.25,0))</f>
        <v>5.64</v>
      </c>
      <c r="CE196" s="522"/>
      <c r="CF196" s="522"/>
      <c r="CG196" s="523"/>
      <c r="CH196" s="524" t="str">
        <f t="shared" ref="CH196:CH250" si="88">IF(CA196="","NOT STARTED",IF(CA196&lt;&gt;"","ON GOING EXTRACTION",IF(CV196&lt;&gt;"","EXTRACTION COMPLETED")))</f>
        <v>NOT STARTED</v>
      </c>
      <c r="CI196" s="505">
        <f t="shared" ref="CI196:CI259" si="89">IFERROR(CQ196/CM196,0)</f>
        <v>0</v>
      </c>
      <c r="CJ196" s="505"/>
      <c r="CK196" s="526"/>
      <c r="CL196" s="526"/>
      <c r="CM196" s="513">
        <f t="shared" ref="CM196:CM259" si="90">AG196</f>
        <v>0</v>
      </c>
      <c r="CN196" s="513">
        <f t="shared" ref="CN196:CN259" si="91">AI196</f>
        <v>0</v>
      </c>
      <c r="CO196" s="501"/>
      <c r="CP196" s="501"/>
      <c r="CQ196" s="501"/>
      <c r="CR196" s="501">
        <f t="shared" ref="CR196:CR259" si="92">CM196-CQ196</f>
        <v>0</v>
      </c>
      <c r="CS196" s="527"/>
      <c r="CT196" s="527"/>
      <c r="CU196" s="527">
        <f t="shared" ref="CU196:CU259" si="93">CS196+CT196</f>
        <v>0</v>
      </c>
      <c r="CV196" s="572"/>
    </row>
    <row r="197" ht="17" hidden="1" customHeight="1" spans="1:100">
      <c r="A197" s="499">
        <v>46419</v>
      </c>
      <c r="B197" s="500" t="s">
        <v>116</v>
      </c>
      <c r="C197" s="500" t="s">
        <v>117</v>
      </c>
      <c r="D197" s="501" t="s">
        <v>607</v>
      </c>
      <c r="E197" s="500"/>
      <c r="F197" s="500"/>
      <c r="G197" s="501" t="s">
        <v>849</v>
      </c>
      <c r="H197" s="501" t="s">
        <v>625</v>
      </c>
      <c r="I197" s="501" t="s">
        <v>519</v>
      </c>
      <c r="J197" s="501"/>
      <c r="K197" s="501"/>
      <c r="L197" s="500"/>
      <c r="M197" s="500" t="s">
        <v>850</v>
      </c>
      <c r="N197" s="573" t="s">
        <v>851</v>
      </c>
      <c r="O197" s="568" t="s">
        <v>160</v>
      </c>
      <c r="P197" s="569" t="str">
        <f t="shared" si="73"/>
        <v>&lt;10 TONNES</v>
      </c>
      <c r="Q197" s="501">
        <v>8.9</v>
      </c>
      <c r="R197" s="501"/>
      <c r="S197" s="504" t="str">
        <f t="shared" si="79"/>
        <v>NOT STARTED</v>
      </c>
      <c r="T197" s="505">
        <f t="shared" si="80"/>
        <v>0</v>
      </c>
      <c r="U197" s="505" t="str">
        <f>IF(V197&gt;0,WEEKNUM(V197,1)&amp;"-"&amp;YEAR(V197),"")</f>
        <v/>
      </c>
      <c r="V197" s="499"/>
      <c r="W197" s="574"/>
      <c r="X197" s="507" t="str">
        <f t="shared" si="81"/>
        <v>FOR SURVEY</v>
      </c>
      <c r="Y197" s="517"/>
      <c r="Z197" s="517"/>
      <c r="AA197" s="566"/>
      <c r="AB197" s="501"/>
      <c r="AC197" s="566"/>
      <c r="AD197" s="511"/>
      <c r="AE197" s="512" t="s">
        <v>128</v>
      </c>
      <c r="AF197" s="512">
        <f t="shared" si="74"/>
        <v>0</v>
      </c>
      <c r="AG197" s="513">
        <f t="shared" si="75"/>
        <v>0</v>
      </c>
      <c r="AH197" s="501"/>
      <c r="AI197" s="501"/>
      <c r="AJ197" s="501"/>
      <c r="AK197" s="501"/>
      <c r="AL197" s="501"/>
      <c r="AM197" s="500"/>
      <c r="AN197" s="505">
        <f t="shared" si="82"/>
        <v>0</v>
      </c>
      <c r="AO197" s="516" t="str">
        <f t="shared" ref="AO197:AO260" si="94">IF(AQ197&gt;0,WEEKNUM(AQ197,1)&amp;"-"&amp;YEAR(AQ197),"")</f>
        <v>6-1900</v>
      </c>
      <c r="AP197" s="499"/>
      <c r="AQ197" s="499">
        <v>36</v>
      </c>
      <c r="AR197" s="515" t="str">
        <f t="shared" si="76"/>
        <v>WAITING FOR PLAN</v>
      </c>
      <c r="AS197" s="515"/>
      <c r="AT197" s="515"/>
      <c r="AU197" s="517"/>
      <c r="AV197" s="517"/>
      <c r="AW197" s="514"/>
      <c r="AX197" s="515"/>
      <c r="AY197" s="517"/>
      <c r="AZ197" s="517"/>
      <c r="BA197" s="501"/>
      <c r="BB197" s="501"/>
      <c r="BC197" s="567"/>
      <c r="BD197" s="563"/>
      <c r="BE197" s="513"/>
      <c r="BF197" s="513"/>
      <c r="BG197" s="513"/>
      <c r="BH197" s="499"/>
      <c r="BI197" s="513"/>
      <c r="BJ197" s="513"/>
      <c r="BK197" s="499"/>
      <c r="BL197" s="499"/>
      <c r="BM197" s="513"/>
      <c r="BN197" s="513"/>
      <c r="BO197" s="513"/>
      <c r="BP197" s="499"/>
      <c r="BQ197" s="579"/>
      <c r="BR197" s="505">
        <f t="shared" si="83"/>
        <v>0</v>
      </c>
      <c r="BS197" s="505" t="str">
        <f t="shared" si="84"/>
        <v/>
      </c>
      <c r="BT197" s="499"/>
      <c r="BU197" s="499" t="str">
        <f t="shared" si="77"/>
        <v/>
      </c>
      <c r="BV197" s="499"/>
      <c r="BW197" s="499" t="str">
        <f t="shared" si="85"/>
        <v>1-1900</v>
      </c>
      <c r="BX197" s="499">
        <f t="shared" si="78"/>
        <v>3.56</v>
      </c>
      <c r="BY197" s="499"/>
      <c r="BZ197" s="499"/>
      <c r="CA197" s="499"/>
      <c r="CB197" s="520">
        <f t="shared" si="86"/>
        <v>0</v>
      </c>
      <c r="CC197" s="521">
        <v>2</v>
      </c>
      <c r="CD197" s="522">
        <f t="shared" si="87"/>
        <v>3.56</v>
      </c>
      <c r="CE197" s="522"/>
      <c r="CF197" s="522"/>
      <c r="CG197" s="523"/>
      <c r="CH197" s="524" t="str">
        <f t="shared" si="88"/>
        <v>NOT STARTED</v>
      </c>
      <c r="CI197" s="505">
        <f t="shared" si="89"/>
        <v>0</v>
      </c>
      <c r="CJ197" s="505"/>
      <c r="CK197" s="526"/>
      <c r="CL197" s="526"/>
      <c r="CM197" s="513">
        <f t="shared" si="90"/>
        <v>0</v>
      </c>
      <c r="CN197" s="513">
        <f t="shared" si="91"/>
        <v>0</v>
      </c>
      <c r="CO197" s="501"/>
      <c r="CP197" s="501"/>
      <c r="CQ197" s="501"/>
      <c r="CR197" s="501">
        <f t="shared" si="92"/>
        <v>0</v>
      </c>
      <c r="CS197" s="527"/>
      <c r="CT197" s="527"/>
      <c r="CU197" s="527">
        <f t="shared" si="93"/>
        <v>0</v>
      </c>
      <c r="CV197" s="572"/>
    </row>
    <row r="198" ht="17" hidden="1" customHeight="1" spans="1:100">
      <c r="A198" s="499">
        <v>46419</v>
      </c>
      <c r="B198" s="500" t="s">
        <v>363</v>
      </c>
      <c r="C198" s="500" t="s">
        <v>117</v>
      </c>
      <c r="D198" s="501" t="s">
        <v>607</v>
      </c>
      <c r="E198" s="500"/>
      <c r="F198" s="500"/>
      <c r="G198" s="501" t="s">
        <v>852</v>
      </c>
      <c r="H198" s="501" t="s">
        <v>853</v>
      </c>
      <c r="I198" s="501" t="s">
        <v>519</v>
      </c>
      <c r="J198" s="501"/>
      <c r="K198" s="500" t="s">
        <v>363</v>
      </c>
      <c r="L198" s="500"/>
      <c r="M198" s="500" t="s">
        <v>854</v>
      </c>
      <c r="N198" s="571" t="s">
        <v>855</v>
      </c>
      <c r="O198" s="568" t="s">
        <v>160</v>
      </c>
      <c r="P198" s="569" t="str">
        <f t="shared" si="73"/>
        <v>&lt;10 TONNES</v>
      </c>
      <c r="Q198" s="501">
        <v>8.9</v>
      </c>
      <c r="R198" s="501"/>
      <c r="S198" s="504" t="str">
        <f t="shared" si="79"/>
        <v>NOT STARTED</v>
      </c>
      <c r="T198" s="505">
        <f t="shared" si="80"/>
        <v>0</v>
      </c>
      <c r="U198" s="505"/>
      <c r="V198" s="499"/>
      <c r="W198" s="574"/>
      <c r="X198" s="507" t="str">
        <f t="shared" si="81"/>
        <v>FOR SURVEY</v>
      </c>
      <c r="Y198" s="517"/>
      <c r="Z198" s="517"/>
      <c r="AA198" s="566"/>
      <c r="AB198" s="501"/>
      <c r="AC198" s="566"/>
      <c r="AD198" s="511"/>
      <c r="AE198" s="512"/>
      <c r="AF198" s="512">
        <f t="shared" si="74"/>
        <v>0</v>
      </c>
      <c r="AG198" s="513">
        <f t="shared" si="75"/>
        <v>0</v>
      </c>
      <c r="AH198" s="501"/>
      <c r="AI198" s="501"/>
      <c r="AJ198" s="501"/>
      <c r="AK198" s="501"/>
      <c r="AL198" s="501"/>
      <c r="AM198" s="500"/>
      <c r="AN198" s="505">
        <f t="shared" si="82"/>
        <v>0</v>
      </c>
      <c r="AO198" s="516" t="str">
        <f t="shared" si="94"/>
        <v/>
      </c>
      <c r="AP198" s="499"/>
      <c r="AQ198" s="499"/>
      <c r="AR198" s="515" t="str">
        <f t="shared" si="76"/>
        <v>WAITING FOR PLAN</v>
      </c>
      <c r="AS198" s="515"/>
      <c r="AT198" s="515"/>
      <c r="AU198" s="517"/>
      <c r="AV198" s="517"/>
      <c r="AW198" s="514"/>
      <c r="AX198" s="515"/>
      <c r="AY198" s="517"/>
      <c r="AZ198" s="517"/>
      <c r="BA198" s="501"/>
      <c r="BB198" s="501"/>
      <c r="BC198" s="567"/>
      <c r="BD198" s="563"/>
      <c r="BE198" s="513"/>
      <c r="BF198" s="513"/>
      <c r="BG198" s="513"/>
      <c r="BH198" s="499"/>
      <c r="BI198" s="513"/>
      <c r="BJ198" s="513"/>
      <c r="BK198" s="499"/>
      <c r="BL198" s="499"/>
      <c r="BM198" s="513"/>
      <c r="BN198" s="513"/>
      <c r="BO198" s="513"/>
      <c r="BP198" s="499"/>
      <c r="BQ198" s="579"/>
      <c r="BR198" s="505">
        <f t="shared" si="83"/>
        <v>0</v>
      </c>
      <c r="BS198" s="505" t="str">
        <f t="shared" si="84"/>
        <v/>
      </c>
      <c r="BT198" s="499"/>
      <c r="BU198" s="499" t="str">
        <f t="shared" si="77"/>
        <v/>
      </c>
      <c r="BV198" s="499"/>
      <c r="BW198" s="499" t="str">
        <f t="shared" si="85"/>
        <v>1-1900</v>
      </c>
      <c r="BX198" s="499">
        <f t="shared" si="78"/>
        <v>3.56</v>
      </c>
      <c r="BY198" s="499"/>
      <c r="BZ198" s="499"/>
      <c r="CA198" s="499"/>
      <c r="CB198" s="520">
        <f t="shared" si="86"/>
        <v>0</v>
      </c>
      <c r="CC198" s="521">
        <v>2</v>
      </c>
      <c r="CD198" s="522">
        <f t="shared" si="87"/>
        <v>3.56</v>
      </c>
      <c r="CE198" s="522"/>
      <c r="CF198" s="522"/>
      <c r="CG198" s="523"/>
      <c r="CH198" s="524" t="str">
        <f t="shared" si="88"/>
        <v>NOT STARTED</v>
      </c>
      <c r="CI198" s="505">
        <f t="shared" si="89"/>
        <v>0</v>
      </c>
      <c r="CJ198" s="505"/>
      <c r="CK198" s="526"/>
      <c r="CL198" s="526"/>
      <c r="CM198" s="513">
        <f t="shared" si="90"/>
        <v>0</v>
      </c>
      <c r="CN198" s="513">
        <f t="shared" si="91"/>
        <v>0</v>
      </c>
      <c r="CO198" s="501"/>
      <c r="CP198" s="501"/>
      <c r="CQ198" s="501"/>
      <c r="CR198" s="501">
        <f t="shared" si="92"/>
        <v>0</v>
      </c>
      <c r="CS198" s="527"/>
      <c r="CT198" s="527"/>
      <c r="CU198" s="527">
        <f t="shared" si="93"/>
        <v>0</v>
      </c>
      <c r="CV198" s="572"/>
    </row>
    <row r="199" ht="17" hidden="1" customHeight="1" spans="1:100">
      <c r="A199" s="499"/>
      <c r="B199" s="500" t="s">
        <v>116</v>
      </c>
      <c r="C199" s="500" t="s">
        <v>117</v>
      </c>
      <c r="D199" s="501" t="s">
        <v>607</v>
      </c>
      <c r="E199" s="500"/>
      <c r="F199" s="500"/>
      <c r="G199" s="501" t="s">
        <v>856</v>
      </c>
      <c r="H199" s="501"/>
      <c r="I199" s="501" t="s">
        <v>519</v>
      </c>
      <c r="J199" s="501"/>
      <c r="K199" s="501"/>
      <c r="L199" s="500"/>
      <c r="M199" s="500" t="s">
        <v>857</v>
      </c>
      <c r="N199" s="573" t="s">
        <v>858</v>
      </c>
      <c r="O199" s="568" t="s">
        <v>160</v>
      </c>
      <c r="P199" s="569" t="str">
        <f t="shared" si="73"/>
        <v>&lt;10 TONNES</v>
      </c>
      <c r="Q199" s="501">
        <v>8.9</v>
      </c>
      <c r="R199" s="501"/>
      <c r="S199" s="504" t="str">
        <f t="shared" si="79"/>
        <v>NOT STARTED</v>
      </c>
      <c r="T199" s="505">
        <f t="shared" si="80"/>
        <v>0</v>
      </c>
      <c r="U199" s="505" t="str">
        <f>IF(V199&gt;0,WEEKNUM(V199,1)&amp;"-"&amp;YEAR(V199),"")</f>
        <v/>
      </c>
      <c r="V199" s="499"/>
      <c r="W199" s="574"/>
      <c r="X199" s="507" t="str">
        <f t="shared" si="81"/>
        <v>FOR SURVEY</v>
      </c>
      <c r="Y199" s="517"/>
      <c r="Z199" s="517"/>
      <c r="AA199" s="566"/>
      <c r="AB199" s="501"/>
      <c r="AC199" s="566"/>
      <c r="AD199" s="511"/>
      <c r="AE199" s="512" t="s">
        <v>128</v>
      </c>
      <c r="AF199" s="512">
        <f t="shared" si="74"/>
        <v>0</v>
      </c>
      <c r="AG199" s="513">
        <f t="shared" si="75"/>
        <v>0</v>
      </c>
      <c r="AH199" s="501"/>
      <c r="AI199" s="501"/>
      <c r="AJ199" s="501"/>
      <c r="AK199" s="501"/>
      <c r="AL199" s="501"/>
      <c r="AM199" s="500"/>
      <c r="AN199" s="505">
        <f t="shared" si="82"/>
        <v>0</v>
      </c>
      <c r="AO199" s="516" t="str">
        <f t="shared" si="94"/>
        <v>6-1900</v>
      </c>
      <c r="AP199" s="499"/>
      <c r="AQ199" s="499">
        <v>36</v>
      </c>
      <c r="AR199" s="515" t="str">
        <f t="shared" si="76"/>
        <v>WAITING FOR PLAN</v>
      </c>
      <c r="AS199" s="515"/>
      <c r="AT199" s="515"/>
      <c r="AU199" s="517"/>
      <c r="AV199" s="517"/>
      <c r="AW199" s="514"/>
      <c r="AX199" s="515"/>
      <c r="AY199" s="517"/>
      <c r="AZ199" s="517"/>
      <c r="BA199" s="501"/>
      <c r="BB199" s="501"/>
      <c r="BC199" s="567"/>
      <c r="BD199" s="563"/>
      <c r="BE199" s="513"/>
      <c r="BF199" s="513"/>
      <c r="BG199" s="513"/>
      <c r="BH199" s="499"/>
      <c r="BI199" s="513"/>
      <c r="BJ199" s="513"/>
      <c r="BK199" s="499"/>
      <c r="BL199" s="499"/>
      <c r="BM199" s="513"/>
      <c r="BN199" s="513"/>
      <c r="BO199" s="513"/>
      <c r="BP199" s="499"/>
      <c r="BQ199" s="579"/>
      <c r="BR199" s="505">
        <f t="shared" si="83"/>
        <v>0</v>
      </c>
      <c r="BS199" s="505" t="str">
        <f t="shared" si="84"/>
        <v/>
      </c>
      <c r="BT199" s="499"/>
      <c r="BU199" s="499" t="str">
        <f t="shared" si="77"/>
        <v/>
      </c>
      <c r="BV199" s="499"/>
      <c r="BW199" s="499" t="str">
        <f t="shared" si="85"/>
        <v>1-1900</v>
      </c>
      <c r="BX199" s="499">
        <f t="shared" si="78"/>
        <v>3.56</v>
      </c>
      <c r="BY199" s="499"/>
      <c r="BZ199" s="499"/>
      <c r="CA199" s="499"/>
      <c r="CB199" s="520">
        <f t="shared" si="86"/>
        <v>0</v>
      </c>
      <c r="CC199" s="521">
        <v>2</v>
      </c>
      <c r="CD199" s="522">
        <f t="shared" si="87"/>
        <v>3.56</v>
      </c>
      <c r="CE199" s="522"/>
      <c r="CF199" s="522"/>
      <c r="CG199" s="523"/>
      <c r="CH199" s="524" t="str">
        <f t="shared" si="88"/>
        <v>NOT STARTED</v>
      </c>
      <c r="CI199" s="505">
        <f t="shared" si="89"/>
        <v>0</v>
      </c>
      <c r="CJ199" s="505"/>
      <c r="CK199" s="526"/>
      <c r="CL199" s="526"/>
      <c r="CM199" s="513">
        <f t="shared" si="90"/>
        <v>0</v>
      </c>
      <c r="CN199" s="513">
        <f t="shared" si="91"/>
        <v>0</v>
      </c>
      <c r="CO199" s="501"/>
      <c r="CP199" s="501"/>
      <c r="CQ199" s="501"/>
      <c r="CR199" s="501">
        <f t="shared" si="92"/>
        <v>0</v>
      </c>
      <c r="CS199" s="527"/>
      <c r="CT199" s="527"/>
      <c r="CU199" s="527">
        <f t="shared" si="93"/>
        <v>0</v>
      </c>
      <c r="CV199" s="572"/>
    </row>
    <row r="200" ht="17" hidden="1" customHeight="1" spans="1:100">
      <c r="A200" s="499">
        <v>46419</v>
      </c>
      <c r="B200" s="500" t="s">
        <v>363</v>
      </c>
      <c r="C200" s="500" t="s">
        <v>117</v>
      </c>
      <c r="D200" s="501" t="s">
        <v>607</v>
      </c>
      <c r="E200" s="500"/>
      <c r="F200" s="500"/>
      <c r="G200" s="501" t="s">
        <v>859</v>
      </c>
      <c r="H200" s="501" t="s">
        <v>523</v>
      </c>
      <c r="I200" s="501" t="s">
        <v>519</v>
      </c>
      <c r="J200" s="501"/>
      <c r="K200" s="500" t="s">
        <v>363</v>
      </c>
      <c r="L200" s="500"/>
      <c r="M200" s="500" t="s">
        <v>860</v>
      </c>
      <c r="N200" s="571" t="s">
        <v>861</v>
      </c>
      <c r="O200" s="568" t="s">
        <v>160</v>
      </c>
      <c r="P200" s="569" t="str">
        <f t="shared" si="73"/>
        <v>&lt;10 TONNES</v>
      </c>
      <c r="Q200" s="501">
        <v>8.9</v>
      </c>
      <c r="R200" s="501"/>
      <c r="S200" s="504" t="str">
        <f t="shared" si="79"/>
        <v>NOT STARTED</v>
      </c>
      <c r="T200" s="505">
        <f t="shared" si="80"/>
        <v>0</v>
      </c>
      <c r="U200" s="505"/>
      <c r="V200" s="499"/>
      <c r="W200" s="574"/>
      <c r="X200" s="507" t="str">
        <f t="shared" si="81"/>
        <v>FOR SURVEY</v>
      </c>
      <c r="Y200" s="517"/>
      <c r="Z200" s="517"/>
      <c r="AA200" s="566"/>
      <c r="AB200" s="501"/>
      <c r="AC200" s="566"/>
      <c r="AD200" s="511"/>
      <c r="AE200" s="512"/>
      <c r="AF200" s="512">
        <f t="shared" si="74"/>
        <v>0</v>
      </c>
      <c r="AG200" s="513">
        <f t="shared" si="75"/>
        <v>0</v>
      </c>
      <c r="AH200" s="501"/>
      <c r="AI200" s="501"/>
      <c r="AJ200" s="501"/>
      <c r="AK200" s="501"/>
      <c r="AL200" s="501"/>
      <c r="AM200" s="500"/>
      <c r="AN200" s="505">
        <f t="shared" si="82"/>
        <v>0</v>
      </c>
      <c r="AO200" s="516" t="str">
        <f t="shared" si="94"/>
        <v/>
      </c>
      <c r="AP200" s="499"/>
      <c r="AQ200" s="499"/>
      <c r="AR200" s="515" t="str">
        <f t="shared" si="76"/>
        <v>WAITING FOR PLAN</v>
      </c>
      <c r="AS200" s="515"/>
      <c r="AT200" s="515"/>
      <c r="AU200" s="517"/>
      <c r="AV200" s="517"/>
      <c r="AW200" s="514"/>
      <c r="AX200" s="515"/>
      <c r="AY200" s="517"/>
      <c r="AZ200" s="517"/>
      <c r="BA200" s="501"/>
      <c r="BB200" s="501"/>
      <c r="BC200" s="567"/>
      <c r="BD200" s="563"/>
      <c r="BE200" s="513"/>
      <c r="BF200" s="513"/>
      <c r="BG200" s="513"/>
      <c r="BH200" s="499"/>
      <c r="BI200" s="513"/>
      <c r="BJ200" s="513"/>
      <c r="BK200" s="499"/>
      <c r="BL200" s="499"/>
      <c r="BM200" s="513"/>
      <c r="BN200" s="513"/>
      <c r="BO200" s="513"/>
      <c r="BP200" s="499"/>
      <c r="BQ200" s="579"/>
      <c r="BR200" s="505">
        <f t="shared" si="83"/>
        <v>0</v>
      </c>
      <c r="BS200" s="505" t="str">
        <f t="shared" si="84"/>
        <v/>
      </c>
      <c r="BT200" s="499"/>
      <c r="BU200" s="499" t="str">
        <f t="shared" si="77"/>
        <v/>
      </c>
      <c r="BV200" s="499"/>
      <c r="BW200" s="499" t="str">
        <f t="shared" si="85"/>
        <v>1-1900</v>
      </c>
      <c r="BX200" s="499">
        <f t="shared" si="78"/>
        <v>3.56</v>
      </c>
      <c r="BY200" s="499"/>
      <c r="BZ200" s="499"/>
      <c r="CA200" s="499"/>
      <c r="CB200" s="520">
        <f t="shared" si="86"/>
        <v>0</v>
      </c>
      <c r="CC200" s="521">
        <v>2</v>
      </c>
      <c r="CD200" s="522">
        <f t="shared" si="87"/>
        <v>3.56</v>
      </c>
      <c r="CE200" s="522"/>
      <c r="CF200" s="522"/>
      <c r="CG200" s="523"/>
      <c r="CH200" s="524" t="str">
        <f t="shared" si="88"/>
        <v>NOT STARTED</v>
      </c>
      <c r="CI200" s="505">
        <f t="shared" si="89"/>
        <v>0</v>
      </c>
      <c r="CJ200" s="505"/>
      <c r="CK200" s="526"/>
      <c r="CL200" s="526"/>
      <c r="CM200" s="513">
        <f t="shared" si="90"/>
        <v>0</v>
      </c>
      <c r="CN200" s="513">
        <f t="shared" si="91"/>
        <v>0</v>
      </c>
      <c r="CO200" s="501"/>
      <c r="CP200" s="501"/>
      <c r="CQ200" s="501"/>
      <c r="CR200" s="501">
        <f t="shared" si="92"/>
        <v>0</v>
      </c>
      <c r="CS200" s="527"/>
      <c r="CT200" s="527"/>
      <c r="CU200" s="527">
        <f t="shared" si="93"/>
        <v>0</v>
      </c>
      <c r="CV200" s="572"/>
    </row>
    <row r="201" ht="17" hidden="1" customHeight="1" spans="1:100">
      <c r="A201" s="499">
        <v>46419</v>
      </c>
      <c r="B201" s="500" t="s">
        <v>363</v>
      </c>
      <c r="C201" s="500" t="s">
        <v>117</v>
      </c>
      <c r="D201" s="501" t="s">
        <v>620</v>
      </c>
      <c r="E201" s="500"/>
      <c r="F201" s="500"/>
      <c r="G201" s="501" t="s">
        <v>698</v>
      </c>
      <c r="H201" s="501" t="s">
        <v>699</v>
      </c>
      <c r="I201" s="501" t="s">
        <v>519</v>
      </c>
      <c r="J201" s="501"/>
      <c r="K201" s="500" t="s">
        <v>363</v>
      </c>
      <c r="L201" s="500"/>
      <c r="M201" s="500" t="s">
        <v>862</v>
      </c>
      <c r="N201" s="571" t="s">
        <v>863</v>
      </c>
      <c r="O201" s="568" t="s">
        <v>166</v>
      </c>
      <c r="P201" s="569" t="str">
        <f t="shared" si="73"/>
        <v>&gt;=10 TONNES</v>
      </c>
      <c r="Q201" s="501">
        <v>173.7</v>
      </c>
      <c r="R201" s="501"/>
      <c r="S201" s="504" t="str">
        <f t="shared" si="79"/>
        <v>NOT STARTED</v>
      </c>
      <c r="T201" s="505">
        <f t="shared" si="80"/>
        <v>0</v>
      </c>
      <c r="U201" s="505"/>
      <c r="V201" s="499"/>
      <c r="W201" s="574"/>
      <c r="X201" s="507" t="str">
        <f t="shared" si="81"/>
        <v>FOR SURVEY</v>
      </c>
      <c r="Y201" s="517"/>
      <c r="Z201" s="517"/>
      <c r="AA201" s="566"/>
      <c r="AB201" s="501"/>
      <c r="AC201" s="566"/>
      <c r="AD201" s="511"/>
      <c r="AE201" s="512"/>
      <c r="AF201" s="512">
        <f t="shared" si="74"/>
        <v>0</v>
      </c>
      <c r="AG201" s="513">
        <f t="shared" si="75"/>
        <v>0</v>
      </c>
      <c r="AH201" s="501"/>
      <c r="AI201" s="501"/>
      <c r="AJ201" s="501"/>
      <c r="AK201" s="501"/>
      <c r="AL201" s="501"/>
      <c r="AM201" s="500"/>
      <c r="AN201" s="505">
        <f t="shared" si="82"/>
        <v>0</v>
      </c>
      <c r="AO201" s="516" t="str">
        <f t="shared" si="94"/>
        <v/>
      </c>
      <c r="AP201" s="499"/>
      <c r="AQ201" s="499"/>
      <c r="AR201" s="515" t="str">
        <f t="shared" si="76"/>
        <v>WAITING FOR PLAN</v>
      </c>
      <c r="AS201" s="515"/>
      <c r="AT201" s="515"/>
      <c r="AU201" s="517"/>
      <c r="AV201" s="517"/>
      <c r="AW201" s="514"/>
      <c r="AX201" s="515"/>
      <c r="AY201" s="517"/>
      <c r="AZ201" s="517"/>
      <c r="BA201" s="501"/>
      <c r="BB201" s="501"/>
      <c r="BC201" s="567"/>
      <c r="BD201" s="563"/>
      <c r="BE201" s="513"/>
      <c r="BF201" s="513"/>
      <c r="BG201" s="513"/>
      <c r="BH201" s="499"/>
      <c r="BI201" s="513"/>
      <c r="BJ201" s="513"/>
      <c r="BK201" s="499"/>
      <c r="BL201" s="499"/>
      <c r="BM201" s="513"/>
      <c r="BN201" s="513"/>
      <c r="BO201" s="513"/>
      <c r="BP201" s="499"/>
      <c r="BQ201" s="579"/>
      <c r="BR201" s="505">
        <f t="shared" si="83"/>
        <v>0</v>
      </c>
      <c r="BS201" s="505" t="str">
        <f t="shared" si="84"/>
        <v/>
      </c>
      <c r="BT201" s="499"/>
      <c r="BU201" s="499" t="str">
        <f t="shared" si="77"/>
        <v/>
      </c>
      <c r="BV201" s="499"/>
      <c r="BW201" s="499" t="str">
        <f t="shared" si="85"/>
        <v>10-1900</v>
      </c>
      <c r="BX201" s="499">
        <f t="shared" si="78"/>
        <v>69.48</v>
      </c>
      <c r="BY201" s="499"/>
      <c r="BZ201" s="499"/>
      <c r="CA201" s="499"/>
      <c r="CB201" s="520">
        <f t="shared" si="86"/>
        <v>0</v>
      </c>
      <c r="CC201" s="521">
        <v>2</v>
      </c>
      <c r="CD201" s="522">
        <f t="shared" si="87"/>
        <v>69.48</v>
      </c>
      <c r="CE201" s="522"/>
      <c r="CF201" s="522"/>
      <c r="CG201" s="523"/>
      <c r="CH201" s="524" t="str">
        <f t="shared" si="88"/>
        <v>NOT STARTED</v>
      </c>
      <c r="CI201" s="505">
        <f t="shared" si="89"/>
        <v>0</v>
      </c>
      <c r="CJ201" s="505"/>
      <c r="CK201" s="526"/>
      <c r="CL201" s="526"/>
      <c r="CM201" s="513">
        <f t="shared" si="90"/>
        <v>0</v>
      </c>
      <c r="CN201" s="513">
        <f t="shared" si="91"/>
        <v>0</v>
      </c>
      <c r="CO201" s="501"/>
      <c r="CP201" s="501"/>
      <c r="CQ201" s="501"/>
      <c r="CR201" s="501">
        <f t="shared" si="92"/>
        <v>0</v>
      </c>
      <c r="CS201" s="527"/>
      <c r="CT201" s="527"/>
      <c r="CU201" s="527">
        <f t="shared" si="93"/>
        <v>0</v>
      </c>
      <c r="CV201" s="572"/>
    </row>
    <row r="202" ht="17" hidden="1" customHeight="1" spans="1:100">
      <c r="A202" s="499">
        <v>46419</v>
      </c>
      <c r="B202" s="500" t="s">
        <v>363</v>
      </c>
      <c r="C202" s="500" t="s">
        <v>117</v>
      </c>
      <c r="D202" s="501" t="s">
        <v>620</v>
      </c>
      <c r="E202" s="500"/>
      <c r="F202" s="500"/>
      <c r="G202" s="501" t="s">
        <v>634</v>
      </c>
      <c r="H202" s="501" t="s">
        <v>763</v>
      </c>
      <c r="I202" s="501" t="s">
        <v>519</v>
      </c>
      <c r="J202" s="501"/>
      <c r="K202" s="500" t="s">
        <v>363</v>
      </c>
      <c r="L202" s="500"/>
      <c r="M202" s="500" t="s">
        <v>864</v>
      </c>
      <c r="N202" s="571" t="s">
        <v>865</v>
      </c>
      <c r="O202" s="568" t="s">
        <v>160</v>
      </c>
      <c r="P202" s="569" t="str">
        <f t="shared" si="73"/>
        <v>&gt;=10 TONNES</v>
      </c>
      <c r="Q202" s="501">
        <v>35.6</v>
      </c>
      <c r="R202" s="501"/>
      <c r="S202" s="504" t="str">
        <f t="shared" si="79"/>
        <v>NOT STARTED</v>
      </c>
      <c r="T202" s="505">
        <f t="shared" si="80"/>
        <v>0</v>
      </c>
      <c r="U202" s="505"/>
      <c r="V202" s="499"/>
      <c r="W202" s="574"/>
      <c r="X202" s="507" t="str">
        <f t="shared" si="81"/>
        <v>FOR SURVEY</v>
      </c>
      <c r="Y202" s="517"/>
      <c r="Z202" s="517"/>
      <c r="AA202" s="566"/>
      <c r="AB202" s="501"/>
      <c r="AC202" s="566"/>
      <c r="AD202" s="511"/>
      <c r="AE202" s="512"/>
      <c r="AF202" s="512">
        <f t="shared" si="74"/>
        <v>0</v>
      </c>
      <c r="AG202" s="513">
        <f t="shared" si="75"/>
        <v>0</v>
      </c>
      <c r="AH202" s="501"/>
      <c r="AI202" s="501"/>
      <c r="AJ202" s="501"/>
      <c r="AK202" s="501"/>
      <c r="AL202" s="501"/>
      <c r="AM202" s="500"/>
      <c r="AN202" s="505">
        <f t="shared" si="82"/>
        <v>0</v>
      </c>
      <c r="AO202" s="516" t="str">
        <f t="shared" si="94"/>
        <v/>
      </c>
      <c r="AP202" s="499"/>
      <c r="AQ202" s="499"/>
      <c r="AR202" s="515" t="str">
        <f t="shared" si="76"/>
        <v>WAITING FOR PLAN</v>
      </c>
      <c r="AS202" s="515"/>
      <c r="AT202" s="515"/>
      <c r="AU202" s="517"/>
      <c r="AV202" s="517"/>
      <c r="AW202" s="514"/>
      <c r="AX202" s="515"/>
      <c r="AY202" s="517"/>
      <c r="AZ202" s="517"/>
      <c r="BA202" s="501"/>
      <c r="BB202" s="501"/>
      <c r="BC202" s="567"/>
      <c r="BD202" s="563"/>
      <c r="BE202" s="513"/>
      <c r="BF202" s="513"/>
      <c r="BG202" s="513"/>
      <c r="BH202" s="499"/>
      <c r="BI202" s="513"/>
      <c r="BJ202" s="513"/>
      <c r="BK202" s="499"/>
      <c r="BL202" s="499"/>
      <c r="BM202" s="513"/>
      <c r="BN202" s="513"/>
      <c r="BO202" s="513"/>
      <c r="BP202" s="499"/>
      <c r="BQ202" s="579"/>
      <c r="BR202" s="505">
        <f t="shared" si="83"/>
        <v>0</v>
      </c>
      <c r="BS202" s="505" t="str">
        <f t="shared" si="84"/>
        <v/>
      </c>
      <c r="BT202" s="499"/>
      <c r="BU202" s="499" t="str">
        <f t="shared" si="77"/>
        <v/>
      </c>
      <c r="BV202" s="499"/>
      <c r="BW202" s="499" t="str">
        <f t="shared" si="85"/>
        <v>2-1900</v>
      </c>
      <c r="BX202" s="499">
        <f t="shared" si="78"/>
        <v>14.24</v>
      </c>
      <c r="BY202" s="499"/>
      <c r="BZ202" s="499"/>
      <c r="CA202" s="499"/>
      <c r="CB202" s="520">
        <f t="shared" si="86"/>
        <v>0</v>
      </c>
      <c r="CC202" s="521">
        <v>2</v>
      </c>
      <c r="CD202" s="522">
        <f t="shared" si="87"/>
        <v>14.24</v>
      </c>
      <c r="CE202" s="522"/>
      <c r="CF202" s="522"/>
      <c r="CG202" s="523"/>
      <c r="CH202" s="524" t="str">
        <f t="shared" si="88"/>
        <v>NOT STARTED</v>
      </c>
      <c r="CI202" s="505">
        <f t="shared" si="89"/>
        <v>0</v>
      </c>
      <c r="CJ202" s="505"/>
      <c r="CK202" s="526"/>
      <c r="CL202" s="526"/>
      <c r="CM202" s="513">
        <f t="shared" si="90"/>
        <v>0</v>
      </c>
      <c r="CN202" s="513">
        <f t="shared" si="91"/>
        <v>0</v>
      </c>
      <c r="CO202" s="501"/>
      <c r="CP202" s="501"/>
      <c r="CQ202" s="501"/>
      <c r="CR202" s="501">
        <f t="shared" si="92"/>
        <v>0</v>
      </c>
      <c r="CS202" s="527"/>
      <c r="CT202" s="527"/>
      <c r="CU202" s="527">
        <f t="shared" si="93"/>
        <v>0</v>
      </c>
      <c r="CV202" s="572"/>
    </row>
    <row r="203" ht="17" hidden="1" customHeight="1" spans="1:100">
      <c r="A203" s="499">
        <v>46419</v>
      </c>
      <c r="B203" s="500" t="s">
        <v>363</v>
      </c>
      <c r="C203" s="500" t="s">
        <v>117</v>
      </c>
      <c r="D203" s="501" t="s">
        <v>620</v>
      </c>
      <c r="E203" s="500"/>
      <c r="F203" s="500"/>
      <c r="G203" s="501" t="s">
        <v>866</v>
      </c>
      <c r="H203" s="501" t="s">
        <v>714</v>
      </c>
      <c r="I203" s="501" t="s">
        <v>519</v>
      </c>
      <c r="J203" s="501"/>
      <c r="K203" s="500" t="s">
        <v>363</v>
      </c>
      <c r="L203" s="500"/>
      <c r="M203" s="500" t="s">
        <v>867</v>
      </c>
      <c r="N203" s="571" t="s">
        <v>868</v>
      </c>
      <c r="O203" s="568" t="s">
        <v>160</v>
      </c>
      <c r="P203" s="569" t="str">
        <f t="shared" si="73"/>
        <v>&gt;=10 TONNES</v>
      </c>
      <c r="Q203" s="501">
        <v>31</v>
      </c>
      <c r="R203" s="501"/>
      <c r="S203" s="504" t="str">
        <f t="shared" si="79"/>
        <v>NOT STARTED</v>
      </c>
      <c r="T203" s="505">
        <f t="shared" si="80"/>
        <v>0</v>
      </c>
      <c r="U203" s="505"/>
      <c r="V203" s="499"/>
      <c r="W203" s="574"/>
      <c r="X203" s="507" t="str">
        <f t="shared" si="81"/>
        <v>FOR SURVEY</v>
      </c>
      <c r="Y203" s="517"/>
      <c r="Z203" s="517"/>
      <c r="AA203" s="566"/>
      <c r="AB203" s="501"/>
      <c r="AC203" s="566"/>
      <c r="AD203" s="511"/>
      <c r="AE203" s="512"/>
      <c r="AF203" s="512">
        <f t="shared" si="74"/>
        <v>0</v>
      </c>
      <c r="AG203" s="513">
        <f t="shared" si="75"/>
        <v>0</v>
      </c>
      <c r="AH203" s="501"/>
      <c r="AI203" s="501"/>
      <c r="AJ203" s="501"/>
      <c r="AK203" s="501"/>
      <c r="AL203" s="501"/>
      <c r="AM203" s="500"/>
      <c r="AN203" s="505">
        <f t="shared" si="82"/>
        <v>0</v>
      </c>
      <c r="AO203" s="516" t="str">
        <f t="shared" si="94"/>
        <v/>
      </c>
      <c r="AP203" s="499"/>
      <c r="AQ203" s="499"/>
      <c r="AR203" s="515" t="str">
        <f t="shared" si="76"/>
        <v>WAITING FOR PLAN</v>
      </c>
      <c r="AS203" s="515"/>
      <c r="AT203" s="515"/>
      <c r="AU203" s="517"/>
      <c r="AV203" s="517"/>
      <c r="AW203" s="514"/>
      <c r="AX203" s="515"/>
      <c r="AY203" s="517"/>
      <c r="AZ203" s="517"/>
      <c r="BA203" s="501"/>
      <c r="BB203" s="501"/>
      <c r="BC203" s="567"/>
      <c r="BD203" s="563"/>
      <c r="BE203" s="513"/>
      <c r="BF203" s="513"/>
      <c r="BG203" s="513"/>
      <c r="BH203" s="499"/>
      <c r="BI203" s="513"/>
      <c r="BJ203" s="513"/>
      <c r="BK203" s="499"/>
      <c r="BL203" s="499"/>
      <c r="BM203" s="513"/>
      <c r="BN203" s="513"/>
      <c r="BO203" s="513"/>
      <c r="BP203" s="499"/>
      <c r="BQ203" s="579"/>
      <c r="BR203" s="505">
        <f t="shared" si="83"/>
        <v>0</v>
      </c>
      <c r="BS203" s="505" t="str">
        <f t="shared" si="84"/>
        <v/>
      </c>
      <c r="BT203" s="499"/>
      <c r="BU203" s="499" t="str">
        <f t="shared" si="77"/>
        <v/>
      </c>
      <c r="BV203" s="499"/>
      <c r="BW203" s="499" t="str">
        <f t="shared" si="85"/>
        <v>2-1900</v>
      </c>
      <c r="BX203" s="499">
        <f t="shared" si="78"/>
        <v>12.4</v>
      </c>
      <c r="BY203" s="499"/>
      <c r="BZ203" s="499"/>
      <c r="CA203" s="499"/>
      <c r="CB203" s="520">
        <f t="shared" si="86"/>
        <v>0</v>
      </c>
      <c r="CC203" s="521">
        <v>2</v>
      </c>
      <c r="CD203" s="522">
        <f t="shared" si="87"/>
        <v>12.4</v>
      </c>
      <c r="CE203" s="522"/>
      <c r="CF203" s="522"/>
      <c r="CG203" s="523"/>
      <c r="CH203" s="524" t="str">
        <f t="shared" si="88"/>
        <v>NOT STARTED</v>
      </c>
      <c r="CI203" s="505">
        <f t="shared" si="89"/>
        <v>0</v>
      </c>
      <c r="CJ203" s="505"/>
      <c r="CK203" s="526"/>
      <c r="CL203" s="526"/>
      <c r="CM203" s="513">
        <f t="shared" si="90"/>
        <v>0</v>
      </c>
      <c r="CN203" s="513">
        <f t="shared" si="91"/>
        <v>0</v>
      </c>
      <c r="CO203" s="501"/>
      <c r="CP203" s="501"/>
      <c r="CQ203" s="501"/>
      <c r="CR203" s="501">
        <f t="shared" si="92"/>
        <v>0</v>
      </c>
      <c r="CS203" s="527"/>
      <c r="CT203" s="527"/>
      <c r="CU203" s="527">
        <f t="shared" si="93"/>
        <v>0</v>
      </c>
      <c r="CV203" s="572"/>
    </row>
    <row r="204" ht="17" hidden="1" customHeight="1" spans="1:100">
      <c r="A204" s="499">
        <v>46419</v>
      </c>
      <c r="B204" s="500" t="s">
        <v>116</v>
      </c>
      <c r="C204" s="500" t="s">
        <v>117</v>
      </c>
      <c r="D204" s="501" t="s">
        <v>620</v>
      </c>
      <c r="E204" s="500"/>
      <c r="F204" s="500"/>
      <c r="G204" s="501">
        <v>0</v>
      </c>
      <c r="H204" s="501" t="s">
        <v>631</v>
      </c>
      <c r="I204" s="501" t="s">
        <v>519</v>
      </c>
      <c r="J204" s="501"/>
      <c r="K204" s="501"/>
      <c r="L204" s="500"/>
      <c r="M204" s="500" t="s">
        <v>869</v>
      </c>
      <c r="N204" s="573" t="s">
        <v>870</v>
      </c>
      <c r="O204" s="568" t="s">
        <v>160</v>
      </c>
      <c r="P204" s="569" t="str">
        <f t="shared" si="73"/>
        <v>&gt;=10 TONNES</v>
      </c>
      <c r="Q204" s="501">
        <v>24.9</v>
      </c>
      <c r="R204" s="501"/>
      <c r="S204" s="504" t="str">
        <f t="shared" si="79"/>
        <v>NOT STARTED</v>
      </c>
      <c r="T204" s="505">
        <f t="shared" si="80"/>
        <v>0</v>
      </c>
      <c r="U204" s="505" t="str">
        <f>IF(V204&gt;0,WEEKNUM(V204,1)&amp;"-"&amp;YEAR(V204),"")</f>
        <v/>
      </c>
      <c r="V204" s="499"/>
      <c r="W204" s="574"/>
      <c r="X204" s="507" t="str">
        <f t="shared" si="81"/>
        <v>FOR SURVEY</v>
      </c>
      <c r="Y204" s="517"/>
      <c r="Z204" s="517"/>
      <c r="AA204" s="566"/>
      <c r="AB204" s="501"/>
      <c r="AC204" s="566"/>
      <c r="AD204" s="511"/>
      <c r="AE204" s="512" t="s">
        <v>128</v>
      </c>
      <c r="AF204" s="512">
        <f t="shared" si="74"/>
        <v>0</v>
      </c>
      <c r="AG204" s="513">
        <f t="shared" si="75"/>
        <v>0</v>
      </c>
      <c r="AH204" s="501"/>
      <c r="AI204" s="501"/>
      <c r="AJ204" s="501"/>
      <c r="AK204" s="501"/>
      <c r="AL204" s="501"/>
      <c r="AM204" s="500"/>
      <c r="AN204" s="505">
        <f t="shared" si="82"/>
        <v>0</v>
      </c>
      <c r="AO204" s="516" t="str">
        <f t="shared" si="94"/>
        <v>6-1900</v>
      </c>
      <c r="AP204" s="499"/>
      <c r="AQ204" s="499">
        <v>36</v>
      </c>
      <c r="AR204" s="515" t="str">
        <f t="shared" si="76"/>
        <v>WAITING FOR PLAN</v>
      </c>
      <c r="AS204" s="515"/>
      <c r="AT204" s="515"/>
      <c r="AU204" s="517"/>
      <c r="AV204" s="517"/>
      <c r="AW204" s="514"/>
      <c r="AX204" s="515"/>
      <c r="AY204" s="517"/>
      <c r="AZ204" s="517"/>
      <c r="BA204" s="501"/>
      <c r="BB204" s="501"/>
      <c r="BC204" s="567"/>
      <c r="BD204" s="563"/>
      <c r="BE204" s="513"/>
      <c r="BF204" s="513"/>
      <c r="BG204" s="513"/>
      <c r="BH204" s="499"/>
      <c r="BI204" s="513"/>
      <c r="BJ204" s="513"/>
      <c r="BK204" s="499"/>
      <c r="BL204" s="499"/>
      <c r="BM204" s="513"/>
      <c r="BN204" s="513"/>
      <c r="BO204" s="513"/>
      <c r="BP204" s="499"/>
      <c r="BQ204" s="579"/>
      <c r="BR204" s="505">
        <f t="shared" si="83"/>
        <v>0</v>
      </c>
      <c r="BS204" s="505" t="str">
        <f t="shared" si="84"/>
        <v/>
      </c>
      <c r="BT204" s="499"/>
      <c r="BU204" s="499" t="str">
        <f t="shared" si="77"/>
        <v/>
      </c>
      <c r="BV204" s="499"/>
      <c r="BW204" s="499" t="str">
        <f t="shared" si="85"/>
        <v>2-1900</v>
      </c>
      <c r="BX204" s="499">
        <f t="shared" si="78"/>
        <v>9.96</v>
      </c>
      <c r="BY204" s="499"/>
      <c r="BZ204" s="499"/>
      <c r="CA204" s="499"/>
      <c r="CB204" s="520">
        <f t="shared" si="86"/>
        <v>0</v>
      </c>
      <c r="CC204" s="521">
        <v>2</v>
      </c>
      <c r="CD204" s="522">
        <f t="shared" si="87"/>
        <v>9.96</v>
      </c>
      <c r="CE204" s="522"/>
      <c r="CF204" s="522"/>
      <c r="CG204" s="523"/>
      <c r="CH204" s="524" t="str">
        <f t="shared" si="88"/>
        <v>NOT STARTED</v>
      </c>
      <c r="CI204" s="505">
        <f t="shared" si="89"/>
        <v>0</v>
      </c>
      <c r="CJ204" s="505"/>
      <c r="CK204" s="526"/>
      <c r="CL204" s="526"/>
      <c r="CM204" s="513">
        <f t="shared" si="90"/>
        <v>0</v>
      </c>
      <c r="CN204" s="513">
        <f t="shared" si="91"/>
        <v>0</v>
      </c>
      <c r="CO204" s="501"/>
      <c r="CP204" s="501"/>
      <c r="CQ204" s="501"/>
      <c r="CR204" s="501">
        <f t="shared" si="92"/>
        <v>0</v>
      </c>
      <c r="CS204" s="527"/>
      <c r="CT204" s="527"/>
      <c r="CU204" s="527">
        <f t="shared" si="93"/>
        <v>0</v>
      </c>
      <c r="CV204" s="572"/>
    </row>
    <row r="205" ht="17" hidden="1" customHeight="1" spans="1:100">
      <c r="A205" s="499">
        <v>46419</v>
      </c>
      <c r="B205" s="500" t="s">
        <v>363</v>
      </c>
      <c r="C205" s="500" t="s">
        <v>117</v>
      </c>
      <c r="D205" s="501" t="s">
        <v>620</v>
      </c>
      <c r="E205" s="500"/>
      <c r="F205" s="500"/>
      <c r="G205" s="501" t="s">
        <v>871</v>
      </c>
      <c r="H205" s="501" t="s">
        <v>714</v>
      </c>
      <c r="I205" s="501" t="s">
        <v>519</v>
      </c>
      <c r="J205" s="501"/>
      <c r="K205" s="500" t="s">
        <v>363</v>
      </c>
      <c r="L205" s="500"/>
      <c r="M205" s="500" t="s">
        <v>872</v>
      </c>
      <c r="N205" s="571" t="s">
        <v>873</v>
      </c>
      <c r="O205" s="568" t="s">
        <v>143</v>
      </c>
      <c r="P205" s="569" t="str">
        <f t="shared" si="73"/>
        <v>&lt;10 TONNES</v>
      </c>
      <c r="Q205" s="501">
        <v>0.3</v>
      </c>
      <c r="R205" s="501"/>
      <c r="S205" s="504" t="str">
        <f t="shared" si="79"/>
        <v>NOT STARTED</v>
      </c>
      <c r="T205" s="505">
        <f t="shared" si="80"/>
        <v>0</v>
      </c>
      <c r="U205" s="505"/>
      <c r="V205" s="499"/>
      <c r="W205" s="574"/>
      <c r="X205" s="507" t="str">
        <f t="shared" si="81"/>
        <v>FOR SURVEY</v>
      </c>
      <c r="Y205" s="517"/>
      <c r="Z205" s="517"/>
      <c r="AA205" s="566"/>
      <c r="AB205" s="501"/>
      <c r="AC205" s="566"/>
      <c r="AD205" s="511"/>
      <c r="AE205" s="512"/>
      <c r="AF205" s="512">
        <f t="shared" si="74"/>
        <v>0</v>
      </c>
      <c r="AG205" s="513">
        <f t="shared" si="75"/>
        <v>0</v>
      </c>
      <c r="AH205" s="501"/>
      <c r="AI205" s="501"/>
      <c r="AJ205" s="501"/>
      <c r="AK205" s="501"/>
      <c r="AL205" s="501"/>
      <c r="AM205" s="500"/>
      <c r="AN205" s="505">
        <f t="shared" si="82"/>
        <v>0</v>
      </c>
      <c r="AO205" s="516" t="str">
        <f t="shared" si="94"/>
        <v/>
      </c>
      <c r="AP205" s="499"/>
      <c r="AQ205" s="499"/>
      <c r="AR205" s="515" t="str">
        <f t="shared" si="76"/>
        <v>WAITING FOR PLAN</v>
      </c>
      <c r="AS205" s="515"/>
      <c r="AT205" s="515"/>
      <c r="AU205" s="517"/>
      <c r="AV205" s="517"/>
      <c r="AW205" s="514"/>
      <c r="AX205" s="515"/>
      <c r="AY205" s="517"/>
      <c r="AZ205" s="517"/>
      <c r="BA205" s="501"/>
      <c r="BB205" s="501"/>
      <c r="BC205" s="567"/>
      <c r="BD205" s="563"/>
      <c r="BE205" s="513"/>
      <c r="BF205" s="513"/>
      <c r="BG205" s="513"/>
      <c r="BH205" s="499"/>
      <c r="BI205" s="513"/>
      <c r="BJ205" s="513"/>
      <c r="BK205" s="499"/>
      <c r="BL205" s="499"/>
      <c r="BM205" s="513"/>
      <c r="BN205" s="513"/>
      <c r="BO205" s="513"/>
      <c r="BP205" s="499"/>
      <c r="BQ205" s="579"/>
      <c r="BR205" s="505">
        <f t="shared" si="83"/>
        <v>0</v>
      </c>
      <c r="BS205" s="505" t="str">
        <f t="shared" si="84"/>
        <v/>
      </c>
      <c r="BT205" s="499"/>
      <c r="BU205" s="499" t="str">
        <f t="shared" si="77"/>
        <v/>
      </c>
      <c r="BV205" s="499"/>
      <c r="BW205" s="499" t="str">
        <f t="shared" si="85"/>
        <v>0-1900</v>
      </c>
      <c r="BX205" s="499">
        <f t="shared" si="78"/>
        <v>0.12</v>
      </c>
      <c r="BY205" s="499"/>
      <c r="BZ205" s="499"/>
      <c r="CA205" s="499"/>
      <c r="CB205" s="520">
        <f t="shared" si="86"/>
        <v>0</v>
      </c>
      <c r="CC205" s="521">
        <v>2</v>
      </c>
      <c r="CD205" s="522">
        <f t="shared" si="87"/>
        <v>0.12</v>
      </c>
      <c r="CE205" s="522"/>
      <c r="CF205" s="522"/>
      <c r="CG205" s="523"/>
      <c r="CH205" s="524" t="str">
        <f t="shared" si="88"/>
        <v>NOT STARTED</v>
      </c>
      <c r="CI205" s="505">
        <f t="shared" si="89"/>
        <v>0</v>
      </c>
      <c r="CJ205" s="505"/>
      <c r="CK205" s="526"/>
      <c r="CL205" s="526"/>
      <c r="CM205" s="513">
        <f t="shared" si="90"/>
        <v>0</v>
      </c>
      <c r="CN205" s="513">
        <f t="shared" si="91"/>
        <v>0</v>
      </c>
      <c r="CO205" s="501"/>
      <c r="CP205" s="501"/>
      <c r="CQ205" s="501"/>
      <c r="CR205" s="501">
        <f t="shared" si="92"/>
        <v>0</v>
      </c>
      <c r="CS205" s="527"/>
      <c r="CT205" s="527"/>
      <c r="CU205" s="527">
        <f t="shared" si="93"/>
        <v>0</v>
      </c>
      <c r="CV205" s="572"/>
    </row>
    <row r="206" ht="17" hidden="1" customHeight="1" spans="1:100">
      <c r="A206" s="499">
        <v>46508</v>
      </c>
      <c r="B206" s="500" t="s">
        <v>363</v>
      </c>
      <c r="C206" s="500" t="s">
        <v>117</v>
      </c>
      <c r="D206" s="501" t="s">
        <v>118</v>
      </c>
      <c r="E206" s="500"/>
      <c r="F206" s="500"/>
      <c r="G206" s="501" t="s">
        <v>874</v>
      </c>
      <c r="H206" s="501" t="s">
        <v>120</v>
      </c>
      <c r="I206" s="501" t="s">
        <v>294</v>
      </c>
      <c r="J206" s="501"/>
      <c r="K206" s="500" t="s">
        <v>363</v>
      </c>
      <c r="L206" s="500"/>
      <c r="M206" s="500" t="s">
        <v>875</v>
      </c>
      <c r="N206" s="571" t="s">
        <v>876</v>
      </c>
      <c r="O206" s="568" t="s">
        <v>127</v>
      </c>
      <c r="P206" s="569" t="str">
        <f t="shared" si="73"/>
        <v>&gt;=10 TONNES</v>
      </c>
      <c r="Q206" s="501">
        <v>401.6</v>
      </c>
      <c r="R206" s="501"/>
      <c r="S206" s="504" t="str">
        <f t="shared" si="79"/>
        <v>NOT STARTED</v>
      </c>
      <c r="T206" s="505">
        <f t="shared" si="80"/>
        <v>0</v>
      </c>
      <c r="U206" s="505"/>
      <c r="V206" s="499"/>
      <c r="W206" s="574"/>
      <c r="X206" s="507" t="str">
        <f t="shared" si="81"/>
        <v>FOR SURVEY</v>
      </c>
      <c r="Y206" s="517"/>
      <c r="Z206" s="517"/>
      <c r="AA206" s="566"/>
      <c r="AB206" s="501"/>
      <c r="AC206" s="566"/>
      <c r="AD206" s="511"/>
      <c r="AE206" s="512"/>
      <c r="AF206" s="512">
        <f t="shared" si="74"/>
        <v>0</v>
      </c>
      <c r="AG206" s="513">
        <f t="shared" si="75"/>
        <v>0</v>
      </c>
      <c r="AH206" s="501"/>
      <c r="AI206" s="501"/>
      <c r="AJ206" s="501"/>
      <c r="AK206" s="501"/>
      <c r="AL206" s="501"/>
      <c r="AM206" s="500"/>
      <c r="AN206" s="505">
        <f t="shared" si="82"/>
        <v>0</v>
      </c>
      <c r="AO206" s="516" t="str">
        <f t="shared" si="94"/>
        <v/>
      </c>
      <c r="AP206" s="499"/>
      <c r="AQ206" s="499"/>
      <c r="AR206" s="515" t="str">
        <f t="shared" si="76"/>
        <v>WAITING FOR PLAN</v>
      </c>
      <c r="AS206" s="515"/>
      <c r="AT206" s="515"/>
      <c r="AU206" s="517"/>
      <c r="AV206" s="517"/>
      <c r="AW206" s="514"/>
      <c r="AX206" s="515"/>
      <c r="AY206" s="517"/>
      <c r="AZ206" s="517"/>
      <c r="BA206" s="501"/>
      <c r="BB206" s="501"/>
      <c r="BC206" s="567"/>
      <c r="BD206" s="563"/>
      <c r="BE206" s="513"/>
      <c r="BF206" s="513"/>
      <c r="BG206" s="513"/>
      <c r="BH206" s="499"/>
      <c r="BI206" s="513"/>
      <c r="BJ206" s="513"/>
      <c r="BK206" s="499"/>
      <c r="BL206" s="499"/>
      <c r="BM206" s="513"/>
      <c r="BN206" s="513"/>
      <c r="BO206" s="513"/>
      <c r="BP206" s="499"/>
      <c r="BQ206" s="579"/>
      <c r="BR206" s="505">
        <f t="shared" si="83"/>
        <v>0</v>
      </c>
      <c r="BS206" s="505" t="str">
        <f t="shared" si="84"/>
        <v/>
      </c>
      <c r="BT206" s="499"/>
      <c r="BU206" s="499" t="str">
        <f t="shared" si="77"/>
        <v/>
      </c>
      <c r="BV206" s="499"/>
      <c r="BW206" s="499" t="str">
        <f t="shared" si="85"/>
        <v>23-1900</v>
      </c>
      <c r="BX206" s="499">
        <f t="shared" si="78"/>
        <v>160.64</v>
      </c>
      <c r="BY206" s="499"/>
      <c r="BZ206" s="499"/>
      <c r="CA206" s="499"/>
      <c r="CB206" s="520">
        <f t="shared" si="86"/>
        <v>0</v>
      </c>
      <c r="CC206" s="521">
        <v>2</v>
      </c>
      <c r="CD206" s="522">
        <f t="shared" si="87"/>
        <v>160.64</v>
      </c>
      <c r="CE206" s="522"/>
      <c r="CF206" s="522"/>
      <c r="CG206" s="523"/>
      <c r="CH206" s="524" t="str">
        <f t="shared" si="88"/>
        <v>NOT STARTED</v>
      </c>
      <c r="CI206" s="505">
        <f t="shared" si="89"/>
        <v>0</v>
      </c>
      <c r="CJ206" s="505"/>
      <c r="CK206" s="526"/>
      <c r="CL206" s="526"/>
      <c r="CM206" s="513">
        <f t="shared" si="90"/>
        <v>0</v>
      </c>
      <c r="CN206" s="513">
        <f t="shared" si="91"/>
        <v>0</v>
      </c>
      <c r="CO206" s="501"/>
      <c r="CP206" s="501"/>
      <c r="CQ206" s="501"/>
      <c r="CR206" s="501">
        <f t="shared" si="92"/>
        <v>0</v>
      </c>
      <c r="CS206" s="527"/>
      <c r="CT206" s="527"/>
      <c r="CU206" s="527">
        <f t="shared" si="93"/>
        <v>0</v>
      </c>
      <c r="CV206" s="572"/>
    </row>
    <row r="207" ht="17" hidden="1" customHeight="1" spans="1:100">
      <c r="A207" s="499">
        <v>46508</v>
      </c>
      <c r="B207" s="500" t="s">
        <v>363</v>
      </c>
      <c r="C207" s="500" t="s">
        <v>117</v>
      </c>
      <c r="D207" s="501" t="s">
        <v>118</v>
      </c>
      <c r="E207" s="500"/>
      <c r="F207" s="500"/>
      <c r="G207" s="501" t="s">
        <v>877</v>
      </c>
      <c r="H207" s="501" t="s">
        <v>120</v>
      </c>
      <c r="I207" s="501" t="s">
        <v>377</v>
      </c>
      <c r="J207" s="501"/>
      <c r="K207" s="500" t="s">
        <v>363</v>
      </c>
      <c r="L207" s="500"/>
      <c r="M207" s="500" t="s">
        <v>878</v>
      </c>
      <c r="N207" s="571" t="s">
        <v>879</v>
      </c>
      <c r="O207" s="568" t="s">
        <v>166</v>
      </c>
      <c r="P207" s="569" t="str">
        <f t="shared" si="73"/>
        <v>&gt;=10 TONNES</v>
      </c>
      <c r="Q207" s="501">
        <v>249.6</v>
      </c>
      <c r="R207" s="501"/>
      <c r="S207" s="504" t="str">
        <f t="shared" si="79"/>
        <v>NOT STARTED</v>
      </c>
      <c r="T207" s="505">
        <f t="shared" si="80"/>
        <v>0</v>
      </c>
      <c r="U207" s="505"/>
      <c r="V207" s="499"/>
      <c r="W207" s="574"/>
      <c r="X207" s="507" t="str">
        <f t="shared" si="81"/>
        <v>FOR SURVEY</v>
      </c>
      <c r="Y207" s="517"/>
      <c r="Z207" s="517"/>
      <c r="AA207" s="566"/>
      <c r="AB207" s="501"/>
      <c r="AC207" s="566"/>
      <c r="AD207" s="511"/>
      <c r="AE207" s="512"/>
      <c r="AF207" s="512">
        <f t="shared" si="74"/>
        <v>0</v>
      </c>
      <c r="AG207" s="513">
        <f t="shared" si="75"/>
        <v>0</v>
      </c>
      <c r="AH207" s="501"/>
      <c r="AI207" s="501"/>
      <c r="AJ207" s="501"/>
      <c r="AK207" s="501"/>
      <c r="AL207" s="501"/>
      <c r="AM207" s="500"/>
      <c r="AN207" s="505">
        <f t="shared" si="82"/>
        <v>0</v>
      </c>
      <c r="AO207" s="516" t="str">
        <f t="shared" si="94"/>
        <v/>
      </c>
      <c r="AP207" s="499"/>
      <c r="AQ207" s="499"/>
      <c r="AR207" s="515" t="str">
        <f t="shared" si="76"/>
        <v>WAITING FOR PLAN</v>
      </c>
      <c r="AS207" s="515"/>
      <c r="AT207" s="515"/>
      <c r="AU207" s="517"/>
      <c r="AV207" s="517"/>
      <c r="AW207" s="514"/>
      <c r="AX207" s="515"/>
      <c r="AY207" s="517"/>
      <c r="AZ207" s="517"/>
      <c r="BA207" s="501"/>
      <c r="BB207" s="501"/>
      <c r="BC207" s="567"/>
      <c r="BD207" s="563"/>
      <c r="BE207" s="513"/>
      <c r="BF207" s="513"/>
      <c r="BG207" s="513"/>
      <c r="BH207" s="499"/>
      <c r="BI207" s="513"/>
      <c r="BJ207" s="513"/>
      <c r="BK207" s="499"/>
      <c r="BL207" s="499"/>
      <c r="BM207" s="513"/>
      <c r="BN207" s="513"/>
      <c r="BO207" s="513"/>
      <c r="BP207" s="499"/>
      <c r="BQ207" s="579"/>
      <c r="BR207" s="505">
        <f t="shared" si="83"/>
        <v>0</v>
      </c>
      <c r="BS207" s="505" t="str">
        <f t="shared" si="84"/>
        <v/>
      </c>
      <c r="BT207" s="499"/>
      <c r="BU207" s="499" t="str">
        <f t="shared" si="77"/>
        <v/>
      </c>
      <c r="BV207" s="499"/>
      <c r="BW207" s="499" t="str">
        <f t="shared" si="85"/>
        <v>15-1900</v>
      </c>
      <c r="BX207" s="499">
        <f t="shared" si="78"/>
        <v>99.84</v>
      </c>
      <c r="BY207" s="499"/>
      <c r="BZ207" s="499"/>
      <c r="CA207" s="499"/>
      <c r="CB207" s="520">
        <f t="shared" si="86"/>
        <v>0</v>
      </c>
      <c r="CC207" s="521">
        <v>2</v>
      </c>
      <c r="CD207" s="522">
        <f t="shared" si="87"/>
        <v>99.84</v>
      </c>
      <c r="CE207" s="522"/>
      <c r="CF207" s="522"/>
      <c r="CG207" s="523"/>
      <c r="CH207" s="524" t="str">
        <f t="shared" si="88"/>
        <v>NOT STARTED</v>
      </c>
      <c r="CI207" s="505">
        <f t="shared" si="89"/>
        <v>0</v>
      </c>
      <c r="CJ207" s="505"/>
      <c r="CK207" s="526"/>
      <c r="CL207" s="526"/>
      <c r="CM207" s="513">
        <f t="shared" si="90"/>
        <v>0</v>
      </c>
      <c r="CN207" s="513">
        <f t="shared" si="91"/>
        <v>0</v>
      </c>
      <c r="CO207" s="501"/>
      <c r="CP207" s="501"/>
      <c r="CQ207" s="501"/>
      <c r="CR207" s="501">
        <f t="shared" si="92"/>
        <v>0</v>
      </c>
      <c r="CS207" s="527"/>
      <c r="CT207" s="527"/>
      <c r="CU207" s="527">
        <f t="shared" si="93"/>
        <v>0</v>
      </c>
      <c r="CV207" s="572"/>
    </row>
    <row r="208" ht="17" hidden="1" customHeight="1" spans="1:100">
      <c r="A208" s="499">
        <v>46508</v>
      </c>
      <c r="B208" s="500" t="s">
        <v>363</v>
      </c>
      <c r="C208" s="500" t="s">
        <v>117</v>
      </c>
      <c r="D208" s="501" t="s">
        <v>118</v>
      </c>
      <c r="E208" s="500"/>
      <c r="F208" s="500"/>
      <c r="G208" s="501" t="s">
        <v>880</v>
      </c>
      <c r="H208" s="501" t="s">
        <v>120</v>
      </c>
      <c r="I208" s="501" t="s">
        <v>184</v>
      </c>
      <c r="J208" s="501"/>
      <c r="K208" s="500" t="s">
        <v>363</v>
      </c>
      <c r="L208" s="500"/>
      <c r="M208" s="500" t="s">
        <v>881</v>
      </c>
      <c r="N208" s="571" t="s">
        <v>882</v>
      </c>
      <c r="O208" s="568" t="s">
        <v>166</v>
      </c>
      <c r="P208" s="569" t="str">
        <f t="shared" si="73"/>
        <v>&gt;=10 TONNES</v>
      </c>
      <c r="Q208" s="501">
        <v>169.7</v>
      </c>
      <c r="R208" s="501"/>
      <c r="S208" s="504" t="str">
        <f t="shared" si="79"/>
        <v>NOT STARTED</v>
      </c>
      <c r="T208" s="505">
        <f t="shared" si="80"/>
        <v>0</v>
      </c>
      <c r="U208" s="505"/>
      <c r="V208" s="499"/>
      <c r="W208" s="574"/>
      <c r="X208" s="507" t="str">
        <f t="shared" si="81"/>
        <v>FOR SURVEY</v>
      </c>
      <c r="Y208" s="517"/>
      <c r="Z208" s="517"/>
      <c r="AA208" s="566"/>
      <c r="AB208" s="501"/>
      <c r="AC208" s="566"/>
      <c r="AD208" s="511"/>
      <c r="AE208" s="512"/>
      <c r="AF208" s="512">
        <f t="shared" si="74"/>
        <v>0</v>
      </c>
      <c r="AG208" s="513">
        <f t="shared" si="75"/>
        <v>0</v>
      </c>
      <c r="AH208" s="501"/>
      <c r="AI208" s="501"/>
      <c r="AJ208" s="501"/>
      <c r="AK208" s="501"/>
      <c r="AL208" s="501"/>
      <c r="AM208" s="500"/>
      <c r="AN208" s="505">
        <f t="shared" si="82"/>
        <v>0</v>
      </c>
      <c r="AO208" s="516" t="str">
        <f t="shared" si="94"/>
        <v/>
      </c>
      <c r="AP208" s="499"/>
      <c r="AQ208" s="499"/>
      <c r="AR208" s="515" t="str">
        <f t="shared" si="76"/>
        <v>WAITING FOR PLAN</v>
      </c>
      <c r="AS208" s="515"/>
      <c r="AT208" s="515"/>
      <c r="AU208" s="517"/>
      <c r="AV208" s="517"/>
      <c r="AW208" s="514"/>
      <c r="AX208" s="515"/>
      <c r="AY208" s="517"/>
      <c r="AZ208" s="517"/>
      <c r="BA208" s="501"/>
      <c r="BB208" s="501"/>
      <c r="BC208" s="567"/>
      <c r="BD208" s="563"/>
      <c r="BE208" s="513"/>
      <c r="BF208" s="513"/>
      <c r="BG208" s="513"/>
      <c r="BH208" s="499"/>
      <c r="BI208" s="513"/>
      <c r="BJ208" s="513"/>
      <c r="BK208" s="499"/>
      <c r="BL208" s="499"/>
      <c r="BM208" s="513"/>
      <c r="BN208" s="513"/>
      <c r="BO208" s="513"/>
      <c r="BP208" s="499"/>
      <c r="BQ208" s="579"/>
      <c r="BR208" s="505">
        <f t="shared" si="83"/>
        <v>0</v>
      </c>
      <c r="BS208" s="505" t="str">
        <f t="shared" si="84"/>
        <v/>
      </c>
      <c r="BT208" s="499"/>
      <c r="BU208" s="499" t="str">
        <f t="shared" si="77"/>
        <v/>
      </c>
      <c r="BV208" s="499"/>
      <c r="BW208" s="499" t="str">
        <f t="shared" si="85"/>
        <v>10-1900</v>
      </c>
      <c r="BX208" s="499">
        <f t="shared" si="78"/>
        <v>67.88</v>
      </c>
      <c r="BY208" s="499"/>
      <c r="BZ208" s="499"/>
      <c r="CA208" s="499"/>
      <c r="CB208" s="520">
        <f t="shared" si="86"/>
        <v>0</v>
      </c>
      <c r="CC208" s="521">
        <v>2</v>
      </c>
      <c r="CD208" s="522">
        <f t="shared" si="87"/>
        <v>67.88</v>
      </c>
      <c r="CE208" s="522"/>
      <c r="CF208" s="522"/>
      <c r="CG208" s="523"/>
      <c r="CH208" s="524" t="str">
        <f t="shared" si="88"/>
        <v>NOT STARTED</v>
      </c>
      <c r="CI208" s="505">
        <f t="shared" si="89"/>
        <v>0</v>
      </c>
      <c r="CJ208" s="505"/>
      <c r="CK208" s="526"/>
      <c r="CL208" s="526"/>
      <c r="CM208" s="513">
        <f t="shared" si="90"/>
        <v>0</v>
      </c>
      <c r="CN208" s="513">
        <f t="shared" si="91"/>
        <v>0</v>
      </c>
      <c r="CO208" s="501"/>
      <c r="CP208" s="501"/>
      <c r="CQ208" s="501"/>
      <c r="CR208" s="501">
        <f t="shared" si="92"/>
        <v>0</v>
      </c>
      <c r="CS208" s="527"/>
      <c r="CT208" s="527"/>
      <c r="CU208" s="527">
        <f t="shared" si="93"/>
        <v>0</v>
      </c>
      <c r="CV208" s="572"/>
    </row>
    <row r="209" ht="17" hidden="1" customHeight="1" spans="1:100">
      <c r="A209" s="499">
        <v>46508</v>
      </c>
      <c r="B209" s="500" t="s">
        <v>363</v>
      </c>
      <c r="C209" s="500" t="s">
        <v>117</v>
      </c>
      <c r="D209" s="501" t="s">
        <v>118</v>
      </c>
      <c r="E209" s="500"/>
      <c r="F209" s="500"/>
      <c r="G209" s="501" t="s">
        <v>119</v>
      </c>
      <c r="H209" s="501" t="s">
        <v>120</v>
      </c>
      <c r="I209" s="501" t="s">
        <v>121</v>
      </c>
      <c r="J209" s="501"/>
      <c r="K209" s="500" t="s">
        <v>363</v>
      </c>
      <c r="L209" s="500"/>
      <c r="M209" s="500" t="s">
        <v>883</v>
      </c>
      <c r="N209" s="571" t="s">
        <v>884</v>
      </c>
      <c r="O209" s="568" t="s">
        <v>127</v>
      </c>
      <c r="P209" s="569" t="str">
        <f t="shared" si="73"/>
        <v>&gt;=10 TONNES</v>
      </c>
      <c r="Q209" s="501">
        <v>839.4</v>
      </c>
      <c r="R209" s="501"/>
      <c r="S209" s="504" t="str">
        <f t="shared" si="79"/>
        <v>NOT STARTED</v>
      </c>
      <c r="T209" s="505">
        <f t="shared" si="80"/>
        <v>0</v>
      </c>
      <c r="U209" s="505"/>
      <c r="V209" s="499"/>
      <c r="W209" s="574"/>
      <c r="X209" s="507" t="str">
        <f t="shared" si="81"/>
        <v>FOR SURVEY</v>
      </c>
      <c r="Y209" s="517"/>
      <c r="Z209" s="517"/>
      <c r="AA209" s="566"/>
      <c r="AB209" s="501"/>
      <c r="AC209" s="566"/>
      <c r="AD209" s="511"/>
      <c r="AE209" s="512"/>
      <c r="AF209" s="512">
        <f t="shared" si="74"/>
        <v>0</v>
      </c>
      <c r="AG209" s="513">
        <f t="shared" si="75"/>
        <v>0</v>
      </c>
      <c r="AH209" s="501"/>
      <c r="AI209" s="501"/>
      <c r="AJ209" s="501"/>
      <c r="AK209" s="501"/>
      <c r="AL209" s="501"/>
      <c r="AM209" s="500"/>
      <c r="AN209" s="505">
        <f t="shared" si="82"/>
        <v>0</v>
      </c>
      <c r="AO209" s="516" t="str">
        <f t="shared" si="94"/>
        <v/>
      </c>
      <c r="AP209" s="499"/>
      <c r="AQ209" s="499"/>
      <c r="AR209" s="515" t="str">
        <f t="shared" si="76"/>
        <v>WAITING FOR PLAN</v>
      </c>
      <c r="AS209" s="515"/>
      <c r="AT209" s="515"/>
      <c r="AU209" s="517"/>
      <c r="AV209" s="517"/>
      <c r="AW209" s="514"/>
      <c r="AX209" s="515"/>
      <c r="AY209" s="517"/>
      <c r="AZ209" s="517"/>
      <c r="BA209" s="501"/>
      <c r="BB209" s="501"/>
      <c r="BC209" s="567"/>
      <c r="BD209" s="563"/>
      <c r="BE209" s="513"/>
      <c r="BF209" s="513"/>
      <c r="BG209" s="513"/>
      <c r="BH209" s="499"/>
      <c r="BI209" s="513"/>
      <c r="BJ209" s="513"/>
      <c r="BK209" s="499"/>
      <c r="BL209" s="499"/>
      <c r="BM209" s="513"/>
      <c r="BN209" s="513"/>
      <c r="BO209" s="513"/>
      <c r="BP209" s="499"/>
      <c r="BQ209" s="579"/>
      <c r="BR209" s="505">
        <f t="shared" si="83"/>
        <v>0</v>
      </c>
      <c r="BS209" s="505" t="str">
        <f t="shared" si="84"/>
        <v/>
      </c>
      <c r="BT209" s="499"/>
      <c r="BU209" s="499" t="str">
        <f t="shared" si="77"/>
        <v/>
      </c>
      <c r="BV209" s="499"/>
      <c r="BW209" s="499" t="str">
        <f t="shared" si="85"/>
        <v>48-1900</v>
      </c>
      <c r="BX209" s="499">
        <f t="shared" si="78"/>
        <v>335.76</v>
      </c>
      <c r="BY209" s="499"/>
      <c r="BZ209" s="499"/>
      <c r="CA209" s="499"/>
      <c r="CB209" s="520">
        <f t="shared" si="86"/>
        <v>0</v>
      </c>
      <c r="CC209" s="521">
        <v>2</v>
      </c>
      <c r="CD209" s="522">
        <f t="shared" si="87"/>
        <v>335.76</v>
      </c>
      <c r="CE209" s="522"/>
      <c r="CF209" s="522"/>
      <c r="CG209" s="523"/>
      <c r="CH209" s="524" t="str">
        <f t="shared" si="88"/>
        <v>NOT STARTED</v>
      </c>
      <c r="CI209" s="505">
        <f t="shared" si="89"/>
        <v>0</v>
      </c>
      <c r="CJ209" s="505"/>
      <c r="CK209" s="526"/>
      <c r="CL209" s="526"/>
      <c r="CM209" s="513">
        <f t="shared" si="90"/>
        <v>0</v>
      </c>
      <c r="CN209" s="513">
        <f t="shared" si="91"/>
        <v>0</v>
      </c>
      <c r="CO209" s="501"/>
      <c r="CP209" s="501"/>
      <c r="CQ209" s="501"/>
      <c r="CR209" s="501">
        <f t="shared" si="92"/>
        <v>0</v>
      </c>
      <c r="CS209" s="527"/>
      <c r="CT209" s="527"/>
      <c r="CU209" s="527">
        <f t="shared" si="93"/>
        <v>0</v>
      </c>
      <c r="CV209" s="572"/>
    </row>
    <row r="210" ht="17" hidden="1" customHeight="1" spans="1:100">
      <c r="A210" s="499">
        <v>46508</v>
      </c>
      <c r="B210" s="500" t="s">
        <v>363</v>
      </c>
      <c r="C210" s="500" t="s">
        <v>117</v>
      </c>
      <c r="D210" s="501" t="s">
        <v>118</v>
      </c>
      <c r="E210" s="500"/>
      <c r="F210" s="500"/>
      <c r="G210" s="501" t="s">
        <v>877</v>
      </c>
      <c r="H210" s="501" t="s">
        <v>120</v>
      </c>
      <c r="I210" s="501" t="s">
        <v>377</v>
      </c>
      <c r="J210" s="501"/>
      <c r="K210" s="500" t="s">
        <v>363</v>
      </c>
      <c r="L210" s="500"/>
      <c r="M210" s="500" t="s">
        <v>885</v>
      </c>
      <c r="N210" s="571" t="s">
        <v>886</v>
      </c>
      <c r="O210" s="568" t="s">
        <v>127</v>
      </c>
      <c r="P210" s="569" t="str">
        <f t="shared" si="73"/>
        <v>&gt;=10 TONNES</v>
      </c>
      <c r="Q210" s="501">
        <v>550.6</v>
      </c>
      <c r="R210" s="501"/>
      <c r="S210" s="504" t="str">
        <f t="shared" si="79"/>
        <v>NOT STARTED</v>
      </c>
      <c r="T210" s="505">
        <f t="shared" si="80"/>
        <v>0</v>
      </c>
      <c r="U210" s="505"/>
      <c r="V210" s="499"/>
      <c r="W210" s="574"/>
      <c r="X210" s="507" t="str">
        <f t="shared" si="81"/>
        <v>FOR SURVEY</v>
      </c>
      <c r="Y210" s="517"/>
      <c r="Z210" s="517"/>
      <c r="AA210" s="566"/>
      <c r="AB210" s="501"/>
      <c r="AC210" s="566"/>
      <c r="AD210" s="511"/>
      <c r="AE210" s="512"/>
      <c r="AF210" s="512">
        <f t="shared" si="74"/>
        <v>0</v>
      </c>
      <c r="AG210" s="513">
        <f t="shared" si="75"/>
        <v>0</v>
      </c>
      <c r="AH210" s="501"/>
      <c r="AI210" s="501"/>
      <c r="AJ210" s="501"/>
      <c r="AK210" s="501"/>
      <c r="AL210" s="501"/>
      <c r="AM210" s="500"/>
      <c r="AN210" s="505">
        <f t="shared" si="82"/>
        <v>0</v>
      </c>
      <c r="AO210" s="516" t="str">
        <f t="shared" si="94"/>
        <v/>
      </c>
      <c r="AP210" s="499"/>
      <c r="AQ210" s="499"/>
      <c r="AR210" s="515" t="str">
        <f t="shared" si="76"/>
        <v>WAITING FOR PLAN</v>
      </c>
      <c r="AS210" s="515"/>
      <c r="AT210" s="515"/>
      <c r="AU210" s="517"/>
      <c r="AV210" s="517"/>
      <c r="AW210" s="514"/>
      <c r="AX210" s="515"/>
      <c r="AY210" s="517"/>
      <c r="AZ210" s="517"/>
      <c r="BA210" s="501"/>
      <c r="BB210" s="501"/>
      <c r="BC210" s="567"/>
      <c r="BD210" s="563"/>
      <c r="BE210" s="513"/>
      <c r="BF210" s="513"/>
      <c r="BG210" s="513"/>
      <c r="BH210" s="499"/>
      <c r="BI210" s="513"/>
      <c r="BJ210" s="513"/>
      <c r="BK210" s="499"/>
      <c r="BL210" s="499"/>
      <c r="BM210" s="513"/>
      <c r="BN210" s="513"/>
      <c r="BO210" s="513"/>
      <c r="BP210" s="499"/>
      <c r="BQ210" s="579"/>
      <c r="BR210" s="505">
        <f t="shared" si="83"/>
        <v>0</v>
      </c>
      <c r="BS210" s="505" t="str">
        <f t="shared" si="84"/>
        <v/>
      </c>
      <c r="BT210" s="499"/>
      <c r="BU210" s="499" t="str">
        <f t="shared" si="77"/>
        <v/>
      </c>
      <c r="BV210" s="499"/>
      <c r="BW210" s="499" t="str">
        <f t="shared" si="85"/>
        <v>32-1900</v>
      </c>
      <c r="BX210" s="499">
        <f t="shared" si="78"/>
        <v>220.24</v>
      </c>
      <c r="BY210" s="499"/>
      <c r="BZ210" s="499"/>
      <c r="CA210" s="499"/>
      <c r="CB210" s="520">
        <f t="shared" si="86"/>
        <v>0</v>
      </c>
      <c r="CC210" s="521">
        <v>2</v>
      </c>
      <c r="CD210" s="522">
        <f t="shared" si="87"/>
        <v>220.24</v>
      </c>
      <c r="CE210" s="522"/>
      <c r="CF210" s="522"/>
      <c r="CG210" s="523"/>
      <c r="CH210" s="524" t="str">
        <f t="shared" si="88"/>
        <v>NOT STARTED</v>
      </c>
      <c r="CI210" s="505">
        <f t="shared" si="89"/>
        <v>0</v>
      </c>
      <c r="CJ210" s="505"/>
      <c r="CK210" s="526"/>
      <c r="CL210" s="526"/>
      <c r="CM210" s="513">
        <f t="shared" si="90"/>
        <v>0</v>
      </c>
      <c r="CN210" s="513">
        <f t="shared" si="91"/>
        <v>0</v>
      </c>
      <c r="CO210" s="501"/>
      <c r="CP210" s="501"/>
      <c r="CQ210" s="501"/>
      <c r="CR210" s="501">
        <f t="shared" si="92"/>
        <v>0</v>
      </c>
      <c r="CS210" s="527"/>
      <c r="CT210" s="527"/>
      <c r="CU210" s="527">
        <f t="shared" si="93"/>
        <v>0</v>
      </c>
      <c r="CV210" s="572"/>
    </row>
    <row r="211" ht="17" hidden="1" customHeight="1" spans="1:100">
      <c r="A211" s="499">
        <v>46508</v>
      </c>
      <c r="B211" s="500" t="s">
        <v>363</v>
      </c>
      <c r="C211" s="500" t="s">
        <v>117</v>
      </c>
      <c r="D211" s="501" t="s">
        <v>118</v>
      </c>
      <c r="E211" s="500"/>
      <c r="F211" s="500"/>
      <c r="G211" s="501" t="s">
        <v>887</v>
      </c>
      <c r="H211" s="501" t="s">
        <v>120</v>
      </c>
      <c r="I211" s="501" t="s">
        <v>381</v>
      </c>
      <c r="J211" s="501"/>
      <c r="K211" s="500" t="s">
        <v>363</v>
      </c>
      <c r="L211" s="500"/>
      <c r="M211" s="500" t="s">
        <v>888</v>
      </c>
      <c r="N211" s="571" t="s">
        <v>889</v>
      </c>
      <c r="O211" s="568" t="s">
        <v>166</v>
      </c>
      <c r="P211" s="569" t="str">
        <f t="shared" si="73"/>
        <v>&gt;=10 TONNES</v>
      </c>
      <c r="Q211" s="501">
        <v>215.1</v>
      </c>
      <c r="R211" s="501"/>
      <c r="S211" s="504" t="str">
        <f t="shared" si="79"/>
        <v>NOT STARTED</v>
      </c>
      <c r="T211" s="505">
        <f t="shared" si="80"/>
        <v>0</v>
      </c>
      <c r="U211" s="505"/>
      <c r="V211" s="499"/>
      <c r="W211" s="574"/>
      <c r="X211" s="507" t="str">
        <f t="shared" si="81"/>
        <v>FOR SURVEY</v>
      </c>
      <c r="Y211" s="517"/>
      <c r="Z211" s="517"/>
      <c r="AA211" s="566"/>
      <c r="AB211" s="501"/>
      <c r="AC211" s="566"/>
      <c r="AD211" s="511"/>
      <c r="AE211" s="512"/>
      <c r="AF211" s="512">
        <f t="shared" si="74"/>
        <v>0</v>
      </c>
      <c r="AG211" s="513">
        <f t="shared" si="75"/>
        <v>0</v>
      </c>
      <c r="AH211" s="501"/>
      <c r="AI211" s="501"/>
      <c r="AJ211" s="501"/>
      <c r="AK211" s="501"/>
      <c r="AL211" s="501"/>
      <c r="AM211" s="500"/>
      <c r="AN211" s="505">
        <f t="shared" si="82"/>
        <v>0</v>
      </c>
      <c r="AO211" s="516" t="str">
        <f t="shared" si="94"/>
        <v/>
      </c>
      <c r="AP211" s="499"/>
      <c r="AQ211" s="499"/>
      <c r="AR211" s="515" t="str">
        <f t="shared" si="76"/>
        <v>WAITING FOR PLAN</v>
      </c>
      <c r="AS211" s="515"/>
      <c r="AT211" s="515"/>
      <c r="AU211" s="517"/>
      <c r="AV211" s="517"/>
      <c r="AW211" s="514"/>
      <c r="AX211" s="515"/>
      <c r="AY211" s="517"/>
      <c r="AZ211" s="517"/>
      <c r="BA211" s="501"/>
      <c r="BB211" s="501"/>
      <c r="BC211" s="567"/>
      <c r="BD211" s="563"/>
      <c r="BE211" s="513"/>
      <c r="BF211" s="513"/>
      <c r="BG211" s="513"/>
      <c r="BH211" s="499"/>
      <c r="BI211" s="513"/>
      <c r="BJ211" s="513"/>
      <c r="BK211" s="499"/>
      <c r="BL211" s="499"/>
      <c r="BM211" s="513"/>
      <c r="BN211" s="513"/>
      <c r="BO211" s="513"/>
      <c r="BP211" s="499"/>
      <c r="BQ211" s="579"/>
      <c r="BR211" s="505">
        <f t="shared" si="83"/>
        <v>0</v>
      </c>
      <c r="BS211" s="505" t="str">
        <f t="shared" si="84"/>
        <v/>
      </c>
      <c r="BT211" s="499"/>
      <c r="BU211" s="499" t="str">
        <f t="shared" si="77"/>
        <v/>
      </c>
      <c r="BV211" s="499"/>
      <c r="BW211" s="499" t="str">
        <f t="shared" si="85"/>
        <v>13-1900</v>
      </c>
      <c r="BX211" s="499">
        <f t="shared" si="78"/>
        <v>86.04</v>
      </c>
      <c r="BY211" s="499"/>
      <c r="BZ211" s="499"/>
      <c r="CA211" s="499"/>
      <c r="CB211" s="520">
        <f t="shared" si="86"/>
        <v>0</v>
      </c>
      <c r="CC211" s="521">
        <v>2</v>
      </c>
      <c r="CD211" s="522">
        <f t="shared" si="87"/>
        <v>86.04</v>
      </c>
      <c r="CE211" s="522"/>
      <c r="CF211" s="522"/>
      <c r="CG211" s="523"/>
      <c r="CH211" s="524" t="str">
        <f t="shared" si="88"/>
        <v>NOT STARTED</v>
      </c>
      <c r="CI211" s="505">
        <f t="shared" si="89"/>
        <v>0</v>
      </c>
      <c r="CJ211" s="505"/>
      <c r="CK211" s="526"/>
      <c r="CL211" s="526"/>
      <c r="CM211" s="513">
        <f t="shared" si="90"/>
        <v>0</v>
      </c>
      <c r="CN211" s="513">
        <f t="shared" si="91"/>
        <v>0</v>
      </c>
      <c r="CO211" s="501"/>
      <c r="CP211" s="501"/>
      <c r="CQ211" s="501"/>
      <c r="CR211" s="501">
        <f t="shared" si="92"/>
        <v>0</v>
      </c>
      <c r="CS211" s="527"/>
      <c r="CT211" s="527"/>
      <c r="CU211" s="527">
        <f t="shared" si="93"/>
        <v>0</v>
      </c>
      <c r="CV211" s="572"/>
    </row>
    <row r="212" ht="17" hidden="1" customHeight="1" spans="1:100">
      <c r="A212" s="499">
        <v>46508</v>
      </c>
      <c r="B212" s="500" t="s">
        <v>363</v>
      </c>
      <c r="C212" s="500" t="s">
        <v>117</v>
      </c>
      <c r="D212" s="501" t="s">
        <v>118</v>
      </c>
      <c r="E212" s="500"/>
      <c r="F212" s="500"/>
      <c r="G212" s="501" t="s">
        <v>300</v>
      </c>
      <c r="H212" s="501" t="s">
        <v>120</v>
      </c>
      <c r="I212" s="501" t="s">
        <v>388</v>
      </c>
      <c r="J212" s="501"/>
      <c r="K212" s="500" t="s">
        <v>363</v>
      </c>
      <c r="L212" s="500"/>
      <c r="M212" s="500" t="s">
        <v>890</v>
      </c>
      <c r="N212" s="571" t="s">
        <v>891</v>
      </c>
      <c r="O212" s="568" t="s">
        <v>127</v>
      </c>
      <c r="P212" s="569" t="str">
        <f t="shared" si="73"/>
        <v>&gt;=10 TONNES</v>
      </c>
      <c r="Q212" s="501">
        <v>1165</v>
      </c>
      <c r="R212" s="501"/>
      <c r="S212" s="504" t="str">
        <f t="shared" si="79"/>
        <v>NOT STARTED</v>
      </c>
      <c r="T212" s="505">
        <f t="shared" si="80"/>
        <v>0</v>
      </c>
      <c r="U212" s="505"/>
      <c r="V212" s="499"/>
      <c r="W212" s="574"/>
      <c r="X212" s="507" t="str">
        <f t="shared" si="81"/>
        <v>FOR SURVEY</v>
      </c>
      <c r="Y212" s="517"/>
      <c r="Z212" s="517"/>
      <c r="AA212" s="566"/>
      <c r="AB212" s="501"/>
      <c r="AC212" s="566"/>
      <c r="AD212" s="511"/>
      <c r="AE212" s="512"/>
      <c r="AF212" s="512">
        <f t="shared" si="74"/>
        <v>0</v>
      </c>
      <c r="AG212" s="513">
        <f t="shared" si="75"/>
        <v>0</v>
      </c>
      <c r="AH212" s="501"/>
      <c r="AI212" s="501"/>
      <c r="AJ212" s="501"/>
      <c r="AK212" s="501"/>
      <c r="AL212" s="501"/>
      <c r="AM212" s="500"/>
      <c r="AN212" s="505">
        <f t="shared" si="82"/>
        <v>0</v>
      </c>
      <c r="AO212" s="516" t="str">
        <f t="shared" si="94"/>
        <v/>
      </c>
      <c r="AP212" s="499"/>
      <c r="AQ212" s="499"/>
      <c r="AR212" s="515" t="str">
        <f t="shared" si="76"/>
        <v>WAITING FOR PLAN</v>
      </c>
      <c r="AS212" s="515"/>
      <c r="AT212" s="515"/>
      <c r="AU212" s="517"/>
      <c r="AV212" s="517"/>
      <c r="AW212" s="514"/>
      <c r="AX212" s="515"/>
      <c r="AY212" s="517"/>
      <c r="AZ212" s="517"/>
      <c r="BA212" s="501"/>
      <c r="BB212" s="501"/>
      <c r="BC212" s="567"/>
      <c r="BD212" s="563"/>
      <c r="BE212" s="513"/>
      <c r="BF212" s="513"/>
      <c r="BG212" s="513"/>
      <c r="BH212" s="499"/>
      <c r="BI212" s="513"/>
      <c r="BJ212" s="513"/>
      <c r="BK212" s="499"/>
      <c r="BL212" s="499"/>
      <c r="BM212" s="513"/>
      <c r="BN212" s="513"/>
      <c r="BO212" s="513"/>
      <c r="BP212" s="499"/>
      <c r="BQ212" s="579"/>
      <c r="BR212" s="505">
        <f t="shared" si="83"/>
        <v>0</v>
      </c>
      <c r="BS212" s="505" t="str">
        <f t="shared" si="84"/>
        <v/>
      </c>
      <c r="BT212" s="499"/>
      <c r="BU212" s="499" t="str">
        <f t="shared" si="77"/>
        <v/>
      </c>
      <c r="BV212" s="499"/>
      <c r="BW212" s="499" t="str">
        <f t="shared" si="85"/>
        <v>15-1901</v>
      </c>
      <c r="BX212" s="499">
        <f t="shared" si="78"/>
        <v>466</v>
      </c>
      <c r="BY212" s="499"/>
      <c r="BZ212" s="499"/>
      <c r="CA212" s="499"/>
      <c r="CB212" s="520">
        <f t="shared" si="86"/>
        <v>0</v>
      </c>
      <c r="CC212" s="521">
        <v>2</v>
      </c>
      <c r="CD212" s="522">
        <f t="shared" si="87"/>
        <v>466</v>
      </c>
      <c r="CE212" s="522"/>
      <c r="CF212" s="522"/>
      <c r="CG212" s="523"/>
      <c r="CH212" s="524" t="str">
        <f t="shared" si="88"/>
        <v>NOT STARTED</v>
      </c>
      <c r="CI212" s="505">
        <f t="shared" si="89"/>
        <v>0</v>
      </c>
      <c r="CJ212" s="505"/>
      <c r="CK212" s="526"/>
      <c r="CL212" s="526"/>
      <c r="CM212" s="513">
        <f t="shared" si="90"/>
        <v>0</v>
      </c>
      <c r="CN212" s="513">
        <f t="shared" si="91"/>
        <v>0</v>
      </c>
      <c r="CO212" s="501"/>
      <c r="CP212" s="501"/>
      <c r="CQ212" s="501"/>
      <c r="CR212" s="501">
        <f t="shared" si="92"/>
        <v>0</v>
      </c>
      <c r="CS212" s="527"/>
      <c r="CT212" s="527"/>
      <c r="CU212" s="527">
        <f t="shared" si="93"/>
        <v>0</v>
      </c>
      <c r="CV212" s="572"/>
    </row>
    <row r="213" ht="17" hidden="1" customHeight="1" spans="1:100">
      <c r="A213" s="499">
        <v>46508</v>
      </c>
      <c r="B213" s="500" t="s">
        <v>363</v>
      </c>
      <c r="C213" s="500" t="s">
        <v>117</v>
      </c>
      <c r="D213" s="501" t="s">
        <v>364</v>
      </c>
      <c r="E213" s="500"/>
      <c r="F213" s="500"/>
      <c r="G213" s="501" t="s">
        <v>577</v>
      </c>
      <c r="H213" s="501" t="s">
        <v>485</v>
      </c>
      <c r="I213" s="501" t="s">
        <v>485</v>
      </c>
      <c r="J213" s="501"/>
      <c r="K213" s="500" t="s">
        <v>363</v>
      </c>
      <c r="L213" s="500"/>
      <c r="M213" s="500" t="s">
        <v>892</v>
      </c>
      <c r="N213" s="571" t="s">
        <v>893</v>
      </c>
      <c r="O213" s="568" t="s">
        <v>603</v>
      </c>
      <c r="P213" s="569" t="str">
        <f t="shared" si="73"/>
        <v>&gt;=10 TONNES</v>
      </c>
      <c r="Q213" s="501">
        <v>154.4</v>
      </c>
      <c r="R213" s="501"/>
      <c r="S213" s="504" t="str">
        <f t="shared" si="79"/>
        <v>NOT STARTED</v>
      </c>
      <c r="T213" s="505">
        <f t="shared" si="80"/>
        <v>0</v>
      </c>
      <c r="U213" s="505"/>
      <c r="V213" s="499"/>
      <c r="W213" s="574"/>
      <c r="X213" s="507" t="str">
        <f t="shared" si="81"/>
        <v>FOR SURVEY</v>
      </c>
      <c r="Y213" s="517"/>
      <c r="Z213" s="517"/>
      <c r="AA213" s="566"/>
      <c r="AB213" s="501"/>
      <c r="AC213" s="566"/>
      <c r="AD213" s="511"/>
      <c r="AE213" s="512"/>
      <c r="AF213" s="512">
        <f t="shared" si="74"/>
        <v>0</v>
      </c>
      <c r="AG213" s="513">
        <f t="shared" si="75"/>
        <v>0</v>
      </c>
      <c r="AH213" s="501"/>
      <c r="AI213" s="501"/>
      <c r="AJ213" s="501"/>
      <c r="AK213" s="501"/>
      <c r="AL213" s="501"/>
      <c r="AM213" s="500"/>
      <c r="AN213" s="505">
        <f t="shared" si="82"/>
        <v>0</v>
      </c>
      <c r="AO213" s="516" t="str">
        <f t="shared" si="94"/>
        <v/>
      </c>
      <c r="AP213" s="499"/>
      <c r="AQ213" s="499"/>
      <c r="AR213" s="515" t="str">
        <f t="shared" si="76"/>
        <v>WAITING FOR PLAN</v>
      </c>
      <c r="AS213" s="515"/>
      <c r="AT213" s="515"/>
      <c r="AU213" s="517"/>
      <c r="AV213" s="517"/>
      <c r="AW213" s="514"/>
      <c r="AX213" s="515"/>
      <c r="AY213" s="517"/>
      <c r="AZ213" s="517"/>
      <c r="BA213" s="501"/>
      <c r="BB213" s="501"/>
      <c r="BC213" s="567"/>
      <c r="BD213" s="563"/>
      <c r="BE213" s="513"/>
      <c r="BF213" s="513"/>
      <c r="BG213" s="513"/>
      <c r="BH213" s="499"/>
      <c r="BI213" s="513"/>
      <c r="BJ213" s="513"/>
      <c r="BK213" s="499"/>
      <c r="BL213" s="499"/>
      <c r="BM213" s="513"/>
      <c r="BN213" s="513"/>
      <c r="BO213" s="513"/>
      <c r="BP213" s="499"/>
      <c r="BQ213" s="579"/>
      <c r="BR213" s="505">
        <f t="shared" si="83"/>
        <v>0</v>
      </c>
      <c r="BS213" s="505" t="str">
        <f t="shared" si="84"/>
        <v/>
      </c>
      <c r="BT213" s="499"/>
      <c r="BU213" s="499" t="str">
        <f t="shared" si="77"/>
        <v/>
      </c>
      <c r="BV213" s="499"/>
      <c r="BW213" s="499" t="str">
        <f t="shared" si="85"/>
        <v>9-1900</v>
      </c>
      <c r="BX213" s="499">
        <f t="shared" si="78"/>
        <v>61.76</v>
      </c>
      <c r="BY213" s="499"/>
      <c r="BZ213" s="499"/>
      <c r="CA213" s="499"/>
      <c r="CB213" s="520">
        <f t="shared" si="86"/>
        <v>0</v>
      </c>
      <c r="CC213" s="521">
        <v>2</v>
      </c>
      <c r="CD213" s="522">
        <f t="shared" si="87"/>
        <v>61.76</v>
      </c>
      <c r="CE213" s="522"/>
      <c r="CF213" s="522"/>
      <c r="CG213" s="523"/>
      <c r="CH213" s="524" t="str">
        <f t="shared" si="88"/>
        <v>NOT STARTED</v>
      </c>
      <c r="CI213" s="505">
        <f t="shared" si="89"/>
        <v>0</v>
      </c>
      <c r="CJ213" s="505"/>
      <c r="CK213" s="526"/>
      <c r="CL213" s="526"/>
      <c r="CM213" s="513">
        <f t="shared" si="90"/>
        <v>0</v>
      </c>
      <c r="CN213" s="513">
        <f t="shared" si="91"/>
        <v>0</v>
      </c>
      <c r="CO213" s="501"/>
      <c r="CP213" s="501"/>
      <c r="CQ213" s="501"/>
      <c r="CR213" s="501">
        <f t="shared" si="92"/>
        <v>0</v>
      </c>
      <c r="CS213" s="527"/>
      <c r="CT213" s="527"/>
      <c r="CU213" s="527">
        <f t="shared" si="93"/>
        <v>0</v>
      </c>
      <c r="CV213" s="572"/>
    </row>
    <row r="214" ht="17" hidden="1" customHeight="1" spans="1:100">
      <c r="A214" s="499">
        <v>46508</v>
      </c>
      <c r="B214" s="500" t="s">
        <v>363</v>
      </c>
      <c r="C214" s="500" t="s">
        <v>117</v>
      </c>
      <c r="D214" s="501" t="s">
        <v>364</v>
      </c>
      <c r="E214" s="500"/>
      <c r="F214" s="500"/>
      <c r="G214" s="501" t="s">
        <v>894</v>
      </c>
      <c r="H214" s="501" t="s">
        <v>489</v>
      </c>
      <c r="I214" s="501" t="s">
        <v>489</v>
      </c>
      <c r="J214" s="501"/>
      <c r="K214" s="500" t="s">
        <v>363</v>
      </c>
      <c r="L214" s="500"/>
      <c r="M214" s="500" t="s">
        <v>895</v>
      </c>
      <c r="N214" s="571" t="s">
        <v>896</v>
      </c>
      <c r="O214" s="568" t="s">
        <v>166</v>
      </c>
      <c r="P214" s="569" t="str">
        <f t="shared" si="73"/>
        <v>&gt;=10 TONNES</v>
      </c>
      <c r="Q214" s="501">
        <v>149</v>
      </c>
      <c r="R214" s="501"/>
      <c r="S214" s="504" t="str">
        <f t="shared" si="79"/>
        <v>NOT STARTED</v>
      </c>
      <c r="T214" s="505">
        <f t="shared" si="80"/>
        <v>0</v>
      </c>
      <c r="U214" s="505"/>
      <c r="V214" s="499"/>
      <c r="W214" s="574"/>
      <c r="X214" s="507" t="str">
        <f t="shared" si="81"/>
        <v>FOR SURVEY</v>
      </c>
      <c r="Y214" s="517"/>
      <c r="Z214" s="517"/>
      <c r="AA214" s="566"/>
      <c r="AB214" s="501"/>
      <c r="AC214" s="566"/>
      <c r="AD214" s="511"/>
      <c r="AE214" s="512"/>
      <c r="AF214" s="512">
        <f t="shared" si="74"/>
        <v>0</v>
      </c>
      <c r="AG214" s="513">
        <f t="shared" si="75"/>
        <v>0</v>
      </c>
      <c r="AH214" s="501"/>
      <c r="AI214" s="501"/>
      <c r="AJ214" s="501"/>
      <c r="AK214" s="501"/>
      <c r="AL214" s="501"/>
      <c r="AM214" s="500"/>
      <c r="AN214" s="505">
        <f t="shared" si="82"/>
        <v>0</v>
      </c>
      <c r="AO214" s="516" t="str">
        <f t="shared" si="94"/>
        <v/>
      </c>
      <c r="AP214" s="499"/>
      <c r="AQ214" s="499"/>
      <c r="AR214" s="515" t="str">
        <f t="shared" si="76"/>
        <v>WAITING FOR PLAN</v>
      </c>
      <c r="AS214" s="515"/>
      <c r="AT214" s="515"/>
      <c r="AU214" s="517"/>
      <c r="AV214" s="517"/>
      <c r="AW214" s="514"/>
      <c r="AX214" s="515"/>
      <c r="AY214" s="517"/>
      <c r="AZ214" s="517"/>
      <c r="BA214" s="501"/>
      <c r="BB214" s="501"/>
      <c r="BC214" s="567"/>
      <c r="BD214" s="563"/>
      <c r="BE214" s="513"/>
      <c r="BF214" s="513"/>
      <c r="BG214" s="513"/>
      <c r="BH214" s="499"/>
      <c r="BI214" s="513"/>
      <c r="BJ214" s="513"/>
      <c r="BK214" s="499"/>
      <c r="BL214" s="499"/>
      <c r="BM214" s="513"/>
      <c r="BN214" s="513"/>
      <c r="BO214" s="513"/>
      <c r="BP214" s="499"/>
      <c r="BQ214" s="579"/>
      <c r="BR214" s="505">
        <f t="shared" si="83"/>
        <v>0</v>
      </c>
      <c r="BS214" s="505" t="str">
        <f t="shared" si="84"/>
        <v/>
      </c>
      <c r="BT214" s="499"/>
      <c r="BU214" s="499" t="str">
        <f t="shared" si="77"/>
        <v/>
      </c>
      <c r="BV214" s="499"/>
      <c r="BW214" s="499" t="str">
        <f t="shared" si="85"/>
        <v>9-1900</v>
      </c>
      <c r="BX214" s="499">
        <f t="shared" si="78"/>
        <v>59.6</v>
      </c>
      <c r="BY214" s="499"/>
      <c r="BZ214" s="499"/>
      <c r="CA214" s="499"/>
      <c r="CB214" s="520">
        <f t="shared" si="86"/>
        <v>0</v>
      </c>
      <c r="CC214" s="521">
        <v>2</v>
      </c>
      <c r="CD214" s="522">
        <f t="shared" si="87"/>
        <v>59.6</v>
      </c>
      <c r="CE214" s="522"/>
      <c r="CF214" s="522"/>
      <c r="CG214" s="523"/>
      <c r="CH214" s="524" t="str">
        <f t="shared" si="88"/>
        <v>NOT STARTED</v>
      </c>
      <c r="CI214" s="505">
        <f t="shared" si="89"/>
        <v>0</v>
      </c>
      <c r="CJ214" s="505"/>
      <c r="CK214" s="526"/>
      <c r="CL214" s="526"/>
      <c r="CM214" s="513">
        <f t="shared" si="90"/>
        <v>0</v>
      </c>
      <c r="CN214" s="513">
        <f t="shared" si="91"/>
        <v>0</v>
      </c>
      <c r="CO214" s="501"/>
      <c r="CP214" s="501"/>
      <c r="CQ214" s="501"/>
      <c r="CR214" s="501">
        <f t="shared" si="92"/>
        <v>0</v>
      </c>
      <c r="CS214" s="527"/>
      <c r="CT214" s="527"/>
      <c r="CU214" s="527">
        <f t="shared" si="93"/>
        <v>0</v>
      </c>
      <c r="CV214" s="572"/>
    </row>
    <row r="215" ht="17" hidden="1" customHeight="1" spans="1:100">
      <c r="A215" s="499">
        <v>46508</v>
      </c>
      <c r="B215" s="500" t="s">
        <v>363</v>
      </c>
      <c r="C215" s="500" t="s">
        <v>117</v>
      </c>
      <c r="D215" s="501" t="s">
        <v>364</v>
      </c>
      <c r="E215" s="500"/>
      <c r="F215" s="500"/>
      <c r="G215" s="501" t="s">
        <v>897</v>
      </c>
      <c r="H215" s="501" t="s">
        <v>591</v>
      </c>
      <c r="I215" s="501" t="s">
        <v>591</v>
      </c>
      <c r="J215" s="501"/>
      <c r="K215" s="500" t="s">
        <v>363</v>
      </c>
      <c r="L215" s="500"/>
      <c r="M215" s="500" t="s">
        <v>898</v>
      </c>
      <c r="N215" s="571" t="s">
        <v>899</v>
      </c>
      <c r="O215" s="568" t="s">
        <v>603</v>
      </c>
      <c r="P215" s="569" t="str">
        <f t="shared" si="73"/>
        <v>&gt;=10 TONNES</v>
      </c>
      <c r="Q215" s="501">
        <v>143.7</v>
      </c>
      <c r="R215" s="501"/>
      <c r="S215" s="504" t="str">
        <f t="shared" si="79"/>
        <v>NOT STARTED</v>
      </c>
      <c r="T215" s="505">
        <f t="shared" si="80"/>
        <v>0</v>
      </c>
      <c r="U215" s="505"/>
      <c r="V215" s="499"/>
      <c r="W215" s="574"/>
      <c r="X215" s="507" t="str">
        <f t="shared" si="81"/>
        <v>FOR SURVEY</v>
      </c>
      <c r="Y215" s="517"/>
      <c r="Z215" s="517"/>
      <c r="AA215" s="566"/>
      <c r="AB215" s="501"/>
      <c r="AC215" s="566"/>
      <c r="AD215" s="511"/>
      <c r="AE215" s="512"/>
      <c r="AF215" s="512">
        <f t="shared" si="74"/>
        <v>0</v>
      </c>
      <c r="AG215" s="513">
        <f t="shared" si="75"/>
        <v>0</v>
      </c>
      <c r="AH215" s="501"/>
      <c r="AI215" s="501"/>
      <c r="AJ215" s="501"/>
      <c r="AK215" s="501"/>
      <c r="AL215" s="501"/>
      <c r="AM215" s="500"/>
      <c r="AN215" s="505">
        <f t="shared" si="82"/>
        <v>0</v>
      </c>
      <c r="AO215" s="516" t="str">
        <f t="shared" si="94"/>
        <v/>
      </c>
      <c r="AP215" s="499"/>
      <c r="AQ215" s="499"/>
      <c r="AR215" s="515" t="str">
        <f t="shared" si="76"/>
        <v>WAITING FOR PLAN</v>
      </c>
      <c r="AS215" s="515"/>
      <c r="AT215" s="515"/>
      <c r="AU215" s="517"/>
      <c r="AV215" s="517"/>
      <c r="AW215" s="514"/>
      <c r="AX215" s="515"/>
      <c r="AY215" s="517"/>
      <c r="AZ215" s="517"/>
      <c r="BA215" s="501"/>
      <c r="BB215" s="501"/>
      <c r="BC215" s="567"/>
      <c r="BD215" s="563"/>
      <c r="BE215" s="513"/>
      <c r="BF215" s="513"/>
      <c r="BG215" s="513"/>
      <c r="BH215" s="499"/>
      <c r="BI215" s="513"/>
      <c r="BJ215" s="513"/>
      <c r="BK215" s="499"/>
      <c r="BL215" s="499"/>
      <c r="BM215" s="513"/>
      <c r="BN215" s="513"/>
      <c r="BO215" s="513"/>
      <c r="BP215" s="499"/>
      <c r="BQ215" s="579"/>
      <c r="BR215" s="505">
        <f t="shared" si="83"/>
        <v>0</v>
      </c>
      <c r="BS215" s="505" t="str">
        <f t="shared" si="84"/>
        <v/>
      </c>
      <c r="BT215" s="499"/>
      <c r="BU215" s="499" t="str">
        <f t="shared" si="77"/>
        <v/>
      </c>
      <c r="BV215" s="499"/>
      <c r="BW215" s="499" t="str">
        <f t="shared" si="85"/>
        <v>9-1900</v>
      </c>
      <c r="BX215" s="499">
        <f t="shared" si="78"/>
        <v>57.48</v>
      </c>
      <c r="BY215" s="499"/>
      <c r="BZ215" s="499"/>
      <c r="CA215" s="499"/>
      <c r="CB215" s="520">
        <f t="shared" si="86"/>
        <v>0</v>
      </c>
      <c r="CC215" s="521">
        <v>2</v>
      </c>
      <c r="CD215" s="522">
        <f t="shared" si="87"/>
        <v>57.48</v>
      </c>
      <c r="CE215" s="522"/>
      <c r="CF215" s="522"/>
      <c r="CG215" s="523"/>
      <c r="CH215" s="524" t="str">
        <f t="shared" si="88"/>
        <v>NOT STARTED</v>
      </c>
      <c r="CI215" s="505">
        <f t="shared" si="89"/>
        <v>0</v>
      </c>
      <c r="CJ215" s="505"/>
      <c r="CK215" s="526"/>
      <c r="CL215" s="526"/>
      <c r="CM215" s="513">
        <f t="shared" si="90"/>
        <v>0</v>
      </c>
      <c r="CN215" s="513">
        <f t="shared" si="91"/>
        <v>0</v>
      </c>
      <c r="CO215" s="501"/>
      <c r="CP215" s="501"/>
      <c r="CQ215" s="501"/>
      <c r="CR215" s="501">
        <f t="shared" si="92"/>
        <v>0</v>
      </c>
      <c r="CS215" s="527"/>
      <c r="CT215" s="527"/>
      <c r="CU215" s="527">
        <f t="shared" si="93"/>
        <v>0</v>
      </c>
      <c r="CV215" s="572"/>
    </row>
    <row r="216" ht="17" hidden="1" customHeight="1" spans="1:100">
      <c r="A216" s="499">
        <v>46508</v>
      </c>
      <c r="B216" s="500" t="s">
        <v>363</v>
      </c>
      <c r="C216" s="500" t="s">
        <v>117</v>
      </c>
      <c r="D216" s="501" t="s">
        <v>364</v>
      </c>
      <c r="E216" s="500"/>
      <c r="F216" s="500"/>
      <c r="G216" s="501" t="s">
        <v>900</v>
      </c>
      <c r="H216" s="501" t="s">
        <v>366</v>
      </c>
      <c r="I216" s="501" t="s">
        <v>366</v>
      </c>
      <c r="J216" s="501"/>
      <c r="K216" s="500" t="s">
        <v>363</v>
      </c>
      <c r="L216" s="500"/>
      <c r="M216" s="500" t="s">
        <v>901</v>
      </c>
      <c r="N216" s="571" t="s">
        <v>902</v>
      </c>
      <c r="O216" s="568" t="s">
        <v>160</v>
      </c>
      <c r="P216" s="569" t="str">
        <f t="shared" si="73"/>
        <v>&gt;=10 TONNES</v>
      </c>
      <c r="Q216" s="501">
        <v>81.3</v>
      </c>
      <c r="R216" s="501"/>
      <c r="S216" s="504" t="str">
        <f t="shared" si="79"/>
        <v>NOT STARTED</v>
      </c>
      <c r="T216" s="505">
        <f t="shared" si="80"/>
        <v>0</v>
      </c>
      <c r="U216" s="505"/>
      <c r="V216" s="499"/>
      <c r="W216" s="574"/>
      <c r="X216" s="507" t="str">
        <f t="shared" si="81"/>
        <v>FOR SURVEY</v>
      </c>
      <c r="Y216" s="517"/>
      <c r="Z216" s="517"/>
      <c r="AA216" s="566"/>
      <c r="AB216" s="501"/>
      <c r="AC216" s="566"/>
      <c r="AD216" s="511"/>
      <c r="AE216" s="512"/>
      <c r="AF216" s="512">
        <f t="shared" si="74"/>
        <v>0</v>
      </c>
      <c r="AG216" s="513">
        <f t="shared" si="75"/>
        <v>0</v>
      </c>
      <c r="AH216" s="501"/>
      <c r="AI216" s="501"/>
      <c r="AJ216" s="501"/>
      <c r="AK216" s="501"/>
      <c r="AL216" s="501"/>
      <c r="AM216" s="500"/>
      <c r="AN216" s="505">
        <f t="shared" si="82"/>
        <v>0</v>
      </c>
      <c r="AO216" s="516" t="str">
        <f t="shared" si="94"/>
        <v/>
      </c>
      <c r="AP216" s="499"/>
      <c r="AQ216" s="499"/>
      <c r="AR216" s="515" t="str">
        <f t="shared" si="76"/>
        <v>WAITING FOR PLAN</v>
      </c>
      <c r="AS216" s="515"/>
      <c r="AT216" s="515"/>
      <c r="AU216" s="517"/>
      <c r="AV216" s="517"/>
      <c r="AW216" s="514"/>
      <c r="AX216" s="515"/>
      <c r="AY216" s="517"/>
      <c r="AZ216" s="517"/>
      <c r="BA216" s="501"/>
      <c r="BB216" s="501"/>
      <c r="BC216" s="567"/>
      <c r="BD216" s="563"/>
      <c r="BE216" s="513"/>
      <c r="BF216" s="513"/>
      <c r="BG216" s="513"/>
      <c r="BH216" s="499"/>
      <c r="BI216" s="513"/>
      <c r="BJ216" s="513"/>
      <c r="BK216" s="499"/>
      <c r="BL216" s="499"/>
      <c r="BM216" s="513"/>
      <c r="BN216" s="513"/>
      <c r="BO216" s="513"/>
      <c r="BP216" s="499"/>
      <c r="BQ216" s="579"/>
      <c r="BR216" s="505">
        <f t="shared" si="83"/>
        <v>0</v>
      </c>
      <c r="BS216" s="505" t="str">
        <f t="shared" si="84"/>
        <v/>
      </c>
      <c r="BT216" s="499"/>
      <c r="BU216" s="499" t="str">
        <f t="shared" si="77"/>
        <v/>
      </c>
      <c r="BV216" s="499"/>
      <c r="BW216" s="499" t="str">
        <f t="shared" si="85"/>
        <v>5-1900</v>
      </c>
      <c r="BX216" s="499">
        <f t="shared" si="78"/>
        <v>32.52</v>
      </c>
      <c r="BY216" s="499"/>
      <c r="BZ216" s="499"/>
      <c r="CA216" s="499"/>
      <c r="CB216" s="520">
        <f t="shared" si="86"/>
        <v>0</v>
      </c>
      <c r="CC216" s="521">
        <v>2</v>
      </c>
      <c r="CD216" s="522">
        <f t="shared" si="87"/>
        <v>32.52</v>
      </c>
      <c r="CE216" s="522"/>
      <c r="CF216" s="522"/>
      <c r="CG216" s="523"/>
      <c r="CH216" s="524" t="str">
        <f t="shared" si="88"/>
        <v>NOT STARTED</v>
      </c>
      <c r="CI216" s="505">
        <f t="shared" si="89"/>
        <v>0</v>
      </c>
      <c r="CJ216" s="505"/>
      <c r="CK216" s="526"/>
      <c r="CL216" s="526"/>
      <c r="CM216" s="513">
        <f t="shared" si="90"/>
        <v>0</v>
      </c>
      <c r="CN216" s="513">
        <f t="shared" si="91"/>
        <v>0</v>
      </c>
      <c r="CO216" s="501"/>
      <c r="CP216" s="501"/>
      <c r="CQ216" s="501"/>
      <c r="CR216" s="501">
        <f t="shared" si="92"/>
        <v>0</v>
      </c>
      <c r="CS216" s="527"/>
      <c r="CT216" s="527"/>
      <c r="CU216" s="527">
        <f t="shared" si="93"/>
        <v>0</v>
      </c>
      <c r="CV216" s="572"/>
    </row>
    <row r="217" ht="17" hidden="1" customHeight="1" spans="1:100">
      <c r="A217" s="499">
        <v>46508</v>
      </c>
      <c r="B217" s="500" t="s">
        <v>363</v>
      </c>
      <c r="C217" s="500" t="s">
        <v>117</v>
      </c>
      <c r="D217" s="501" t="s">
        <v>364</v>
      </c>
      <c r="E217" s="500"/>
      <c r="F217" s="500"/>
      <c r="G217" s="501" t="s">
        <v>903</v>
      </c>
      <c r="H217" s="501" t="s">
        <v>485</v>
      </c>
      <c r="I217" s="501" t="s">
        <v>485</v>
      </c>
      <c r="J217" s="501"/>
      <c r="K217" s="500" t="s">
        <v>363</v>
      </c>
      <c r="L217" s="500"/>
      <c r="M217" s="500" t="s">
        <v>904</v>
      </c>
      <c r="N217" s="571" t="s">
        <v>905</v>
      </c>
      <c r="O217" s="568" t="s">
        <v>160</v>
      </c>
      <c r="P217" s="569" t="str">
        <f t="shared" si="73"/>
        <v>&gt;=10 TONNES</v>
      </c>
      <c r="Q217" s="501">
        <v>62.7</v>
      </c>
      <c r="R217" s="501"/>
      <c r="S217" s="504" t="str">
        <f t="shared" si="79"/>
        <v>NOT STARTED</v>
      </c>
      <c r="T217" s="505">
        <f t="shared" si="80"/>
        <v>0</v>
      </c>
      <c r="U217" s="505"/>
      <c r="V217" s="499"/>
      <c r="W217" s="574"/>
      <c r="X217" s="507" t="str">
        <f t="shared" si="81"/>
        <v>FOR SURVEY</v>
      </c>
      <c r="Y217" s="517"/>
      <c r="Z217" s="517"/>
      <c r="AA217" s="566"/>
      <c r="AB217" s="501"/>
      <c r="AC217" s="566"/>
      <c r="AD217" s="511"/>
      <c r="AE217" s="512"/>
      <c r="AF217" s="512">
        <f t="shared" si="74"/>
        <v>0</v>
      </c>
      <c r="AG217" s="513">
        <f t="shared" si="75"/>
        <v>0</v>
      </c>
      <c r="AH217" s="501"/>
      <c r="AI217" s="501"/>
      <c r="AJ217" s="501"/>
      <c r="AK217" s="501"/>
      <c r="AL217" s="501"/>
      <c r="AM217" s="500"/>
      <c r="AN217" s="505">
        <f t="shared" si="82"/>
        <v>0</v>
      </c>
      <c r="AO217" s="516" t="str">
        <f t="shared" si="94"/>
        <v/>
      </c>
      <c r="AP217" s="499"/>
      <c r="AQ217" s="499"/>
      <c r="AR217" s="515" t="str">
        <f t="shared" si="76"/>
        <v>WAITING FOR PLAN</v>
      </c>
      <c r="AS217" s="515"/>
      <c r="AT217" s="515"/>
      <c r="AU217" s="517"/>
      <c r="AV217" s="517"/>
      <c r="AW217" s="514"/>
      <c r="AX217" s="515"/>
      <c r="AY217" s="517"/>
      <c r="AZ217" s="517"/>
      <c r="BA217" s="501"/>
      <c r="BB217" s="501"/>
      <c r="BC217" s="567"/>
      <c r="BD217" s="563"/>
      <c r="BE217" s="513"/>
      <c r="BF217" s="513"/>
      <c r="BG217" s="513"/>
      <c r="BH217" s="499"/>
      <c r="BI217" s="513"/>
      <c r="BJ217" s="513"/>
      <c r="BK217" s="499"/>
      <c r="BL217" s="499"/>
      <c r="BM217" s="513"/>
      <c r="BN217" s="513"/>
      <c r="BO217" s="513"/>
      <c r="BP217" s="499"/>
      <c r="BQ217" s="579"/>
      <c r="BR217" s="505">
        <f t="shared" si="83"/>
        <v>0</v>
      </c>
      <c r="BS217" s="505" t="str">
        <f t="shared" si="84"/>
        <v/>
      </c>
      <c r="BT217" s="499"/>
      <c r="BU217" s="499" t="str">
        <f t="shared" si="77"/>
        <v/>
      </c>
      <c r="BV217" s="499"/>
      <c r="BW217" s="499" t="str">
        <f t="shared" si="85"/>
        <v>4-1900</v>
      </c>
      <c r="BX217" s="499">
        <f t="shared" si="78"/>
        <v>25.08</v>
      </c>
      <c r="BY217" s="499"/>
      <c r="BZ217" s="499"/>
      <c r="CA217" s="499"/>
      <c r="CB217" s="520">
        <f t="shared" si="86"/>
        <v>0</v>
      </c>
      <c r="CC217" s="521">
        <v>2</v>
      </c>
      <c r="CD217" s="522">
        <f t="shared" si="87"/>
        <v>25.08</v>
      </c>
      <c r="CE217" s="522"/>
      <c r="CF217" s="522"/>
      <c r="CG217" s="523"/>
      <c r="CH217" s="524" t="str">
        <f t="shared" si="88"/>
        <v>NOT STARTED</v>
      </c>
      <c r="CI217" s="505">
        <f t="shared" si="89"/>
        <v>0</v>
      </c>
      <c r="CJ217" s="505"/>
      <c r="CK217" s="526"/>
      <c r="CL217" s="526"/>
      <c r="CM217" s="513">
        <f t="shared" si="90"/>
        <v>0</v>
      </c>
      <c r="CN217" s="513">
        <f t="shared" si="91"/>
        <v>0</v>
      </c>
      <c r="CO217" s="501"/>
      <c r="CP217" s="501"/>
      <c r="CQ217" s="501"/>
      <c r="CR217" s="501">
        <f t="shared" si="92"/>
        <v>0</v>
      </c>
      <c r="CS217" s="527"/>
      <c r="CT217" s="527"/>
      <c r="CU217" s="527">
        <f t="shared" si="93"/>
        <v>0</v>
      </c>
      <c r="CV217" s="572"/>
    </row>
    <row r="218" ht="17" hidden="1" customHeight="1" spans="1:100">
      <c r="A218" s="499">
        <v>46508</v>
      </c>
      <c r="B218" s="500" t="s">
        <v>363</v>
      </c>
      <c r="C218" s="500" t="s">
        <v>117</v>
      </c>
      <c r="D218" s="501" t="s">
        <v>364</v>
      </c>
      <c r="E218" s="500"/>
      <c r="F218" s="500"/>
      <c r="G218" s="501" t="s">
        <v>822</v>
      </c>
      <c r="H218" s="501" t="s">
        <v>591</v>
      </c>
      <c r="I218" s="501" t="s">
        <v>591</v>
      </c>
      <c r="J218" s="501"/>
      <c r="K218" s="500" t="s">
        <v>363</v>
      </c>
      <c r="L218" s="500"/>
      <c r="M218" s="500" t="s">
        <v>906</v>
      </c>
      <c r="N218" s="571" t="s">
        <v>907</v>
      </c>
      <c r="O218" s="568" t="s">
        <v>143</v>
      </c>
      <c r="P218" s="569" t="str">
        <f t="shared" si="73"/>
        <v>&gt;=10 TONNES</v>
      </c>
      <c r="Q218" s="501">
        <v>48.3</v>
      </c>
      <c r="R218" s="501"/>
      <c r="S218" s="504" t="str">
        <f t="shared" si="79"/>
        <v>NOT STARTED</v>
      </c>
      <c r="T218" s="505">
        <f t="shared" si="80"/>
        <v>0</v>
      </c>
      <c r="U218" s="505"/>
      <c r="V218" s="499"/>
      <c r="W218" s="574"/>
      <c r="X218" s="507" t="str">
        <f t="shared" si="81"/>
        <v>FOR SURVEY</v>
      </c>
      <c r="Y218" s="517"/>
      <c r="Z218" s="517"/>
      <c r="AA218" s="566"/>
      <c r="AB218" s="501"/>
      <c r="AC218" s="566"/>
      <c r="AD218" s="511"/>
      <c r="AE218" s="512"/>
      <c r="AF218" s="512">
        <f t="shared" si="74"/>
        <v>0</v>
      </c>
      <c r="AG218" s="513">
        <f t="shared" si="75"/>
        <v>0</v>
      </c>
      <c r="AH218" s="501"/>
      <c r="AI218" s="501"/>
      <c r="AJ218" s="501"/>
      <c r="AK218" s="501"/>
      <c r="AL218" s="501"/>
      <c r="AM218" s="500"/>
      <c r="AN218" s="505">
        <f t="shared" si="82"/>
        <v>0</v>
      </c>
      <c r="AO218" s="516" t="str">
        <f t="shared" si="94"/>
        <v/>
      </c>
      <c r="AP218" s="499"/>
      <c r="AQ218" s="499"/>
      <c r="AR218" s="515" t="str">
        <f t="shared" si="76"/>
        <v>WAITING FOR PLAN</v>
      </c>
      <c r="AS218" s="515"/>
      <c r="AT218" s="515"/>
      <c r="AU218" s="517"/>
      <c r="AV218" s="517"/>
      <c r="AW218" s="514"/>
      <c r="AX218" s="515"/>
      <c r="AY218" s="517"/>
      <c r="AZ218" s="517"/>
      <c r="BA218" s="501"/>
      <c r="BB218" s="501"/>
      <c r="BC218" s="567"/>
      <c r="BD218" s="563"/>
      <c r="BE218" s="513"/>
      <c r="BF218" s="513"/>
      <c r="BG218" s="513"/>
      <c r="BH218" s="499"/>
      <c r="BI218" s="513"/>
      <c r="BJ218" s="513"/>
      <c r="BK218" s="499"/>
      <c r="BL218" s="499"/>
      <c r="BM218" s="513"/>
      <c r="BN218" s="513"/>
      <c r="BO218" s="513"/>
      <c r="BP218" s="499"/>
      <c r="BQ218" s="579"/>
      <c r="BR218" s="505">
        <f t="shared" si="83"/>
        <v>0</v>
      </c>
      <c r="BS218" s="505" t="str">
        <f t="shared" si="84"/>
        <v/>
      </c>
      <c r="BT218" s="499"/>
      <c r="BU218" s="499" t="str">
        <f t="shared" si="77"/>
        <v/>
      </c>
      <c r="BV218" s="499"/>
      <c r="BW218" s="499" t="str">
        <f t="shared" si="85"/>
        <v>3-1900</v>
      </c>
      <c r="BX218" s="499">
        <f t="shared" si="78"/>
        <v>19.32</v>
      </c>
      <c r="BY218" s="499"/>
      <c r="BZ218" s="499"/>
      <c r="CA218" s="499"/>
      <c r="CB218" s="520">
        <f t="shared" si="86"/>
        <v>0</v>
      </c>
      <c r="CC218" s="521">
        <v>2</v>
      </c>
      <c r="CD218" s="522">
        <f t="shared" si="87"/>
        <v>19.32</v>
      </c>
      <c r="CE218" s="522"/>
      <c r="CF218" s="522"/>
      <c r="CG218" s="523"/>
      <c r="CH218" s="524" t="str">
        <f t="shared" si="88"/>
        <v>NOT STARTED</v>
      </c>
      <c r="CI218" s="505">
        <f t="shared" si="89"/>
        <v>0</v>
      </c>
      <c r="CJ218" s="505"/>
      <c r="CK218" s="526"/>
      <c r="CL218" s="526"/>
      <c r="CM218" s="513">
        <f t="shared" si="90"/>
        <v>0</v>
      </c>
      <c r="CN218" s="513">
        <f t="shared" si="91"/>
        <v>0</v>
      </c>
      <c r="CO218" s="501"/>
      <c r="CP218" s="501"/>
      <c r="CQ218" s="501"/>
      <c r="CR218" s="501">
        <f t="shared" si="92"/>
        <v>0</v>
      </c>
      <c r="CS218" s="527"/>
      <c r="CT218" s="527"/>
      <c r="CU218" s="527">
        <f t="shared" si="93"/>
        <v>0</v>
      </c>
      <c r="CV218" s="572"/>
    </row>
    <row r="219" ht="17" hidden="1" customHeight="1" spans="1:100">
      <c r="A219" s="499">
        <v>46508</v>
      </c>
      <c r="B219" s="500" t="s">
        <v>363</v>
      </c>
      <c r="C219" s="500" t="s">
        <v>117</v>
      </c>
      <c r="D219" s="501" t="s">
        <v>364</v>
      </c>
      <c r="E219" s="500"/>
      <c r="F219" s="500"/>
      <c r="G219" s="501" t="s">
        <v>663</v>
      </c>
      <c r="H219" s="501" t="s">
        <v>366</v>
      </c>
      <c r="I219" s="501" t="s">
        <v>366</v>
      </c>
      <c r="J219" s="501"/>
      <c r="K219" s="500" t="s">
        <v>363</v>
      </c>
      <c r="L219" s="500"/>
      <c r="M219" s="500" t="s">
        <v>908</v>
      </c>
      <c r="N219" s="571" t="s">
        <v>909</v>
      </c>
      <c r="O219" s="568" t="s">
        <v>143</v>
      </c>
      <c r="P219" s="569" t="str">
        <f t="shared" si="73"/>
        <v>&gt;=10 TONNES</v>
      </c>
      <c r="Q219" s="501">
        <v>67.5</v>
      </c>
      <c r="R219" s="501"/>
      <c r="S219" s="504" t="str">
        <f t="shared" si="79"/>
        <v>NOT STARTED</v>
      </c>
      <c r="T219" s="505">
        <f t="shared" si="80"/>
        <v>0</v>
      </c>
      <c r="U219" s="505"/>
      <c r="V219" s="499"/>
      <c r="W219" s="574"/>
      <c r="X219" s="507" t="str">
        <f t="shared" si="81"/>
        <v>FOR SURVEY</v>
      </c>
      <c r="Y219" s="517"/>
      <c r="Z219" s="517"/>
      <c r="AA219" s="566"/>
      <c r="AB219" s="501"/>
      <c r="AC219" s="566"/>
      <c r="AD219" s="511"/>
      <c r="AE219" s="512"/>
      <c r="AF219" s="512">
        <f t="shared" si="74"/>
        <v>0</v>
      </c>
      <c r="AG219" s="513">
        <f t="shared" si="75"/>
        <v>0</v>
      </c>
      <c r="AH219" s="501"/>
      <c r="AI219" s="501"/>
      <c r="AJ219" s="501"/>
      <c r="AK219" s="501"/>
      <c r="AL219" s="501"/>
      <c r="AM219" s="500"/>
      <c r="AN219" s="505">
        <f t="shared" si="82"/>
        <v>0</v>
      </c>
      <c r="AO219" s="516" t="str">
        <f t="shared" si="94"/>
        <v/>
      </c>
      <c r="AP219" s="499"/>
      <c r="AQ219" s="499"/>
      <c r="AR219" s="515" t="str">
        <f t="shared" si="76"/>
        <v>WAITING FOR PLAN</v>
      </c>
      <c r="AS219" s="515"/>
      <c r="AT219" s="515"/>
      <c r="AU219" s="517"/>
      <c r="AV219" s="517"/>
      <c r="AW219" s="514"/>
      <c r="AX219" s="515"/>
      <c r="AY219" s="517"/>
      <c r="AZ219" s="517"/>
      <c r="BA219" s="501"/>
      <c r="BB219" s="501"/>
      <c r="BC219" s="567"/>
      <c r="BD219" s="563"/>
      <c r="BE219" s="513"/>
      <c r="BF219" s="513"/>
      <c r="BG219" s="513"/>
      <c r="BH219" s="499"/>
      <c r="BI219" s="513"/>
      <c r="BJ219" s="513"/>
      <c r="BK219" s="499"/>
      <c r="BL219" s="499"/>
      <c r="BM219" s="513"/>
      <c r="BN219" s="513"/>
      <c r="BO219" s="513"/>
      <c r="BP219" s="499"/>
      <c r="BQ219" s="579"/>
      <c r="BR219" s="505">
        <f t="shared" si="83"/>
        <v>0</v>
      </c>
      <c r="BS219" s="505" t="str">
        <f t="shared" si="84"/>
        <v/>
      </c>
      <c r="BT219" s="499"/>
      <c r="BU219" s="499" t="str">
        <f t="shared" si="77"/>
        <v/>
      </c>
      <c r="BV219" s="499"/>
      <c r="BW219" s="499" t="str">
        <f t="shared" si="85"/>
        <v>4-1900</v>
      </c>
      <c r="BX219" s="499">
        <f t="shared" si="78"/>
        <v>27</v>
      </c>
      <c r="BY219" s="499"/>
      <c r="BZ219" s="499"/>
      <c r="CA219" s="499"/>
      <c r="CB219" s="520">
        <f t="shared" si="86"/>
        <v>0</v>
      </c>
      <c r="CC219" s="521">
        <v>2</v>
      </c>
      <c r="CD219" s="522">
        <f t="shared" si="87"/>
        <v>27</v>
      </c>
      <c r="CE219" s="522"/>
      <c r="CF219" s="522"/>
      <c r="CG219" s="523"/>
      <c r="CH219" s="524" t="str">
        <f t="shared" si="88"/>
        <v>NOT STARTED</v>
      </c>
      <c r="CI219" s="505">
        <f t="shared" si="89"/>
        <v>0</v>
      </c>
      <c r="CJ219" s="505"/>
      <c r="CK219" s="526"/>
      <c r="CL219" s="526"/>
      <c r="CM219" s="513">
        <f t="shared" si="90"/>
        <v>0</v>
      </c>
      <c r="CN219" s="513">
        <f t="shared" si="91"/>
        <v>0</v>
      </c>
      <c r="CO219" s="501"/>
      <c r="CP219" s="501"/>
      <c r="CQ219" s="501"/>
      <c r="CR219" s="501">
        <f t="shared" si="92"/>
        <v>0</v>
      </c>
      <c r="CS219" s="527"/>
      <c r="CT219" s="527"/>
      <c r="CU219" s="527">
        <f t="shared" si="93"/>
        <v>0</v>
      </c>
      <c r="CV219" s="572"/>
    </row>
    <row r="220" ht="17" hidden="1" customHeight="1" spans="1:100">
      <c r="A220" s="499">
        <v>46508</v>
      </c>
      <c r="B220" s="500" t="s">
        <v>363</v>
      </c>
      <c r="C220" s="500" t="s">
        <v>117</v>
      </c>
      <c r="D220" s="501" t="s">
        <v>364</v>
      </c>
      <c r="E220" s="500"/>
      <c r="F220" s="500"/>
      <c r="G220" s="501" t="s">
        <v>813</v>
      </c>
      <c r="H220" s="501" t="s">
        <v>591</v>
      </c>
      <c r="I220" s="501" t="s">
        <v>591</v>
      </c>
      <c r="J220" s="501"/>
      <c r="K220" s="500" t="s">
        <v>363</v>
      </c>
      <c r="L220" s="500"/>
      <c r="M220" s="500" t="s">
        <v>910</v>
      </c>
      <c r="N220" s="571" t="s">
        <v>911</v>
      </c>
      <c r="O220" s="568" t="s">
        <v>143</v>
      </c>
      <c r="P220" s="569" t="str">
        <f t="shared" si="73"/>
        <v>&gt;=10 TONNES</v>
      </c>
      <c r="Q220" s="501">
        <v>63.1</v>
      </c>
      <c r="R220" s="501"/>
      <c r="S220" s="504" t="str">
        <f t="shared" si="79"/>
        <v>NOT STARTED</v>
      </c>
      <c r="T220" s="505">
        <f t="shared" si="80"/>
        <v>0</v>
      </c>
      <c r="U220" s="505"/>
      <c r="V220" s="499"/>
      <c r="W220" s="574"/>
      <c r="X220" s="507" t="str">
        <f t="shared" si="81"/>
        <v>FOR SURVEY</v>
      </c>
      <c r="Y220" s="517"/>
      <c r="Z220" s="517"/>
      <c r="AA220" s="566"/>
      <c r="AB220" s="501"/>
      <c r="AC220" s="566"/>
      <c r="AD220" s="511"/>
      <c r="AE220" s="512"/>
      <c r="AF220" s="512">
        <f t="shared" si="74"/>
        <v>0</v>
      </c>
      <c r="AG220" s="513">
        <f t="shared" si="75"/>
        <v>0</v>
      </c>
      <c r="AH220" s="501"/>
      <c r="AI220" s="501"/>
      <c r="AJ220" s="501"/>
      <c r="AK220" s="501"/>
      <c r="AL220" s="501"/>
      <c r="AM220" s="500"/>
      <c r="AN220" s="505">
        <f t="shared" si="82"/>
        <v>0</v>
      </c>
      <c r="AO220" s="516" t="str">
        <f t="shared" si="94"/>
        <v/>
      </c>
      <c r="AP220" s="499"/>
      <c r="AQ220" s="499"/>
      <c r="AR220" s="515" t="str">
        <f t="shared" si="76"/>
        <v>WAITING FOR PLAN</v>
      </c>
      <c r="AS220" s="515"/>
      <c r="AT220" s="515"/>
      <c r="AU220" s="517"/>
      <c r="AV220" s="517"/>
      <c r="AW220" s="514"/>
      <c r="AX220" s="515"/>
      <c r="AY220" s="517"/>
      <c r="AZ220" s="517"/>
      <c r="BA220" s="501"/>
      <c r="BB220" s="501"/>
      <c r="BC220" s="567"/>
      <c r="BD220" s="563"/>
      <c r="BE220" s="513"/>
      <c r="BF220" s="513"/>
      <c r="BG220" s="513"/>
      <c r="BH220" s="499"/>
      <c r="BI220" s="513"/>
      <c r="BJ220" s="513"/>
      <c r="BK220" s="499"/>
      <c r="BL220" s="499"/>
      <c r="BM220" s="513"/>
      <c r="BN220" s="513"/>
      <c r="BO220" s="513"/>
      <c r="BP220" s="499"/>
      <c r="BQ220" s="579"/>
      <c r="BR220" s="505">
        <f t="shared" si="83"/>
        <v>0</v>
      </c>
      <c r="BS220" s="505" t="str">
        <f t="shared" si="84"/>
        <v/>
      </c>
      <c r="BT220" s="499"/>
      <c r="BU220" s="499" t="str">
        <f t="shared" si="77"/>
        <v/>
      </c>
      <c r="BV220" s="499"/>
      <c r="BW220" s="499" t="str">
        <f t="shared" si="85"/>
        <v>4-1900</v>
      </c>
      <c r="BX220" s="499">
        <f t="shared" si="78"/>
        <v>25.24</v>
      </c>
      <c r="BY220" s="499"/>
      <c r="BZ220" s="499"/>
      <c r="CA220" s="499"/>
      <c r="CB220" s="520">
        <f t="shared" si="86"/>
        <v>0</v>
      </c>
      <c r="CC220" s="521">
        <v>2</v>
      </c>
      <c r="CD220" s="522">
        <f t="shared" si="87"/>
        <v>25.24</v>
      </c>
      <c r="CE220" s="522"/>
      <c r="CF220" s="522"/>
      <c r="CG220" s="523"/>
      <c r="CH220" s="524" t="str">
        <f t="shared" si="88"/>
        <v>NOT STARTED</v>
      </c>
      <c r="CI220" s="505">
        <f t="shared" si="89"/>
        <v>0</v>
      </c>
      <c r="CJ220" s="505"/>
      <c r="CK220" s="526"/>
      <c r="CL220" s="526"/>
      <c r="CM220" s="513">
        <f t="shared" si="90"/>
        <v>0</v>
      </c>
      <c r="CN220" s="513">
        <f t="shared" si="91"/>
        <v>0</v>
      </c>
      <c r="CO220" s="501"/>
      <c r="CP220" s="501"/>
      <c r="CQ220" s="501"/>
      <c r="CR220" s="501">
        <f t="shared" si="92"/>
        <v>0</v>
      </c>
      <c r="CS220" s="527"/>
      <c r="CT220" s="527"/>
      <c r="CU220" s="527">
        <f t="shared" si="93"/>
        <v>0</v>
      </c>
      <c r="CV220" s="572"/>
    </row>
    <row r="221" ht="17" hidden="1" customHeight="1" spans="1:100">
      <c r="A221" s="499">
        <v>46508</v>
      </c>
      <c r="B221" s="500" t="s">
        <v>363</v>
      </c>
      <c r="C221" s="500" t="s">
        <v>117</v>
      </c>
      <c r="D221" s="501" t="s">
        <v>364</v>
      </c>
      <c r="E221" s="500"/>
      <c r="F221" s="500"/>
      <c r="G221" s="501" t="s">
        <v>912</v>
      </c>
      <c r="H221" s="501" t="s">
        <v>591</v>
      </c>
      <c r="I221" s="501" t="s">
        <v>591</v>
      </c>
      <c r="J221" s="501"/>
      <c r="K221" s="500" t="s">
        <v>363</v>
      </c>
      <c r="L221" s="500"/>
      <c r="M221" s="500" t="s">
        <v>913</v>
      </c>
      <c r="N221" s="571" t="s">
        <v>914</v>
      </c>
      <c r="O221" s="568" t="s">
        <v>160</v>
      </c>
      <c r="P221" s="569" t="str">
        <f t="shared" si="73"/>
        <v>&gt;=10 TONNES</v>
      </c>
      <c r="Q221" s="501">
        <v>54.9</v>
      </c>
      <c r="R221" s="501"/>
      <c r="S221" s="504" t="str">
        <f t="shared" si="79"/>
        <v>NOT STARTED</v>
      </c>
      <c r="T221" s="505">
        <f t="shared" si="80"/>
        <v>0</v>
      </c>
      <c r="U221" s="505"/>
      <c r="V221" s="499"/>
      <c r="W221" s="574"/>
      <c r="X221" s="507" t="str">
        <f t="shared" si="81"/>
        <v>FOR SURVEY</v>
      </c>
      <c r="Y221" s="517"/>
      <c r="Z221" s="517"/>
      <c r="AA221" s="566"/>
      <c r="AB221" s="501"/>
      <c r="AC221" s="566"/>
      <c r="AD221" s="511"/>
      <c r="AE221" s="512"/>
      <c r="AF221" s="512">
        <f t="shared" si="74"/>
        <v>0</v>
      </c>
      <c r="AG221" s="513">
        <f t="shared" si="75"/>
        <v>0</v>
      </c>
      <c r="AH221" s="501"/>
      <c r="AI221" s="501"/>
      <c r="AJ221" s="501"/>
      <c r="AK221" s="501"/>
      <c r="AL221" s="501"/>
      <c r="AM221" s="500"/>
      <c r="AN221" s="505">
        <f t="shared" si="82"/>
        <v>0</v>
      </c>
      <c r="AO221" s="516" t="str">
        <f t="shared" si="94"/>
        <v/>
      </c>
      <c r="AP221" s="499"/>
      <c r="AQ221" s="499"/>
      <c r="AR221" s="515" t="str">
        <f t="shared" si="76"/>
        <v>WAITING FOR PLAN</v>
      </c>
      <c r="AS221" s="515"/>
      <c r="AT221" s="515"/>
      <c r="AU221" s="517"/>
      <c r="AV221" s="517"/>
      <c r="AW221" s="514"/>
      <c r="AX221" s="515"/>
      <c r="AY221" s="517"/>
      <c r="AZ221" s="517"/>
      <c r="BA221" s="501"/>
      <c r="BB221" s="501"/>
      <c r="BC221" s="567"/>
      <c r="BD221" s="563"/>
      <c r="BE221" s="513"/>
      <c r="BF221" s="513"/>
      <c r="BG221" s="513"/>
      <c r="BH221" s="499"/>
      <c r="BI221" s="513"/>
      <c r="BJ221" s="513"/>
      <c r="BK221" s="499"/>
      <c r="BL221" s="499"/>
      <c r="BM221" s="513"/>
      <c r="BN221" s="513"/>
      <c r="BO221" s="513"/>
      <c r="BP221" s="499"/>
      <c r="BQ221" s="579"/>
      <c r="BR221" s="505">
        <f t="shared" si="83"/>
        <v>0</v>
      </c>
      <c r="BS221" s="505" t="str">
        <f t="shared" si="84"/>
        <v/>
      </c>
      <c r="BT221" s="499"/>
      <c r="BU221" s="499" t="str">
        <f t="shared" si="77"/>
        <v/>
      </c>
      <c r="BV221" s="499"/>
      <c r="BW221" s="499" t="str">
        <f t="shared" si="85"/>
        <v>3-1900</v>
      </c>
      <c r="BX221" s="499">
        <f t="shared" si="78"/>
        <v>21.96</v>
      </c>
      <c r="BY221" s="499"/>
      <c r="BZ221" s="499"/>
      <c r="CA221" s="499"/>
      <c r="CB221" s="520">
        <f t="shared" si="86"/>
        <v>0</v>
      </c>
      <c r="CC221" s="521">
        <v>2</v>
      </c>
      <c r="CD221" s="522">
        <f t="shared" si="87"/>
        <v>21.96</v>
      </c>
      <c r="CE221" s="522"/>
      <c r="CF221" s="522"/>
      <c r="CG221" s="523"/>
      <c r="CH221" s="524" t="str">
        <f t="shared" si="88"/>
        <v>NOT STARTED</v>
      </c>
      <c r="CI221" s="505">
        <f t="shared" si="89"/>
        <v>0</v>
      </c>
      <c r="CJ221" s="505"/>
      <c r="CK221" s="526"/>
      <c r="CL221" s="526"/>
      <c r="CM221" s="513">
        <f t="shared" si="90"/>
        <v>0</v>
      </c>
      <c r="CN221" s="513">
        <f t="shared" si="91"/>
        <v>0</v>
      </c>
      <c r="CO221" s="501"/>
      <c r="CP221" s="501"/>
      <c r="CQ221" s="501"/>
      <c r="CR221" s="501">
        <f t="shared" si="92"/>
        <v>0</v>
      </c>
      <c r="CS221" s="527"/>
      <c r="CT221" s="527"/>
      <c r="CU221" s="527">
        <f t="shared" si="93"/>
        <v>0</v>
      </c>
      <c r="CV221" s="572"/>
    </row>
    <row r="222" ht="17" hidden="1" customHeight="1" spans="1:100">
      <c r="A222" s="499">
        <v>46508</v>
      </c>
      <c r="B222" s="500" t="s">
        <v>363</v>
      </c>
      <c r="C222" s="500" t="s">
        <v>117</v>
      </c>
      <c r="D222" s="501" t="s">
        <v>364</v>
      </c>
      <c r="E222" s="500"/>
      <c r="F222" s="500"/>
      <c r="G222" s="501" t="s">
        <v>915</v>
      </c>
      <c r="H222" s="501" t="s">
        <v>591</v>
      </c>
      <c r="I222" s="501" t="s">
        <v>591</v>
      </c>
      <c r="J222" s="501"/>
      <c r="K222" s="500" t="s">
        <v>363</v>
      </c>
      <c r="L222" s="500"/>
      <c r="M222" s="500" t="s">
        <v>916</v>
      </c>
      <c r="N222" s="571" t="s">
        <v>917</v>
      </c>
      <c r="O222" s="568" t="s">
        <v>143</v>
      </c>
      <c r="P222" s="569" t="str">
        <f t="shared" si="73"/>
        <v>&gt;=10 TONNES</v>
      </c>
      <c r="Q222" s="501">
        <v>31.5</v>
      </c>
      <c r="R222" s="501"/>
      <c r="S222" s="504" t="str">
        <f t="shared" si="79"/>
        <v>NOT STARTED</v>
      </c>
      <c r="T222" s="505">
        <f t="shared" si="80"/>
        <v>0</v>
      </c>
      <c r="U222" s="505"/>
      <c r="V222" s="499"/>
      <c r="W222" s="574"/>
      <c r="X222" s="507" t="str">
        <f t="shared" si="81"/>
        <v>FOR SURVEY</v>
      </c>
      <c r="Y222" s="517"/>
      <c r="Z222" s="517"/>
      <c r="AA222" s="566"/>
      <c r="AB222" s="501"/>
      <c r="AC222" s="566"/>
      <c r="AD222" s="511"/>
      <c r="AE222" s="512"/>
      <c r="AF222" s="512">
        <f t="shared" si="74"/>
        <v>0</v>
      </c>
      <c r="AG222" s="513">
        <f t="shared" si="75"/>
        <v>0</v>
      </c>
      <c r="AH222" s="501"/>
      <c r="AI222" s="501"/>
      <c r="AJ222" s="501"/>
      <c r="AK222" s="501"/>
      <c r="AL222" s="501"/>
      <c r="AM222" s="500"/>
      <c r="AN222" s="505">
        <f t="shared" si="82"/>
        <v>0</v>
      </c>
      <c r="AO222" s="516" t="str">
        <f t="shared" si="94"/>
        <v/>
      </c>
      <c r="AP222" s="499"/>
      <c r="AQ222" s="499"/>
      <c r="AR222" s="515" t="str">
        <f t="shared" si="76"/>
        <v>WAITING FOR PLAN</v>
      </c>
      <c r="AS222" s="515"/>
      <c r="AT222" s="515"/>
      <c r="AU222" s="517"/>
      <c r="AV222" s="517"/>
      <c r="AW222" s="514"/>
      <c r="AX222" s="515"/>
      <c r="AY222" s="517"/>
      <c r="AZ222" s="517"/>
      <c r="BA222" s="501"/>
      <c r="BB222" s="501"/>
      <c r="BC222" s="567"/>
      <c r="BD222" s="563"/>
      <c r="BE222" s="513"/>
      <c r="BF222" s="513"/>
      <c r="BG222" s="513"/>
      <c r="BH222" s="499"/>
      <c r="BI222" s="513"/>
      <c r="BJ222" s="513"/>
      <c r="BK222" s="499"/>
      <c r="BL222" s="499"/>
      <c r="BM222" s="513"/>
      <c r="BN222" s="513"/>
      <c r="BO222" s="513"/>
      <c r="BP222" s="499"/>
      <c r="BQ222" s="579"/>
      <c r="BR222" s="505">
        <f t="shared" si="83"/>
        <v>0</v>
      </c>
      <c r="BS222" s="505" t="str">
        <f t="shared" si="84"/>
        <v/>
      </c>
      <c r="BT222" s="499"/>
      <c r="BU222" s="499" t="str">
        <f t="shared" si="77"/>
        <v/>
      </c>
      <c r="BV222" s="499"/>
      <c r="BW222" s="499" t="str">
        <f t="shared" si="85"/>
        <v>2-1900</v>
      </c>
      <c r="BX222" s="499">
        <f t="shared" si="78"/>
        <v>12.6</v>
      </c>
      <c r="BY222" s="499"/>
      <c r="BZ222" s="499"/>
      <c r="CA222" s="499"/>
      <c r="CB222" s="520">
        <f t="shared" si="86"/>
        <v>0</v>
      </c>
      <c r="CC222" s="521">
        <v>2</v>
      </c>
      <c r="CD222" s="522">
        <f t="shared" si="87"/>
        <v>12.6</v>
      </c>
      <c r="CE222" s="522"/>
      <c r="CF222" s="522"/>
      <c r="CG222" s="523"/>
      <c r="CH222" s="524" t="str">
        <f t="shared" si="88"/>
        <v>NOT STARTED</v>
      </c>
      <c r="CI222" s="505">
        <f t="shared" si="89"/>
        <v>0</v>
      </c>
      <c r="CJ222" s="505"/>
      <c r="CK222" s="526"/>
      <c r="CL222" s="526"/>
      <c r="CM222" s="513">
        <f t="shared" si="90"/>
        <v>0</v>
      </c>
      <c r="CN222" s="513">
        <f t="shared" si="91"/>
        <v>0</v>
      </c>
      <c r="CO222" s="501"/>
      <c r="CP222" s="501"/>
      <c r="CQ222" s="501"/>
      <c r="CR222" s="501">
        <f t="shared" si="92"/>
        <v>0</v>
      </c>
      <c r="CS222" s="527"/>
      <c r="CT222" s="527"/>
      <c r="CU222" s="527">
        <f t="shared" si="93"/>
        <v>0</v>
      </c>
      <c r="CV222" s="572"/>
    </row>
    <row r="223" ht="17" hidden="1" customHeight="1" spans="1:100">
      <c r="A223" s="499">
        <v>46508</v>
      </c>
      <c r="B223" s="500" t="s">
        <v>363</v>
      </c>
      <c r="C223" s="500" t="s">
        <v>117</v>
      </c>
      <c r="D223" s="501" t="s">
        <v>364</v>
      </c>
      <c r="E223" s="500"/>
      <c r="F223" s="500"/>
      <c r="G223" s="501" t="s">
        <v>912</v>
      </c>
      <c r="H223" s="501" t="s">
        <v>591</v>
      </c>
      <c r="I223" s="501" t="s">
        <v>591</v>
      </c>
      <c r="J223" s="501"/>
      <c r="K223" s="500" t="s">
        <v>363</v>
      </c>
      <c r="L223" s="500"/>
      <c r="M223" s="500" t="s">
        <v>918</v>
      </c>
      <c r="N223" s="571" t="s">
        <v>919</v>
      </c>
      <c r="O223" s="568" t="s">
        <v>160</v>
      </c>
      <c r="P223" s="569" t="str">
        <f t="shared" si="73"/>
        <v>&gt;=10 TONNES</v>
      </c>
      <c r="Q223" s="501">
        <v>10.9</v>
      </c>
      <c r="R223" s="501"/>
      <c r="S223" s="504" t="str">
        <f t="shared" si="79"/>
        <v>NOT STARTED</v>
      </c>
      <c r="T223" s="505">
        <f t="shared" si="80"/>
        <v>0</v>
      </c>
      <c r="U223" s="505"/>
      <c r="V223" s="499"/>
      <c r="W223" s="574"/>
      <c r="X223" s="507" t="str">
        <f t="shared" si="81"/>
        <v>FOR SURVEY</v>
      </c>
      <c r="Y223" s="517"/>
      <c r="Z223" s="517"/>
      <c r="AA223" s="566"/>
      <c r="AB223" s="501"/>
      <c r="AC223" s="566"/>
      <c r="AD223" s="511"/>
      <c r="AE223" s="512"/>
      <c r="AF223" s="512">
        <f t="shared" si="74"/>
        <v>0</v>
      </c>
      <c r="AG223" s="513">
        <f t="shared" si="75"/>
        <v>0</v>
      </c>
      <c r="AH223" s="501"/>
      <c r="AI223" s="501"/>
      <c r="AJ223" s="501"/>
      <c r="AK223" s="501"/>
      <c r="AL223" s="501"/>
      <c r="AM223" s="500"/>
      <c r="AN223" s="505">
        <f t="shared" si="82"/>
        <v>0</v>
      </c>
      <c r="AO223" s="516" t="str">
        <f t="shared" si="94"/>
        <v/>
      </c>
      <c r="AP223" s="499"/>
      <c r="AQ223" s="499"/>
      <c r="AR223" s="515" t="str">
        <f t="shared" si="76"/>
        <v>WAITING FOR PLAN</v>
      </c>
      <c r="AS223" s="515"/>
      <c r="AT223" s="515"/>
      <c r="AU223" s="517"/>
      <c r="AV223" s="517"/>
      <c r="AW223" s="514"/>
      <c r="AX223" s="515"/>
      <c r="AY223" s="517"/>
      <c r="AZ223" s="517"/>
      <c r="BA223" s="501"/>
      <c r="BB223" s="501"/>
      <c r="BC223" s="567"/>
      <c r="BD223" s="563"/>
      <c r="BE223" s="513"/>
      <c r="BF223" s="513"/>
      <c r="BG223" s="513"/>
      <c r="BH223" s="499"/>
      <c r="BI223" s="513"/>
      <c r="BJ223" s="513"/>
      <c r="BK223" s="499"/>
      <c r="BL223" s="499"/>
      <c r="BM223" s="513"/>
      <c r="BN223" s="513"/>
      <c r="BO223" s="513"/>
      <c r="BP223" s="499"/>
      <c r="BQ223" s="579"/>
      <c r="BR223" s="505">
        <f t="shared" si="83"/>
        <v>0</v>
      </c>
      <c r="BS223" s="505" t="str">
        <f t="shared" si="84"/>
        <v/>
      </c>
      <c r="BT223" s="499"/>
      <c r="BU223" s="499" t="str">
        <f t="shared" si="77"/>
        <v/>
      </c>
      <c r="BV223" s="499"/>
      <c r="BW223" s="499" t="str">
        <f t="shared" si="85"/>
        <v>1-1900</v>
      </c>
      <c r="BX223" s="499">
        <f t="shared" si="78"/>
        <v>4.36</v>
      </c>
      <c r="BY223" s="499"/>
      <c r="BZ223" s="499"/>
      <c r="CA223" s="499"/>
      <c r="CB223" s="520">
        <f t="shared" si="86"/>
        <v>0</v>
      </c>
      <c r="CC223" s="521">
        <v>2</v>
      </c>
      <c r="CD223" s="522">
        <f t="shared" si="87"/>
        <v>4.36</v>
      </c>
      <c r="CE223" s="522"/>
      <c r="CF223" s="522"/>
      <c r="CG223" s="523"/>
      <c r="CH223" s="524" t="str">
        <f t="shared" si="88"/>
        <v>NOT STARTED</v>
      </c>
      <c r="CI223" s="505">
        <f t="shared" si="89"/>
        <v>0</v>
      </c>
      <c r="CJ223" s="505"/>
      <c r="CK223" s="526"/>
      <c r="CL223" s="526"/>
      <c r="CM223" s="513">
        <f t="shared" si="90"/>
        <v>0</v>
      </c>
      <c r="CN223" s="513">
        <f t="shared" si="91"/>
        <v>0</v>
      </c>
      <c r="CO223" s="501"/>
      <c r="CP223" s="501"/>
      <c r="CQ223" s="501"/>
      <c r="CR223" s="501">
        <f t="shared" si="92"/>
        <v>0</v>
      </c>
      <c r="CS223" s="527"/>
      <c r="CT223" s="527"/>
      <c r="CU223" s="527">
        <f t="shared" si="93"/>
        <v>0</v>
      </c>
      <c r="CV223" s="572"/>
    </row>
    <row r="224" ht="17" hidden="1" customHeight="1" spans="1:100">
      <c r="A224" s="499">
        <v>46508</v>
      </c>
      <c r="B224" s="500" t="s">
        <v>363</v>
      </c>
      <c r="C224" s="500" t="s">
        <v>117</v>
      </c>
      <c r="D224" s="501" t="s">
        <v>364</v>
      </c>
      <c r="E224" s="500"/>
      <c r="F224" s="500"/>
      <c r="G224" s="501" t="s">
        <v>920</v>
      </c>
      <c r="H224" s="501" t="s">
        <v>366</v>
      </c>
      <c r="I224" s="501" t="s">
        <v>366</v>
      </c>
      <c r="J224" s="501"/>
      <c r="K224" s="500" t="s">
        <v>363</v>
      </c>
      <c r="L224" s="500"/>
      <c r="M224" s="500" t="s">
        <v>921</v>
      </c>
      <c r="N224" s="571" t="s">
        <v>922</v>
      </c>
      <c r="O224" s="568" t="s">
        <v>160</v>
      </c>
      <c r="P224" s="569" t="str">
        <f t="shared" si="73"/>
        <v>&lt;10 TONNES</v>
      </c>
      <c r="Q224" s="501">
        <v>8.9</v>
      </c>
      <c r="R224" s="501"/>
      <c r="S224" s="504" t="str">
        <f t="shared" si="79"/>
        <v>NOT STARTED</v>
      </c>
      <c r="T224" s="505">
        <f t="shared" si="80"/>
        <v>0</v>
      </c>
      <c r="U224" s="505"/>
      <c r="V224" s="499"/>
      <c r="W224" s="574"/>
      <c r="X224" s="507" t="str">
        <f t="shared" si="81"/>
        <v>FOR SURVEY</v>
      </c>
      <c r="Y224" s="517"/>
      <c r="Z224" s="517"/>
      <c r="AA224" s="566"/>
      <c r="AB224" s="501"/>
      <c r="AC224" s="566"/>
      <c r="AD224" s="511"/>
      <c r="AE224" s="512"/>
      <c r="AF224" s="512">
        <f t="shared" si="74"/>
        <v>0</v>
      </c>
      <c r="AG224" s="513">
        <f t="shared" si="75"/>
        <v>0</v>
      </c>
      <c r="AH224" s="501"/>
      <c r="AI224" s="501"/>
      <c r="AJ224" s="501"/>
      <c r="AK224" s="501"/>
      <c r="AL224" s="501"/>
      <c r="AM224" s="500"/>
      <c r="AN224" s="505">
        <f t="shared" si="82"/>
        <v>0</v>
      </c>
      <c r="AO224" s="516" t="str">
        <f t="shared" si="94"/>
        <v/>
      </c>
      <c r="AP224" s="499"/>
      <c r="AQ224" s="499"/>
      <c r="AR224" s="515" t="str">
        <f t="shared" si="76"/>
        <v>WAITING FOR PLAN</v>
      </c>
      <c r="AS224" s="515"/>
      <c r="AT224" s="515"/>
      <c r="AU224" s="517"/>
      <c r="AV224" s="517"/>
      <c r="AW224" s="514"/>
      <c r="AX224" s="515"/>
      <c r="AY224" s="517"/>
      <c r="AZ224" s="517"/>
      <c r="BA224" s="501"/>
      <c r="BB224" s="501"/>
      <c r="BC224" s="567"/>
      <c r="BD224" s="563"/>
      <c r="BE224" s="513"/>
      <c r="BF224" s="513"/>
      <c r="BG224" s="513"/>
      <c r="BH224" s="499"/>
      <c r="BI224" s="513"/>
      <c r="BJ224" s="513"/>
      <c r="BK224" s="499"/>
      <c r="BL224" s="499"/>
      <c r="BM224" s="513"/>
      <c r="BN224" s="513"/>
      <c r="BO224" s="513"/>
      <c r="BP224" s="499"/>
      <c r="BQ224" s="579"/>
      <c r="BR224" s="505">
        <f t="shared" si="83"/>
        <v>0</v>
      </c>
      <c r="BS224" s="505" t="str">
        <f t="shared" si="84"/>
        <v/>
      </c>
      <c r="BT224" s="499"/>
      <c r="BU224" s="499" t="str">
        <f t="shared" si="77"/>
        <v/>
      </c>
      <c r="BV224" s="499"/>
      <c r="BW224" s="499" t="str">
        <f t="shared" si="85"/>
        <v>1-1900</v>
      </c>
      <c r="BX224" s="499">
        <f t="shared" si="78"/>
        <v>3.56</v>
      </c>
      <c r="BY224" s="499"/>
      <c r="BZ224" s="499"/>
      <c r="CA224" s="499"/>
      <c r="CB224" s="520">
        <f t="shared" si="86"/>
        <v>0</v>
      </c>
      <c r="CC224" s="521">
        <v>2</v>
      </c>
      <c r="CD224" s="522">
        <f t="shared" si="87"/>
        <v>3.56</v>
      </c>
      <c r="CE224" s="522"/>
      <c r="CF224" s="522"/>
      <c r="CG224" s="523"/>
      <c r="CH224" s="524" t="str">
        <f t="shared" si="88"/>
        <v>NOT STARTED</v>
      </c>
      <c r="CI224" s="505">
        <f t="shared" si="89"/>
        <v>0</v>
      </c>
      <c r="CJ224" s="505"/>
      <c r="CK224" s="526"/>
      <c r="CL224" s="526"/>
      <c r="CM224" s="513">
        <f t="shared" si="90"/>
        <v>0</v>
      </c>
      <c r="CN224" s="513">
        <f t="shared" si="91"/>
        <v>0</v>
      </c>
      <c r="CO224" s="501"/>
      <c r="CP224" s="501"/>
      <c r="CQ224" s="501"/>
      <c r="CR224" s="501">
        <f t="shared" si="92"/>
        <v>0</v>
      </c>
      <c r="CS224" s="527"/>
      <c r="CT224" s="527"/>
      <c r="CU224" s="527">
        <f t="shared" si="93"/>
        <v>0</v>
      </c>
      <c r="CV224" s="572"/>
    </row>
    <row r="225" ht="17" hidden="1" customHeight="1" spans="1:100">
      <c r="A225" s="499">
        <v>46508</v>
      </c>
      <c r="B225" s="500" t="s">
        <v>363</v>
      </c>
      <c r="C225" s="500" t="s">
        <v>117</v>
      </c>
      <c r="D225" s="501" t="s">
        <v>364</v>
      </c>
      <c r="E225" s="500"/>
      <c r="F225" s="500"/>
      <c r="G225" s="501" t="s">
        <v>923</v>
      </c>
      <c r="H225" s="501" t="s">
        <v>591</v>
      </c>
      <c r="I225" s="501" t="s">
        <v>591</v>
      </c>
      <c r="J225" s="501"/>
      <c r="K225" s="500" t="s">
        <v>363</v>
      </c>
      <c r="L225" s="500"/>
      <c r="M225" s="500" t="s">
        <v>924</v>
      </c>
      <c r="N225" s="571" t="s">
        <v>925</v>
      </c>
      <c r="O225" s="568" t="s">
        <v>143</v>
      </c>
      <c r="P225" s="569" t="str">
        <f t="shared" si="73"/>
        <v>&lt;10 TONNES</v>
      </c>
      <c r="Q225" s="501">
        <v>7.6</v>
      </c>
      <c r="R225" s="501"/>
      <c r="S225" s="504" t="str">
        <f t="shared" si="79"/>
        <v>NOT STARTED</v>
      </c>
      <c r="T225" s="505">
        <f t="shared" si="80"/>
        <v>0</v>
      </c>
      <c r="U225" s="505"/>
      <c r="V225" s="499"/>
      <c r="W225" s="574"/>
      <c r="X225" s="507" t="str">
        <f t="shared" si="81"/>
        <v>FOR SURVEY</v>
      </c>
      <c r="Y225" s="517"/>
      <c r="Z225" s="517"/>
      <c r="AA225" s="566"/>
      <c r="AB225" s="501"/>
      <c r="AC225" s="566"/>
      <c r="AD225" s="511"/>
      <c r="AE225" s="512"/>
      <c r="AF225" s="512">
        <f t="shared" si="74"/>
        <v>0</v>
      </c>
      <c r="AG225" s="513">
        <f t="shared" si="75"/>
        <v>0</v>
      </c>
      <c r="AH225" s="501"/>
      <c r="AI225" s="501"/>
      <c r="AJ225" s="501"/>
      <c r="AK225" s="501"/>
      <c r="AL225" s="501"/>
      <c r="AM225" s="500"/>
      <c r="AN225" s="505">
        <f t="shared" si="82"/>
        <v>0</v>
      </c>
      <c r="AO225" s="516" t="str">
        <f t="shared" si="94"/>
        <v/>
      </c>
      <c r="AP225" s="499"/>
      <c r="AQ225" s="499"/>
      <c r="AR225" s="515" t="str">
        <f t="shared" si="76"/>
        <v>WAITING FOR PLAN</v>
      </c>
      <c r="AS225" s="515"/>
      <c r="AT225" s="515"/>
      <c r="AU225" s="517"/>
      <c r="AV225" s="517"/>
      <c r="AW225" s="514"/>
      <c r="AX225" s="515"/>
      <c r="AY225" s="517"/>
      <c r="AZ225" s="517"/>
      <c r="BA225" s="501"/>
      <c r="BB225" s="501"/>
      <c r="BC225" s="567"/>
      <c r="BD225" s="563"/>
      <c r="BE225" s="513"/>
      <c r="BF225" s="513"/>
      <c r="BG225" s="513"/>
      <c r="BH225" s="499"/>
      <c r="BI225" s="513"/>
      <c r="BJ225" s="513"/>
      <c r="BK225" s="499"/>
      <c r="BL225" s="499"/>
      <c r="BM225" s="513"/>
      <c r="BN225" s="513"/>
      <c r="BO225" s="513"/>
      <c r="BP225" s="499"/>
      <c r="BQ225" s="579"/>
      <c r="BR225" s="505">
        <f t="shared" si="83"/>
        <v>0</v>
      </c>
      <c r="BS225" s="505" t="str">
        <f t="shared" si="84"/>
        <v/>
      </c>
      <c r="BT225" s="499"/>
      <c r="BU225" s="499" t="str">
        <f t="shared" si="77"/>
        <v/>
      </c>
      <c r="BV225" s="499"/>
      <c r="BW225" s="499" t="str">
        <f t="shared" si="85"/>
        <v>1-1900</v>
      </c>
      <c r="BX225" s="499">
        <f t="shared" si="78"/>
        <v>3.04</v>
      </c>
      <c r="BY225" s="499"/>
      <c r="BZ225" s="499"/>
      <c r="CA225" s="499"/>
      <c r="CB225" s="520">
        <f t="shared" si="86"/>
        <v>0</v>
      </c>
      <c r="CC225" s="521">
        <v>2</v>
      </c>
      <c r="CD225" s="522">
        <f t="shared" si="87"/>
        <v>3.04</v>
      </c>
      <c r="CE225" s="522"/>
      <c r="CF225" s="522"/>
      <c r="CG225" s="523"/>
      <c r="CH225" s="524" t="str">
        <f t="shared" si="88"/>
        <v>NOT STARTED</v>
      </c>
      <c r="CI225" s="505">
        <f t="shared" si="89"/>
        <v>0</v>
      </c>
      <c r="CJ225" s="505"/>
      <c r="CK225" s="526"/>
      <c r="CL225" s="526"/>
      <c r="CM225" s="513">
        <f t="shared" si="90"/>
        <v>0</v>
      </c>
      <c r="CN225" s="513">
        <f t="shared" si="91"/>
        <v>0</v>
      </c>
      <c r="CO225" s="501"/>
      <c r="CP225" s="501"/>
      <c r="CQ225" s="501"/>
      <c r="CR225" s="501">
        <f t="shared" si="92"/>
        <v>0</v>
      </c>
      <c r="CS225" s="527"/>
      <c r="CT225" s="527"/>
      <c r="CU225" s="527">
        <f t="shared" si="93"/>
        <v>0</v>
      </c>
      <c r="CV225" s="572"/>
    </row>
    <row r="226" ht="17" hidden="1" customHeight="1" spans="1:100">
      <c r="A226" s="499">
        <v>46508</v>
      </c>
      <c r="B226" s="500" t="s">
        <v>363</v>
      </c>
      <c r="C226" s="500" t="s">
        <v>117</v>
      </c>
      <c r="D226" s="501" t="s">
        <v>364</v>
      </c>
      <c r="E226" s="500"/>
      <c r="F226" s="500"/>
      <c r="G226" s="501" t="s">
        <v>926</v>
      </c>
      <c r="H226" s="501" t="s">
        <v>366</v>
      </c>
      <c r="I226" s="501" t="s">
        <v>366</v>
      </c>
      <c r="J226" s="501"/>
      <c r="K226" s="500" t="s">
        <v>363</v>
      </c>
      <c r="L226" s="500"/>
      <c r="M226" s="500" t="s">
        <v>927</v>
      </c>
      <c r="N226" s="571" t="s">
        <v>928</v>
      </c>
      <c r="O226" s="568" t="s">
        <v>160</v>
      </c>
      <c r="P226" s="569" t="str">
        <f t="shared" si="73"/>
        <v>&lt;10 TONNES</v>
      </c>
      <c r="Q226" s="501">
        <v>6.5</v>
      </c>
      <c r="R226" s="501"/>
      <c r="S226" s="504" t="str">
        <f t="shared" si="79"/>
        <v>NOT STARTED</v>
      </c>
      <c r="T226" s="505">
        <f t="shared" si="80"/>
        <v>0</v>
      </c>
      <c r="U226" s="505"/>
      <c r="V226" s="499"/>
      <c r="W226" s="574"/>
      <c r="X226" s="507" t="str">
        <f t="shared" si="81"/>
        <v>FOR SURVEY</v>
      </c>
      <c r="Y226" s="517"/>
      <c r="Z226" s="517"/>
      <c r="AA226" s="566"/>
      <c r="AB226" s="501"/>
      <c r="AC226" s="566"/>
      <c r="AD226" s="511"/>
      <c r="AE226" s="512"/>
      <c r="AF226" s="512">
        <f t="shared" si="74"/>
        <v>0</v>
      </c>
      <c r="AG226" s="513">
        <f t="shared" si="75"/>
        <v>0</v>
      </c>
      <c r="AH226" s="501"/>
      <c r="AI226" s="501"/>
      <c r="AJ226" s="501"/>
      <c r="AK226" s="501"/>
      <c r="AL226" s="501"/>
      <c r="AM226" s="500"/>
      <c r="AN226" s="505">
        <f t="shared" si="82"/>
        <v>0</v>
      </c>
      <c r="AO226" s="516" t="str">
        <f t="shared" si="94"/>
        <v/>
      </c>
      <c r="AP226" s="499"/>
      <c r="AQ226" s="499"/>
      <c r="AR226" s="515" t="str">
        <f t="shared" si="76"/>
        <v>WAITING FOR PLAN</v>
      </c>
      <c r="AS226" s="515"/>
      <c r="AT226" s="515"/>
      <c r="AU226" s="517"/>
      <c r="AV226" s="517"/>
      <c r="AW226" s="514"/>
      <c r="AX226" s="515"/>
      <c r="AY226" s="517"/>
      <c r="AZ226" s="517"/>
      <c r="BA226" s="501"/>
      <c r="BB226" s="501"/>
      <c r="BC226" s="567"/>
      <c r="BD226" s="563"/>
      <c r="BE226" s="513"/>
      <c r="BF226" s="513"/>
      <c r="BG226" s="513"/>
      <c r="BH226" s="499"/>
      <c r="BI226" s="513"/>
      <c r="BJ226" s="513"/>
      <c r="BK226" s="499"/>
      <c r="BL226" s="499"/>
      <c r="BM226" s="513"/>
      <c r="BN226" s="513"/>
      <c r="BO226" s="513"/>
      <c r="BP226" s="499"/>
      <c r="BQ226" s="579"/>
      <c r="BR226" s="505">
        <f t="shared" si="83"/>
        <v>0</v>
      </c>
      <c r="BS226" s="505" t="str">
        <f t="shared" si="84"/>
        <v/>
      </c>
      <c r="BT226" s="499"/>
      <c r="BU226" s="499" t="str">
        <f t="shared" si="77"/>
        <v/>
      </c>
      <c r="BV226" s="499"/>
      <c r="BW226" s="499" t="str">
        <f t="shared" si="85"/>
        <v>1-1900</v>
      </c>
      <c r="BX226" s="499">
        <f t="shared" si="78"/>
        <v>2.6</v>
      </c>
      <c r="BY226" s="499"/>
      <c r="BZ226" s="499"/>
      <c r="CA226" s="499"/>
      <c r="CB226" s="520">
        <f t="shared" si="86"/>
        <v>0</v>
      </c>
      <c r="CC226" s="521">
        <v>2</v>
      </c>
      <c r="CD226" s="522">
        <f t="shared" si="87"/>
        <v>2.6</v>
      </c>
      <c r="CE226" s="522"/>
      <c r="CF226" s="522"/>
      <c r="CG226" s="523"/>
      <c r="CH226" s="524" t="str">
        <f t="shared" si="88"/>
        <v>NOT STARTED</v>
      </c>
      <c r="CI226" s="505">
        <f t="shared" si="89"/>
        <v>0</v>
      </c>
      <c r="CJ226" s="505"/>
      <c r="CK226" s="526"/>
      <c r="CL226" s="526"/>
      <c r="CM226" s="513">
        <f t="shared" si="90"/>
        <v>0</v>
      </c>
      <c r="CN226" s="513">
        <f t="shared" si="91"/>
        <v>0</v>
      </c>
      <c r="CO226" s="501"/>
      <c r="CP226" s="501"/>
      <c r="CQ226" s="501"/>
      <c r="CR226" s="501">
        <f t="shared" si="92"/>
        <v>0</v>
      </c>
      <c r="CS226" s="527"/>
      <c r="CT226" s="527"/>
      <c r="CU226" s="527">
        <f t="shared" si="93"/>
        <v>0</v>
      </c>
      <c r="CV226" s="572"/>
    </row>
    <row r="227" ht="17" hidden="1" customHeight="1" spans="1:100">
      <c r="A227" s="499">
        <v>46508</v>
      </c>
      <c r="B227" s="500" t="s">
        <v>363</v>
      </c>
      <c r="C227" s="500" t="s">
        <v>117</v>
      </c>
      <c r="D227" s="501" t="s">
        <v>364</v>
      </c>
      <c r="E227" s="500"/>
      <c r="F227" s="500"/>
      <c r="G227" s="501" t="s">
        <v>929</v>
      </c>
      <c r="H227" s="501" t="s">
        <v>366</v>
      </c>
      <c r="I227" s="501" t="s">
        <v>366</v>
      </c>
      <c r="J227" s="501"/>
      <c r="K227" s="500" t="s">
        <v>363</v>
      </c>
      <c r="L227" s="500"/>
      <c r="M227" s="500" t="s">
        <v>930</v>
      </c>
      <c r="N227" s="571" t="s">
        <v>931</v>
      </c>
      <c r="O227" s="568" t="s">
        <v>160</v>
      </c>
      <c r="P227" s="569" t="str">
        <f t="shared" si="73"/>
        <v>&lt;10 TONNES</v>
      </c>
      <c r="Q227" s="501">
        <v>4.1</v>
      </c>
      <c r="R227" s="501"/>
      <c r="S227" s="504" t="str">
        <f t="shared" si="79"/>
        <v>NOT STARTED</v>
      </c>
      <c r="T227" s="505">
        <f t="shared" si="80"/>
        <v>0</v>
      </c>
      <c r="U227" s="505"/>
      <c r="V227" s="499"/>
      <c r="W227" s="574"/>
      <c r="X227" s="507" t="str">
        <f t="shared" si="81"/>
        <v>FOR SURVEY</v>
      </c>
      <c r="Y227" s="517"/>
      <c r="Z227" s="517"/>
      <c r="AA227" s="566"/>
      <c r="AB227" s="501"/>
      <c r="AC227" s="566"/>
      <c r="AD227" s="511"/>
      <c r="AE227" s="512"/>
      <c r="AF227" s="512">
        <f t="shared" si="74"/>
        <v>0</v>
      </c>
      <c r="AG227" s="513">
        <f t="shared" si="75"/>
        <v>0</v>
      </c>
      <c r="AH227" s="501"/>
      <c r="AI227" s="501"/>
      <c r="AJ227" s="501"/>
      <c r="AK227" s="501"/>
      <c r="AL227" s="501"/>
      <c r="AM227" s="500"/>
      <c r="AN227" s="505">
        <f t="shared" si="82"/>
        <v>0</v>
      </c>
      <c r="AO227" s="516" t="str">
        <f t="shared" si="94"/>
        <v/>
      </c>
      <c r="AP227" s="499"/>
      <c r="AQ227" s="499"/>
      <c r="AR227" s="515" t="str">
        <f t="shared" si="76"/>
        <v>WAITING FOR PLAN</v>
      </c>
      <c r="AS227" s="515"/>
      <c r="AT227" s="515"/>
      <c r="AU227" s="517"/>
      <c r="AV227" s="517"/>
      <c r="AW227" s="514"/>
      <c r="AX227" s="515"/>
      <c r="AY227" s="517"/>
      <c r="AZ227" s="517"/>
      <c r="BA227" s="501"/>
      <c r="BB227" s="501"/>
      <c r="BC227" s="567"/>
      <c r="BD227" s="563"/>
      <c r="BE227" s="513"/>
      <c r="BF227" s="513"/>
      <c r="BG227" s="513"/>
      <c r="BH227" s="499"/>
      <c r="BI227" s="513"/>
      <c r="BJ227" s="513"/>
      <c r="BK227" s="499"/>
      <c r="BL227" s="499"/>
      <c r="BM227" s="513"/>
      <c r="BN227" s="513"/>
      <c r="BO227" s="513"/>
      <c r="BP227" s="499"/>
      <c r="BQ227" s="579"/>
      <c r="BR227" s="505">
        <f t="shared" si="83"/>
        <v>0</v>
      </c>
      <c r="BS227" s="505" t="str">
        <f t="shared" si="84"/>
        <v/>
      </c>
      <c r="BT227" s="499"/>
      <c r="BU227" s="499" t="str">
        <f t="shared" si="77"/>
        <v/>
      </c>
      <c r="BV227" s="499"/>
      <c r="BW227" s="499" t="str">
        <f t="shared" si="85"/>
        <v>1-1900</v>
      </c>
      <c r="BX227" s="499">
        <f t="shared" si="78"/>
        <v>1.64</v>
      </c>
      <c r="BY227" s="499"/>
      <c r="BZ227" s="499"/>
      <c r="CA227" s="499"/>
      <c r="CB227" s="520">
        <f t="shared" si="86"/>
        <v>0</v>
      </c>
      <c r="CC227" s="521">
        <v>2</v>
      </c>
      <c r="CD227" s="522">
        <f t="shared" si="87"/>
        <v>1.64</v>
      </c>
      <c r="CE227" s="522"/>
      <c r="CF227" s="522"/>
      <c r="CG227" s="523"/>
      <c r="CH227" s="524" t="str">
        <f t="shared" si="88"/>
        <v>NOT STARTED</v>
      </c>
      <c r="CI227" s="505">
        <f t="shared" si="89"/>
        <v>0</v>
      </c>
      <c r="CJ227" s="505"/>
      <c r="CK227" s="526"/>
      <c r="CL227" s="526"/>
      <c r="CM227" s="513">
        <f t="shared" si="90"/>
        <v>0</v>
      </c>
      <c r="CN227" s="513">
        <f t="shared" si="91"/>
        <v>0</v>
      </c>
      <c r="CO227" s="501"/>
      <c r="CP227" s="501"/>
      <c r="CQ227" s="501"/>
      <c r="CR227" s="501">
        <f t="shared" si="92"/>
        <v>0</v>
      </c>
      <c r="CS227" s="527"/>
      <c r="CT227" s="527"/>
      <c r="CU227" s="527">
        <f t="shared" si="93"/>
        <v>0</v>
      </c>
      <c r="CV227" s="572"/>
    </row>
    <row r="228" ht="17" hidden="1" customHeight="1" spans="1:100">
      <c r="A228" s="499">
        <v>46508</v>
      </c>
      <c r="B228" s="500" t="s">
        <v>363</v>
      </c>
      <c r="C228" s="500" t="s">
        <v>117</v>
      </c>
      <c r="D228" s="501" t="s">
        <v>500</v>
      </c>
      <c r="E228" s="500"/>
      <c r="F228" s="500"/>
      <c r="G228" s="501" t="s">
        <v>932</v>
      </c>
      <c r="H228" s="501" t="s">
        <v>527</v>
      </c>
      <c r="I228" s="501" t="s">
        <v>514</v>
      </c>
      <c r="J228" s="501"/>
      <c r="K228" s="500" t="s">
        <v>363</v>
      </c>
      <c r="L228" s="500"/>
      <c r="M228" s="500" t="s">
        <v>933</v>
      </c>
      <c r="N228" s="571" t="s">
        <v>934</v>
      </c>
      <c r="O228" s="568" t="s">
        <v>166</v>
      </c>
      <c r="P228" s="569" t="str">
        <f t="shared" si="73"/>
        <v>&gt;=10 TONNES</v>
      </c>
      <c r="Q228" s="501">
        <v>386.2</v>
      </c>
      <c r="R228" s="501"/>
      <c r="S228" s="504" t="str">
        <f t="shared" si="79"/>
        <v>NOT STARTED</v>
      </c>
      <c r="T228" s="505">
        <f t="shared" si="80"/>
        <v>0</v>
      </c>
      <c r="U228" s="505"/>
      <c r="V228" s="499"/>
      <c r="W228" s="574"/>
      <c r="X228" s="507" t="str">
        <f t="shared" si="81"/>
        <v>FOR SURVEY</v>
      </c>
      <c r="Y228" s="517"/>
      <c r="Z228" s="517"/>
      <c r="AA228" s="566"/>
      <c r="AB228" s="501"/>
      <c r="AC228" s="566"/>
      <c r="AD228" s="511"/>
      <c r="AE228" s="512"/>
      <c r="AF228" s="512">
        <f t="shared" si="74"/>
        <v>0</v>
      </c>
      <c r="AG228" s="513">
        <f t="shared" si="75"/>
        <v>0</v>
      </c>
      <c r="AH228" s="501"/>
      <c r="AI228" s="501"/>
      <c r="AJ228" s="501"/>
      <c r="AK228" s="501"/>
      <c r="AL228" s="501"/>
      <c r="AM228" s="500"/>
      <c r="AN228" s="505">
        <f t="shared" si="82"/>
        <v>0</v>
      </c>
      <c r="AO228" s="516" t="str">
        <f t="shared" si="94"/>
        <v/>
      </c>
      <c r="AP228" s="499"/>
      <c r="AQ228" s="499"/>
      <c r="AR228" s="515" t="str">
        <f t="shared" si="76"/>
        <v>WAITING FOR PLAN</v>
      </c>
      <c r="AS228" s="515"/>
      <c r="AT228" s="515"/>
      <c r="AU228" s="517"/>
      <c r="AV228" s="517"/>
      <c r="AW228" s="514"/>
      <c r="AX228" s="515"/>
      <c r="AY228" s="517"/>
      <c r="AZ228" s="517"/>
      <c r="BA228" s="501"/>
      <c r="BB228" s="501"/>
      <c r="BC228" s="567"/>
      <c r="BD228" s="563"/>
      <c r="BE228" s="513"/>
      <c r="BF228" s="513"/>
      <c r="BG228" s="513"/>
      <c r="BH228" s="499"/>
      <c r="BI228" s="513"/>
      <c r="BJ228" s="513"/>
      <c r="BK228" s="499"/>
      <c r="BL228" s="499"/>
      <c r="BM228" s="513"/>
      <c r="BN228" s="513"/>
      <c r="BO228" s="513"/>
      <c r="BP228" s="499"/>
      <c r="BQ228" s="579"/>
      <c r="BR228" s="505">
        <f t="shared" si="83"/>
        <v>0</v>
      </c>
      <c r="BS228" s="505" t="str">
        <f t="shared" si="84"/>
        <v/>
      </c>
      <c r="BT228" s="499"/>
      <c r="BU228" s="499" t="str">
        <f t="shared" si="77"/>
        <v/>
      </c>
      <c r="BV228" s="499"/>
      <c r="BW228" s="499" t="str">
        <f t="shared" si="85"/>
        <v>22-1900</v>
      </c>
      <c r="BX228" s="499">
        <f t="shared" si="78"/>
        <v>154.48</v>
      </c>
      <c r="BY228" s="499"/>
      <c r="BZ228" s="499"/>
      <c r="CA228" s="499"/>
      <c r="CB228" s="520">
        <f t="shared" si="86"/>
        <v>0</v>
      </c>
      <c r="CC228" s="521">
        <v>2</v>
      </c>
      <c r="CD228" s="522">
        <f t="shared" si="87"/>
        <v>154.48</v>
      </c>
      <c r="CE228" s="522"/>
      <c r="CF228" s="522"/>
      <c r="CG228" s="523"/>
      <c r="CH228" s="524" t="str">
        <f t="shared" si="88"/>
        <v>NOT STARTED</v>
      </c>
      <c r="CI228" s="505">
        <f t="shared" si="89"/>
        <v>0</v>
      </c>
      <c r="CJ228" s="505"/>
      <c r="CK228" s="526"/>
      <c r="CL228" s="526"/>
      <c r="CM228" s="513">
        <f t="shared" si="90"/>
        <v>0</v>
      </c>
      <c r="CN228" s="513">
        <f t="shared" si="91"/>
        <v>0</v>
      </c>
      <c r="CO228" s="501"/>
      <c r="CP228" s="501"/>
      <c r="CQ228" s="501"/>
      <c r="CR228" s="501">
        <f t="shared" si="92"/>
        <v>0</v>
      </c>
      <c r="CS228" s="527"/>
      <c r="CT228" s="527"/>
      <c r="CU228" s="527">
        <f t="shared" si="93"/>
        <v>0</v>
      </c>
      <c r="CV228" s="572"/>
    </row>
    <row r="229" ht="17" hidden="1" customHeight="1" spans="1:100">
      <c r="A229" s="499">
        <v>46508</v>
      </c>
      <c r="B229" s="500" t="s">
        <v>363</v>
      </c>
      <c r="C229" s="500" t="s">
        <v>117</v>
      </c>
      <c r="D229" s="501" t="s">
        <v>500</v>
      </c>
      <c r="E229" s="500"/>
      <c r="F229" s="500"/>
      <c r="G229" s="501" t="s">
        <v>501</v>
      </c>
      <c r="H229" s="501" t="s">
        <v>502</v>
      </c>
      <c r="I229" s="501" t="s">
        <v>503</v>
      </c>
      <c r="J229" s="501"/>
      <c r="K229" s="500" t="s">
        <v>363</v>
      </c>
      <c r="L229" s="500"/>
      <c r="M229" s="500" t="s">
        <v>935</v>
      </c>
      <c r="N229" s="571" t="s">
        <v>936</v>
      </c>
      <c r="O229" s="568" t="s">
        <v>603</v>
      </c>
      <c r="P229" s="569" t="str">
        <f t="shared" si="73"/>
        <v>&gt;=10 TONNES</v>
      </c>
      <c r="Q229" s="501">
        <v>224.6</v>
      </c>
      <c r="R229" s="501"/>
      <c r="S229" s="504" t="str">
        <f t="shared" si="79"/>
        <v>NOT STARTED</v>
      </c>
      <c r="T229" s="505">
        <f t="shared" si="80"/>
        <v>0</v>
      </c>
      <c r="U229" s="505"/>
      <c r="V229" s="499"/>
      <c r="W229" s="574"/>
      <c r="X229" s="507" t="str">
        <f t="shared" si="81"/>
        <v>FOR SURVEY</v>
      </c>
      <c r="Y229" s="517"/>
      <c r="Z229" s="517"/>
      <c r="AA229" s="566"/>
      <c r="AB229" s="501"/>
      <c r="AC229" s="566"/>
      <c r="AD229" s="511"/>
      <c r="AE229" s="512"/>
      <c r="AF229" s="512">
        <f t="shared" si="74"/>
        <v>0</v>
      </c>
      <c r="AG229" s="513">
        <f t="shared" si="75"/>
        <v>0</v>
      </c>
      <c r="AH229" s="501"/>
      <c r="AI229" s="501"/>
      <c r="AJ229" s="501"/>
      <c r="AK229" s="501"/>
      <c r="AL229" s="501"/>
      <c r="AM229" s="500"/>
      <c r="AN229" s="505">
        <f t="shared" si="82"/>
        <v>0</v>
      </c>
      <c r="AO229" s="516" t="str">
        <f t="shared" si="94"/>
        <v/>
      </c>
      <c r="AP229" s="499"/>
      <c r="AQ229" s="499"/>
      <c r="AR229" s="515" t="str">
        <f t="shared" si="76"/>
        <v>WAITING FOR PLAN</v>
      </c>
      <c r="AS229" s="515"/>
      <c r="AT229" s="515"/>
      <c r="AU229" s="517"/>
      <c r="AV229" s="517"/>
      <c r="AW229" s="514"/>
      <c r="AX229" s="515"/>
      <c r="AY229" s="517"/>
      <c r="AZ229" s="517"/>
      <c r="BA229" s="501"/>
      <c r="BB229" s="501"/>
      <c r="BC229" s="567"/>
      <c r="BD229" s="563"/>
      <c r="BE229" s="513"/>
      <c r="BF229" s="513"/>
      <c r="BG229" s="513"/>
      <c r="BH229" s="499"/>
      <c r="BI229" s="513"/>
      <c r="BJ229" s="513"/>
      <c r="BK229" s="499"/>
      <c r="BL229" s="499"/>
      <c r="BM229" s="513"/>
      <c r="BN229" s="513"/>
      <c r="BO229" s="513"/>
      <c r="BP229" s="499"/>
      <c r="BQ229" s="579"/>
      <c r="BR229" s="505">
        <f t="shared" si="83"/>
        <v>0</v>
      </c>
      <c r="BS229" s="505" t="str">
        <f t="shared" si="84"/>
        <v/>
      </c>
      <c r="BT229" s="499"/>
      <c r="BU229" s="499" t="str">
        <f t="shared" si="77"/>
        <v/>
      </c>
      <c r="BV229" s="499"/>
      <c r="BW229" s="499" t="str">
        <f t="shared" si="85"/>
        <v>13-1900</v>
      </c>
      <c r="BX229" s="499">
        <f t="shared" si="78"/>
        <v>89.84</v>
      </c>
      <c r="BY229" s="499"/>
      <c r="BZ229" s="499"/>
      <c r="CA229" s="499"/>
      <c r="CB229" s="520">
        <f t="shared" si="86"/>
        <v>0</v>
      </c>
      <c r="CC229" s="521">
        <v>2</v>
      </c>
      <c r="CD229" s="522">
        <f t="shared" si="87"/>
        <v>89.84</v>
      </c>
      <c r="CE229" s="522"/>
      <c r="CF229" s="522"/>
      <c r="CG229" s="523"/>
      <c r="CH229" s="524" t="str">
        <f t="shared" si="88"/>
        <v>NOT STARTED</v>
      </c>
      <c r="CI229" s="505">
        <f t="shared" si="89"/>
        <v>0</v>
      </c>
      <c r="CJ229" s="505"/>
      <c r="CK229" s="526"/>
      <c r="CL229" s="526"/>
      <c r="CM229" s="513">
        <f t="shared" si="90"/>
        <v>0</v>
      </c>
      <c r="CN229" s="513">
        <f t="shared" si="91"/>
        <v>0</v>
      </c>
      <c r="CO229" s="501"/>
      <c r="CP229" s="501"/>
      <c r="CQ229" s="501"/>
      <c r="CR229" s="501">
        <f t="shared" si="92"/>
        <v>0</v>
      </c>
      <c r="CS229" s="527"/>
      <c r="CT229" s="527"/>
      <c r="CU229" s="527">
        <f t="shared" si="93"/>
        <v>0</v>
      </c>
      <c r="CV229" s="572"/>
    </row>
    <row r="230" ht="17" hidden="1" customHeight="1" spans="1:100">
      <c r="A230" s="499">
        <v>46508</v>
      </c>
      <c r="B230" s="500" t="s">
        <v>363</v>
      </c>
      <c r="C230" s="500" t="s">
        <v>117</v>
      </c>
      <c r="D230" s="501" t="s">
        <v>500</v>
      </c>
      <c r="E230" s="500"/>
      <c r="F230" s="500"/>
      <c r="G230" s="501">
        <v>0</v>
      </c>
      <c r="H230" s="501" t="s">
        <v>937</v>
      </c>
      <c r="I230" s="501" t="s">
        <v>514</v>
      </c>
      <c r="J230" s="501"/>
      <c r="K230" s="500" t="s">
        <v>363</v>
      </c>
      <c r="L230" s="500"/>
      <c r="M230" s="500" t="s">
        <v>938</v>
      </c>
      <c r="N230" s="571" t="s">
        <v>939</v>
      </c>
      <c r="O230" s="568" t="s">
        <v>603</v>
      </c>
      <c r="P230" s="569" t="str">
        <f t="shared" si="73"/>
        <v>&gt;=10 TONNES</v>
      </c>
      <c r="Q230" s="501">
        <v>223.6</v>
      </c>
      <c r="R230" s="501"/>
      <c r="S230" s="504" t="str">
        <f t="shared" si="79"/>
        <v>NOT STARTED</v>
      </c>
      <c r="T230" s="505">
        <f t="shared" si="80"/>
        <v>0</v>
      </c>
      <c r="U230" s="505"/>
      <c r="V230" s="499"/>
      <c r="W230" s="574"/>
      <c r="X230" s="507" t="str">
        <f t="shared" si="81"/>
        <v>FOR SURVEY</v>
      </c>
      <c r="Y230" s="517"/>
      <c r="Z230" s="517"/>
      <c r="AA230" s="566"/>
      <c r="AB230" s="501"/>
      <c r="AC230" s="566"/>
      <c r="AD230" s="511"/>
      <c r="AE230" s="512"/>
      <c r="AF230" s="512">
        <f t="shared" si="74"/>
        <v>0</v>
      </c>
      <c r="AG230" s="513">
        <f t="shared" si="75"/>
        <v>0</v>
      </c>
      <c r="AH230" s="501"/>
      <c r="AI230" s="501"/>
      <c r="AJ230" s="501"/>
      <c r="AK230" s="501"/>
      <c r="AL230" s="501"/>
      <c r="AM230" s="500"/>
      <c r="AN230" s="505">
        <f t="shared" si="82"/>
        <v>0</v>
      </c>
      <c r="AO230" s="516" t="str">
        <f t="shared" si="94"/>
        <v/>
      </c>
      <c r="AP230" s="499"/>
      <c r="AQ230" s="499"/>
      <c r="AR230" s="515" t="str">
        <f t="shared" si="76"/>
        <v>WAITING FOR PLAN</v>
      </c>
      <c r="AS230" s="515"/>
      <c r="AT230" s="515"/>
      <c r="AU230" s="517"/>
      <c r="AV230" s="517"/>
      <c r="AW230" s="514"/>
      <c r="AX230" s="515"/>
      <c r="AY230" s="517"/>
      <c r="AZ230" s="517"/>
      <c r="BA230" s="501"/>
      <c r="BB230" s="501"/>
      <c r="BC230" s="567"/>
      <c r="BD230" s="563"/>
      <c r="BE230" s="513"/>
      <c r="BF230" s="513"/>
      <c r="BG230" s="513"/>
      <c r="BH230" s="499"/>
      <c r="BI230" s="513"/>
      <c r="BJ230" s="513"/>
      <c r="BK230" s="499"/>
      <c r="BL230" s="499"/>
      <c r="BM230" s="513"/>
      <c r="BN230" s="513"/>
      <c r="BO230" s="513"/>
      <c r="BP230" s="499"/>
      <c r="BQ230" s="579"/>
      <c r="BR230" s="505">
        <f t="shared" si="83"/>
        <v>0</v>
      </c>
      <c r="BS230" s="505" t="str">
        <f t="shared" si="84"/>
        <v/>
      </c>
      <c r="BT230" s="499"/>
      <c r="BU230" s="499" t="str">
        <f t="shared" si="77"/>
        <v/>
      </c>
      <c r="BV230" s="499"/>
      <c r="BW230" s="499" t="str">
        <f t="shared" si="85"/>
        <v>13-1900</v>
      </c>
      <c r="BX230" s="499">
        <f t="shared" si="78"/>
        <v>89.44</v>
      </c>
      <c r="BY230" s="499"/>
      <c r="BZ230" s="499"/>
      <c r="CA230" s="499"/>
      <c r="CB230" s="520">
        <f t="shared" si="86"/>
        <v>0</v>
      </c>
      <c r="CC230" s="521">
        <v>2</v>
      </c>
      <c r="CD230" s="522">
        <f t="shared" si="87"/>
        <v>89.44</v>
      </c>
      <c r="CE230" s="522"/>
      <c r="CF230" s="522"/>
      <c r="CG230" s="523"/>
      <c r="CH230" s="524" t="str">
        <f t="shared" si="88"/>
        <v>NOT STARTED</v>
      </c>
      <c r="CI230" s="505">
        <f t="shared" si="89"/>
        <v>0</v>
      </c>
      <c r="CJ230" s="505"/>
      <c r="CK230" s="526"/>
      <c r="CL230" s="526"/>
      <c r="CM230" s="513">
        <f t="shared" si="90"/>
        <v>0</v>
      </c>
      <c r="CN230" s="513">
        <f t="shared" si="91"/>
        <v>0</v>
      </c>
      <c r="CO230" s="501"/>
      <c r="CP230" s="501"/>
      <c r="CQ230" s="501"/>
      <c r="CR230" s="501">
        <f t="shared" si="92"/>
        <v>0</v>
      </c>
      <c r="CS230" s="527"/>
      <c r="CT230" s="527"/>
      <c r="CU230" s="527">
        <f t="shared" si="93"/>
        <v>0</v>
      </c>
      <c r="CV230" s="572"/>
    </row>
    <row r="231" ht="17" hidden="1" customHeight="1" spans="1:100">
      <c r="A231" s="499">
        <v>46508</v>
      </c>
      <c r="B231" s="500" t="s">
        <v>363</v>
      </c>
      <c r="C231" s="500" t="s">
        <v>117</v>
      </c>
      <c r="D231" s="501" t="s">
        <v>500</v>
      </c>
      <c r="E231" s="500"/>
      <c r="F231" s="500"/>
      <c r="G231" s="501" t="s">
        <v>484</v>
      </c>
      <c r="H231" s="501" t="s">
        <v>647</v>
      </c>
      <c r="I231" s="501" t="s">
        <v>648</v>
      </c>
      <c r="J231" s="501"/>
      <c r="K231" s="500" t="s">
        <v>363</v>
      </c>
      <c r="L231" s="500"/>
      <c r="M231" s="500" t="s">
        <v>940</v>
      </c>
      <c r="N231" s="571" t="s">
        <v>941</v>
      </c>
      <c r="O231" s="568" t="s">
        <v>603</v>
      </c>
      <c r="P231" s="569" t="str">
        <f t="shared" si="73"/>
        <v>&gt;=10 TONNES</v>
      </c>
      <c r="Q231" s="501">
        <v>155.5</v>
      </c>
      <c r="R231" s="501"/>
      <c r="S231" s="504" t="str">
        <f t="shared" si="79"/>
        <v>NOT STARTED</v>
      </c>
      <c r="T231" s="505">
        <f t="shared" si="80"/>
        <v>0</v>
      </c>
      <c r="U231" s="505"/>
      <c r="V231" s="499"/>
      <c r="W231" s="574"/>
      <c r="X231" s="507" t="str">
        <f t="shared" si="81"/>
        <v>FOR SURVEY</v>
      </c>
      <c r="Y231" s="517"/>
      <c r="Z231" s="517"/>
      <c r="AA231" s="566"/>
      <c r="AB231" s="501"/>
      <c r="AC231" s="566"/>
      <c r="AD231" s="511"/>
      <c r="AE231" s="512"/>
      <c r="AF231" s="512">
        <f t="shared" si="74"/>
        <v>0</v>
      </c>
      <c r="AG231" s="513">
        <f t="shared" si="75"/>
        <v>0</v>
      </c>
      <c r="AH231" s="501"/>
      <c r="AI231" s="501"/>
      <c r="AJ231" s="501"/>
      <c r="AK231" s="501"/>
      <c r="AL231" s="501"/>
      <c r="AM231" s="500"/>
      <c r="AN231" s="505">
        <f t="shared" si="82"/>
        <v>0</v>
      </c>
      <c r="AO231" s="516" t="str">
        <f t="shared" si="94"/>
        <v/>
      </c>
      <c r="AP231" s="499"/>
      <c r="AQ231" s="499"/>
      <c r="AR231" s="515" t="str">
        <f t="shared" si="76"/>
        <v>WAITING FOR PLAN</v>
      </c>
      <c r="AS231" s="515"/>
      <c r="AT231" s="515"/>
      <c r="AU231" s="517"/>
      <c r="AV231" s="517"/>
      <c r="AW231" s="514"/>
      <c r="AX231" s="515"/>
      <c r="AY231" s="517"/>
      <c r="AZ231" s="517"/>
      <c r="BA231" s="501"/>
      <c r="BB231" s="501"/>
      <c r="BC231" s="567"/>
      <c r="BD231" s="563"/>
      <c r="BE231" s="513"/>
      <c r="BF231" s="513"/>
      <c r="BG231" s="513"/>
      <c r="BH231" s="499"/>
      <c r="BI231" s="513"/>
      <c r="BJ231" s="513"/>
      <c r="BK231" s="499"/>
      <c r="BL231" s="499"/>
      <c r="BM231" s="513"/>
      <c r="BN231" s="513"/>
      <c r="BO231" s="513"/>
      <c r="BP231" s="499"/>
      <c r="BQ231" s="579"/>
      <c r="BR231" s="505">
        <f t="shared" si="83"/>
        <v>0</v>
      </c>
      <c r="BS231" s="505" t="str">
        <f t="shared" si="84"/>
        <v/>
      </c>
      <c r="BT231" s="499"/>
      <c r="BU231" s="499" t="str">
        <f t="shared" si="77"/>
        <v/>
      </c>
      <c r="BV231" s="499"/>
      <c r="BW231" s="499" t="str">
        <f t="shared" si="85"/>
        <v>9-1900</v>
      </c>
      <c r="BX231" s="499">
        <f t="shared" si="78"/>
        <v>62.2</v>
      </c>
      <c r="BY231" s="499"/>
      <c r="BZ231" s="499"/>
      <c r="CA231" s="499"/>
      <c r="CB231" s="520">
        <f t="shared" si="86"/>
        <v>0</v>
      </c>
      <c r="CC231" s="521">
        <v>2</v>
      </c>
      <c r="CD231" s="522">
        <f t="shared" si="87"/>
        <v>62.2</v>
      </c>
      <c r="CE231" s="522"/>
      <c r="CF231" s="522"/>
      <c r="CG231" s="523"/>
      <c r="CH231" s="524" t="str">
        <f t="shared" si="88"/>
        <v>NOT STARTED</v>
      </c>
      <c r="CI231" s="505">
        <f t="shared" si="89"/>
        <v>0</v>
      </c>
      <c r="CJ231" s="505"/>
      <c r="CK231" s="526"/>
      <c r="CL231" s="526"/>
      <c r="CM231" s="513">
        <f t="shared" si="90"/>
        <v>0</v>
      </c>
      <c r="CN231" s="513">
        <f t="shared" si="91"/>
        <v>0</v>
      </c>
      <c r="CO231" s="501"/>
      <c r="CP231" s="501"/>
      <c r="CQ231" s="501"/>
      <c r="CR231" s="501">
        <f t="shared" si="92"/>
        <v>0</v>
      </c>
      <c r="CS231" s="527"/>
      <c r="CT231" s="527"/>
      <c r="CU231" s="527">
        <f t="shared" si="93"/>
        <v>0</v>
      </c>
      <c r="CV231" s="572"/>
    </row>
    <row r="232" ht="17" hidden="1" customHeight="1" spans="1:100">
      <c r="A232" s="499">
        <v>46508</v>
      </c>
      <c r="B232" s="500" t="s">
        <v>363</v>
      </c>
      <c r="C232" s="500" t="s">
        <v>117</v>
      </c>
      <c r="D232" s="501" t="s">
        <v>118</v>
      </c>
      <c r="E232" s="500"/>
      <c r="F232" s="500"/>
      <c r="G232" s="501" t="s">
        <v>119</v>
      </c>
      <c r="H232" s="501" t="s">
        <v>120</v>
      </c>
      <c r="I232" s="501" t="s">
        <v>388</v>
      </c>
      <c r="J232" s="501"/>
      <c r="K232" s="500" t="s">
        <v>363</v>
      </c>
      <c r="L232" s="500"/>
      <c r="M232" s="500" t="s">
        <v>942</v>
      </c>
      <c r="N232" s="571" t="s">
        <v>943</v>
      </c>
      <c r="O232" s="568" t="s">
        <v>127</v>
      </c>
      <c r="P232" s="569" t="str">
        <f t="shared" si="73"/>
        <v>&gt;=10 TONNES</v>
      </c>
      <c r="Q232" s="501">
        <v>670.4</v>
      </c>
      <c r="R232" s="501"/>
      <c r="S232" s="504" t="str">
        <f t="shared" si="79"/>
        <v>NOT STARTED</v>
      </c>
      <c r="T232" s="505">
        <f t="shared" si="80"/>
        <v>0</v>
      </c>
      <c r="U232" s="505"/>
      <c r="V232" s="499"/>
      <c r="W232" s="574"/>
      <c r="X232" s="507" t="str">
        <f t="shared" si="81"/>
        <v>FOR SURVEY</v>
      </c>
      <c r="Y232" s="517"/>
      <c r="Z232" s="517"/>
      <c r="AA232" s="566"/>
      <c r="AB232" s="501"/>
      <c r="AC232" s="566"/>
      <c r="AD232" s="511"/>
      <c r="AE232" s="512"/>
      <c r="AF232" s="512">
        <f t="shared" si="74"/>
        <v>0</v>
      </c>
      <c r="AG232" s="513">
        <f t="shared" si="75"/>
        <v>0</v>
      </c>
      <c r="AH232" s="501"/>
      <c r="AI232" s="501"/>
      <c r="AJ232" s="501"/>
      <c r="AK232" s="501"/>
      <c r="AL232" s="501"/>
      <c r="AM232" s="500"/>
      <c r="AN232" s="505">
        <f t="shared" si="82"/>
        <v>0</v>
      </c>
      <c r="AO232" s="516" t="str">
        <f t="shared" si="94"/>
        <v/>
      </c>
      <c r="AP232" s="499"/>
      <c r="AQ232" s="499"/>
      <c r="AR232" s="515" t="str">
        <f t="shared" si="76"/>
        <v>WAITING FOR PLAN</v>
      </c>
      <c r="AS232" s="515"/>
      <c r="AT232" s="515"/>
      <c r="AU232" s="517"/>
      <c r="AV232" s="517"/>
      <c r="AW232" s="514"/>
      <c r="AX232" s="515"/>
      <c r="AY232" s="517"/>
      <c r="AZ232" s="517"/>
      <c r="BA232" s="501"/>
      <c r="BB232" s="501"/>
      <c r="BC232" s="567"/>
      <c r="BD232" s="563"/>
      <c r="BE232" s="513"/>
      <c r="BF232" s="513"/>
      <c r="BG232" s="513"/>
      <c r="BH232" s="499"/>
      <c r="BI232" s="513"/>
      <c r="BJ232" s="513"/>
      <c r="BK232" s="499"/>
      <c r="BL232" s="499"/>
      <c r="BM232" s="513"/>
      <c r="BN232" s="513"/>
      <c r="BO232" s="513"/>
      <c r="BP232" s="499"/>
      <c r="BQ232" s="579"/>
      <c r="BR232" s="505">
        <f t="shared" si="83"/>
        <v>0</v>
      </c>
      <c r="BS232" s="505" t="str">
        <f t="shared" si="84"/>
        <v/>
      </c>
      <c r="BT232" s="499"/>
      <c r="BU232" s="499" t="str">
        <f t="shared" si="77"/>
        <v/>
      </c>
      <c r="BV232" s="499"/>
      <c r="BW232" s="499" t="str">
        <f t="shared" si="85"/>
        <v>39-1900</v>
      </c>
      <c r="BX232" s="499">
        <f t="shared" si="78"/>
        <v>268.16</v>
      </c>
      <c r="BY232" s="499"/>
      <c r="BZ232" s="499"/>
      <c r="CA232" s="499"/>
      <c r="CB232" s="520">
        <f t="shared" si="86"/>
        <v>0</v>
      </c>
      <c r="CC232" s="521">
        <v>2</v>
      </c>
      <c r="CD232" s="522">
        <f t="shared" si="87"/>
        <v>268.16</v>
      </c>
      <c r="CE232" s="522"/>
      <c r="CF232" s="522"/>
      <c r="CG232" s="523"/>
      <c r="CH232" s="524" t="str">
        <f t="shared" si="88"/>
        <v>NOT STARTED</v>
      </c>
      <c r="CI232" s="505">
        <f t="shared" si="89"/>
        <v>0</v>
      </c>
      <c r="CJ232" s="505"/>
      <c r="CK232" s="526"/>
      <c r="CL232" s="526"/>
      <c r="CM232" s="513">
        <f t="shared" si="90"/>
        <v>0</v>
      </c>
      <c r="CN232" s="513">
        <f t="shared" si="91"/>
        <v>0</v>
      </c>
      <c r="CO232" s="501"/>
      <c r="CP232" s="501"/>
      <c r="CQ232" s="501"/>
      <c r="CR232" s="501">
        <f t="shared" si="92"/>
        <v>0</v>
      </c>
      <c r="CS232" s="527"/>
      <c r="CT232" s="527"/>
      <c r="CU232" s="527">
        <f t="shared" si="93"/>
        <v>0</v>
      </c>
      <c r="CV232" s="572"/>
    </row>
    <row r="233" ht="17" hidden="1" customHeight="1" spans="1:100">
      <c r="A233" s="499">
        <v>46508</v>
      </c>
      <c r="B233" s="500" t="s">
        <v>363</v>
      </c>
      <c r="C233" s="500" t="s">
        <v>117</v>
      </c>
      <c r="D233" s="501" t="s">
        <v>118</v>
      </c>
      <c r="E233" s="500"/>
      <c r="F233" s="500"/>
      <c r="G233" s="501" t="s">
        <v>944</v>
      </c>
      <c r="H233" s="501" t="s">
        <v>120</v>
      </c>
      <c r="I233" s="501" t="s">
        <v>945</v>
      </c>
      <c r="J233" s="501"/>
      <c r="K233" s="500" t="s">
        <v>363</v>
      </c>
      <c r="L233" s="500"/>
      <c r="M233" s="500" t="s">
        <v>946</v>
      </c>
      <c r="N233" s="571" t="s">
        <v>947</v>
      </c>
      <c r="O233" s="568" t="s">
        <v>127</v>
      </c>
      <c r="P233" s="569" t="str">
        <f t="shared" si="73"/>
        <v>&gt;=10 TONNES</v>
      </c>
      <c r="Q233" s="501">
        <v>591.3</v>
      </c>
      <c r="R233" s="501"/>
      <c r="S233" s="504" t="str">
        <f t="shared" si="79"/>
        <v>NOT STARTED</v>
      </c>
      <c r="T233" s="505">
        <f t="shared" si="80"/>
        <v>0</v>
      </c>
      <c r="U233" s="505"/>
      <c r="V233" s="499"/>
      <c r="W233" s="574"/>
      <c r="X233" s="507" t="str">
        <f t="shared" si="81"/>
        <v>FOR SURVEY</v>
      </c>
      <c r="Y233" s="517"/>
      <c r="Z233" s="517"/>
      <c r="AA233" s="566"/>
      <c r="AB233" s="501"/>
      <c r="AC233" s="566"/>
      <c r="AD233" s="511"/>
      <c r="AE233" s="512"/>
      <c r="AF233" s="512">
        <f t="shared" si="74"/>
        <v>0</v>
      </c>
      <c r="AG233" s="513">
        <f t="shared" si="75"/>
        <v>0</v>
      </c>
      <c r="AH233" s="501"/>
      <c r="AI233" s="501"/>
      <c r="AJ233" s="501"/>
      <c r="AK233" s="501"/>
      <c r="AL233" s="501"/>
      <c r="AM233" s="500"/>
      <c r="AN233" s="505">
        <f t="shared" si="82"/>
        <v>0</v>
      </c>
      <c r="AO233" s="516" t="str">
        <f t="shared" si="94"/>
        <v/>
      </c>
      <c r="AP233" s="499"/>
      <c r="AQ233" s="499"/>
      <c r="AR233" s="515" t="str">
        <f t="shared" si="76"/>
        <v>WAITING FOR PLAN</v>
      </c>
      <c r="AS233" s="515"/>
      <c r="AT233" s="515"/>
      <c r="AU233" s="517"/>
      <c r="AV233" s="517"/>
      <c r="AW233" s="514"/>
      <c r="AX233" s="515"/>
      <c r="AY233" s="517"/>
      <c r="AZ233" s="517"/>
      <c r="BA233" s="501"/>
      <c r="BB233" s="501"/>
      <c r="BC233" s="567"/>
      <c r="BD233" s="563"/>
      <c r="BE233" s="513"/>
      <c r="BF233" s="513"/>
      <c r="BG233" s="513"/>
      <c r="BH233" s="499"/>
      <c r="BI233" s="513"/>
      <c r="BJ233" s="513"/>
      <c r="BK233" s="499"/>
      <c r="BL233" s="499"/>
      <c r="BM233" s="513"/>
      <c r="BN233" s="513"/>
      <c r="BO233" s="513"/>
      <c r="BP233" s="499"/>
      <c r="BQ233" s="579"/>
      <c r="BR233" s="505">
        <f t="shared" si="83"/>
        <v>0</v>
      </c>
      <c r="BS233" s="505" t="str">
        <f t="shared" si="84"/>
        <v/>
      </c>
      <c r="BT233" s="499"/>
      <c r="BU233" s="499" t="str">
        <f t="shared" si="77"/>
        <v/>
      </c>
      <c r="BV233" s="499"/>
      <c r="BW233" s="499" t="str">
        <f t="shared" si="85"/>
        <v>34-1900</v>
      </c>
      <c r="BX233" s="499">
        <f t="shared" si="78"/>
        <v>236.52</v>
      </c>
      <c r="BY233" s="499"/>
      <c r="BZ233" s="499"/>
      <c r="CA233" s="499"/>
      <c r="CB233" s="520">
        <f t="shared" si="86"/>
        <v>0</v>
      </c>
      <c r="CC233" s="521">
        <v>2</v>
      </c>
      <c r="CD233" s="522">
        <f t="shared" si="87"/>
        <v>236.52</v>
      </c>
      <c r="CE233" s="522"/>
      <c r="CF233" s="522"/>
      <c r="CG233" s="523"/>
      <c r="CH233" s="524" t="str">
        <f t="shared" si="88"/>
        <v>NOT STARTED</v>
      </c>
      <c r="CI233" s="505">
        <f t="shared" si="89"/>
        <v>0</v>
      </c>
      <c r="CJ233" s="505"/>
      <c r="CK233" s="526"/>
      <c r="CL233" s="526"/>
      <c r="CM233" s="513">
        <f t="shared" si="90"/>
        <v>0</v>
      </c>
      <c r="CN233" s="513">
        <f t="shared" si="91"/>
        <v>0</v>
      </c>
      <c r="CO233" s="501"/>
      <c r="CP233" s="501"/>
      <c r="CQ233" s="501"/>
      <c r="CR233" s="501">
        <f t="shared" si="92"/>
        <v>0</v>
      </c>
      <c r="CS233" s="527"/>
      <c r="CT233" s="527"/>
      <c r="CU233" s="527">
        <f t="shared" si="93"/>
        <v>0</v>
      </c>
      <c r="CV233" s="572"/>
    </row>
    <row r="234" ht="17" hidden="1" customHeight="1" spans="1:100">
      <c r="A234" s="499">
        <v>46508</v>
      </c>
      <c r="B234" s="500" t="s">
        <v>363</v>
      </c>
      <c r="C234" s="500" t="s">
        <v>117</v>
      </c>
      <c r="D234" s="501" t="s">
        <v>118</v>
      </c>
      <c r="E234" s="500"/>
      <c r="F234" s="500"/>
      <c r="G234" s="501" t="s">
        <v>376</v>
      </c>
      <c r="H234" s="501" t="s">
        <v>120</v>
      </c>
      <c r="I234" s="501" t="s">
        <v>377</v>
      </c>
      <c r="J234" s="501"/>
      <c r="K234" s="500" t="s">
        <v>363</v>
      </c>
      <c r="L234" s="500"/>
      <c r="M234" s="500" t="s">
        <v>948</v>
      </c>
      <c r="N234" s="571" t="s">
        <v>949</v>
      </c>
      <c r="O234" s="568" t="s">
        <v>127</v>
      </c>
      <c r="P234" s="569" t="str">
        <f t="shared" si="73"/>
        <v>&gt;=10 TONNES</v>
      </c>
      <c r="Q234" s="501">
        <v>487.2</v>
      </c>
      <c r="R234" s="501"/>
      <c r="S234" s="504" t="str">
        <f t="shared" si="79"/>
        <v>NOT STARTED</v>
      </c>
      <c r="T234" s="505">
        <f t="shared" si="80"/>
        <v>0</v>
      </c>
      <c r="U234" s="505"/>
      <c r="V234" s="499"/>
      <c r="W234" s="574"/>
      <c r="X234" s="507" t="str">
        <f t="shared" si="81"/>
        <v>FOR SURVEY</v>
      </c>
      <c r="Y234" s="517"/>
      <c r="Z234" s="517"/>
      <c r="AA234" s="566"/>
      <c r="AB234" s="501"/>
      <c r="AC234" s="566"/>
      <c r="AD234" s="511"/>
      <c r="AE234" s="512"/>
      <c r="AF234" s="512">
        <f t="shared" si="74"/>
        <v>0</v>
      </c>
      <c r="AG234" s="513">
        <f t="shared" si="75"/>
        <v>0</v>
      </c>
      <c r="AH234" s="501"/>
      <c r="AI234" s="501"/>
      <c r="AJ234" s="501"/>
      <c r="AK234" s="501"/>
      <c r="AL234" s="501"/>
      <c r="AM234" s="500"/>
      <c r="AN234" s="505">
        <f t="shared" si="82"/>
        <v>0</v>
      </c>
      <c r="AO234" s="516" t="str">
        <f t="shared" si="94"/>
        <v/>
      </c>
      <c r="AP234" s="499"/>
      <c r="AQ234" s="499"/>
      <c r="AR234" s="515" t="str">
        <f t="shared" si="76"/>
        <v>WAITING FOR PLAN</v>
      </c>
      <c r="AS234" s="515"/>
      <c r="AT234" s="515"/>
      <c r="AU234" s="517"/>
      <c r="AV234" s="517"/>
      <c r="AW234" s="514"/>
      <c r="AX234" s="515"/>
      <c r="AY234" s="517"/>
      <c r="AZ234" s="517"/>
      <c r="BA234" s="501"/>
      <c r="BB234" s="501"/>
      <c r="BC234" s="567"/>
      <c r="BD234" s="563"/>
      <c r="BE234" s="513"/>
      <c r="BF234" s="513"/>
      <c r="BG234" s="513"/>
      <c r="BH234" s="499"/>
      <c r="BI234" s="513"/>
      <c r="BJ234" s="513"/>
      <c r="BK234" s="499"/>
      <c r="BL234" s="499"/>
      <c r="BM234" s="513"/>
      <c r="BN234" s="513"/>
      <c r="BO234" s="513"/>
      <c r="BP234" s="499"/>
      <c r="BQ234" s="579"/>
      <c r="BR234" s="505">
        <f t="shared" si="83"/>
        <v>0</v>
      </c>
      <c r="BS234" s="505" t="str">
        <f t="shared" si="84"/>
        <v/>
      </c>
      <c r="BT234" s="499"/>
      <c r="BU234" s="499" t="str">
        <f t="shared" si="77"/>
        <v/>
      </c>
      <c r="BV234" s="499"/>
      <c r="BW234" s="499" t="str">
        <f t="shared" si="85"/>
        <v>28-1900</v>
      </c>
      <c r="BX234" s="499">
        <f t="shared" si="78"/>
        <v>194.88</v>
      </c>
      <c r="BY234" s="499"/>
      <c r="BZ234" s="499"/>
      <c r="CA234" s="499"/>
      <c r="CB234" s="520">
        <f t="shared" si="86"/>
        <v>0</v>
      </c>
      <c r="CC234" s="521">
        <v>2</v>
      </c>
      <c r="CD234" s="522">
        <f t="shared" si="87"/>
        <v>194.88</v>
      </c>
      <c r="CE234" s="522"/>
      <c r="CF234" s="522"/>
      <c r="CG234" s="523"/>
      <c r="CH234" s="524" t="str">
        <f t="shared" si="88"/>
        <v>NOT STARTED</v>
      </c>
      <c r="CI234" s="505">
        <f t="shared" si="89"/>
        <v>0</v>
      </c>
      <c r="CJ234" s="505"/>
      <c r="CK234" s="526"/>
      <c r="CL234" s="526"/>
      <c r="CM234" s="513">
        <f t="shared" si="90"/>
        <v>0</v>
      </c>
      <c r="CN234" s="513">
        <f t="shared" si="91"/>
        <v>0</v>
      </c>
      <c r="CO234" s="501"/>
      <c r="CP234" s="501"/>
      <c r="CQ234" s="501"/>
      <c r="CR234" s="501">
        <f t="shared" si="92"/>
        <v>0</v>
      </c>
      <c r="CS234" s="527"/>
      <c r="CT234" s="527"/>
      <c r="CU234" s="527">
        <f t="shared" si="93"/>
        <v>0</v>
      </c>
      <c r="CV234" s="572"/>
    </row>
    <row r="235" ht="17" hidden="1" customHeight="1" spans="1:100">
      <c r="A235" s="499">
        <v>46508</v>
      </c>
      <c r="B235" s="500" t="s">
        <v>363</v>
      </c>
      <c r="C235" s="500" t="s">
        <v>117</v>
      </c>
      <c r="D235" s="501" t="s">
        <v>118</v>
      </c>
      <c r="E235" s="500"/>
      <c r="F235" s="500"/>
      <c r="G235" s="501" t="s">
        <v>950</v>
      </c>
      <c r="H235" s="501" t="s">
        <v>120</v>
      </c>
      <c r="I235" s="501" t="s">
        <v>945</v>
      </c>
      <c r="J235" s="501"/>
      <c r="K235" s="500" t="s">
        <v>363</v>
      </c>
      <c r="L235" s="500"/>
      <c r="M235" s="500" t="s">
        <v>951</v>
      </c>
      <c r="N235" s="571" t="s">
        <v>952</v>
      </c>
      <c r="O235" s="568" t="s">
        <v>127</v>
      </c>
      <c r="P235" s="569" t="str">
        <f t="shared" si="73"/>
        <v>&gt;=10 TONNES</v>
      </c>
      <c r="Q235" s="501">
        <v>788.3</v>
      </c>
      <c r="R235" s="501"/>
      <c r="S235" s="504" t="str">
        <f t="shared" si="79"/>
        <v>NOT STARTED</v>
      </c>
      <c r="T235" s="505">
        <f t="shared" si="80"/>
        <v>0</v>
      </c>
      <c r="U235" s="505"/>
      <c r="V235" s="499"/>
      <c r="W235" s="574"/>
      <c r="X235" s="507" t="str">
        <f t="shared" si="81"/>
        <v>FOR SURVEY</v>
      </c>
      <c r="Y235" s="517"/>
      <c r="Z235" s="517"/>
      <c r="AA235" s="566"/>
      <c r="AB235" s="501"/>
      <c r="AC235" s="566"/>
      <c r="AD235" s="511"/>
      <c r="AE235" s="512"/>
      <c r="AF235" s="512">
        <f t="shared" si="74"/>
        <v>0</v>
      </c>
      <c r="AG235" s="513">
        <f t="shared" si="75"/>
        <v>0</v>
      </c>
      <c r="AH235" s="501"/>
      <c r="AI235" s="501"/>
      <c r="AJ235" s="501"/>
      <c r="AK235" s="501"/>
      <c r="AL235" s="501"/>
      <c r="AM235" s="500"/>
      <c r="AN235" s="505">
        <f t="shared" si="82"/>
        <v>0</v>
      </c>
      <c r="AO235" s="516" t="str">
        <f t="shared" si="94"/>
        <v/>
      </c>
      <c r="AP235" s="499"/>
      <c r="AQ235" s="499"/>
      <c r="AR235" s="515" t="str">
        <f t="shared" si="76"/>
        <v>WAITING FOR PLAN</v>
      </c>
      <c r="AS235" s="515"/>
      <c r="AT235" s="515"/>
      <c r="AU235" s="517"/>
      <c r="AV235" s="517"/>
      <c r="AW235" s="514"/>
      <c r="AX235" s="515"/>
      <c r="AY235" s="517"/>
      <c r="AZ235" s="517"/>
      <c r="BA235" s="501"/>
      <c r="BB235" s="501"/>
      <c r="BC235" s="567"/>
      <c r="BD235" s="563"/>
      <c r="BE235" s="513"/>
      <c r="BF235" s="513"/>
      <c r="BG235" s="513"/>
      <c r="BH235" s="499"/>
      <c r="BI235" s="513"/>
      <c r="BJ235" s="513"/>
      <c r="BK235" s="499"/>
      <c r="BL235" s="499"/>
      <c r="BM235" s="513"/>
      <c r="BN235" s="513"/>
      <c r="BO235" s="513"/>
      <c r="BP235" s="499"/>
      <c r="BQ235" s="579"/>
      <c r="BR235" s="505">
        <f t="shared" si="83"/>
        <v>0</v>
      </c>
      <c r="BS235" s="505" t="str">
        <f t="shared" si="84"/>
        <v/>
      </c>
      <c r="BT235" s="499"/>
      <c r="BU235" s="499" t="str">
        <f t="shared" si="77"/>
        <v/>
      </c>
      <c r="BV235" s="499"/>
      <c r="BW235" s="499" t="str">
        <f t="shared" si="85"/>
        <v>45-1900</v>
      </c>
      <c r="BX235" s="499">
        <f t="shared" si="78"/>
        <v>315.32</v>
      </c>
      <c r="BY235" s="499"/>
      <c r="BZ235" s="499"/>
      <c r="CA235" s="499"/>
      <c r="CB235" s="520">
        <f t="shared" si="86"/>
        <v>0</v>
      </c>
      <c r="CC235" s="521">
        <v>2</v>
      </c>
      <c r="CD235" s="522">
        <f t="shared" si="87"/>
        <v>315.32</v>
      </c>
      <c r="CE235" s="522"/>
      <c r="CF235" s="522"/>
      <c r="CG235" s="523"/>
      <c r="CH235" s="524" t="str">
        <f t="shared" si="88"/>
        <v>NOT STARTED</v>
      </c>
      <c r="CI235" s="505">
        <f t="shared" si="89"/>
        <v>0</v>
      </c>
      <c r="CJ235" s="505"/>
      <c r="CK235" s="526"/>
      <c r="CL235" s="526"/>
      <c r="CM235" s="513">
        <f t="shared" si="90"/>
        <v>0</v>
      </c>
      <c r="CN235" s="513">
        <f t="shared" si="91"/>
        <v>0</v>
      </c>
      <c r="CO235" s="501"/>
      <c r="CP235" s="501"/>
      <c r="CQ235" s="501"/>
      <c r="CR235" s="501">
        <f t="shared" si="92"/>
        <v>0</v>
      </c>
      <c r="CS235" s="527"/>
      <c r="CT235" s="527"/>
      <c r="CU235" s="527">
        <f t="shared" si="93"/>
        <v>0</v>
      </c>
      <c r="CV235" s="572"/>
    </row>
    <row r="236" ht="17" hidden="1" customHeight="1" spans="1:100">
      <c r="A236" s="499">
        <v>46508</v>
      </c>
      <c r="B236" s="500" t="s">
        <v>363</v>
      </c>
      <c r="C236" s="500" t="s">
        <v>117</v>
      </c>
      <c r="D236" s="501" t="s">
        <v>118</v>
      </c>
      <c r="E236" s="500"/>
      <c r="F236" s="500"/>
      <c r="G236" s="501" t="s">
        <v>380</v>
      </c>
      <c r="H236" s="501" t="s">
        <v>120</v>
      </c>
      <c r="I236" s="501" t="s">
        <v>381</v>
      </c>
      <c r="J236" s="501"/>
      <c r="K236" s="500" t="s">
        <v>363</v>
      </c>
      <c r="L236" s="500"/>
      <c r="M236" s="500" t="s">
        <v>953</v>
      </c>
      <c r="N236" s="571" t="s">
        <v>954</v>
      </c>
      <c r="O236" s="568" t="s">
        <v>127</v>
      </c>
      <c r="P236" s="569" t="str">
        <f t="shared" si="73"/>
        <v>&gt;=10 TONNES</v>
      </c>
      <c r="Q236" s="501">
        <v>643.2</v>
      </c>
      <c r="R236" s="501"/>
      <c r="S236" s="504" t="str">
        <f t="shared" si="79"/>
        <v>NOT STARTED</v>
      </c>
      <c r="T236" s="505">
        <f t="shared" si="80"/>
        <v>0</v>
      </c>
      <c r="U236" s="505"/>
      <c r="V236" s="499"/>
      <c r="W236" s="574"/>
      <c r="X236" s="507" t="str">
        <f t="shared" si="81"/>
        <v>FOR SURVEY</v>
      </c>
      <c r="Y236" s="517"/>
      <c r="Z236" s="517"/>
      <c r="AA236" s="566"/>
      <c r="AB236" s="501"/>
      <c r="AC236" s="566"/>
      <c r="AD236" s="511"/>
      <c r="AE236" s="512"/>
      <c r="AF236" s="512">
        <f t="shared" si="74"/>
        <v>0</v>
      </c>
      <c r="AG236" s="513">
        <f t="shared" si="75"/>
        <v>0</v>
      </c>
      <c r="AH236" s="501"/>
      <c r="AI236" s="501"/>
      <c r="AJ236" s="501"/>
      <c r="AK236" s="501"/>
      <c r="AL236" s="501"/>
      <c r="AM236" s="500"/>
      <c r="AN236" s="505">
        <f t="shared" si="82"/>
        <v>0</v>
      </c>
      <c r="AO236" s="516" t="str">
        <f t="shared" si="94"/>
        <v/>
      </c>
      <c r="AP236" s="499"/>
      <c r="AQ236" s="499"/>
      <c r="AR236" s="515" t="str">
        <f t="shared" si="76"/>
        <v>WAITING FOR PLAN</v>
      </c>
      <c r="AS236" s="515"/>
      <c r="AT236" s="515"/>
      <c r="AU236" s="517"/>
      <c r="AV236" s="517"/>
      <c r="AW236" s="514"/>
      <c r="AX236" s="515"/>
      <c r="AY236" s="517"/>
      <c r="AZ236" s="517"/>
      <c r="BA236" s="501"/>
      <c r="BB236" s="501"/>
      <c r="BC236" s="567"/>
      <c r="BD236" s="563"/>
      <c r="BE236" s="513"/>
      <c r="BF236" s="513"/>
      <c r="BG236" s="513"/>
      <c r="BH236" s="499"/>
      <c r="BI236" s="513"/>
      <c r="BJ236" s="513"/>
      <c r="BK236" s="499"/>
      <c r="BL236" s="499"/>
      <c r="BM236" s="513"/>
      <c r="BN236" s="513"/>
      <c r="BO236" s="513"/>
      <c r="BP236" s="499"/>
      <c r="BQ236" s="579"/>
      <c r="BR236" s="505">
        <f t="shared" si="83"/>
        <v>0</v>
      </c>
      <c r="BS236" s="505" t="str">
        <f t="shared" si="84"/>
        <v/>
      </c>
      <c r="BT236" s="499"/>
      <c r="BU236" s="499" t="str">
        <f t="shared" si="77"/>
        <v/>
      </c>
      <c r="BV236" s="499"/>
      <c r="BW236" s="499" t="str">
        <f t="shared" si="85"/>
        <v>37-1900</v>
      </c>
      <c r="BX236" s="499">
        <f t="shared" si="78"/>
        <v>257.28</v>
      </c>
      <c r="BY236" s="499"/>
      <c r="BZ236" s="499"/>
      <c r="CA236" s="499"/>
      <c r="CB236" s="520">
        <f t="shared" si="86"/>
        <v>0</v>
      </c>
      <c r="CC236" s="521">
        <v>2</v>
      </c>
      <c r="CD236" s="522">
        <f t="shared" si="87"/>
        <v>257.28</v>
      </c>
      <c r="CE236" s="522"/>
      <c r="CF236" s="522"/>
      <c r="CG236" s="523"/>
      <c r="CH236" s="524" t="str">
        <f t="shared" si="88"/>
        <v>NOT STARTED</v>
      </c>
      <c r="CI236" s="505">
        <f t="shared" si="89"/>
        <v>0</v>
      </c>
      <c r="CJ236" s="505"/>
      <c r="CK236" s="526"/>
      <c r="CL236" s="526"/>
      <c r="CM236" s="513">
        <f t="shared" si="90"/>
        <v>0</v>
      </c>
      <c r="CN236" s="513">
        <f t="shared" si="91"/>
        <v>0</v>
      </c>
      <c r="CO236" s="501"/>
      <c r="CP236" s="501"/>
      <c r="CQ236" s="501"/>
      <c r="CR236" s="501">
        <f t="shared" si="92"/>
        <v>0</v>
      </c>
      <c r="CS236" s="527"/>
      <c r="CT236" s="527"/>
      <c r="CU236" s="527">
        <f t="shared" si="93"/>
        <v>0</v>
      </c>
      <c r="CV236" s="572"/>
    </row>
    <row r="237" ht="17" hidden="1" customHeight="1" spans="1:100">
      <c r="A237" s="499">
        <v>46508</v>
      </c>
      <c r="B237" s="500" t="s">
        <v>363</v>
      </c>
      <c r="C237" s="500" t="s">
        <v>117</v>
      </c>
      <c r="D237" s="501" t="s">
        <v>118</v>
      </c>
      <c r="E237" s="500"/>
      <c r="F237" s="500"/>
      <c r="G237" s="501" t="s">
        <v>300</v>
      </c>
      <c r="H237" s="501" t="s">
        <v>120</v>
      </c>
      <c r="I237" s="501" t="s">
        <v>308</v>
      </c>
      <c r="J237" s="501"/>
      <c r="K237" s="500" t="s">
        <v>363</v>
      </c>
      <c r="L237" s="500"/>
      <c r="M237" s="500" t="s">
        <v>955</v>
      </c>
      <c r="N237" s="571" t="s">
        <v>956</v>
      </c>
      <c r="O237" s="568" t="s">
        <v>166</v>
      </c>
      <c r="P237" s="569" t="str">
        <f t="shared" si="73"/>
        <v>&gt;=10 TONNES</v>
      </c>
      <c r="Q237" s="501">
        <v>390.4</v>
      </c>
      <c r="R237" s="501"/>
      <c r="S237" s="504" t="str">
        <f t="shared" si="79"/>
        <v>NOT STARTED</v>
      </c>
      <c r="T237" s="505">
        <f t="shared" si="80"/>
        <v>0</v>
      </c>
      <c r="U237" s="505"/>
      <c r="V237" s="499"/>
      <c r="W237" s="574"/>
      <c r="X237" s="507" t="str">
        <f t="shared" si="81"/>
        <v>FOR SURVEY</v>
      </c>
      <c r="Y237" s="517"/>
      <c r="Z237" s="517"/>
      <c r="AA237" s="566"/>
      <c r="AB237" s="501"/>
      <c r="AC237" s="566"/>
      <c r="AD237" s="511"/>
      <c r="AE237" s="512"/>
      <c r="AF237" s="512">
        <f t="shared" si="74"/>
        <v>0</v>
      </c>
      <c r="AG237" s="513">
        <f t="shared" si="75"/>
        <v>0</v>
      </c>
      <c r="AH237" s="501"/>
      <c r="AI237" s="501"/>
      <c r="AJ237" s="501"/>
      <c r="AK237" s="501"/>
      <c r="AL237" s="501"/>
      <c r="AM237" s="500"/>
      <c r="AN237" s="505">
        <f t="shared" si="82"/>
        <v>0</v>
      </c>
      <c r="AO237" s="516" t="str">
        <f t="shared" si="94"/>
        <v/>
      </c>
      <c r="AP237" s="499"/>
      <c r="AQ237" s="499"/>
      <c r="AR237" s="515" t="str">
        <f t="shared" si="76"/>
        <v>WAITING FOR PLAN</v>
      </c>
      <c r="AS237" s="515"/>
      <c r="AT237" s="515"/>
      <c r="AU237" s="517"/>
      <c r="AV237" s="517"/>
      <c r="AW237" s="514"/>
      <c r="AX237" s="515"/>
      <c r="AY237" s="517"/>
      <c r="AZ237" s="517"/>
      <c r="BA237" s="501"/>
      <c r="BB237" s="501"/>
      <c r="BC237" s="567"/>
      <c r="BD237" s="563"/>
      <c r="BE237" s="513"/>
      <c r="BF237" s="513"/>
      <c r="BG237" s="513"/>
      <c r="BH237" s="499"/>
      <c r="BI237" s="513"/>
      <c r="BJ237" s="513"/>
      <c r="BK237" s="499"/>
      <c r="BL237" s="499"/>
      <c r="BM237" s="513"/>
      <c r="BN237" s="513"/>
      <c r="BO237" s="513"/>
      <c r="BP237" s="499"/>
      <c r="BQ237" s="579"/>
      <c r="BR237" s="505">
        <f t="shared" si="83"/>
        <v>0</v>
      </c>
      <c r="BS237" s="505" t="str">
        <f t="shared" si="84"/>
        <v/>
      </c>
      <c r="BT237" s="499"/>
      <c r="BU237" s="499" t="str">
        <f t="shared" si="77"/>
        <v/>
      </c>
      <c r="BV237" s="499"/>
      <c r="BW237" s="499" t="str">
        <f t="shared" si="85"/>
        <v>23-1900</v>
      </c>
      <c r="BX237" s="499">
        <f t="shared" si="78"/>
        <v>156.16</v>
      </c>
      <c r="BY237" s="499"/>
      <c r="BZ237" s="499"/>
      <c r="CA237" s="499"/>
      <c r="CB237" s="520">
        <f t="shared" si="86"/>
        <v>0</v>
      </c>
      <c r="CC237" s="521">
        <v>2</v>
      </c>
      <c r="CD237" s="522">
        <f t="shared" si="87"/>
        <v>156.16</v>
      </c>
      <c r="CE237" s="522"/>
      <c r="CF237" s="522"/>
      <c r="CG237" s="523"/>
      <c r="CH237" s="524" t="str">
        <f t="shared" si="88"/>
        <v>NOT STARTED</v>
      </c>
      <c r="CI237" s="505">
        <f t="shared" si="89"/>
        <v>0</v>
      </c>
      <c r="CJ237" s="505"/>
      <c r="CK237" s="526"/>
      <c r="CL237" s="526"/>
      <c r="CM237" s="513">
        <f t="shared" si="90"/>
        <v>0</v>
      </c>
      <c r="CN237" s="513">
        <f t="shared" si="91"/>
        <v>0</v>
      </c>
      <c r="CO237" s="501"/>
      <c r="CP237" s="501"/>
      <c r="CQ237" s="501"/>
      <c r="CR237" s="501">
        <f t="shared" si="92"/>
        <v>0</v>
      </c>
      <c r="CS237" s="527"/>
      <c r="CT237" s="527"/>
      <c r="CU237" s="527">
        <f t="shared" si="93"/>
        <v>0</v>
      </c>
      <c r="CV237" s="572"/>
    </row>
    <row r="238" ht="17" hidden="1" customHeight="1" spans="1:100">
      <c r="A238" s="499">
        <v>46600</v>
      </c>
      <c r="B238" s="500" t="s">
        <v>363</v>
      </c>
      <c r="C238" s="500" t="s">
        <v>117</v>
      </c>
      <c r="D238" s="501" t="s">
        <v>118</v>
      </c>
      <c r="E238" s="500"/>
      <c r="F238" s="500"/>
      <c r="G238" s="501" t="s">
        <v>183</v>
      </c>
      <c r="H238" s="501" t="s">
        <v>120</v>
      </c>
      <c r="I238" s="501" t="s">
        <v>184</v>
      </c>
      <c r="J238" s="501"/>
      <c r="K238" s="500" t="s">
        <v>363</v>
      </c>
      <c r="L238" s="500"/>
      <c r="M238" s="500" t="s">
        <v>957</v>
      </c>
      <c r="N238" s="571" t="s">
        <v>958</v>
      </c>
      <c r="O238" s="568" t="s">
        <v>127</v>
      </c>
      <c r="P238" s="569" t="str">
        <f t="shared" si="73"/>
        <v>&gt;=10 TONNES</v>
      </c>
      <c r="Q238" s="501">
        <v>968.5</v>
      </c>
      <c r="R238" s="501"/>
      <c r="S238" s="504" t="str">
        <f t="shared" si="79"/>
        <v>NOT STARTED</v>
      </c>
      <c r="T238" s="505">
        <f t="shared" si="80"/>
        <v>0</v>
      </c>
      <c r="U238" s="505"/>
      <c r="V238" s="499"/>
      <c r="W238" s="574"/>
      <c r="X238" s="507" t="str">
        <f t="shared" si="81"/>
        <v>FOR SURVEY</v>
      </c>
      <c r="Y238" s="517"/>
      <c r="Z238" s="517"/>
      <c r="AA238" s="566"/>
      <c r="AB238" s="501"/>
      <c r="AC238" s="566"/>
      <c r="AD238" s="511"/>
      <c r="AE238" s="512"/>
      <c r="AF238" s="512">
        <f t="shared" si="74"/>
        <v>0</v>
      </c>
      <c r="AG238" s="513">
        <f t="shared" si="75"/>
        <v>0</v>
      </c>
      <c r="AH238" s="501"/>
      <c r="AI238" s="501"/>
      <c r="AJ238" s="501"/>
      <c r="AK238" s="501"/>
      <c r="AL238" s="501"/>
      <c r="AM238" s="500"/>
      <c r="AN238" s="505">
        <f t="shared" si="82"/>
        <v>0</v>
      </c>
      <c r="AO238" s="516" t="str">
        <f t="shared" si="94"/>
        <v/>
      </c>
      <c r="AP238" s="499"/>
      <c r="AQ238" s="499"/>
      <c r="AR238" s="515" t="str">
        <f t="shared" si="76"/>
        <v>WAITING FOR PLAN</v>
      </c>
      <c r="AS238" s="515"/>
      <c r="AT238" s="515"/>
      <c r="AU238" s="517"/>
      <c r="AV238" s="517"/>
      <c r="AW238" s="514"/>
      <c r="AX238" s="515"/>
      <c r="AY238" s="517"/>
      <c r="AZ238" s="517"/>
      <c r="BA238" s="501"/>
      <c r="BB238" s="501"/>
      <c r="BC238" s="567"/>
      <c r="BD238" s="563"/>
      <c r="BE238" s="513"/>
      <c r="BF238" s="513"/>
      <c r="BG238" s="513"/>
      <c r="BH238" s="499"/>
      <c r="BI238" s="513"/>
      <c r="BJ238" s="513"/>
      <c r="BK238" s="499"/>
      <c r="BL238" s="499"/>
      <c r="BM238" s="513"/>
      <c r="BN238" s="513"/>
      <c r="BO238" s="513"/>
      <c r="BP238" s="499"/>
      <c r="BQ238" s="579"/>
      <c r="BR238" s="505">
        <f t="shared" si="83"/>
        <v>0</v>
      </c>
      <c r="BS238" s="505" t="str">
        <f t="shared" si="84"/>
        <v/>
      </c>
      <c r="BT238" s="499"/>
      <c r="BU238" s="499" t="str">
        <f t="shared" si="77"/>
        <v/>
      </c>
      <c r="BV238" s="499"/>
      <c r="BW238" s="499" t="str">
        <f t="shared" si="85"/>
        <v>4-1901</v>
      </c>
      <c r="BX238" s="499">
        <f t="shared" si="78"/>
        <v>387.4</v>
      </c>
      <c r="BY238" s="499"/>
      <c r="BZ238" s="499"/>
      <c r="CA238" s="499"/>
      <c r="CB238" s="520">
        <f t="shared" si="86"/>
        <v>0</v>
      </c>
      <c r="CC238" s="521">
        <v>2</v>
      </c>
      <c r="CD238" s="522">
        <f t="shared" si="87"/>
        <v>387.4</v>
      </c>
      <c r="CE238" s="522"/>
      <c r="CF238" s="522"/>
      <c r="CG238" s="523"/>
      <c r="CH238" s="524" t="str">
        <f t="shared" si="88"/>
        <v>NOT STARTED</v>
      </c>
      <c r="CI238" s="505">
        <f t="shared" si="89"/>
        <v>0</v>
      </c>
      <c r="CJ238" s="505"/>
      <c r="CK238" s="526"/>
      <c r="CL238" s="526"/>
      <c r="CM238" s="513">
        <f t="shared" si="90"/>
        <v>0</v>
      </c>
      <c r="CN238" s="513">
        <f t="shared" si="91"/>
        <v>0</v>
      </c>
      <c r="CO238" s="501"/>
      <c r="CP238" s="501"/>
      <c r="CQ238" s="501"/>
      <c r="CR238" s="501">
        <f t="shared" si="92"/>
        <v>0</v>
      </c>
      <c r="CS238" s="527"/>
      <c r="CT238" s="527"/>
      <c r="CU238" s="527">
        <f t="shared" si="93"/>
        <v>0</v>
      </c>
      <c r="CV238" s="572"/>
    </row>
    <row r="239" hidden="1" spans="1:100">
      <c r="A239" s="499">
        <v>46600</v>
      </c>
      <c r="B239" s="500" t="s">
        <v>363</v>
      </c>
      <c r="C239" s="500" t="s">
        <v>117</v>
      </c>
      <c r="D239" s="580" t="s">
        <v>118</v>
      </c>
      <c r="E239" s="581"/>
      <c r="F239" s="581"/>
      <c r="G239" s="580" t="s">
        <v>959</v>
      </c>
      <c r="H239" s="501" t="s">
        <v>120</v>
      </c>
      <c r="I239" s="580" t="s">
        <v>960</v>
      </c>
      <c r="J239" s="580"/>
      <c r="K239" s="581" t="s">
        <v>363</v>
      </c>
      <c r="L239" s="581"/>
      <c r="M239" s="581" t="s">
        <v>961</v>
      </c>
      <c r="N239" s="571" t="s">
        <v>962</v>
      </c>
      <c r="O239" s="582" t="s">
        <v>127</v>
      </c>
      <c r="P239" s="583" t="str">
        <f t="shared" si="73"/>
        <v>&gt;=10 TONNES</v>
      </c>
      <c r="Q239" s="501">
        <v>640.4</v>
      </c>
      <c r="R239" s="501"/>
      <c r="S239" s="504" t="str">
        <f t="shared" si="79"/>
        <v>NOT STARTED</v>
      </c>
      <c r="T239" s="505">
        <f t="shared" si="80"/>
        <v>0</v>
      </c>
      <c r="U239" s="505"/>
      <c r="V239" s="584"/>
      <c r="W239" s="585"/>
      <c r="X239" s="507" t="str">
        <f t="shared" si="81"/>
        <v>FOR SURVEY</v>
      </c>
      <c r="Y239" s="586"/>
      <c r="Z239" s="586"/>
      <c r="AA239" s="587"/>
      <c r="AB239" s="580"/>
      <c r="AC239" s="587"/>
      <c r="AD239" s="588"/>
      <c r="AE239" s="512"/>
      <c r="AF239" s="512">
        <f t="shared" si="74"/>
        <v>0</v>
      </c>
      <c r="AG239" s="513">
        <f t="shared" si="75"/>
        <v>0</v>
      </c>
      <c r="AH239" s="580"/>
      <c r="AI239" s="580"/>
      <c r="AJ239" s="580"/>
      <c r="AK239" s="580"/>
      <c r="AL239" s="580"/>
      <c r="AM239" s="581"/>
      <c r="AN239" s="505">
        <f t="shared" si="82"/>
        <v>0</v>
      </c>
      <c r="AO239" s="516" t="str">
        <f t="shared" si="94"/>
        <v/>
      </c>
      <c r="AP239" s="499"/>
      <c r="AQ239" s="499"/>
      <c r="AR239" s="515" t="str">
        <f t="shared" si="76"/>
        <v>WAITING FOR PLAN</v>
      </c>
      <c r="AS239" s="515"/>
      <c r="AT239" s="515"/>
      <c r="AU239" s="517"/>
      <c r="AV239" s="517"/>
      <c r="AW239" s="514"/>
      <c r="AX239" s="515"/>
      <c r="AY239" s="517"/>
      <c r="AZ239" s="517"/>
      <c r="BA239" s="580"/>
      <c r="BB239" s="580"/>
      <c r="BC239" s="589"/>
      <c r="BD239" s="590"/>
      <c r="BE239" s="591"/>
      <c r="BF239" s="591"/>
      <c r="BG239" s="591"/>
      <c r="BH239" s="584"/>
      <c r="BI239" s="591"/>
      <c r="BJ239" s="591"/>
      <c r="BK239" s="584"/>
      <c r="BL239" s="584"/>
      <c r="BM239" s="591"/>
      <c r="BN239" s="591"/>
      <c r="BO239" s="591"/>
      <c r="BP239" s="584"/>
      <c r="BQ239" s="592"/>
      <c r="BR239" s="505">
        <f t="shared" si="83"/>
        <v>0</v>
      </c>
      <c r="BS239" s="505" t="str">
        <f t="shared" si="84"/>
        <v/>
      </c>
      <c r="BT239" s="499"/>
      <c r="BU239" s="499" t="str">
        <f t="shared" si="77"/>
        <v/>
      </c>
      <c r="BV239" s="499"/>
      <c r="BW239" s="499" t="str">
        <f t="shared" si="85"/>
        <v>37-1900</v>
      </c>
      <c r="BX239" s="499">
        <f t="shared" si="78"/>
        <v>256.16</v>
      </c>
      <c r="BY239" s="499"/>
      <c r="BZ239" s="499"/>
      <c r="CA239" s="584"/>
      <c r="CB239" s="520">
        <f t="shared" si="86"/>
        <v>0</v>
      </c>
      <c r="CC239" s="521">
        <v>2</v>
      </c>
      <c r="CD239" s="522">
        <f t="shared" si="87"/>
        <v>256.16</v>
      </c>
      <c r="CE239" s="522"/>
      <c r="CF239" s="522"/>
      <c r="CG239" s="523"/>
      <c r="CH239" s="524" t="str">
        <f t="shared" si="88"/>
        <v>NOT STARTED</v>
      </c>
      <c r="CI239" s="505">
        <f t="shared" si="89"/>
        <v>0</v>
      </c>
      <c r="CJ239" s="505"/>
      <c r="CK239" s="526"/>
      <c r="CL239" s="526"/>
      <c r="CM239" s="513">
        <f t="shared" si="90"/>
        <v>0</v>
      </c>
      <c r="CN239" s="513">
        <f t="shared" si="91"/>
        <v>0</v>
      </c>
      <c r="CO239" s="501"/>
      <c r="CP239" s="501"/>
      <c r="CQ239" s="501"/>
      <c r="CR239" s="501">
        <f t="shared" si="92"/>
        <v>0</v>
      </c>
      <c r="CS239" s="527"/>
      <c r="CT239" s="527"/>
      <c r="CU239" s="527">
        <f t="shared" si="93"/>
        <v>0</v>
      </c>
      <c r="CV239" s="572"/>
    </row>
    <row r="240" hidden="1" spans="1:100">
      <c r="A240" s="499">
        <v>46508</v>
      </c>
      <c r="B240" s="500" t="s">
        <v>363</v>
      </c>
      <c r="C240" s="500" t="s">
        <v>117</v>
      </c>
      <c r="D240" s="581" t="s">
        <v>500</v>
      </c>
      <c r="E240" s="581"/>
      <c r="F240" s="581"/>
      <c r="G240" s="580" t="s">
        <v>646</v>
      </c>
      <c r="H240" s="501" t="s">
        <v>647</v>
      </c>
      <c r="I240" s="580" t="s">
        <v>830</v>
      </c>
      <c r="J240" s="580"/>
      <c r="K240" s="581" t="s">
        <v>363</v>
      </c>
      <c r="L240" s="581"/>
      <c r="M240" s="581" t="s">
        <v>963</v>
      </c>
      <c r="N240" s="571" t="s">
        <v>964</v>
      </c>
      <c r="O240" s="582" t="s">
        <v>127</v>
      </c>
      <c r="P240" s="583" t="str">
        <f t="shared" si="73"/>
        <v>&gt;=10 TONNES</v>
      </c>
      <c r="Q240" s="501">
        <v>560.4</v>
      </c>
      <c r="R240" s="501"/>
      <c r="S240" s="504" t="str">
        <f t="shared" si="79"/>
        <v>NOT STARTED</v>
      </c>
      <c r="T240" s="505">
        <f t="shared" si="80"/>
        <v>0</v>
      </c>
      <c r="U240" s="505"/>
      <c r="V240" s="584"/>
      <c r="W240" s="585"/>
      <c r="X240" s="507" t="str">
        <f t="shared" si="81"/>
        <v>FOR SURVEY</v>
      </c>
      <c r="Y240" s="586"/>
      <c r="Z240" s="586"/>
      <c r="AA240" s="587"/>
      <c r="AB240" s="580"/>
      <c r="AC240" s="587"/>
      <c r="AD240" s="588"/>
      <c r="AE240" s="512"/>
      <c r="AF240" s="512">
        <f t="shared" si="74"/>
        <v>0</v>
      </c>
      <c r="AG240" s="513">
        <f t="shared" si="75"/>
        <v>0</v>
      </c>
      <c r="AH240" s="580"/>
      <c r="AI240" s="580"/>
      <c r="AJ240" s="580"/>
      <c r="AK240" s="580"/>
      <c r="AL240" s="580"/>
      <c r="AM240" s="581"/>
      <c r="AN240" s="505">
        <f t="shared" si="82"/>
        <v>0</v>
      </c>
      <c r="AO240" s="516" t="str">
        <f t="shared" si="94"/>
        <v/>
      </c>
      <c r="AP240" s="499"/>
      <c r="AQ240" s="499"/>
      <c r="AR240" s="515" t="str">
        <f t="shared" si="76"/>
        <v>WAITING FOR PLAN</v>
      </c>
      <c r="AS240" s="515"/>
      <c r="AT240" s="515"/>
      <c r="AU240" s="517"/>
      <c r="AV240" s="517"/>
      <c r="AW240" s="514"/>
      <c r="AX240" s="515"/>
      <c r="AY240" s="517"/>
      <c r="AZ240" s="517"/>
      <c r="BA240" s="580"/>
      <c r="BB240" s="580"/>
      <c r="BC240" s="589"/>
      <c r="BD240" s="590"/>
      <c r="BE240" s="591"/>
      <c r="BF240" s="591"/>
      <c r="BG240" s="591"/>
      <c r="BH240" s="584"/>
      <c r="BI240" s="591"/>
      <c r="BJ240" s="591"/>
      <c r="BK240" s="584"/>
      <c r="BL240" s="584"/>
      <c r="BM240" s="591"/>
      <c r="BN240" s="591"/>
      <c r="BO240" s="591"/>
      <c r="BP240" s="584"/>
      <c r="BQ240" s="592"/>
      <c r="BR240" s="505">
        <f t="shared" si="83"/>
        <v>0</v>
      </c>
      <c r="BS240" s="505" t="str">
        <f t="shared" si="84"/>
        <v/>
      </c>
      <c r="BT240" s="499"/>
      <c r="BU240" s="499" t="str">
        <f t="shared" si="77"/>
        <v/>
      </c>
      <c r="BV240" s="499"/>
      <c r="BW240" s="499" t="str">
        <f t="shared" si="85"/>
        <v>32-1900</v>
      </c>
      <c r="BX240" s="499">
        <f t="shared" si="78"/>
        <v>224.16</v>
      </c>
      <c r="BY240" s="499"/>
      <c r="BZ240" s="499"/>
      <c r="CA240" s="584"/>
      <c r="CB240" s="520">
        <f t="shared" si="86"/>
        <v>0</v>
      </c>
      <c r="CC240" s="521">
        <v>2</v>
      </c>
      <c r="CD240" s="522">
        <f t="shared" si="87"/>
        <v>224.16</v>
      </c>
      <c r="CE240" s="522"/>
      <c r="CF240" s="522"/>
      <c r="CG240" s="523"/>
      <c r="CH240" s="524" t="str">
        <f t="shared" si="88"/>
        <v>NOT STARTED</v>
      </c>
      <c r="CI240" s="505">
        <f t="shared" si="89"/>
        <v>0</v>
      </c>
      <c r="CJ240" s="505"/>
      <c r="CK240" s="526"/>
      <c r="CL240" s="526"/>
      <c r="CM240" s="513">
        <f t="shared" si="90"/>
        <v>0</v>
      </c>
      <c r="CN240" s="513">
        <f t="shared" si="91"/>
        <v>0</v>
      </c>
      <c r="CO240" s="501"/>
      <c r="CP240" s="501"/>
      <c r="CQ240" s="501"/>
      <c r="CR240" s="501">
        <f t="shared" si="92"/>
        <v>0</v>
      </c>
      <c r="CS240" s="527"/>
      <c r="CT240" s="527"/>
      <c r="CU240" s="527">
        <f t="shared" si="93"/>
        <v>0</v>
      </c>
      <c r="CV240" s="572"/>
    </row>
    <row r="241" hidden="1" spans="1:100">
      <c r="A241" s="499">
        <v>46508</v>
      </c>
      <c r="B241" s="500" t="s">
        <v>363</v>
      </c>
      <c r="C241" s="500" t="s">
        <v>117</v>
      </c>
      <c r="D241" s="581" t="s">
        <v>500</v>
      </c>
      <c r="E241" s="581"/>
      <c r="F241" s="581"/>
      <c r="G241" s="580" t="s">
        <v>965</v>
      </c>
      <c r="H241" s="501" t="s">
        <v>647</v>
      </c>
      <c r="I241" s="580" t="s">
        <v>830</v>
      </c>
      <c r="J241" s="580"/>
      <c r="K241" s="581" t="s">
        <v>363</v>
      </c>
      <c r="L241" s="581"/>
      <c r="M241" s="581" t="s">
        <v>966</v>
      </c>
      <c r="N241" s="571" t="s">
        <v>967</v>
      </c>
      <c r="O241" s="582" t="s">
        <v>166</v>
      </c>
      <c r="P241" s="583" t="str">
        <f t="shared" si="73"/>
        <v>&gt;=10 TONNES</v>
      </c>
      <c r="Q241" s="501">
        <v>287.2</v>
      </c>
      <c r="R241" s="501"/>
      <c r="S241" s="504" t="str">
        <f t="shared" si="79"/>
        <v>NOT STARTED</v>
      </c>
      <c r="T241" s="505">
        <f t="shared" si="80"/>
        <v>0</v>
      </c>
      <c r="U241" s="505"/>
      <c r="V241" s="584"/>
      <c r="W241" s="585"/>
      <c r="X241" s="507" t="str">
        <f t="shared" si="81"/>
        <v>FOR SURVEY</v>
      </c>
      <c r="Y241" s="586"/>
      <c r="Z241" s="586"/>
      <c r="AA241" s="587"/>
      <c r="AB241" s="580"/>
      <c r="AC241" s="587"/>
      <c r="AD241" s="588"/>
      <c r="AE241" s="512"/>
      <c r="AF241" s="512">
        <f t="shared" si="74"/>
        <v>0</v>
      </c>
      <c r="AG241" s="513">
        <f t="shared" si="75"/>
        <v>0</v>
      </c>
      <c r="AH241" s="580"/>
      <c r="AI241" s="580"/>
      <c r="AJ241" s="580"/>
      <c r="AK241" s="580"/>
      <c r="AL241" s="580"/>
      <c r="AM241" s="581"/>
      <c r="AN241" s="505">
        <f t="shared" si="82"/>
        <v>0</v>
      </c>
      <c r="AO241" s="516" t="str">
        <f t="shared" si="94"/>
        <v/>
      </c>
      <c r="AP241" s="499"/>
      <c r="AQ241" s="499"/>
      <c r="AR241" s="515" t="str">
        <f t="shared" si="76"/>
        <v>WAITING FOR PLAN</v>
      </c>
      <c r="AS241" s="515"/>
      <c r="AT241" s="515"/>
      <c r="AU241" s="517"/>
      <c r="AV241" s="517"/>
      <c r="AW241" s="514"/>
      <c r="AX241" s="515"/>
      <c r="AY241" s="517"/>
      <c r="AZ241" s="517"/>
      <c r="BA241" s="580"/>
      <c r="BB241" s="580"/>
      <c r="BC241" s="589"/>
      <c r="BD241" s="590"/>
      <c r="BE241" s="591"/>
      <c r="BF241" s="591"/>
      <c r="BG241" s="591"/>
      <c r="BH241" s="584"/>
      <c r="BI241" s="591"/>
      <c r="BJ241" s="591"/>
      <c r="BK241" s="584"/>
      <c r="BL241" s="584"/>
      <c r="BM241" s="591"/>
      <c r="BN241" s="591"/>
      <c r="BO241" s="591"/>
      <c r="BP241" s="584"/>
      <c r="BQ241" s="592"/>
      <c r="BR241" s="505">
        <f t="shared" si="83"/>
        <v>0</v>
      </c>
      <c r="BS241" s="505" t="str">
        <f t="shared" si="84"/>
        <v/>
      </c>
      <c r="BT241" s="499"/>
      <c r="BU241" s="499" t="str">
        <f t="shared" si="77"/>
        <v/>
      </c>
      <c r="BV241" s="499"/>
      <c r="BW241" s="499" t="str">
        <f t="shared" si="85"/>
        <v>17-1900</v>
      </c>
      <c r="BX241" s="499">
        <f t="shared" si="78"/>
        <v>114.88</v>
      </c>
      <c r="BY241" s="499"/>
      <c r="BZ241" s="499"/>
      <c r="CA241" s="584"/>
      <c r="CB241" s="520">
        <f t="shared" si="86"/>
        <v>0</v>
      </c>
      <c r="CC241" s="521">
        <v>2</v>
      </c>
      <c r="CD241" s="522">
        <f t="shared" si="87"/>
        <v>114.88</v>
      </c>
      <c r="CE241" s="522"/>
      <c r="CF241" s="522"/>
      <c r="CG241" s="523"/>
      <c r="CH241" s="524" t="str">
        <f t="shared" si="88"/>
        <v>NOT STARTED</v>
      </c>
      <c r="CI241" s="505">
        <f t="shared" si="89"/>
        <v>0</v>
      </c>
      <c r="CJ241" s="505"/>
      <c r="CK241" s="526"/>
      <c r="CL241" s="526"/>
      <c r="CM241" s="513">
        <f t="shared" si="90"/>
        <v>0</v>
      </c>
      <c r="CN241" s="513">
        <f t="shared" si="91"/>
        <v>0</v>
      </c>
      <c r="CO241" s="501"/>
      <c r="CP241" s="501"/>
      <c r="CQ241" s="501"/>
      <c r="CR241" s="501">
        <f t="shared" si="92"/>
        <v>0</v>
      </c>
      <c r="CS241" s="527"/>
      <c r="CT241" s="527"/>
      <c r="CU241" s="527">
        <f t="shared" si="93"/>
        <v>0</v>
      </c>
      <c r="CV241" s="572"/>
    </row>
    <row r="242" hidden="1" spans="1:100">
      <c r="A242" s="499">
        <v>46508</v>
      </c>
      <c r="B242" s="500" t="s">
        <v>363</v>
      </c>
      <c r="C242" s="500" t="s">
        <v>117</v>
      </c>
      <c r="D242" s="581" t="s">
        <v>500</v>
      </c>
      <c r="E242" s="581"/>
      <c r="F242" s="581"/>
      <c r="G242" s="580" t="s">
        <v>968</v>
      </c>
      <c r="H242" s="501" t="s">
        <v>613</v>
      </c>
      <c r="I242" s="580" t="s">
        <v>503</v>
      </c>
      <c r="J242" s="580"/>
      <c r="K242" s="581" t="s">
        <v>363</v>
      </c>
      <c r="L242" s="581"/>
      <c r="M242" s="581" t="s">
        <v>969</v>
      </c>
      <c r="N242" s="571" t="s">
        <v>970</v>
      </c>
      <c r="O242" s="582" t="s">
        <v>143</v>
      </c>
      <c r="P242" s="583" t="str">
        <f t="shared" si="73"/>
        <v>&gt;=10 TONNES</v>
      </c>
      <c r="Q242" s="501">
        <v>97.7</v>
      </c>
      <c r="R242" s="501"/>
      <c r="S242" s="504" t="str">
        <f t="shared" si="79"/>
        <v>NOT STARTED</v>
      </c>
      <c r="T242" s="505">
        <f t="shared" si="80"/>
        <v>0</v>
      </c>
      <c r="U242" s="505"/>
      <c r="V242" s="584"/>
      <c r="W242" s="585"/>
      <c r="X242" s="507" t="str">
        <f t="shared" si="81"/>
        <v>FOR SURVEY</v>
      </c>
      <c r="Y242" s="586"/>
      <c r="Z242" s="586"/>
      <c r="AA242" s="587"/>
      <c r="AB242" s="580"/>
      <c r="AC242" s="587"/>
      <c r="AD242" s="588"/>
      <c r="AE242" s="512"/>
      <c r="AF242" s="512">
        <f t="shared" si="74"/>
        <v>0</v>
      </c>
      <c r="AG242" s="513">
        <f t="shared" si="75"/>
        <v>0</v>
      </c>
      <c r="AH242" s="580"/>
      <c r="AI242" s="580"/>
      <c r="AJ242" s="580"/>
      <c r="AK242" s="580"/>
      <c r="AL242" s="580"/>
      <c r="AM242" s="581"/>
      <c r="AN242" s="505">
        <f t="shared" si="82"/>
        <v>0</v>
      </c>
      <c r="AO242" s="516" t="str">
        <f t="shared" si="94"/>
        <v/>
      </c>
      <c r="AP242" s="499"/>
      <c r="AQ242" s="499"/>
      <c r="AR242" s="515" t="str">
        <f t="shared" si="76"/>
        <v>WAITING FOR PLAN</v>
      </c>
      <c r="AS242" s="515"/>
      <c r="AT242" s="515"/>
      <c r="AU242" s="517"/>
      <c r="AV242" s="517"/>
      <c r="AW242" s="514"/>
      <c r="AX242" s="515"/>
      <c r="AY242" s="517"/>
      <c r="AZ242" s="517"/>
      <c r="BA242" s="580"/>
      <c r="BB242" s="580"/>
      <c r="BC242" s="589"/>
      <c r="BD242" s="590"/>
      <c r="BE242" s="591"/>
      <c r="BF242" s="591"/>
      <c r="BG242" s="591"/>
      <c r="BH242" s="584"/>
      <c r="BI242" s="591"/>
      <c r="BJ242" s="591"/>
      <c r="BK242" s="584"/>
      <c r="BL242" s="584"/>
      <c r="BM242" s="591"/>
      <c r="BN242" s="591"/>
      <c r="BO242" s="591"/>
      <c r="BP242" s="584"/>
      <c r="BQ242" s="592"/>
      <c r="BR242" s="505">
        <f t="shared" si="83"/>
        <v>0</v>
      </c>
      <c r="BS242" s="505" t="str">
        <f t="shared" si="84"/>
        <v/>
      </c>
      <c r="BT242" s="499"/>
      <c r="BU242" s="499" t="str">
        <f t="shared" si="77"/>
        <v/>
      </c>
      <c r="BV242" s="499"/>
      <c r="BW242" s="499" t="str">
        <f t="shared" si="85"/>
        <v>6-1900</v>
      </c>
      <c r="BX242" s="499">
        <f t="shared" si="78"/>
        <v>39.08</v>
      </c>
      <c r="BY242" s="499"/>
      <c r="BZ242" s="499"/>
      <c r="CA242" s="584"/>
      <c r="CB242" s="520">
        <f t="shared" si="86"/>
        <v>0</v>
      </c>
      <c r="CC242" s="521">
        <v>2</v>
      </c>
      <c r="CD242" s="522">
        <f t="shared" si="87"/>
        <v>39.08</v>
      </c>
      <c r="CE242" s="522"/>
      <c r="CF242" s="522"/>
      <c r="CG242" s="523"/>
      <c r="CH242" s="524" t="str">
        <f t="shared" si="88"/>
        <v>NOT STARTED</v>
      </c>
      <c r="CI242" s="505">
        <f t="shared" si="89"/>
        <v>0</v>
      </c>
      <c r="CJ242" s="505"/>
      <c r="CK242" s="526"/>
      <c r="CL242" s="526"/>
      <c r="CM242" s="513">
        <f t="shared" si="90"/>
        <v>0</v>
      </c>
      <c r="CN242" s="513">
        <f t="shared" si="91"/>
        <v>0</v>
      </c>
      <c r="CO242" s="501"/>
      <c r="CP242" s="501"/>
      <c r="CQ242" s="501"/>
      <c r="CR242" s="501">
        <f t="shared" si="92"/>
        <v>0</v>
      </c>
      <c r="CS242" s="527"/>
      <c r="CT242" s="527"/>
      <c r="CU242" s="527">
        <f t="shared" si="93"/>
        <v>0</v>
      </c>
      <c r="CV242" s="572"/>
    </row>
    <row r="243" hidden="1" spans="1:100">
      <c r="A243" s="499">
        <v>46508</v>
      </c>
      <c r="B243" s="500" t="s">
        <v>363</v>
      </c>
      <c r="C243" s="500" t="s">
        <v>117</v>
      </c>
      <c r="D243" s="581" t="s">
        <v>500</v>
      </c>
      <c r="E243" s="581"/>
      <c r="F243" s="581"/>
      <c r="G243" s="580" t="s">
        <v>971</v>
      </c>
      <c r="H243" s="501" t="s">
        <v>513</v>
      </c>
      <c r="I243" s="580" t="s">
        <v>514</v>
      </c>
      <c r="J243" s="580"/>
      <c r="K243" s="581" t="s">
        <v>363</v>
      </c>
      <c r="L243" s="581"/>
      <c r="M243" s="581" t="s">
        <v>972</v>
      </c>
      <c r="N243" s="571" t="s">
        <v>973</v>
      </c>
      <c r="O243" s="582" t="s">
        <v>160</v>
      </c>
      <c r="P243" s="583" t="str">
        <f t="shared" si="73"/>
        <v>&lt;10 TONNES</v>
      </c>
      <c r="Q243" s="501">
        <v>8.9</v>
      </c>
      <c r="R243" s="501"/>
      <c r="S243" s="504" t="str">
        <f t="shared" si="79"/>
        <v>NOT STARTED</v>
      </c>
      <c r="T243" s="505">
        <f t="shared" si="80"/>
        <v>0</v>
      </c>
      <c r="U243" s="505"/>
      <c r="V243" s="584"/>
      <c r="W243" s="585"/>
      <c r="X243" s="507" t="str">
        <f t="shared" si="81"/>
        <v>FOR SURVEY</v>
      </c>
      <c r="Y243" s="586"/>
      <c r="Z243" s="586"/>
      <c r="AA243" s="587"/>
      <c r="AB243" s="580"/>
      <c r="AC243" s="587"/>
      <c r="AD243" s="588"/>
      <c r="AE243" s="512"/>
      <c r="AF243" s="512">
        <f t="shared" si="74"/>
        <v>0</v>
      </c>
      <c r="AG243" s="513">
        <f t="shared" si="75"/>
        <v>0</v>
      </c>
      <c r="AH243" s="580"/>
      <c r="AI243" s="580"/>
      <c r="AJ243" s="580"/>
      <c r="AK243" s="580"/>
      <c r="AL243" s="580"/>
      <c r="AM243" s="581"/>
      <c r="AN243" s="505">
        <f t="shared" si="82"/>
        <v>0</v>
      </c>
      <c r="AO243" s="516" t="str">
        <f t="shared" si="94"/>
        <v/>
      </c>
      <c r="AP243" s="499"/>
      <c r="AQ243" s="499"/>
      <c r="AR243" s="515" t="str">
        <f t="shared" si="76"/>
        <v>WAITING FOR PLAN</v>
      </c>
      <c r="AS243" s="515"/>
      <c r="AT243" s="515"/>
      <c r="AU243" s="517"/>
      <c r="AV243" s="517"/>
      <c r="AW243" s="514"/>
      <c r="AX243" s="515"/>
      <c r="AY243" s="517"/>
      <c r="AZ243" s="517"/>
      <c r="BA243" s="580"/>
      <c r="BB243" s="580"/>
      <c r="BC243" s="589"/>
      <c r="BD243" s="590"/>
      <c r="BE243" s="591"/>
      <c r="BF243" s="591"/>
      <c r="BG243" s="591"/>
      <c r="BH243" s="584"/>
      <c r="BI243" s="591"/>
      <c r="BJ243" s="591"/>
      <c r="BK243" s="584"/>
      <c r="BL243" s="584"/>
      <c r="BM243" s="591"/>
      <c r="BN243" s="591"/>
      <c r="BO243" s="591"/>
      <c r="BP243" s="584"/>
      <c r="BQ243" s="592"/>
      <c r="BR243" s="505">
        <f t="shared" si="83"/>
        <v>0</v>
      </c>
      <c r="BS243" s="505" t="str">
        <f t="shared" si="84"/>
        <v/>
      </c>
      <c r="BT243" s="499"/>
      <c r="BU243" s="499" t="str">
        <f t="shared" si="77"/>
        <v/>
      </c>
      <c r="BV243" s="499"/>
      <c r="BW243" s="499" t="str">
        <f t="shared" si="85"/>
        <v>1-1900</v>
      </c>
      <c r="BX243" s="499">
        <f t="shared" si="78"/>
        <v>3.56</v>
      </c>
      <c r="BY243" s="499"/>
      <c r="BZ243" s="499"/>
      <c r="CA243" s="584"/>
      <c r="CB243" s="520">
        <f t="shared" si="86"/>
        <v>0</v>
      </c>
      <c r="CC243" s="521">
        <v>2</v>
      </c>
      <c r="CD243" s="522">
        <f t="shared" si="87"/>
        <v>3.56</v>
      </c>
      <c r="CE243" s="522"/>
      <c r="CF243" s="522"/>
      <c r="CG243" s="523"/>
      <c r="CH243" s="524" t="str">
        <f t="shared" si="88"/>
        <v>NOT STARTED</v>
      </c>
      <c r="CI243" s="505">
        <f t="shared" si="89"/>
        <v>0</v>
      </c>
      <c r="CJ243" s="505"/>
      <c r="CK243" s="526"/>
      <c r="CL243" s="526"/>
      <c r="CM243" s="513">
        <f t="shared" si="90"/>
        <v>0</v>
      </c>
      <c r="CN243" s="513">
        <f t="shared" si="91"/>
        <v>0</v>
      </c>
      <c r="CO243" s="501"/>
      <c r="CP243" s="501"/>
      <c r="CQ243" s="501"/>
      <c r="CR243" s="501">
        <f t="shared" si="92"/>
        <v>0</v>
      </c>
      <c r="CS243" s="527"/>
      <c r="CT243" s="527"/>
      <c r="CU243" s="527">
        <f t="shared" si="93"/>
        <v>0</v>
      </c>
      <c r="CV243" s="572"/>
    </row>
    <row r="244" hidden="1" spans="1:100">
      <c r="A244" s="499">
        <v>46600</v>
      </c>
      <c r="B244" s="500" t="s">
        <v>363</v>
      </c>
      <c r="C244" s="500" t="s">
        <v>117</v>
      </c>
      <c r="D244" s="580" t="s">
        <v>118</v>
      </c>
      <c r="E244" s="581"/>
      <c r="F244" s="581"/>
      <c r="G244" s="580" t="s">
        <v>959</v>
      </c>
      <c r="H244" s="501" t="s">
        <v>120</v>
      </c>
      <c r="I244" s="580" t="s">
        <v>960</v>
      </c>
      <c r="J244" s="580"/>
      <c r="K244" s="581" t="s">
        <v>363</v>
      </c>
      <c r="L244" s="581"/>
      <c r="M244" s="581" t="s">
        <v>974</v>
      </c>
      <c r="N244" s="571" t="s">
        <v>975</v>
      </c>
      <c r="O244" s="582" t="s">
        <v>127</v>
      </c>
      <c r="P244" s="583" t="str">
        <f t="shared" si="73"/>
        <v>&gt;=10 TONNES</v>
      </c>
      <c r="Q244" s="501">
        <v>1188.2</v>
      </c>
      <c r="R244" s="501"/>
      <c r="S244" s="504" t="str">
        <f t="shared" si="79"/>
        <v>NOT STARTED</v>
      </c>
      <c r="T244" s="505">
        <f t="shared" si="80"/>
        <v>0</v>
      </c>
      <c r="U244" s="505"/>
      <c r="V244" s="584"/>
      <c r="W244" s="585"/>
      <c r="X244" s="507" t="str">
        <f t="shared" si="81"/>
        <v>FOR SURVEY</v>
      </c>
      <c r="Y244" s="586"/>
      <c r="Z244" s="586"/>
      <c r="AA244" s="587"/>
      <c r="AB244" s="580"/>
      <c r="AC244" s="587"/>
      <c r="AD244" s="588"/>
      <c r="AE244" s="512"/>
      <c r="AF244" s="512">
        <f t="shared" si="74"/>
        <v>0</v>
      </c>
      <c r="AG244" s="513">
        <f t="shared" si="75"/>
        <v>0</v>
      </c>
      <c r="AH244" s="580"/>
      <c r="AI244" s="580"/>
      <c r="AJ244" s="580"/>
      <c r="AK244" s="580"/>
      <c r="AL244" s="580"/>
      <c r="AM244" s="581"/>
      <c r="AN244" s="505">
        <f t="shared" si="82"/>
        <v>0</v>
      </c>
      <c r="AO244" s="516" t="str">
        <f t="shared" si="94"/>
        <v/>
      </c>
      <c r="AP244" s="499"/>
      <c r="AQ244" s="499"/>
      <c r="AR244" s="515" t="str">
        <f t="shared" si="76"/>
        <v>WAITING FOR PLAN</v>
      </c>
      <c r="AS244" s="515"/>
      <c r="AT244" s="515"/>
      <c r="AU244" s="517"/>
      <c r="AV244" s="517"/>
      <c r="AW244" s="514"/>
      <c r="AX244" s="515"/>
      <c r="AY244" s="517"/>
      <c r="AZ244" s="517"/>
      <c r="BA244" s="580"/>
      <c r="BB244" s="580"/>
      <c r="BC244" s="589"/>
      <c r="BD244" s="590"/>
      <c r="BE244" s="591"/>
      <c r="BF244" s="591"/>
      <c r="BG244" s="591"/>
      <c r="BH244" s="584"/>
      <c r="BI244" s="591"/>
      <c r="BJ244" s="591"/>
      <c r="BK244" s="584"/>
      <c r="BL244" s="584"/>
      <c r="BM244" s="591"/>
      <c r="BN244" s="591"/>
      <c r="BO244" s="591"/>
      <c r="BP244" s="584"/>
      <c r="BQ244" s="592"/>
      <c r="BR244" s="505">
        <f t="shared" si="83"/>
        <v>0</v>
      </c>
      <c r="BS244" s="505" t="str">
        <f t="shared" si="84"/>
        <v/>
      </c>
      <c r="BT244" s="499"/>
      <c r="BU244" s="499" t="str">
        <f t="shared" si="77"/>
        <v/>
      </c>
      <c r="BV244" s="499"/>
      <c r="BW244" s="499" t="str">
        <f t="shared" si="85"/>
        <v>16-1901</v>
      </c>
      <c r="BX244" s="499">
        <f t="shared" si="78"/>
        <v>475.28</v>
      </c>
      <c r="BY244" s="499"/>
      <c r="BZ244" s="499"/>
      <c r="CA244" s="584"/>
      <c r="CB244" s="520">
        <f t="shared" si="86"/>
        <v>0</v>
      </c>
      <c r="CC244" s="521">
        <v>2</v>
      </c>
      <c r="CD244" s="522">
        <f t="shared" si="87"/>
        <v>475.28</v>
      </c>
      <c r="CE244" s="522"/>
      <c r="CF244" s="522"/>
      <c r="CG244" s="523"/>
      <c r="CH244" s="524" t="str">
        <f t="shared" si="88"/>
        <v>NOT STARTED</v>
      </c>
      <c r="CI244" s="505">
        <f t="shared" si="89"/>
        <v>0</v>
      </c>
      <c r="CJ244" s="505"/>
      <c r="CK244" s="526"/>
      <c r="CL244" s="526"/>
      <c r="CM244" s="513">
        <f t="shared" si="90"/>
        <v>0</v>
      </c>
      <c r="CN244" s="513">
        <f t="shared" si="91"/>
        <v>0</v>
      </c>
      <c r="CO244" s="501"/>
      <c r="CP244" s="501"/>
      <c r="CQ244" s="501"/>
      <c r="CR244" s="501">
        <f t="shared" si="92"/>
        <v>0</v>
      </c>
      <c r="CS244" s="527"/>
      <c r="CT244" s="527"/>
      <c r="CU244" s="527">
        <f t="shared" si="93"/>
        <v>0</v>
      </c>
      <c r="CV244" s="572"/>
    </row>
    <row r="245" hidden="1" spans="1:100">
      <c r="A245" s="499">
        <v>46508</v>
      </c>
      <c r="B245" s="500" t="s">
        <v>363</v>
      </c>
      <c r="C245" s="500" t="s">
        <v>117</v>
      </c>
      <c r="D245" s="580" t="s">
        <v>118</v>
      </c>
      <c r="E245" s="581"/>
      <c r="F245" s="581"/>
      <c r="G245" s="580" t="s">
        <v>887</v>
      </c>
      <c r="H245" s="501" t="s">
        <v>120</v>
      </c>
      <c r="I245" s="580" t="s">
        <v>381</v>
      </c>
      <c r="J245" s="580"/>
      <c r="K245" s="581" t="s">
        <v>363</v>
      </c>
      <c r="L245" s="581"/>
      <c r="M245" s="581" t="s">
        <v>976</v>
      </c>
      <c r="N245" s="571" t="s">
        <v>977</v>
      </c>
      <c r="O245" s="582" t="s">
        <v>127</v>
      </c>
      <c r="P245" s="583" t="str">
        <f t="shared" si="73"/>
        <v>&gt;=10 TONNES</v>
      </c>
      <c r="Q245" s="501">
        <v>769.3</v>
      </c>
      <c r="R245" s="501"/>
      <c r="S245" s="504" t="str">
        <f t="shared" si="79"/>
        <v>NOT STARTED</v>
      </c>
      <c r="T245" s="505">
        <f t="shared" si="80"/>
        <v>0</v>
      </c>
      <c r="U245" s="505"/>
      <c r="V245" s="584"/>
      <c r="W245" s="585"/>
      <c r="X245" s="507" t="str">
        <f t="shared" si="81"/>
        <v>FOR SURVEY</v>
      </c>
      <c r="Y245" s="586"/>
      <c r="Z245" s="586"/>
      <c r="AA245" s="587"/>
      <c r="AB245" s="580"/>
      <c r="AC245" s="587"/>
      <c r="AD245" s="588"/>
      <c r="AE245" s="512"/>
      <c r="AF245" s="512">
        <f t="shared" si="74"/>
        <v>0</v>
      </c>
      <c r="AG245" s="513">
        <f t="shared" si="75"/>
        <v>0</v>
      </c>
      <c r="AH245" s="580"/>
      <c r="AI245" s="580"/>
      <c r="AJ245" s="580"/>
      <c r="AK245" s="580"/>
      <c r="AL245" s="580"/>
      <c r="AM245" s="581"/>
      <c r="AN245" s="505">
        <f t="shared" si="82"/>
        <v>0</v>
      </c>
      <c r="AO245" s="516" t="str">
        <f t="shared" si="94"/>
        <v/>
      </c>
      <c r="AP245" s="499"/>
      <c r="AQ245" s="499"/>
      <c r="AR245" s="515" t="str">
        <f t="shared" si="76"/>
        <v>WAITING FOR PLAN</v>
      </c>
      <c r="AS245" s="515"/>
      <c r="AT245" s="515"/>
      <c r="AU245" s="517"/>
      <c r="AV245" s="517"/>
      <c r="AW245" s="514"/>
      <c r="AX245" s="515"/>
      <c r="AY245" s="517"/>
      <c r="AZ245" s="517"/>
      <c r="BA245" s="580"/>
      <c r="BB245" s="580"/>
      <c r="BC245" s="589"/>
      <c r="BD245" s="590"/>
      <c r="BE245" s="591"/>
      <c r="BF245" s="591"/>
      <c r="BG245" s="591"/>
      <c r="BH245" s="584"/>
      <c r="BI245" s="591"/>
      <c r="BJ245" s="591"/>
      <c r="BK245" s="584"/>
      <c r="BL245" s="584"/>
      <c r="BM245" s="591"/>
      <c r="BN245" s="591"/>
      <c r="BO245" s="591"/>
      <c r="BP245" s="584"/>
      <c r="BQ245" s="592"/>
      <c r="BR245" s="505">
        <f t="shared" si="83"/>
        <v>0</v>
      </c>
      <c r="BS245" s="505" t="str">
        <f t="shared" si="84"/>
        <v/>
      </c>
      <c r="BT245" s="499"/>
      <c r="BU245" s="499" t="str">
        <f t="shared" si="77"/>
        <v/>
      </c>
      <c r="BV245" s="499"/>
      <c r="BW245" s="499" t="str">
        <f t="shared" si="85"/>
        <v>44-1900</v>
      </c>
      <c r="BX245" s="499">
        <f t="shared" si="78"/>
        <v>307.72</v>
      </c>
      <c r="BY245" s="499"/>
      <c r="BZ245" s="499"/>
      <c r="CA245" s="584"/>
      <c r="CB245" s="520">
        <f t="shared" si="86"/>
        <v>0</v>
      </c>
      <c r="CC245" s="521">
        <v>2</v>
      </c>
      <c r="CD245" s="522">
        <f t="shared" si="87"/>
        <v>307.72</v>
      </c>
      <c r="CE245" s="522"/>
      <c r="CF245" s="522"/>
      <c r="CG245" s="523"/>
      <c r="CH245" s="524" t="str">
        <f t="shared" si="88"/>
        <v>NOT STARTED</v>
      </c>
      <c r="CI245" s="505">
        <f t="shared" si="89"/>
        <v>0</v>
      </c>
      <c r="CJ245" s="505"/>
      <c r="CK245" s="526"/>
      <c r="CL245" s="526"/>
      <c r="CM245" s="513">
        <f t="shared" si="90"/>
        <v>0</v>
      </c>
      <c r="CN245" s="513">
        <f t="shared" si="91"/>
        <v>0</v>
      </c>
      <c r="CO245" s="501"/>
      <c r="CP245" s="501"/>
      <c r="CQ245" s="501"/>
      <c r="CR245" s="501">
        <f t="shared" si="92"/>
        <v>0</v>
      </c>
      <c r="CS245" s="527"/>
      <c r="CT245" s="527"/>
      <c r="CU245" s="527">
        <f t="shared" si="93"/>
        <v>0</v>
      </c>
      <c r="CV245" s="572"/>
    </row>
    <row r="246" hidden="1" spans="1:100">
      <c r="A246" s="499">
        <v>46508</v>
      </c>
      <c r="B246" s="500" t="s">
        <v>363</v>
      </c>
      <c r="C246" s="500" t="s">
        <v>117</v>
      </c>
      <c r="D246" s="580" t="s">
        <v>118</v>
      </c>
      <c r="E246" s="581"/>
      <c r="F246" s="581"/>
      <c r="G246" s="580" t="s">
        <v>342</v>
      </c>
      <c r="H246" s="501" t="s">
        <v>155</v>
      </c>
      <c r="I246" s="580" t="s">
        <v>156</v>
      </c>
      <c r="J246" s="580"/>
      <c r="K246" s="581" t="s">
        <v>363</v>
      </c>
      <c r="L246" s="581"/>
      <c r="M246" s="581" t="s">
        <v>978</v>
      </c>
      <c r="N246" s="571" t="s">
        <v>979</v>
      </c>
      <c r="O246" s="582" t="s">
        <v>166</v>
      </c>
      <c r="P246" s="583" t="str">
        <f t="shared" si="73"/>
        <v>&gt;=10 TONNES</v>
      </c>
      <c r="Q246" s="501">
        <v>357</v>
      </c>
      <c r="R246" s="501"/>
      <c r="S246" s="504" t="str">
        <f t="shared" si="79"/>
        <v>NOT STARTED</v>
      </c>
      <c r="T246" s="505">
        <f t="shared" si="80"/>
        <v>0</v>
      </c>
      <c r="U246" s="505"/>
      <c r="V246" s="584"/>
      <c r="W246" s="585"/>
      <c r="X246" s="507" t="str">
        <f t="shared" si="81"/>
        <v>FOR SURVEY</v>
      </c>
      <c r="Y246" s="586"/>
      <c r="Z246" s="586"/>
      <c r="AA246" s="587"/>
      <c r="AB246" s="580"/>
      <c r="AC246" s="587"/>
      <c r="AD246" s="588"/>
      <c r="AE246" s="512"/>
      <c r="AF246" s="512">
        <f t="shared" si="74"/>
        <v>0</v>
      </c>
      <c r="AG246" s="513">
        <f t="shared" si="75"/>
        <v>0</v>
      </c>
      <c r="AH246" s="580"/>
      <c r="AI246" s="580"/>
      <c r="AJ246" s="580"/>
      <c r="AK246" s="580"/>
      <c r="AL246" s="580"/>
      <c r="AM246" s="581"/>
      <c r="AN246" s="505">
        <f t="shared" si="82"/>
        <v>0</v>
      </c>
      <c r="AO246" s="516" t="str">
        <f t="shared" si="94"/>
        <v/>
      </c>
      <c r="AP246" s="499"/>
      <c r="AQ246" s="499"/>
      <c r="AR246" s="515" t="str">
        <f t="shared" si="76"/>
        <v>WAITING FOR PLAN</v>
      </c>
      <c r="AS246" s="515"/>
      <c r="AT246" s="515"/>
      <c r="AU246" s="517"/>
      <c r="AV246" s="517"/>
      <c r="AW246" s="514"/>
      <c r="AX246" s="515"/>
      <c r="AY246" s="517"/>
      <c r="AZ246" s="517"/>
      <c r="BA246" s="580"/>
      <c r="BB246" s="580"/>
      <c r="BC246" s="589"/>
      <c r="BD246" s="590"/>
      <c r="BE246" s="591"/>
      <c r="BF246" s="591"/>
      <c r="BG246" s="591"/>
      <c r="BH246" s="584"/>
      <c r="BI246" s="591"/>
      <c r="BJ246" s="591"/>
      <c r="BK246" s="584"/>
      <c r="BL246" s="584"/>
      <c r="BM246" s="591"/>
      <c r="BN246" s="591"/>
      <c r="BO246" s="591"/>
      <c r="BP246" s="584"/>
      <c r="BQ246" s="592"/>
      <c r="BR246" s="505">
        <f t="shared" si="83"/>
        <v>0</v>
      </c>
      <c r="BS246" s="505" t="str">
        <f t="shared" si="84"/>
        <v/>
      </c>
      <c r="BT246" s="499"/>
      <c r="BU246" s="499" t="str">
        <f t="shared" si="77"/>
        <v/>
      </c>
      <c r="BV246" s="499"/>
      <c r="BW246" s="499" t="str">
        <f t="shared" si="85"/>
        <v>21-1900</v>
      </c>
      <c r="BX246" s="499">
        <f t="shared" si="78"/>
        <v>142.8</v>
      </c>
      <c r="BY246" s="499"/>
      <c r="BZ246" s="499"/>
      <c r="CA246" s="584"/>
      <c r="CB246" s="520">
        <f t="shared" si="86"/>
        <v>0</v>
      </c>
      <c r="CC246" s="521">
        <v>2</v>
      </c>
      <c r="CD246" s="522">
        <f t="shared" si="87"/>
        <v>142.8</v>
      </c>
      <c r="CE246" s="522"/>
      <c r="CF246" s="522"/>
      <c r="CG246" s="523"/>
      <c r="CH246" s="524" t="str">
        <f t="shared" si="88"/>
        <v>NOT STARTED</v>
      </c>
      <c r="CI246" s="505">
        <f t="shared" si="89"/>
        <v>0</v>
      </c>
      <c r="CJ246" s="505"/>
      <c r="CK246" s="526"/>
      <c r="CL246" s="526"/>
      <c r="CM246" s="513">
        <f t="shared" si="90"/>
        <v>0</v>
      </c>
      <c r="CN246" s="513">
        <f t="shared" si="91"/>
        <v>0</v>
      </c>
      <c r="CO246" s="501"/>
      <c r="CP246" s="501"/>
      <c r="CQ246" s="501"/>
      <c r="CR246" s="501">
        <f t="shared" si="92"/>
        <v>0</v>
      </c>
      <c r="CS246" s="527"/>
      <c r="CT246" s="527"/>
      <c r="CU246" s="527">
        <f t="shared" si="93"/>
        <v>0</v>
      </c>
      <c r="CV246" s="572"/>
    </row>
    <row r="247" hidden="1" spans="1:100">
      <c r="A247" s="499">
        <v>46508</v>
      </c>
      <c r="B247" s="500" t="s">
        <v>363</v>
      </c>
      <c r="C247" s="500" t="s">
        <v>117</v>
      </c>
      <c r="D247" s="581" t="s">
        <v>500</v>
      </c>
      <c r="E247" s="581"/>
      <c r="F247" s="581"/>
      <c r="G247" s="580" t="s">
        <v>646</v>
      </c>
      <c r="H247" s="501" t="s">
        <v>647</v>
      </c>
      <c r="I247" s="580" t="s">
        <v>830</v>
      </c>
      <c r="J247" s="580"/>
      <c r="K247" s="581" t="s">
        <v>363</v>
      </c>
      <c r="L247" s="581"/>
      <c r="M247" s="581" t="s">
        <v>980</v>
      </c>
      <c r="N247" s="571" t="s">
        <v>981</v>
      </c>
      <c r="O247" s="582" t="s">
        <v>166</v>
      </c>
      <c r="P247" s="583" t="str">
        <f t="shared" si="73"/>
        <v>&gt;=10 TONNES</v>
      </c>
      <c r="Q247" s="501">
        <v>156.8</v>
      </c>
      <c r="R247" s="501"/>
      <c r="S247" s="504" t="str">
        <f t="shared" si="79"/>
        <v>NOT STARTED</v>
      </c>
      <c r="T247" s="505">
        <f t="shared" si="80"/>
        <v>0</v>
      </c>
      <c r="U247" s="505"/>
      <c r="V247" s="584"/>
      <c r="W247" s="585"/>
      <c r="X247" s="507" t="str">
        <f t="shared" si="81"/>
        <v>FOR SURVEY</v>
      </c>
      <c r="Y247" s="586"/>
      <c r="Z247" s="586"/>
      <c r="AA247" s="587"/>
      <c r="AB247" s="580"/>
      <c r="AC247" s="587"/>
      <c r="AD247" s="588"/>
      <c r="AE247" s="512"/>
      <c r="AF247" s="512">
        <f t="shared" si="74"/>
        <v>0</v>
      </c>
      <c r="AG247" s="513">
        <f t="shared" si="75"/>
        <v>0</v>
      </c>
      <c r="AH247" s="580"/>
      <c r="AI247" s="580"/>
      <c r="AJ247" s="580"/>
      <c r="AK247" s="580"/>
      <c r="AL247" s="580"/>
      <c r="AM247" s="581"/>
      <c r="AN247" s="505">
        <f t="shared" si="82"/>
        <v>0</v>
      </c>
      <c r="AO247" s="516" t="str">
        <f t="shared" si="94"/>
        <v/>
      </c>
      <c r="AP247" s="499"/>
      <c r="AQ247" s="499"/>
      <c r="AR247" s="515" t="str">
        <f t="shared" si="76"/>
        <v>WAITING FOR PLAN</v>
      </c>
      <c r="AS247" s="515"/>
      <c r="AT247" s="515"/>
      <c r="AU247" s="517"/>
      <c r="AV247" s="517"/>
      <c r="AW247" s="514"/>
      <c r="AX247" s="515"/>
      <c r="AY247" s="517"/>
      <c r="AZ247" s="517"/>
      <c r="BA247" s="580"/>
      <c r="BB247" s="580"/>
      <c r="BC247" s="589"/>
      <c r="BD247" s="590"/>
      <c r="BE247" s="591"/>
      <c r="BF247" s="591"/>
      <c r="BG247" s="591"/>
      <c r="BH247" s="584"/>
      <c r="BI247" s="591"/>
      <c r="BJ247" s="591"/>
      <c r="BK247" s="584"/>
      <c r="BL247" s="584"/>
      <c r="BM247" s="591"/>
      <c r="BN247" s="591"/>
      <c r="BO247" s="591"/>
      <c r="BP247" s="584"/>
      <c r="BQ247" s="592"/>
      <c r="BR247" s="505">
        <f t="shared" si="83"/>
        <v>0</v>
      </c>
      <c r="BS247" s="505" t="str">
        <f t="shared" si="84"/>
        <v/>
      </c>
      <c r="BT247" s="499"/>
      <c r="BU247" s="499" t="str">
        <f t="shared" si="77"/>
        <v/>
      </c>
      <c r="BV247" s="499"/>
      <c r="BW247" s="499" t="str">
        <f t="shared" si="85"/>
        <v>9-1900</v>
      </c>
      <c r="BX247" s="499">
        <f t="shared" si="78"/>
        <v>62.72</v>
      </c>
      <c r="BY247" s="499"/>
      <c r="BZ247" s="499"/>
      <c r="CA247" s="584"/>
      <c r="CB247" s="520">
        <f t="shared" si="86"/>
        <v>0</v>
      </c>
      <c r="CC247" s="521">
        <v>2</v>
      </c>
      <c r="CD247" s="522">
        <f t="shared" si="87"/>
        <v>62.72</v>
      </c>
      <c r="CE247" s="522"/>
      <c r="CF247" s="522"/>
      <c r="CG247" s="523"/>
      <c r="CH247" s="524" t="str">
        <f t="shared" si="88"/>
        <v>NOT STARTED</v>
      </c>
      <c r="CI247" s="505">
        <f t="shared" si="89"/>
        <v>0</v>
      </c>
      <c r="CJ247" s="505"/>
      <c r="CK247" s="526"/>
      <c r="CL247" s="526"/>
      <c r="CM247" s="513">
        <f t="shared" si="90"/>
        <v>0</v>
      </c>
      <c r="CN247" s="513">
        <f t="shared" si="91"/>
        <v>0</v>
      </c>
      <c r="CO247" s="501"/>
      <c r="CP247" s="501"/>
      <c r="CQ247" s="501"/>
      <c r="CR247" s="501">
        <f t="shared" si="92"/>
        <v>0</v>
      </c>
      <c r="CS247" s="527"/>
      <c r="CT247" s="527"/>
      <c r="CU247" s="527">
        <f t="shared" si="93"/>
        <v>0</v>
      </c>
      <c r="CV247" s="572"/>
    </row>
    <row r="248" hidden="1" spans="1:100">
      <c r="A248" s="499"/>
      <c r="B248" s="500" t="s">
        <v>363</v>
      </c>
      <c r="C248" s="500" t="s">
        <v>117</v>
      </c>
      <c r="D248" s="581" t="s">
        <v>118</v>
      </c>
      <c r="E248" s="581"/>
      <c r="F248" s="581"/>
      <c r="G248" s="581" t="s">
        <v>959</v>
      </c>
      <c r="H248" s="500" t="s">
        <v>120</v>
      </c>
      <c r="I248" s="580"/>
      <c r="J248" s="580"/>
      <c r="K248" s="581" t="s">
        <v>363</v>
      </c>
      <c r="L248" s="581"/>
      <c r="M248" s="581"/>
      <c r="N248" s="571" t="s">
        <v>982</v>
      </c>
      <c r="O248" s="582" t="s">
        <v>127</v>
      </c>
      <c r="P248" s="583" t="str">
        <f t="shared" si="73"/>
        <v>&gt;=10 TONNES</v>
      </c>
      <c r="Q248" s="501">
        <v>2899</v>
      </c>
      <c r="R248" s="501"/>
      <c r="S248" s="504" t="str">
        <f t="shared" si="79"/>
        <v>NOT STARTED</v>
      </c>
      <c r="T248" s="505">
        <f t="shared" si="80"/>
        <v>0</v>
      </c>
      <c r="U248" s="505"/>
      <c r="V248" s="584"/>
      <c r="W248" s="585"/>
      <c r="X248" s="507" t="str">
        <f t="shared" si="81"/>
        <v>FOR SURVEY</v>
      </c>
      <c r="Y248" s="586"/>
      <c r="Z248" s="586"/>
      <c r="AA248" s="587"/>
      <c r="AB248" s="580"/>
      <c r="AC248" s="587"/>
      <c r="AD248" s="588"/>
      <c r="AE248" s="512"/>
      <c r="AF248" s="512">
        <f t="shared" si="74"/>
        <v>0</v>
      </c>
      <c r="AG248" s="513">
        <f t="shared" si="75"/>
        <v>0</v>
      </c>
      <c r="AH248" s="580"/>
      <c r="AI248" s="580"/>
      <c r="AJ248" s="580"/>
      <c r="AK248" s="580"/>
      <c r="AL248" s="580"/>
      <c r="AM248" s="581"/>
      <c r="AN248" s="505">
        <f t="shared" si="82"/>
        <v>0</v>
      </c>
      <c r="AO248" s="516" t="str">
        <f t="shared" si="94"/>
        <v/>
      </c>
      <c r="AP248" s="499"/>
      <c r="AQ248" s="499"/>
      <c r="AR248" s="515" t="str">
        <f t="shared" si="76"/>
        <v>WAITING FOR PLAN</v>
      </c>
      <c r="AS248" s="515"/>
      <c r="AT248" s="515"/>
      <c r="AU248" s="517"/>
      <c r="AV248" s="517"/>
      <c r="AW248" s="514"/>
      <c r="AX248" s="515"/>
      <c r="AY248" s="517"/>
      <c r="AZ248" s="517"/>
      <c r="BA248" s="580"/>
      <c r="BB248" s="580"/>
      <c r="BC248" s="589"/>
      <c r="BD248" s="590"/>
      <c r="BE248" s="591"/>
      <c r="BF248" s="591"/>
      <c r="BG248" s="591"/>
      <c r="BH248" s="584"/>
      <c r="BI248" s="591"/>
      <c r="BJ248" s="591"/>
      <c r="BK248" s="584"/>
      <c r="BL248" s="584"/>
      <c r="BM248" s="591"/>
      <c r="BN248" s="591"/>
      <c r="BO248" s="591"/>
      <c r="BP248" s="584"/>
      <c r="BQ248" s="592"/>
      <c r="BR248" s="505">
        <f t="shared" si="83"/>
        <v>0</v>
      </c>
      <c r="BS248" s="505" t="str">
        <f t="shared" si="84"/>
        <v/>
      </c>
      <c r="BT248" s="499"/>
      <c r="BU248" s="499" t="str">
        <f t="shared" si="77"/>
        <v/>
      </c>
      <c r="BV248" s="499"/>
      <c r="BW248" s="499" t="str">
        <f t="shared" si="85"/>
        <v>10-1903</v>
      </c>
      <c r="BX248" s="499">
        <f t="shared" si="78"/>
        <v>1159.6</v>
      </c>
      <c r="BY248" s="499"/>
      <c r="BZ248" s="499"/>
      <c r="CA248" s="584"/>
      <c r="CB248" s="520">
        <f t="shared" si="86"/>
        <v>0</v>
      </c>
      <c r="CC248" s="521">
        <v>2</v>
      </c>
      <c r="CD248" s="522">
        <f t="shared" si="87"/>
        <v>1159.6</v>
      </c>
      <c r="CE248" s="522"/>
      <c r="CF248" s="522"/>
      <c r="CG248" s="523"/>
      <c r="CH248" s="524"/>
      <c r="CI248" s="505">
        <f t="shared" si="89"/>
        <v>0</v>
      </c>
      <c r="CJ248" s="505"/>
      <c r="CK248" s="526"/>
      <c r="CL248" s="526"/>
      <c r="CM248" s="513">
        <f t="shared" si="90"/>
        <v>0</v>
      </c>
      <c r="CN248" s="513">
        <f t="shared" si="91"/>
        <v>0</v>
      </c>
      <c r="CO248" s="501"/>
      <c r="CP248" s="501"/>
      <c r="CQ248" s="501"/>
      <c r="CR248" s="501">
        <f t="shared" si="92"/>
        <v>0</v>
      </c>
      <c r="CS248" s="527"/>
      <c r="CT248" s="527"/>
      <c r="CU248" s="527">
        <f t="shared" si="93"/>
        <v>0</v>
      </c>
      <c r="CV248" s="572"/>
    </row>
    <row r="249" hidden="1" spans="1:100">
      <c r="A249" s="499">
        <v>46508</v>
      </c>
      <c r="B249" s="500" t="s">
        <v>363</v>
      </c>
      <c r="C249" s="500" t="s">
        <v>117</v>
      </c>
      <c r="D249" s="581" t="s">
        <v>364</v>
      </c>
      <c r="E249" s="581"/>
      <c r="F249" s="581"/>
      <c r="G249" s="580" t="s">
        <v>983</v>
      </c>
      <c r="H249" s="501" t="s">
        <v>591</v>
      </c>
      <c r="I249" s="580" t="s">
        <v>591</v>
      </c>
      <c r="J249" s="580"/>
      <c r="K249" s="581" t="s">
        <v>363</v>
      </c>
      <c r="L249" s="581"/>
      <c r="M249" s="581" t="s">
        <v>984</v>
      </c>
      <c r="N249" s="571" t="s">
        <v>985</v>
      </c>
      <c r="O249" s="582" t="s">
        <v>143</v>
      </c>
      <c r="P249" s="583" t="str">
        <f t="shared" si="73"/>
        <v>&lt;10 TONNES</v>
      </c>
      <c r="Q249" s="501">
        <v>0.1</v>
      </c>
      <c r="R249" s="501"/>
      <c r="S249" s="504" t="str">
        <f t="shared" si="79"/>
        <v>NOT STARTED</v>
      </c>
      <c r="T249" s="505">
        <f t="shared" si="80"/>
        <v>0</v>
      </c>
      <c r="U249" s="505"/>
      <c r="V249" s="584"/>
      <c r="W249" s="585"/>
      <c r="X249" s="507" t="str">
        <f t="shared" si="81"/>
        <v>FOR SURVEY</v>
      </c>
      <c r="Y249" s="586"/>
      <c r="Z249" s="586"/>
      <c r="AA249" s="587"/>
      <c r="AB249" s="580"/>
      <c r="AC249" s="587"/>
      <c r="AD249" s="588"/>
      <c r="AE249" s="512"/>
      <c r="AF249" s="512">
        <f t="shared" si="74"/>
        <v>0</v>
      </c>
      <c r="AG249" s="513">
        <f t="shared" si="75"/>
        <v>0</v>
      </c>
      <c r="AH249" s="580"/>
      <c r="AI249" s="580"/>
      <c r="AJ249" s="580"/>
      <c r="AK249" s="580"/>
      <c r="AL249" s="580"/>
      <c r="AM249" s="581"/>
      <c r="AN249" s="505">
        <f t="shared" si="82"/>
        <v>0</v>
      </c>
      <c r="AO249" s="516" t="str">
        <f t="shared" si="94"/>
        <v/>
      </c>
      <c r="AP249" s="499"/>
      <c r="AQ249" s="499"/>
      <c r="AR249" s="515" t="str">
        <f t="shared" si="76"/>
        <v>WAITING FOR PLAN</v>
      </c>
      <c r="AS249" s="515"/>
      <c r="AT249" s="515"/>
      <c r="AU249" s="517"/>
      <c r="AV249" s="517"/>
      <c r="AW249" s="514"/>
      <c r="AX249" s="515"/>
      <c r="AY249" s="517"/>
      <c r="AZ249" s="517"/>
      <c r="BA249" s="580"/>
      <c r="BB249" s="580"/>
      <c r="BC249" s="589"/>
      <c r="BD249" s="590"/>
      <c r="BE249" s="591"/>
      <c r="BF249" s="591"/>
      <c r="BG249" s="591"/>
      <c r="BH249" s="584"/>
      <c r="BI249" s="591"/>
      <c r="BJ249" s="591"/>
      <c r="BK249" s="584"/>
      <c r="BL249" s="584"/>
      <c r="BM249" s="591"/>
      <c r="BN249" s="591"/>
      <c r="BO249" s="591"/>
      <c r="BP249" s="584"/>
      <c r="BQ249" s="592"/>
      <c r="BR249" s="505">
        <f t="shared" si="83"/>
        <v>0</v>
      </c>
      <c r="BS249" s="505" t="str">
        <f t="shared" si="84"/>
        <v/>
      </c>
      <c r="BT249" s="499"/>
      <c r="BU249" s="499" t="str">
        <f t="shared" si="77"/>
        <v/>
      </c>
      <c r="BV249" s="499"/>
      <c r="BW249" s="499" t="str">
        <f t="shared" si="85"/>
        <v>0-1900</v>
      </c>
      <c r="BX249" s="499">
        <f t="shared" si="78"/>
        <v>0.04</v>
      </c>
      <c r="BY249" s="499"/>
      <c r="BZ249" s="499"/>
      <c r="CA249" s="584"/>
      <c r="CB249" s="520">
        <f t="shared" si="86"/>
        <v>0</v>
      </c>
      <c r="CC249" s="521">
        <v>2</v>
      </c>
      <c r="CD249" s="522">
        <f t="shared" si="87"/>
        <v>0.04</v>
      </c>
      <c r="CE249" s="522"/>
      <c r="CF249" s="522"/>
      <c r="CG249" s="523"/>
      <c r="CH249" s="524" t="str">
        <f>IF(CA249="","NOT STARTED",IF(CA249&lt;&gt;"","ON GOING EXTRACTION",IF(CV249&lt;&gt;"","EXTRACTION COMPLETED")))</f>
        <v>NOT STARTED</v>
      </c>
      <c r="CI249" s="505">
        <f t="shared" si="89"/>
        <v>0</v>
      </c>
      <c r="CJ249" s="505"/>
      <c r="CK249" s="526"/>
      <c r="CL249" s="526"/>
      <c r="CM249" s="513">
        <f t="shared" si="90"/>
        <v>0</v>
      </c>
      <c r="CN249" s="513">
        <f t="shared" si="91"/>
        <v>0</v>
      </c>
      <c r="CO249" s="501"/>
      <c r="CP249" s="501"/>
      <c r="CQ249" s="501"/>
      <c r="CR249" s="501">
        <f t="shared" si="92"/>
        <v>0</v>
      </c>
      <c r="CS249" s="527"/>
      <c r="CT249" s="527"/>
      <c r="CU249" s="527">
        <f t="shared" si="93"/>
        <v>0</v>
      </c>
      <c r="CV249" s="572"/>
    </row>
    <row r="250" hidden="1" spans="1:100">
      <c r="A250" s="593">
        <v>46508</v>
      </c>
      <c r="B250" s="594" t="s">
        <v>363</v>
      </c>
      <c r="C250" s="500" t="s">
        <v>117</v>
      </c>
      <c r="D250" s="595" t="s">
        <v>364</v>
      </c>
      <c r="E250" s="595"/>
      <c r="F250" s="595"/>
      <c r="G250" s="596" t="s">
        <v>986</v>
      </c>
      <c r="H250" s="597" t="s">
        <v>485</v>
      </c>
      <c r="I250" s="596" t="s">
        <v>485</v>
      </c>
      <c r="J250" s="596"/>
      <c r="K250" s="595" t="s">
        <v>363</v>
      </c>
      <c r="L250" s="595"/>
      <c r="M250" s="595" t="s">
        <v>987</v>
      </c>
      <c r="N250" s="598" t="s">
        <v>988</v>
      </c>
      <c r="O250" s="599" t="s">
        <v>143</v>
      </c>
      <c r="P250" s="600" t="str">
        <f t="shared" si="73"/>
        <v>&lt;10 TONNES</v>
      </c>
      <c r="Q250" s="597">
        <v>0.1</v>
      </c>
      <c r="R250" s="597"/>
      <c r="S250" s="504" t="str">
        <f t="shared" si="79"/>
        <v>NOT STARTED</v>
      </c>
      <c r="T250" s="505">
        <f t="shared" si="80"/>
        <v>0</v>
      </c>
      <c r="U250" s="601"/>
      <c r="V250" s="602"/>
      <c r="W250" s="603"/>
      <c r="X250" s="507" t="str">
        <f t="shared" si="81"/>
        <v>FOR SURVEY</v>
      </c>
      <c r="Y250" s="604"/>
      <c r="Z250" s="604"/>
      <c r="AA250" s="605"/>
      <c r="AB250" s="596"/>
      <c r="AC250" s="605"/>
      <c r="AD250" s="606"/>
      <c r="AE250" s="512"/>
      <c r="AF250" s="607">
        <f t="shared" si="74"/>
        <v>0</v>
      </c>
      <c r="AG250" s="608">
        <f t="shared" si="75"/>
        <v>0</v>
      </c>
      <c r="AH250" s="596"/>
      <c r="AI250" s="596"/>
      <c r="AJ250" s="596"/>
      <c r="AK250" s="596"/>
      <c r="AL250" s="596"/>
      <c r="AM250" s="595"/>
      <c r="AN250" s="505">
        <f t="shared" si="82"/>
        <v>0</v>
      </c>
      <c r="AO250" s="516" t="str">
        <f t="shared" si="94"/>
        <v/>
      </c>
      <c r="AP250" s="593"/>
      <c r="AQ250" s="593"/>
      <c r="AR250" s="515" t="str">
        <f t="shared" si="76"/>
        <v>WAITING FOR PLAN</v>
      </c>
      <c r="AS250" s="609"/>
      <c r="AT250" s="609"/>
      <c r="AU250" s="610"/>
      <c r="AV250" s="610"/>
      <c r="AW250" s="611"/>
      <c r="AX250" s="609"/>
      <c r="AY250" s="610"/>
      <c r="AZ250" s="610"/>
      <c r="BA250" s="596"/>
      <c r="BB250" s="596"/>
      <c r="BC250" s="612"/>
      <c r="BD250" s="613"/>
      <c r="BE250" s="614"/>
      <c r="BF250" s="614"/>
      <c r="BG250" s="614"/>
      <c r="BH250" s="602"/>
      <c r="BI250" s="614"/>
      <c r="BJ250" s="614"/>
      <c r="BK250" s="602"/>
      <c r="BL250" s="602"/>
      <c r="BM250" s="614"/>
      <c r="BN250" s="614"/>
      <c r="BO250" s="614"/>
      <c r="BP250" s="602"/>
      <c r="BQ250" s="615"/>
      <c r="BR250" s="505">
        <f t="shared" si="83"/>
        <v>0</v>
      </c>
      <c r="BS250" s="505" t="str">
        <f t="shared" si="84"/>
        <v/>
      </c>
      <c r="BT250" s="499"/>
      <c r="BU250" s="499" t="str">
        <f t="shared" si="77"/>
        <v/>
      </c>
      <c r="BV250" s="499"/>
      <c r="BW250" s="499" t="str">
        <f t="shared" si="85"/>
        <v>0-1900</v>
      </c>
      <c r="BX250" s="499">
        <f t="shared" si="78"/>
        <v>0.04</v>
      </c>
      <c r="BY250" s="499"/>
      <c r="BZ250" s="593"/>
      <c r="CA250" s="602"/>
      <c r="CB250" s="520">
        <f t="shared" si="86"/>
        <v>0</v>
      </c>
      <c r="CC250" s="521">
        <v>2</v>
      </c>
      <c r="CD250" s="522">
        <f t="shared" si="87"/>
        <v>0.04</v>
      </c>
      <c r="CE250" s="616"/>
      <c r="CF250" s="616"/>
      <c r="CG250" s="617"/>
      <c r="CH250" s="524" t="str">
        <f>IF(CA250="","NOT STARTED",IF(CA250&lt;&gt;"","ON GOING EXTRACTION",IF(CV250&lt;&gt;"","EXTRACTION COMPLETED")))</f>
        <v>NOT STARTED</v>
      </c>
      <c r="CI250" s="505">
        <f t="shared" si="89"/>
        <v>0</v>
      </c>
      <c r="CJ250" s="601"/>
      <c r="CK250" s="618"/>
      <c r="CL250" s="618"/>
      <c r="CM250" s="513">
        <f t="shared" si="90"/>
        <v>0</v>
      </c>
      <c r="CN250" s="513">
        <f t="shared" si="91"/>
        <v>0</v>
      </c>
      <c r="CO250" s="597"/>
      <c r="CP250" s="597"/>
      <c r="CQ250" s="597"/>
      <c r="CR250" s="501">
        <f t="shared" si="92"/>
        <v>0</v>
      </c>
      <c r="CS250" s="619"/>
      <c r="CT250" s="619"/>
      <c r="CU250" s="527">
        <f t="shared" si="93"/>
        <v>0</v>
      </c>
      <c r="CV250" s="620"/>
    </row>
    <row r="251" hidden="1" spans="1:100">
      <c r="A251" s="584"/>
      <c r="B251" s="581" t="s">
        <v>116</v>
      </c>
      <c r="C251" s="581" t="s">
        <v>292</v>
      </c>
      <c r="D251" s="621" t="s">
        <v>118</v>
      </c>
      <c r="E251" s="581"/>
      <c r="F251" s="581"/>
      <c r="G251" s="581" t="s">
        <v>380</v>
      </c>
      <c r="H251" s="580" t="s">
        <v>120</v>
      </c>
      <c r="I251" s="581"/>
      <c r="J251" s="580"/>
      <c r="K251" s="580"/>
      <c r="L251" s="581"/>
      <c r="M251" s="595"/>
      <c r="N251" s="588" t="s">
        <v>989</v>
      </c>
      <c r="O251" s="501" t="s">
        <v>990</v>
      </c>
      <c r="P251" s="500" t="str">
        <f t="shared" si="73"/>
        <v>NO DATA</v>
      </c>
      <c r="Q251" s="580">
        <v>0</v>
      </c>
      <c r="R251" s="580"/>
      <c r="S251" s="504" t="str">
        <f t="shared" si="79"/>
        <v>NOT STARTED</v>
      </c>
      <c r="T251" s="505">
        <f t="shared" si="80"/>
        <v>0</v>
      </c>
      <c r="U251" s="622" t="str">
        <f t="shared" ref="U251:U259" si="95">IF(V251&gt;0,WEEKNUM(V251,1)&amp;"-"&amp;YEAR(V251),"")</f>
        <v/>
      </c>
      <c r="V251" s="584"/>
      <c r="W251" s="585"/>
      <c r="X251" s="507" t="str">
        <f t="shared" si="81"/>
        <v>FOR SURVEY</v>
      </c>
      <c r="Y251" s="623"/>
      <c r="Z251" s="623"/>
      <c r="AA251" s="624"/>
      <c r="AB251" s="580"/>
      <c r="AC251" s="624"/>
      <c r="AD251" s="625"/>
      <c r="AE251" s="512" t="s">
        <v>128</v>
      </c>
      <c r="AF251" s="626">
        <f t="shared" si="74"/>
        <v>0</v>
      </c>
      <c r="AG251" s="591">
        <f t="shared" si="75"/>
        <v>0</v>
      </c>
      <c r="AH251" s="581"/>
      <c r="AI251" s="581"/>
      <c r="AJ251" s="581"/>
      <c r="AK251" s="581"/>
      <c r="AL251" s="581"/>
      <c r="AM251" s="581"/>
      <c r="AN251" s="505">
        <f t="shared" si="82"/>
        <v>0</v>
      </c>
      <c r="AO251" s="516" t="str">
        <f t="shared" si="94"/>
        <v>6-1900</v>
      </c>
      <c r="AP251" s="584"/>
      <c r="AQ251" s="584">
        <v>36</v>
      </c>
      <c r="AR251" s="515" t="str">
        <f t="shared" si="76"/>
        <v>WAITING FOR PLAN</v>
      </c>
      <c r="AS251" s="515"/>
      <c r="AT251" s="515"/>
      <c r="AU251" s="517"/>
      <c r="AV251" s="517"/>
      <c r="AW251" s="514"/>
      <c r="AX251" s="515"/>
      <c r="AY251" s="517"/>
      <c r="AZ251" s="517"/>
      <c r="BA251" s="580"/>
      <c r="BB251" s="580"/>
      <c r="BC251" s="627"/>
      <c r="BD251" s="590"/>
      <c r="BE251" s="591"/>
      <c r="BF251" s="591"/>
      <c r="BG251" s="591"/>
      <c r="BH251" s="584"/>
      <c r="BI251" s="591"/>
      <c r="BJ251" s="591"/>
      <c r="BK251" s="584"/>
      <c r="BL251" s="584"/>
      <c r="BM251" s="591"/>
      <c r="BN251" s="591"/>
      <c r="BO251" s="591"/>
      <c r="BP251" s="591"/>
      <c r="BQ251" s="592"/>
      <c r="BR251" s="505">
        <f t="shared" si="83"/>
        <v>0</v>
      </c>
      <c r="BS251" s="505" t="str">
        <f t="shared" si="84"/>
        <v/>
      </c>
      <c r="BT251" s="499"/>
      <c r="BU251" s="499" t="str">
        <f t="shared" si="77"/>
        <v/>
      </c>
      <c r="BV251" s="499"/>
      <c r="BW251" s="499" t="str">
        <f t="shared" si="85"/>
        <v/>
      </c>
      <c r="BX251" s="499">
        <f t="shared" si="78"/>
        <v>0</v>
      </c>
      <c r="BY251" s="499"/>
      <c r="BZ251" s="499"/>
      <c r="CA251" s="584"/>
      <c r="CB251" s="520">
        <f t="shared" si="86"/>
        <v>0</v>
      </c>
      <c r="CC251" s="521">
        <v>2</v>
      </c>
      <c r="CD251" s="522">
        <f t="shared" si="87"/>
        <v>0</v>
      </c>
      <c r="CE251" s="628"/>
      <c r="CF251" s="628"/>
      <c r="CG251" s="592"/>
      <c r="CH251" s="629"/>
      <c r="CI251" s="630">
        <f t="shared" si="89"/>
        <v>0</v>
      </c>
      <c r="CJ251" s="580"/>
      <c r="CK251" s="631"/>
      <c r="CL251" s="631"/>
      <c r="CM251" s="513">
        <f t="shared" si="90"/>
        <v>0</v>
      </c>
      <c r="CN251" s="513">
        <f t="shared" si="91"/>
        <v>0</v>
      </c>
      <c r="CO251" s="580"/>
      <c r="CP251" s="580"/>
      <c r="CQ251" s="580"/>
      <c r="CR251" s="501">
        <f t="shared" si="92"/>
        <v>0</v>
      </c>
      <c r="CS251" s="632"/>
      <c r="CT251" s="632"/>
      <c r="CU251" s="527">
        <f t="shared" si="93"/>
        <v>0</v>
      </c>
      <c r="CV251" s="633"/>
    </row>
    <row r="252" hidden="1" spans="1:100">
      <c r="A252" s="584"/>
      <c r="B252" s="581" t="s">
        <v>116</v>
      </c>
      <c r="C252" s="581" t="s">
        <v>292</v>
      </c>
      <c r="D252" s="621" t="s">
        <v>136</v>
      </c>
      <c r="E252" s="581"/>
      <c r="F252" s="581"/>
      <c r="G252" s="581" t="s">
        <v>220</v>
      </c>
      <c r="H252" s="580" t="s">
        <v>221</v>
      </c>
      <c r="I252" s="581"/>
      <c r="J252" s="580"/>
      <c r="K252" s="580"/>
      <c r="L252" s="581"/>
      <c r="M252" s="595"/>
      <c r="N252" s="588" t="s">
        <v>991</v>
      </c>
      <c r="O252" s="501" t="s">
        <v>992</v>
      </c>
      <c r="P252" s="500" t="str">
        <f t="shared" si="73"/>
        <v>NO DATA</v>
      </c>
      <c r="Q252" s="580">
        <v>0</v>
      </c>
      <c r="R252" s="580"/>
      <c r="S252" s="504" t="str">
        <f t="shared" si="79"/>
        <v>NOT STARTED</v>
      </c>
      <c r="T252" s="505">
        <f t="shared" si="80"/>
        <v>0</v>
      </c>
      <c r="U252" s="622" t="str">
        <f t="shared" si="95"/>
        <v/>
      </c>
      <c r="V252" s="584"/>
      <c r="W252" s="585"/>
      <c r="X252" s="507" t="str">
        <f t="shared" si="81"/>
        <v>FOR SURVEY</v>
      </c>
      <c r="Y252" s="623"/>
      <c r="Z252" s="623"/>
      <c r="AA252" s="624"/>
      <c r="AB252" s="580"/>
      <c r="AC252" s="624"/>
      <c r="AD252" s="625"/>
      <c r="AE252" s="512" t="s">
        <v>128</v>
      </c>
      <c r="AF252" s="626">
        <f t="shared" si="74"/>
        <v>0</v>
      </c>
      <c r="AG252" s="591">
        <f t="shared" si="75"/>
        <v>0</v>
      </c>
      <c r="AH252" s="581"/>
      <c r="AI252" s="581"/>
      <c r="AJ252" s="581"/>
      <c r="AK252" s="581"/>
      <c r="AL252" s="581"/>
      <c r="AM252" s="581"/>
      <c r="AN252" s="505">
        <f t="shared" si="82"/>
        <v>0</v>
      </c>
      <c r="AO252" s="516" t="str">
        <f t="shared" si="94"/>
        <v>6-1900</v>
      </c>
      <c r="AP252" s="584"/>
      <c r="AQ252" s="584">
        <v>36</v>
      </c>
      <c r="AR252" s="515" t="str">
        <f t="shared" si="76"/>
        <v>WAITING FOR PLAN</v>
      </c>
      <c r="AS252" s="515"/>
      <c r="AT252" s="515"/>
      <c r="AU252" s="517"/>
      <c r="AV252" s="517"/>
      <c r="AW252" s="514"/>
      <c r="AX252" s="515"/>
      <c r="AY252" s="517"/>
      <c r="AZ252" s="517"/>
      <c r="BA252" s="580"/>
      <c r="BB252" s="580"/>
      <c r="BC252" s="627"/>
      <c r="BD252" s="590"/>
      <c r="BE252" s="591"/>
      <c r="BF252" s="591"/>
      <c r="BG252" s="591"/>
      <c r="BH252" s="584"/>
      <c r="BI252" s="591"/>
      <c r="BJ252" s="591"/>
      <c r="BK252" s="584"/>
      <c r="BL252" s="584"/>
      <c r="BM252" s="591"/>
      <c r="BN252" s="591"/>
      <c r="BO252" s="591"/>
      <c r="BP252" s="591"/>
      <c r="BQ252" s="592"/>
      <c r="BR252" s="505">
        <f t="shared" si="83"/>
        <v>0</v>
      </c>
      <c r="BS252" s="505" t="str">
        <f t="shared" si="84"/>
        <v/>
      </c>
      <c r="BT252" s="499"/>
      <c r="BU252" s="499" t="str">
        <f t="shared" si="77"/>
        <v/>
      </c>
      <c r="BV252" s="499"/>
      <c r="BW252" s="499" t="str">
        <f t="shared" si="85"/>
        <v/>
      </c>
      <c r="BX252" s="499">
        <f t="shared" si="78"/>
        <v>0</v>
      </c>
      <c r="BY252" s="499"/>
      <c r="BZ252" s="499"/>
      <c r="CA252" s="584"/>
      <c r="CB252" s="520">
        <f t="shared" si="86"/>
        <v>0</v>
      </c>
      <c r="CC252" s="521">
        <v>2</v>
      </c>
      <c r="CD252" s="522">
        <f t="shared" si="87"/>
        <v>0</v>
      </c>
      <c r="CE252" s="628"/>
      <c r="CF252" s="628"/>
      <c r="CG252" s="592"/>
      <c r="CH252" s="629"/>
      <c r="CI252" s="630">
        <f t="shared" si="89"/>
        <v>0</v>
      </c>
      <c r="CJ252" s="580"/>
      <c r="CK252" s="631"/>
      <c r="CL252" s="631"/>
      <c r="CM252" s="513">
        <f t="shared" si="90"/>
        <v>0</v>
      </c>
      <c r="CN252" s="513">
        <f t="shared" si="91"/>
        <v>0</v>
      </c>
      <c r="CO252" s="580"/>
      <c r="CP252" s="580"/>
      <c r="CQ252" s="580"/>
      <c r="CR252" s="501">
        <f t="shared" si="92"/>
        <v>0</v>
      </c>
      <c r="CS252" s="632"/>
      <c r="CT252" s="632"/>
      <c r="CU252" s="527">
        <f t="shared" si="93"/>
        <v>0</v>
      </c>
      <c r="CV252" s="633"/>
    </row>
    <row r="253" hidden="1" spans="1:100">
      <c r="A253" s="584"/>
      <c r="B253" s="581" t="s">
        <v>116</v>
      </c>
      <c r="C253" s="581" t="s">
        <v>292</v>
      </c>
      <c r="D253" s="621" t="s">
        <v>364</v>
      </c>
      <c r="E253" s="581"/>
      <c r="F253" s="581"/>
      <c r="G253" s="581" t="s">
        <v>993</v>
      </c>
      <c r="H253" s="580" t="s">
        <v>366</v>
      </c>
      <c r="I253" s="581"/>
      <c r="J253" s="580"/>
      <c r="K253" s="580"/>
      <c r="L253" s="581"/>
      <c r="M253" s="595"/>
      <c r="N253" s="588" t="s">
        <v>994</v>
      </c>
      <c r="O253" s="501" t="s">
        <v>582</v>
      </c>
      <c r="P253" s="500" t="str">
        <f t="shared" si="73"/>
        <v>NO DATA</v>
      </c>
      <c r="Q253" s="580">
        <v>0</v>
      </c>
      <c r="R253" s="580"/>
      <c r="S253" s="504" t="str">
        <f t="shared" si="79"/>
        <v>NOT STARTED</v>
      </c>
      <c r="T253" s="505">
        <f t="shared" si="80"/>
        <v>0</v>
      </c>
      <c r="U253" s="622" t="str">
        <f t="shared" si="95"/>
        <v/>
      </c>
      <c r="V253" s="584"/>
      <c r="W253" s="585"/>
      <c r="X253" s="507" t="str">
        <f t="shared" si="81"/>
        <v>FOR SURVEY</v>
      </c>
      <c r="Y253" s="623"/>
      <c r="Z253" s="623"/>
      <c r="AA253" s="624"/>
      <c r="AB253" s="580"/>
      <c r="AC253" s="624"/>
      <c r="AD253" s="625"/>
      <c r="AE253" s="512" t="s">
        <v>128</v>
      </c>
      <c r="AF253" s="626">
        <f t="shared" si="74"/>
        <v>0</v>
      </c>
      <c r="AG253" s="591">
        <f t="shared" si="75"/>
        <v>0</v>
      </c>
      <c r="AH253" s="581"/>
      <c r="AI253" s="581"/>
      <c r="AJ253" s="581"/>
      <c r="AK253" s="581"/>
      <c r="AL253" s="581"/>
      <c r="AM253" s="581"/>
      <c r="AN253" s="505">
        <f t="shared" si="82"/>
        <v>0</v>
      </c>
      <c r="AO253" s="516" t="str">
        <f t="shared" si="94"/>
        <v>6-1900</v>
      </c>
      <c r="AP253" s="584"/>
      <c r="AQ253" s="584">
        <v>36</v>
      </c>
      <c r="AR253" s="515" t="str">
        <f t="shared" si="76"/>
        <v>WAITING FOR PLAN</v>
      </c>
      <c r="AS253" s="515"/>
      <c r="AT253" s="515"/>
      <c r="AU253" s="517"/>
      <c r="AV253" s="517"/>
      <c r="AW253" s="514"/>
      <c r="AX253" s="515"/>
      <c r="AY253" s="517"/>
      <c r="AZ253" s="517"/>
      <c r="BA253" s="580"/>
      <c r="BB253" s="580"/>
      <c r="BC253" s="627"/>
      <c r="BD253" s="590"/>
      <c r="BE253" s="591"/>
      <c r="BF253" s="591"/>
      <c r="BG253" s="591"/>
      <c r="BH253" s="584"/>
      <c r="BI253" s="591"/>
      <c r="BJ253" s="591"/>
      <c r="BK253" s="584"/>
      <c r="BL253" s="584"/>
      <c r="BM253" s="591"/>
      <c r="BN253" s="591"/>
      <c r="BO253" s="591"/>
      <c r="BP253" s="591"/>
      <c r="BQ253" s="592"/>
      <c r="BR253" s="505">
        <f t="shared" si="83"/>
        <v>0</v>
      </c>
      <c r="BS253" s="505" t="str">
        <f t="shared" si="84"/>
        <v/>
      </c>
      <c r="BT253" s="499"/>
      <c r="BU253" s="499" t="str">
        <f t="shared" si="77"/>
        <v/>
      </c>
      <c r="BV253" s="499"/>
      <c r="BW253" s="499" t="str">
        <f t="shared" si="85"/>
        <v/>
      </c>
      <c r="BX253" s="499">
        <f t="shared" si="78"/>
        <v>0</v>
      </c>
      <c r="BY253" s="499"/>
      <c r="BZ253" s="499"/>
      <c r="CA253" s="584"/>
      <c r="CB253" s="520">
        <f t="shared" si="86"/>
        <v>0</v>
      </c>
      <c r="CC253" s="521">
        <v>2</v>
      </c>
      <c r="CD253" s="522">
        <f t="shared" si="87"/>
        <v>0</v>
      </c>
      <c r="CE253" s="628"/>
      <c r="CF253" s="628"/>
      <c r="CG253" s="592"/>
      <c r="CH253" s="629"/>
      <c r="CI253" s="630">
        <f t="shared" si="89"/>
        <v>0</v>
      </c>
      <c r="CJ253" s="580"/>
      <c r="CK253" s="631"/>
      <c r="CL253" s="631"/>
      <c r="CM253" s="513">
        <f t="shared" si="90"/>
        <v>0</v>
      </c>
      <c r="CN253" s="513">
        <f t="shared" si="91"/>
        <v>0</v>
      </c>
      <c r="CO253" s="580"/>
      <c r="CP253" s="580"/>
      <c r="CQ253" s="580"/>
      <c r="CR253" s="501">
        <f t="shared" si="92"/>
        <v>0</v>
      </c>
      <c r="CS253" s="632"/>
      <c r="CT253" s="632"/>
      <c r="CU253" s="527">
        <f t="shared" si="93"/>
        <v>0</v>
      </c>
      <c r="CV253" s="633"/>
    </row>
    <row r="254" hidden="1" spans="1:100">
      <c r="A254" s="584"/>
      <c r="B254" s="581" t="s">
        <v>116</v>
      </c>
      <c r="C254" s="581" t="s">
        <v>292</v>
      </c>
      <c r="D254" s="621" t="s">
        <v>607</v>
      </c>
      <c r="E254" s="581"/>
      <c r="F254" s="581"/>
      <c r="G254" s="581" t="s">
        <v>608</v>
      </c>
      <c r="H254" s="580" t="s">
        <v>609</v>
      </c>
      <c r="I254" s="581"/>
      <c r="J254" s="580"/>
      <c r="K254" s="580"/>
      <c r="L254" s="581"/>
      <c r="M254" s="595"/>
      <c r="N254" s="588" t="s">
        <v>995</v>
      </c>
      <c r="O254" s="501" t="s">
        <v>582</v>
      </c>
      <c r="P254" s="500" t="str">
        <f t="shared" si="73"/>
        <v>NO DATA</v>
      </c>
      <c r="Q254" s="580">
        <v>0</v>
      </c>
      <c r="R254" s="580"/>
      <c r="S254" s="504" t="str">
        <f t="shared" si="79"/>
        <v>NOT STARTED</v>
      </c>
      <c r="T254" s="505">
        <f t="shared" si="80"/>
        <v>0</v>
      </c>
      <c r="U254" s="622" t="str">
        <f t="shared" si="95"/>
        <v/>
      </c>
      <c r="V254" s="584"/>
      <c r="W254" s="585"/>
      <c r="X254" s="507" t="str">
        <f t="shared" si="81"/>
        <v>FOR SURVEY</v>
      </c>
      <c r="Y254" s="623"/>
      <c r="Z254" s="623"/>
      <c r="AA254" s="624"/>
      <c r="AB254" s="580"/>
      <c r="AC254" s="624"/>
      <c r="AD254" s="625"/>
      <c r="AE254" s="512" t="s">
        <v>128</v>
      </c>
      <c r="AF254" s="626">
        <f t="shared" si="74"/>
        <v>0</v>
      </c>
      <c r="AG254" s="591">
        <f t="shared" si="75"/>
        <v>0</v>
      </c>
      <c r="AH254" s="581"/>
      <c r="AI254" s="581"/>
      <c r="AJ254" s="581"/>
      <c r="AK254" s="581"/>
      <c r="AL254" s="581"/>
      <c r="AM254" s="581"/>
      <c r="AN254" s="505">
        <f t="shared" si="82"/>
        <v>0</v>
      </c>
      <c r="AO254" s="516" t="str">
        <f t="shared" si="94"/>
        <v>6-1900</v>
      </c>
      <c r="AP254" s="584"/>
      <c r="AQ254" s="584">
        <v>36</v>
      </c>
      <c r="AR254" s="515" t="str">
        <f t="shared" si="76"/>
        <v>WAITING FOR PLAN</v>
      </c>
      <c r="AS254" s="515"/>
      <c r="AT254" s="515"/>
      <c r="AU254" s="517"/>
      <c r="AV254" s="517"/>
      <c r="AW254" s="514"/>
      <c r="AX254" s="515"/>
      <c r="AY254" s="517"/>
      <c r="AZ254" s="517"/>
      <c r="BA254" s="580"/>
      <c r="BB254" s="580"/>
      <c r="BC254" s="627"/>
      <c r="BD254" s="590"/>
      <c r="BE254" s="591"/>
      <c r="BF254" s="591"/>
      <c r="BG254" s="591"/>
      <c r="BH254" s="584"/>
      <c r="BI254" s="591"/>
      <c r="BJ254" s="591"/>
      <c r="BK254" s="584"/>
      <c r="BL254" s="584"/>
      <c r="BM254" s="591"/>
      <c r="BN254" s="591"/>
      <c r="BO254" s="591"/>
      <c r="BP254" s="591"/>
      <c r="BQ254" s="592"/>
      <c r="BR254" s="505">
        <f t="shared" si="83"/>
        <v>0</v>
      </c>
      <c r="BS254" s="505" t="str">
        <f t="shared" si="84"/>
        <v/>
      </c>
      <c r="BT254" s="499"/>
      <c r="BU254" s="499" t="str">
        <f t="shared" si="77"/>
        <v/>
      </c>
      <c r="BV254" s="499"/>
      <c r="BW254" s="499" t="str">
        <f t="shared" si="85"/>
        <v/>
      </c>
      <c r="BX254" s="499">
        <f t="shared" si="78"/>
        <v>0</v>
      </c>
      <c r="BY254" s="499"/>
      <c r="BZ254" s="499"/>
      <c r="CA254" s="584"/>
      <c r="CB254" s="520">
        <f t="shared" si="86"/>
        <v>0</v>
      </c>
      <c r="CC254" s="521">
        <v>2</v>
      </c>
      <c r="CD254" s="522">
        <f t="shared" si="87"/>
        <v>0</v>
      </c>
      <c r="CE254" s="628"/>
      <c r="CF254" s="628"/>
      <c r="CG254" s="592"/>
      <c r="CH254" s="629"/>
      <c r="CI254" s="630">
        <f t="shared" si="89"/>
        <v>0</v>
      </c>
      <c r="CJ254" s="580"/>
      <c r="CK254" s="631"/>
      <c r="CL254" s="631"/>
      <c r="CM254" s="513">
        <f t="shared" si="90"/>
        <v>0</v>
      </c>
      <c r="CN254" s="513">
        <f t="shared" si="91"/>
        <v>0</v>
      </c>
      <c r="CO254" s="580"/>
      <c r="CP254" s="580"/>
      <c r="CQ254" s="580"/>
      <c r="CR254" s="501">
        <f t="shared" si="92"/>
        <v>0</v>
      </c>
      <c r="CS254" s="632"/>
      <c r="CT254" s="632"/>
      <c r="CU254" s="527">
        <f t="shared" si="93"/>
        <v>0</v>
      </c>
      <c r="CV254" s="633"/>
    </row>
    <row r="255" hidden="1" spans="1:100">
      <c r="A255" s="584"/>
      <c r="B255" s="581" t="s">
        <v>116</v>
      </c>
      <c r="C255" s="581" t="s">
        <v>292</v>
      </c>
      <c r="D255" s="621" t="s">
        <v>364</v>
      </c>
      <c r="E255" s="581"/>
      <c r="F255" s="581"/>
      <c r="G255" s="581">
        <v>0</v>
      </c>
      <c r="H255" s="580" t="s">
        <v>366</v>
      </c>
      <c r="I255" s="581"/>
      <c r="J255" s="580"/>
      <c r="K255" s="580"/>
      <c r="L255" s="581"/>
      <c r="M255" s="595"/>
      <c r="N255" s="588" t="s">
        <v>996</v>
      </c>
      <c r="O255" s="501" t="s">
        <v>582</v>
      </c>
      <c r="P255" s="500" t="str">
        <f t="shared" si="73"/>
        <v>NO DATA</v>
      </c>
      <c r="Q255" s="580">
        <v>0</v>
      </c>
      <c r="R255" s="580"/>
      <c r="S255" s="504" t="str">
        <f t="shared" si="79"/>
        <v>NOT STARTED</v>
      </c>
      <c r="T255" s="505">
        <f t="shared" si="80"/>
        <v>0</v>
      </c>
      <c r="U255" s="622" t="str">
        <f t="shared" si="95"/>
        <v/>
      </c>
      <c r="V255" s="584"/>
      <c r="W255" s="585"/>
      <c r="X255" s="507" t="str">
        <f t="shared" si="81"/>
        <v>FOR SURVEY</v>
      </c>
      <c r="Y255" s="623"/>
      <c r="Z255" s="623"/>
      <c r="AA255" s="624"/>
      <c r="AB255" s="580"/>
      <c r="AC255" s="624"/>
      <c r="AD255" s="625"/>
      <c r="AE255" s="512" t="s">
        <v>128</v>
      </c>
      <c r="AF255" s="626">
        <f t="shared" si="74"/>
        <v>0</v>
      </c>
      <c r="AG255" s="591">
        <f t="shared" si="75"/>
        <v>0</v>
      </c>
      <c r="AH255" s="581"/>
      <c r="AI255" s="581"/>
      <c r="AJ255" s="581"/>
      <c r="AK255" s="581"/>
      <c r="AL255" s="581"/>
      <c r="AM255" s="581"/>
      <c r="AN255" s="505">
        <f t="shared" si="82"/>
        <v>0</v>
      </c>
      <c r="AO255" s="516" t="str">
        <f t="shared" si="94"/>
        <v>6-1900</v>
      </c>
      <c r="AP255" s="584"/>
      <c r="AQ255" s="584">
        <v>36</v>
      </c>
      <c r="AR255" s="515" t="str">
        <f t="shared" si="76"/>
        <v>WAITING FOR PLAN</v>
      </c>
      <c r="AS255" s="515"/>
      <c r="AT255" s="515"/>
      <c r="AU255" s="517"/>
      <c r="AV255" s="517"/>
      <c r="AW255" s="514"/>
      <c r="AX255" s="515"/>
      <c r="AY255" s="517"/>
      <c r="AZ255" s="517"/>
      <c r="BA255" s="580"/>
      <c r="BB255" s="580"/>
      <c r="BC255" s="627"/>
      <c r="BD255" s="590"/>
      <c r="BE255" s="591"/>
      <c r="BF255" s="591"/>
      <c r="BG255" s="591"/>
      <c r="BH255" s="584"/>
      <c r="BI255" s="591"/>
      <c r="BJ255" s="591"/>
      <c r="BK255" s="584"/>
      <c r="BL255" s="584"/>
      <c r="BM255" s="591"/>
      <c r="BN255" s="591"/>
      <c r="BO255" s="591"/>
      <c r="BP255" s="591"/>
      <c r="BQ255" s="592"/>
      <c r="BR255" s="505">
        <f t="shared" si="83"/>
        <v>0</v>
      </c>
      <c r="BS255" s="505" t="str">
        <f t="shared" si="84"/>
        <v/>
      </c>
      <c r="BT255" s="499"/>
      <c r="BU255" s="499" t="str">
        <f t="shared" si="77"/>
        <v/>
      </c>
      <c r="BV255" s="499"/>
      <c r="BW255" s="499" t="str">
        <f t="shared" si="85"/>
        <v/>
      </c>
      <c r="BX255" s="499">
        <f t="shared" si="78"/>
        <v>0</v>
      </c>
      <c r="BY255" s="499"/>
      <c r="BZ255" s="499"/>
      <c r="CA255" s="584"/>
      <c r="CB255" s="520">
        <f t="shared" si="86"/>
        <v>0</v>
      </c>
      <c r="CC255" s="521">
        <v>2</v>
      </c>
      <c r="CD255" s="522">
        <f t="shared" si="87"/>
        <v>0</v>
      </c>
      <c r="CE255" s="628"/>
      <c r="CF255" s="628"/>
      <c r="CG255" s="592"/>
      <c r="CH255" s="629"/>
      <c r="CI255" s="630">
        <f t="shared" si="89"/>
        <v>0</v>
      </c>
      <c r="CJ255" s="580"/>
      <c r="CK255" s="631"/>
      <c r="CL255" s="631"/>
      <c r="CM255" s="513">
        <f t="shared" si="90"/>
        <v>0</v>
      </c>
      <c r="CN255" s="513">
        <f t="shared" si="91"/>
        <v>0</v>
      </c>
      <c r="CO255" s="580"/>
      <c r="CP255" s="580"/>
      <c r="CQ255" s="580"/>
      <c r="CR255" s="501">
        <f t="shared" si="92"/>
        <v>0</v>
      </c>
      <c r="CS255" s="632"/>
      <c r="CT255" s="632"/>
      <c r="CU255" s="527">
        <f t="shared" si="93"/>
        <v>0</v>
      </c>
      <c r="CV255" s="633"/>
    </row>
    <row r="256" hidden="1" spans="1:100">
      <c r="A256" s="584"/>
      <c r="B256" s="581" t="s">
        <v>116</v>
      </c>
      <c r="C256" s="581" t="s">
        <v>292</v>
      </c>
      <c r="D256" s="621" t="s">
        <v>136</v>
      </c>
      <c r="E256" s="581"/>
      <c r="F256" s="581"/>
      <c r="G256" s="581" t="s">
        <v>997</v>
      </c>
      <c r="H256" s="580" t="s">
        <v>138</v>
      </c>
      <c r="I256" s="581"/>
      <c r="J256" s="580"/>
      <c r="K256" s="580"/>
      <c r="L256" s="581"/>
      <c r="M256" s="595"/>
      <c r="N256" s="588" t="s">
        <v>998</v>
      </c>
      <c r="O256" s="501" t="s">
        <v>548</v>
      </c>
      <c r="P256" s="500" t="str">
        <f t="shared" si="73"/>
        <v>NO DATA</v>
      </c>
      <c r="Q256" s="580">
        <v>0</v>
      </c>
      <c r="R256" s="580"/>
      <c r="S256" s="504" t="str">
        <f t="shared" si="79"/>
        <v>NOT STARTED</v>
      </c>
      <c r="T256" s="505">
        <f t="shared" si="80"/>
        <v>0</v>
      </c>
      <c r="U256" s="622" t="str">
        <f t="shared" si="95"/>
        <v/>
      </c>
      <c r="V256" s="584"/>
      <c r="W256" s="585"/>
      <c r="X256" s="507" t="str">
        <f t="shared" si="81"/>
        <v>FOR SURVEY</v>
      </c>
      <c r="Y256" s="623"/>
      <c r="Z256" s="623"/>
      <c r="AA256" s="624"/>
      <c r="AB256" s="580"/>
      <c r="AC256" s="624"/>
      <c r="AD256" s="625"/>
      <c r="AE256" s="512" t="s">
        <v>298</v>
      </c>
      <c r="AF256" s="626">
        <f t="shared" si="74"/>
        <v>0</v>
      </c>
      <c r="AG256" s="591">
        <f t="shared" si="75"/>
        <v>0</v>
      </c>
      <c r="AH256" s="581"/>
      <c r="AI256" s="581"/>
      <c r="AJ256" s="581"/>
      <c r="AK256" s="581"/>
      <c r="AL256" s="581"/>
      <c r="AM256" s="581"/>
      <c r="AN256" s="505">
        <f t="shared" si="82"/>
        <v>0</v>
      </c>
      <c r="AO256" s="516" t="str">
        <f t="shared" si="94"/>
        <v>6-1900</v>
      </c>
      <c r="AP256" s="584"/>
      <c r="AQ256" s="584">
        <v>36</v>
      </c>
      <c r="AR256" s="515" t="str">
        <f t="shared" si="76"/>
        <v>WAITING FOR PLAN</v>
      </c>
      <c r="AS256" s="515"/>
      <c r="AT256" s="515"/>
      <c r="AU256" s="517"/>
      <c r="AV256" s="517"/>
      <c r="AW256" s="514"/>
      <c r="AX256" s="515"/>
      <c r="AY256" s="517"/>
      <c r="AZ256" s="517"/>
      <c r="BA256" s="580"/>
      <c r="BB256" s="580"/>
      <c r="BC256" s="627"/>
      <c r="BD256" s="590"/>
      <c r="BE256" s="591"/>
      <c r="BF256" s="591"/>
      <c r="BG256" s="591"/>
      <c r="BH256" s="584"/>
      <c r="BI256" s="591"/>
      <c r="BJ256" s="591"/>
      <c r="BK256" s="584"/>
      <c r="BL256" s="584"/>
      <c r="BM256" s="591"/>
      <c r="BN256" s="591"/>
      <c r="BO256" s="591"/>
      <c r="BP256" s="591"/>
      <c r="BQ256" s="592"/>
      <c r="BR256" s="505">
        <f t="shared" si="83"/>
        <v>0</v>
      </c>
      <c r="BS256" s="505" t="str">
        <f t="shared" si="84"/>
        <v/>
      </c>
      <c r="BT256" s="499"/>
      <c r="BU256" s="499" t="str">
        <f t="shared" si="77"/>
        <v/>
      </c>
      <c r="BV256" s="499"/>
      <c r="BW256" s="499" t="str">
        <f t="shared" si="85"/>
        <v/>
      </c>
      <c r="BX256" s="499">
        <f t="shared" si="78"/>
        <v>0</v>
      </c>
      <c r="BY256" s="499"/>
      <c r="BZ256" s="499"/>
      <c r="CA256" s="584"/>
      <c r="CB256" s="520">
        <f t="shared" si="86"/>
        <v>0</v>
      </c>
      <c r="CC256" s="521">
        <v>2</v>
      </c>
      <c r="CD256" s="522">
        <f t="shared" si="87"/>
        <v>0</v>
      </c>
      <c r="CE256" s="628"/>
      <c r="CF256" s="628"/>
      <c r="CG256" s="592"/>
      <c r="CH256" s="629"/>
      <c r="CI256" s="630">
        <f t="shared" si="89"/>
        <v>0</v>
      </c>
      <c r="CJ256" s="580"/>
      <c r="CK256" s="631"/>
      <c r="CL256" s="631"/>
      <c r="CM256" s="513">
        <f t="shared" si="90"/>
        <v>0</v>
      </c>
      <c r="CN256" s="513">
        <f t="shared" si="91"/>
        <v>0</v>
      </c>
      <c r="CO256" s="580"/>
      <c r="CP256" s="580"/>
      <c r="CQ256" s="580"/>
      <c r="CR256" s="501">
        <f t="shared" si="92"/>
        <v>0</v>
      </c>
      <c r="CS256" s="632"/>
      <c r="CT256" s="632"/>
      <c r="CU256" s="527">
        <f t="shared" si="93"/>
        <v>0</v>
      </c>
      <c r="CV256" s="633"/>
    </row>
    <row r="257" hidden="1" spans="1:100">
      <c r="A257" s="584"/>
      <c r="B257" s="581" t="s">
        <v>116</v>
      </c>
      <c r="C257" s="581" t="s">
        <v>292</v>
      </c>
      <c r="D257" s="621" t="s">
        <v>136</v>
      </c>
      <c r="E257" s="581"/>
      <c r="F257" s="581"/>
      <c r="G257" s="581" t="s">
        <v>999</v>
      </c>
      <c r="H257" s="580" t="s">
        <v>285</v>
      </c>
      <c r="I257" s="581"/>
      <c r="J257" s="580"/>
      <c r="K257" s="580"/>
      <c r="L257" s="581"/>
      <c r="M257" s="595"/>
      <c r="N257" s="588" t="s">
        <v>1000</v>
      </c>
      <c r="O257" s="501" t="s">
        <v>548</v>
      </c>
      <c r="P257" s="500" t="str">
        <f t="shared" si="73"/>
        <v>NO DATA</v>
      </c>
      <c r="Q257" s="580">
        <v>0</v>
      </c>
      <c r="R257" s="580"/>
      <c r="S257" s="504" t="str">
        <f t="shared" si="79"/>
        <v>NOT STARTED</v>
      </c>
      <c r="T257" s="505">
        <f t="shared" si="80"/>
        <v>0</v>
      </c>
      <c r="U257" s="622" t="str">
        <f t="shared" si="95"/>
        <v/>
      </c>
      <c r="V257" s="584"/>
      <c r="W257" s="585"/>
      <c r="X257" s="507" t="str">
        <f t="shared" si="81"/>
        <v>FOR SURVEY</v>
      </c>
      <c r="Y257" s="623"/>
      <c r="Z257" s="623"/>
      <c r="AA257" s="624"/>
      <c r="AB257" s="580"/>
      <c r="AC257" s="624"/>
      <c r="AD257" s="625"/>
      <c r="AE257" s="512" t="s">
        <v>298</v>
      </c>
      <c r="AF257" s="626">
        <f t="shared" si="74"/>
        <v>0</v>
      </c>
      <c r="AG257" s="591">
        <f t="shared" si="75"/>
        <v>0</v>
      </c>
      <c r="AH257" s="581"/>
      <c r="AI257" s="581"/>
      <c r="AJ257" s="581"/>
      <c r="AK257" s="581"/>
      <c r="AL257" s="581"/>
      <c r="AM257" s="581"/>
      <c r="AN257" s="505">
        <f t="shared" si="82"/>
        <v>0</v>
      </c>
      <c r="AO257" s="516" t="str">
        <f t="shared" si="94"/>
        <v>6-1900</v>
      </c>
      <c r="AP257" s="584"/>
      <c r="AQ257" s="584">
        <v>36</v>
      </c>
      <c r="AR257" s="515" t="str">
        <f t="shared" si="76"/>
        <v>WAITING FOR PLAN</v>
      </c>
      <c r="AS257" s="515"/>
      <c r="AT257" s="515"/>
      <c r="AU257" s="517"/>
      <c r="AV257" s="517"/>
      <c r="AW257" s="514"/>
      <c r="AX257" s="515"/>
      <c r="AY257" s="517"/>
      <c r="AZ257" s="517"/>
      <c r="BA257" s="580"/>
      <c r="BB257" s="580"/>
      <c r="BC257" s="627"/>
      <c r="BD257" s="590"/>
      <c r="BE257" s="591"/>
      <c r="BF257" s="591"/>
      <c r="BG257" s="591"/>
      <c r="BH257" s="584"/>
      <c r="BI257" s="591"/>
      <c r="BJ257" s="591"/>
      <c r="BK257" s="584"/>
      <c r="BL257" s="584"/>
      <c r="BM257" s="591"/>
      <c r="BN257" s="591"/>
      <c r="BO257" s="591"/>
      <c r="BP257" s="591"/>
      <c r="BQ257" s="592"/>
      <c r="BR257" s="505">
        <f t="shared" si="83"/>
        <v>0</v>
      </c>
      <c r="BS257" s="505" t="str">
        <f t="shared" si="84"/>
        <v/>
      </c>
      <c r="BT257" s="499"/>
      <c r="BU257" s="499" t="str">
        <f t="shared" si="77"/>
        <v/>
      </c>
      <c r="BV257" s="499"/>
      <c r="BW257" s="499" t="str">
        <f t="shared" si="85"/>
        <v/>
      </c>
      <c r="BX257" s="499">
        <f t="shared" si="78"/>
        <v>0</v>
      </c>
      <c r="BY257" s="499"/>
      <c r="BZ257" s="499"/>
      <c r="CA257" s="584"/>
      <c r="CB257" s="520">
        <f t="shared" si="86"/>
        <v>0</v>
      </c>
      <c r="CC257" s="521">
        <v>2</v>
      </c>
      <c r="CD257" s="522">
        <f t="shared" si="87"/>
        <v>0</v>
      </c>
      <c r="CE257" s="628"/>
      <c r="CF257" s="628"/>
      <c r="CG257" s="592"/>
      <c r="CH257" s="629"/>
      <c r="CI257" s="630">
        <f t="shared" si="89"/>
        <v>0</v>
      </c>
      <c r="CJ257" s="580"/>
      <c r="CK257" s="631"/>
      <c r="CL257" s="631"/>
      <c r="CM257" s="513">
        <f t="shared" si="90"/>
        <v>0</v>
      </c>
      <c r="CN257" s="513">
        <f t="shared" si="91"/>
        <v>0</v>
      </c>
      <c r="CO257" s="580"/>
      <c r="CP257" s="580"/>
      <c r="CQ257" s="580"/>
      <c r="CR257" s="501">
        <f t="shared" si="92"/>
        <v>0</v>
      </c>
      <c r="CS257" s="632"/>
      <c r="CT257" s="632"/>
      <c r="CU257" s="527">
        <f t="shared" si="93"/>
        <v>0</v>
      </c>
      <c r="CV257" s="633"/>
    </row>
    <row r="258" hidden="1" spans="1:100">
      <c r="A258" s="584"/>
      <c r="B258" s="581" t="s">
        <v>116</v>
      </c>
      <c r="C258" s="581" t="s">
        <v>292</v>
      </c>
      <c r="D258" s="621" t="s">
        <v>136</v>
      </c>
      <c r="E258" s="581"/>
      <c r="F258" s="581"/>
      <c r="G258" s="581" t="s">
        <v>138</v>
      </c>
      <c r="H258" s="580" t="s">
        <v>138</v>
      </c>
      <c r="I258" s="581"/>
      <c r="J258" s="580"/>
      <c r="K258" s="580"/>
      <c r="L258" s="581"/>
      <c r="M258" s="595"/>
      <c r="N258" s="588" t="s">
        <v>1001</v>
      </c>
      <c r="O258" s="501" t="s">
        <v>582</v>
      </c>
      <c r="P258" s="500" t="str">
        <f t="shared" si="73"/>
        <v>NO DATA</v>
      </c>
      <c r="Q258" s="580">
        <v>0</v>
      </c>
      <c r="R258" s="580"/>
      <c r="S258" s="504" t="str">
        <f t="shared" si="79"/>
        <v>NOT STARTED</v>
      </c>
      <c r="T258" s="505">
        <f t="shared" si="80"/>
        <v>0</v>
      </c>
      <c r="U258" s="622" t="str">
        <f t="shared" si="95"/>
        <v/>
      </c>
      <c r="V258" s="584"/>
      <c r="W258" s="585"/>
      <c r="X258" s="507" t="str">
        <f t="shared" si="81"/>
        <v>FOR SURVEY</v>
      </c>
      <c r="Y258" s="623"/>
      <c r="Z258" s="623"/>
      <c r="AA258" s="624"/>
      <c r="AB258" s="580"/>
      <c r="AC258" s="624"/>
      <c r="AD258" s="625"/>
      <c r="AE258" s="512" t="s">
        <v>128</v>
      </c>
      <c r="AF258" s="626">
        <f t="shared" si="74"/>
        <v>0</v>
      </c>
      <c r="AG258" s="591">
        <f t="shared" si="75"/>
        <v>0</v>
      </c>
      <c r="AH258" s="581"/>
      <c r="AI258" s="581"/>
      <c r="AJ258" s="581"/>
      <c r="AK258" s="581"/>
      <c r="AL258" s="581"/>
      <c r="AM258" s="581"/>
      <c r="AN258" s="505">
        <f t="shared" si="82"/>
        <v>0</v>
      </c>
      <c r="AO258" s="516" t="str">
        <f t="shared" si="94"/>
        <v>6-1900</v>
      </c>
      <c r="AP258" s="584"/>
      <c r="AQ258" s="584">
        <v>36</v>
      </c>
      <c r="AR258" s="515" t="str">
        <f t="shared" si="76"/>
        <v>WAITING FOR PLAN</v>
      </c>
      <c r="AS258" s="515"/>
      <c r="AT258" s="515"/>
      <c r="AU258" s="517"/>
      <c r="AV258" s="517"/>
      <c r="AW258" s="514"/>
      <c r="AX258" s="515"/>
      <c r="AY258" s="517"/>
      <c r="AZ258" s="517"/>
      <c r="BA258" s="580"/>
      <c r="BB258" s="580"/>
      <c r="BC258" s="627"/>
      <c r="BD258" s="590"/>
      <c r="BE258" s="591"/>
      <c r="BF258" s="591"/>
      <c r="BG258" s="591"/>
      <c r="BH258" s="584"/>
      <c r="BI258" s="591"/>
      <c r="BJ258" s="591"/>
      <c r="BK258" s="584"/>
      <c r="BL258" s="584"/>
      <c r="BM258" s="591"/>
      <c r="BN258" s="591"/>
      <c r="BO258" s="591"/>
      <c r="BP258" s="591"/>
      <c r="BQ258" s="592"/>
      <c r="BR258" s="505">
        <f t="shared" si="83"/>
        <v>0</v>
      </c>
      <c r="BS258" s="505" t="str">
        <f t="shared" si="84"/>
        <v/>
      </c>
      <c r="BT258" s="499"/>
      <c r="BU258" s="499" t="str">
        <f t="shared" si="77"/>
        <v/>
      </c>
      <c r="BV258" s="499"/>
      <c r="BW258" s="499" t="str">
        <f t="shared" si="85"/>
        <v/>
      </c>
      <c r="BX258" s="499">
        <f t="shared" si="78"/>
        <v>0</v>
      </c>
      <c r="BY258" s="499"/>
      <c r="BZ258" s="499"/>
      <c r="CA258" s="584"/>
      <c r="CB258" s="520">
        <f t="shared" si="86"/>
        <v>0</v>
      </c>
      <c r="CC258" s="521">
        <v>2</v>
      </c>
      <c r="CD258" s="522">
        <f t="shared" si="87"/>
        <v>0</v>
      </c>
      <c r="CE258" s="628"/>
      <c r="CF258" s="628"/>
      <c r="CG258" s="592"/>
      <c r="CH258" s="629"/>
      <c r="CI258" s="630">
        <f t="shared" si="89"/>
        <v>0</v>
      </c>
      <c r="CJ258" s="580"/>
      <c r="CK258" s="631"/>
      <c r="CL258" s="631"/>
      <c r="CM258" s="513">
        <f t="shared" si="90"/>
        <v>0</v>
      </c>
      <c r="CN258" s="513">
        <f t="shared" si="91"/>
        <v>0</v>
      </c>
      <c r="CO258" s="580"/>
      <c r="CP258" s="580"/>
      <c r="CQ258" s="580"/>
      <c r="CR258" s="501">
        <f t="shared" si="92"/>
        <v>0</v>
      </c>
      <c r="CS258" s="632"/>
      <c r="CT258" s="632"/>
      <c r="CU258" s="527">
        <f t="shared" si="93"/>
        <v>0</v>
      </c>
      <c r="CV258" s="633"/>
    </row>
    <row r="259" hidden="1" spans="1:100">
      <c r="A259" s="584"/>
      <c r="B259" s="581" t="s">
        <v>116</v>
      </c>
      <c r="C259" s="581" t="s">
        <v>292</v>
      </c>
      <c r="D259" s="621" t="s">
        <v>136</v>
      </c>
      <c r="E259" s="581"/>
      <c r="F259" s="581"/>
      <c r="G259" s="581" t="s">
        <v>1002</v>
      </c>
      <c r="H259" s="580" t="s">
        <v>138</v>
      </c>
      <c r="I259" s="581"/>
      <c r="J259" s="580"/>
      <c r="K259" s="580"/>
      <c r="L259" s="581"/>
      <c r="M259" s="595"/>
      <c r="N259" s="588" t="s">
        <v>1003</v>
      </c>
      <c r="O259" s="501" t="s">
        <v>582</v>
      </c>
      <c r="P259" s="500" t="str">
        <f t="shared" ref="P259:P317" si="96">IF(OR(NOT(ISNUMBER(Q259)),Q259=0),"NO DATA",IF(Q259&lt;10,"&lt;10 TONNES","&gt;=10 TONNES"))</f>
        <v>NO DATA</v>
      </c>
      <c r="Q259" s="580">
        <v>0</v>
      </c>
      <c r="R259" s="580"/>
      <c r="S259" s="504" t="str">
        <f t="shared" si="79"/>
        <v>NOT STARTED</v>
      </c>
      <c r="T259" s="505">
        <f t="shared" si="80"/>
        <v>0</v>
      </c>
      <c r="U259" s="622" t="str">
        <f t="shared" si="95"/>
        <v/>
      </c>
      <c r="V259" s="584"/>
      <c r="W259" s="585"/>
      <c r="X259" s="507" t="str">
        <f t="shared" si="81"/>
        <v>FOR SURVEY</v>
      </c>
      <c r="Y259" s="623"/>
      <c r="Z259" s="623"/>
      <c r="AA259" s="624"/>
      <c r="AB259" s="580"/>
      <c r="AC259" s="624"/>
      <c r="AD259" s="625"/>
      <c r="AE259" s="512" t="s">
        <v>128</v>
      </c>
      <c r="AF259" s="626">
        <f>IF(AA259-Y259&lt;0,0,AA259-Y259)</f>
        <v>0</v>
      </c>
      <c r="AG259" s="591">
        <f t="shared" ref="AG259:AG317" si="97">AH259+AI259</f>
        <v>0</v>
      </c>
      <c r="AH259" s="581"/>
      <c r="AI259" s="581"/>
      <c r="AJ259" s="581"/>
      <c r="AK259" s="581"/>
      <c r="AL259" s="581"/>
      <c r="AM259" s="581"/>
      <c r="AN259" s="505">
        <f t="shared" si="82"/>
        <v>0</v>
      </c>
      <c r="AO259" s="516" t="str">
        <f t="shared" si="94"/>
        <v>6-1900</v>
      </c>
      <c r="AP259" s="584"/>
      <c r="AQ259" s="584">
        <v>36</v>
      </c>
      <c r="AR259" s="515" t="str">
        <f>IF(AA259="","WAITING FOR PLAN",IF(AU259="","PERMITTING NOT STARTED",IF(BR259&gt;=100%,"RFE","ON GOING PERMITTING")))</f>
        <v>WAITING FOR PLAN</v>
      </c>
      <c r="AS259" s="515"/>
      <c r="AT259" s="515"/>
      <c r="AU259" s="517"/>
      <c r="AV259" s="517"/>
      <c r="AW259" s="514"/>
      <c r="AX259" s="515"/>
      <c r="AY259" s="517"/>
      <c r="AZ259" s="517"/>
      <c r="BA259" s="580"/>
      <c r="BB259" s="580"/>
      <c r="BC259" s="627"/>
      <c r="BD259" s="590"/>
      <c r="BE259" s="591"/>
      <c r="BF259" s="591"/>
      <c r="BG259" s="591"/>
      <c r="BH259" s="584"/>
      <c r="BI259" s="591"/>
      <c r="BJ259" s="591"/>
      <c r="BK259" s="584"/>
      <c r="BL259" s="584"/>
      <c r="BM259" s="591"/>
      <c r="BN259" s="591"/>
      <c r="BO259" s="591"/>
      <c r="BP259" s="591"/>
      <c r="BQ259" s="592"/>
      <c r="BR259" s="505">
        <f t="shared" si="83"/>
        <v>0</v>
      </c>
      <c r="BS259" s="505" t="str">
        <f t="shared" si="84"/>
        <v/>
      </c>
      <c r="BT259" s="499"/>
      <c r="BU259" s="499" t="str">
        <f t="shared" ref="BU259:BU317" si="98">IF(BV259&gt;0,WEEKNUM(BV259,1)&amp;"-"&amp;YEAR(BV259),"")</f>
        <v/>
      </c>
      <c r="BV259" s="499"/>
      <c r="BW259" s="499" t="str">
        <f t="shared" si="85"/>
        <v/>
      </c>
      <c r="BX259" s="499">
        <f t="shared" ref="BX259:BX317" si="99">IF(CA259="",BV259+CD259,CA259+CD259)</f>
        <v>0</v>
      </c>
      <c r="BY259" s="499"/>
      <c r="BZ259" s="499"/>
      <c r="CA259" s="584"/>
      <c r="CB259" s="520">
        <f t="shared" si="86"/>
        <v>0</v>
      </c>
      <c r="CC259" s="521">
        <v>2</v>
      </c>
      <c r="CD259" s="522">
        <f t="shared" si="87"/>
        <v>0</v>
      </c>
      <c r="CE259" s="628"/>
      <c r="CF259" s="628"/>
      <c r="CG259" s="592"/>
      <c r="CH259" s="629"/>
      <c r="CI259" s="630">
        <f t="shared" si="89"/>
        <v>0</v>
      </c>
      <c r="CJ259" s="580"/>
      <c r="CK259" s="631"/>
      <c r="CL259" s="631"/>
      <c r="CM259" s="513">
        <f t="shared" si="90"/>
        <v>0</v>
      </c>
      <c r="CN259" s="513">
        <f t="shared" si="91"/>
        <v>0</v>
      </c>
      <c r="CO259" s="580"/>
      <c r="CP259" s="580"/>
      <c r="CQ259" s="580"/>
      <c r="CR259" s="501">
        <f t="shared" si="92"/>
        <v>0</v>
      </c>
      <c r="CS259" s="632"/>
      <c r="CT259" s="632"/>
      <c r="CU259" s="527">
        <f t="shared" si="93"/>
        <v>0</v>
      </c>
      <c r="CV259" s="633"/>
    </row>
    <row r="260" hidden="1" spans="1:100">
      <c r="A260" s="584"/>
      <c r="B260" s="581" t="s">
        <v>116</v>
      </c>
      <c r="C260" s="581" t="s">
        <v>292</v>
      </c>
      <c r="D260" s="621" t="s">
        <v>364</v>
      </c>
      <c r="E260" s="581"/>
      <c r="F260" s="581"/>
      <c r="G260" s="581" t="s">
        <v>1004</v>
      </c>
      <c r="H260" s="580" t="s">
        <v>554</v>
      </c>
      <c r="I260" s="581"/>
      <c r="J260" s="580"/>
      <c r="K260" s="580"/>
      <c r="L260" s="581"/>
      <c r="M260" s="595"/>
      <c r="N260" s="588" t="s">
        <v>1005</v>
      </c>
      <c r="O260" s="501" t="s">
        <v>557</v>
      </c>
      <c r="P260" s="500" t="str">
        <f t="shared" si="96"/>
        <v>NO DATA</v>
      </c>
      <c r="Q260" s="580">
        <v>0</v>
      </c>
      <c r="R260" s="580"/>
      <c r="S260" s="504" t="str">
        <f>IF(CH260="CANCELLED","CANCELLED",IF(CV260&lt;&gt;"","EXTRACTION DONE",IF(CH260="ON GOING EXTRACTION","ON GOING EXTRACTION",IF(AR260="RFE","READY FOR EXTRACTION",IF(AR260="ON GOING PERMITTING","ON GOING PERMITTING",IF(AC260&lt;&gt;"","DESIGN APPROVED",IF(AB260&lt;&gt;"","DESIGN SUBMITTED",IF(AA260&lt;&gt;"","DESIGN COMPLETED",IF(Z260&lt;&gt;"","ON GOING DESIGN",IF(Y260&lt;&gt;"","ON GOING SURVEY","NOT STARTED"))))))))))</f>
        <v>NOT STARTED</v>
      </c>
      <c r="T260" s="505">
        <f>IFERROR((AN260*33%)+(BR260*27%)+(CI260*40%),0)</f>
        <v>0</v>
      </c>
      <c r="U260" s="622" t="str">
        <f t="shared" ref="U260:U272" si="100">IF(V260&gt;0,WEEKNUM(V260,1)&amp;"-"&amp;YEAR(V260),"")</f>
        <v/>
      </c>
      <c r="V260" s="584"/>
      <c r="W260" s="585"/>
      <c r="X260" s="507" t="str">
        <f>IF(AD260&gt;0,"DESIGN WITH CONCERN",IF(AC260&gt;0,"DESIGN APPROVED",IF(AB260&gt;0,"DESIGN FOR APPROVAL",IF(AA260&gt;0,"DESIGN FOR SUBMISSION",IF(Z260&gt;0,"ON GOING DESIGN",IF(Y260&gt;0,"ON GOING SURVEY","FOR SURVEY"))))))</f>
        <v>FOR SURVEY</v>
      </c>
      <c r="Y260" s="623"/>
      <c r="Z260" s="623"/>
      <c r="AA260" s="624"/>
      <c r="AB260" s="580"/>
      <c r="AC260" s="624"/>
      <c r="AD260" s="625"/>
      <c r="AE260" s="512" t="s">
        <v>128</v>
      </c>
      <c r="AF260" s="626">
        <f t="shared" ref="AF260:AF272" si="101">IF(AA260-Y260&lt;0,0,AA260-Y260)</f>
        <v>0</v>
      </c>
      <c r="AG260" s="591">
        <f t="shared" si="97"/>
        <v>0</v>
      </c>
      <c r="AH260" s="581"/>
      <c r="AI260" s="581"/>
      <c r="AJ260" s="581"/>
      <c r="AK260" s="581"/>
      <c r="AL260" s="581"/>
      <c r="AM260" s="581"/>
      <c r="AN260" s="505">
        <f>COUNT(Y260:AC260)/5</f>
        <v>0</v>
      </c>
      <c r="AO260" s="516" t="str">
        <f t="shared" si="94"/>
        <v>6-1900</v>
      </c>
      <c r="AP260" s="584"/>
      <c r="AQ260" s="584">
        <v>36</v>
      </c>
      <c r="AR260" s="515" t="str">
        <f t="shared" ref="AR260:AR317" si="102">IF(AA260="","WAITING FOR PLAN",IF(AU260="","PERMITTING NOT STARTED",IF(BR260&gt;=100%,"RFE","ON GOING PERMITTING")))</f>
        <v>WAITING FOR PLAN</v>
      </c>
      <c r="AS260" s="515"/>
      <c r="AT260" s="515"/>
      <c r="AU260" s="517"/>
      <c r="AV260" s="517"/>
      <c r="AW260" s="514"/>
      <c r="AX260" s="515"/>
      <c r="AY260" s="517"/>
      <c r="AZ260" s="517"/>
      <c r="BA260" s="580"/>
      <c r="BB260" s="580"/>
      <c r="BC260" s="627"/>
      <c r="BD260" s="590"/>
      <c r="BE260" s="591"/>
      <c r="BF260" s="591"/>
      <c r="BG260" s="591"/>
      <c r="BH260" s="584"/>
      <c r="BI260" s="591"/>
      <c r="BJ260" s="591"/>
      <c r="BK260" s="584"/>
      <c r="BL260" s="584"/>
      <c r="BM260" s="591"/>
      <c r="BN260" s="591"/>
      <c r="BO260" s="591"/>
      <c r="BP260" s="591"/>
      <c r="BQ260" s="592"/>
      <c r="BR260" s="505">
        <f>IFERROR((COUNT(BD260)*40%)+(COUNT(BL260)*20%)+(COUNT(BH260)*10%)+(COUNT(BP260)*10%)+(COUNT(AV260)*10%)+(COUNT(AZ260)*10%),0)</f>
        <v>0</v>
      </c>
      <c r="BS260" s="505" t="str">
        <f>IF(BT260&gt;0,WEEKNUM(BT260,1)&amp;"-"&amp;YEAR(BT260),"")</f>
        <v/>
      </c>
      <c r="BT260" s="499"/>
      <c r="BU260" s="499" t="str">
        <f t="shared" si="98"/>
        <v/>
      </c>
      <c r="BV260" s="499"/>
      <c r="BW260" s="499" t="str">
        <f>IF(BX260&gt;0,WEEKNUM(BX260,1)&amp;"-"&amp;YEAR(BX260),"")</f>
        <v/>
      </c>
      <c r="BX260" s="499">
        <f t="shared" si="99"/>
        <v>0</v>
      </c>
      <c r="BY260" s="499"/>
      <c r="BZ260" s="499"/>
      <c r="CA260" s="584"/>
      <c r="CB260" s="520">
        <f>IF(AI260&lt;&gt;0,CC260*0.25,0)</f>
        <v>0</v>
      </c>
      <c r="CC260" s="521">
        <v>2</v>
      </c>
      <c r="CD260" s="522">
        <f t="shared" ref="CD260:CD317" si="103">IF(R260=0,IFERROR(Q260/(CC260)/1.25,0),IFERROR(R260/(CC260)/1.25,0))</f>
        <v>0</v>
      </c>
      <c r="CE260" s="628"/>
      <c r="CF260" s="628"/>
      <c r="CG260" s="592"/>
      <c r="CH260" s="629"/>
      <c r="CI260" s="630">
        <f>IFERROR(CQ260/CM260,0)</f>
        <v>0</v>
      </c>
      <c r="CJ260" s="580"/>
      <c r="CK260" s="631"/>
      <c r="CL260" s="631"/>
      <c r="CM260" s="513">
        <f>AG260</f>
        <v>0</v>
      </c>
      <c r="CN260" s="513">
        <f>AI260</f>
        <v>0</v>
      </c>
      <c r="CO260" s="580"/>
      <c r="CP260" s="580"/>
      <c r="CQ260" s="580"/>
      <c r="CR260" s="501">
        <f>CM260-CQ260</f>
        <v>0</v>
      </c>
      <c r="CS260" s="632"/>
      <c r="CT260" s="632"/>
      <c r="CU260" s="527">
        <f>CS260+CT260</f>
        <v>0</v>
      </c>
      <c r="CV260" s="633"/>
    </row>
    <row r="261" hidden="1" spans="1:100">
      <c r="A261" s="584"/>
      <c r="B261" s="581" t="s">
        <v>116</v>
      </c>
      <c r="C261" s="581" t="s">
        <v>292</v>
      </c>
      <c r="D261" s="621" t="s">
        <v>136</v>
      </c>
      <c r="E261" s="581"/>
      <c r="F261" s="581"/>
      <c r="G261" s="581" t="s">
        <v>319</v>
      </c>
      <c r="H261" s="580" t="s">
        <v>138</v>
      </c>
      <c r="I261" s="581"/>
      <c r="J261" s="580"/>
      <c r="K261" s="580"/>
      <c r="L261" s="581"/>
      <c r="M261" s="595"/>
      <c r="N261" s="588" t="s">
        <v>1006</v>
      </c>
      <c r="O261" s="501" t="s">
        <v>548</v>
      </c>
      <c r="P261" s="500" t="str">
        <f t="shared" si="96"/>
        <v>NO DATA</v>
      </c>
      <c r="Q261" s="580">
        <v>0</v>
      </c>
      <c r="R261" s="580"/>
      <c r="S261" s="504" t="str">
        <f t="shared" ref="S261:S272" si="104">IF(CH261="CANCELLED","CANCELLED",IF(CV261&lt;&gt;"","EXTRACTION DONE",IF(CH261="ON GOING EXTRACTION","ON GOING EXTRACTION",IF(AR261="RFE","READY FOR EXTRACTION",IF(AR261="ON GOING PERMITTING","ON GOING PERMITTING",IF(AC261&lt;&gt;"","DESIGN APPROVED",IF(AB261&lt;&gt;"","DESIGN SUBMITTED",IF(AA261&lt;&gt;"","DESIGN COMPLETED",IF(Z261&lt;&gt;"","ON GOING DESIGN",IF(Y261&lt;&gt;"","ON GOING SURVEY","NOT STARTED"))))))))))</f>
        <v>NOT STARTED</v>
      </c>
      <c r="T261" s="505">
        <f t="shared" ref="T261:T272" si="105">IFERROR((AN261*33%)+(BR261*27%)+(CI261*40%),0)</f>
        <v>0</v>
      </c>
      <c r="U261" s="622" t="str">
        <f t="shared" si="100"/>
        <v/>
      </c>
      <c r="V261" s="584"/>
      <c r="W261" s="585"/>
      <c r="X261" s="507" t="str">
        <f t="shared" ref="X261:X272" si="106">IF(AD261&gt;0,"DESIGN WITH CONCERN",IF(AC261&gt;0,"DESIGN APPROVED",IF(AB261&gt;0,"DESIGN FOR APPROVAL",IF(AA261&gt;0,"DESIGN FOR SUBMISSION",IF(Z261&gt;0,"ON GOING DESIGN",IF(Y261&gt;0,"ON GOING SURVEY","FOR SURVEY"))))))</f>
        <v>FOR SURVEY</v>
      </c>
      <c r="Y261" s="623"/>
      <c r="Z261" s="623"/>
      <c r="AA261" s="624"/>
      <c r="AB261" s="580"/>
      <c r="AC261" s="624"/>
      <c r="AD261" s="625"/>
      <c r="AE261" s="512" t="s">
        <v>298</v>
      </c>
      <c r="AF261" s="626">
        <f t="shared" si="101"/>
        <v>0</v>
      </c>
      <c r="AG261" s="591">
        <f t="shared" si="97"/>
        <v>0</v>
      </c>
      <c r="AH261" s="581"/>
      <c r="AI261" s="581"/>
      <c r="AJ261" s="581"/>
      <c r="AK261" s="581"/>
      <c r="AL261" s="581"/>
      <c r="AM261" s="581"/>
      <c r="AN261" s="505">
        <f t="shared" ref="AN261:AN272" si="107">COUNT(Y261:AC261)/5</f>
        <v>0</v>
      </c>
      <c r="AO261" s="516" t="str">
        <f t="shared" ref="AO261:AO317" si="108">IF(AQ261&gt;0,WEEKNUM(AQ261,1)&amp;"-"&amp;YEAR(AQ261),"")</f>
        <v>6-1900</v>
      </c>
      <c r="AP261" s="584"/>
      <c r="AQ261" s="584">
        <v>36</v>
      </c>
      <c r="AR261" s="515" t="str">
        <f t="shared" si="102"/>
        <v>WAITING FOR PLAN</v>
      </c>
      <c r="AS261" s="515"/>
      <c r="AT261" s="515"/>
      <c r="AU261" s="517"/>
      <c r="AV261" s="517"/>
      <c r="AW261" s="514"/>
      <c r="AX261" s="515"/>
      <c r="AY261" s="517"/>
      <c r="AZ261" s="517"/>
      <c r="BA261" s="580"/>
      <c r="BB261" s="580"/>
      <c r="BC261" s="627"/>
      <c r="BD261" s="590"/>
      <c r="BE261" s="591"/>
      <c r="BF261" s="591"/>
      <c r="BG261" s="591"/>
      <c r="BH261" s="584"/>
      <c r="BI261" s="591"/>
      <c r="BJ261" s="591"/>
      <c r="BK261" s="584"/>
      <c r="BL261" s="584"/>
      <c r="BM261" s="591"/>
      <c r="BN261" s="591"/>
      <c r="BO261" s="591"/>
      <c r="BP261" s="591"/>
      <c r="BQ261" s="592"/>
      <c r="BR261" s="505">
        <f t="shared" ref="BR261:BR317" si="109">IFERROR((COUNT(BD261)*40%)+(COUNT(BL261)*20%)+(COUNT(BH261)*10%)+(COUNT(BP261)*10%)+(COUNT(AV261)*10%)+(COUNT(AZ261)*10%),0)</f>
        <v>0</v>
      </c>
      <c r="BS261" s="505" t="str">
        <f t="shared" ref="BS261:BS272" si="110">IF(BT261&gt;0,WEEKNUM(BT261,1)&amp;"-"&amp;YEAR(BT261),"")</f>
        <v/>
      </c>
      <c r="BT261" s="499"/>
      <c r="BU261" s="499" t="str">
        <f t="shared" si="98"/>
        <v/>
      </c>
      <c r="BV261" s="499"/>
      <c r="BW261" s="499" t="str">
        <f t="shared" ref="BW261:BW272" si="111">IF(BX261&gt;0,WEEKNUM(BX261,1)&amp;"-"&amp;YEAR(BX261),"")</f>
        <v/>
      </c>
      <c r="BX261" s="499">
        <f t="shared" si="99"/>
        <v>0</v>
      </c>
      <c r="BY261" s="499"/>
      <c r="BZ261" s="499"/>
      <c r="CA261" s="584"/>
      <c r="CB261" s="520">
        <f t="shared" ref="CB261:CB272" si="112">IF(AI261&lt;&gt;0,CC261*0.25,0)</f>
        <v>0</v>
      </c>
      <c r="CC261" s="521">
        <v>2</v>
      </c>
      <c r="CD261" s="522">
        <f t="shared" si="103"/>
        <v>0</v>
      </c>
      <c r="CE261" s="628"/>
      <c r="CF261" s="628"/>
      <c r="CG261" s="592"/>
      <c r="CH261" s="629"/>
      <c r="CI261" s="630">
        <f t="shared" ref="CI261:CI272" si="113">IFERROR(CQ261/CM261,0)</f>
        <v>0</v>
      </c>
      <c r="CJ261" s="580"/>
      <c r="CK261" s="631"/>
      <c r="CL261" s="631"/>
      <c r="CM261" s="513">
        <f t="shared" ref="CM261:CM272" si="114">AG261</f>
        <v>0</v>
      </c>
      <c r="CN261" s="513">
        <f t="shared" ref="CN261:CN272" si="115">AI261</f>
        <v>0</v>
      </c>
      <c r="CO261" s="580"/>
      <c r="CP261" s="580"/>
      <c r="CQ261" s="580"/>
      <c r="CR261" s="501">
        <f t="shared" ref="CR261:CR272" si="116">CM261-CQ261</f>
        <v>0</v>
      </c>
      <c r="CS261" s="632"/>
      <c r="CT261" s="632"/>
      <c r="CU261" s="527">
        <f t="shared" ref="CU261:CU272" si="117">CS261+CT261</f>
        <v>0</v>
      </c>
      <c r="CV261" s="633"/>
    </row>
    <row r="262" hidden="1" spans="1:100">
      <c r="A262" s="584"/>
      <c r="B262" s="581" t="s">
        <v>116</v>
      </c>
      <c r="C262" s="581" t="s">
        <v>292</v>
      </c>
      <c r="D262" s="621" t="s">
        <v>136</v>
      </c>
      <c r="E262" s="581"/>
      <c r="F262" s="581"/>
      <c r="G262" s="581" t="s">
        <v>1007</v>
      </c>
      <c r="H262" s="580" t="s">
        <v>138</v>
      </c>
      <c r="I262" s="581"/>
      <c r="J262" s="580"/>
      <c r="K262" s="580"/>
      <c r="L262" s="581"/>
      <c r="M262" s="595"/>
      <c r="N262" s="588" t="s">
        <v>1008</v>
      </c>
      <c r="O262" s="501" t="s">
        <v>582</v>
      </c>
      <c r="P262" s="500" t="str">
        <f t="shared" si="96"/>
        <v>NO DATA</v>
      </c>
      <c r="Q262" s="580">
        <v>0</v>
      </c>
      <c r="R262" s="580"/>
      <c r="S262" s="504" t="str">
        <f t="shared" si="104"/>
        <v>NOT STARTED</v>
      </c>
      <c r="T262" s="505">
        <f t="shared" si="105"/>
        <v>0</v>
      </c>
      <c r="U262" s="622" t="str">
        <f t="shared" si="100"/>
        <v/>
      </c>
      <c r="V262" s="584"/>
      <c r="W262" s="585"/>
      <c r="X262" s="507" t="str">
        <f t="shared" si="106"/>
        <v>FOR SURVEY</v>
      </c>
      <c r="Y262" s="623"/>
      <c r="Z262" s="623"/>
      <c r="AA262" s="624"/>
      <c r="AB262" s="580"/>
      <c r="AC262" s="624"/>
      <c r="AD262" s="625"/>
      <c r="AE262" s="512" t="s">
        <v>128</v>
      </c>
      <c r="AF262" s="626">
        <f t="shared" si="101"/>
        <v>0</v>
      </c>
      <c r="AG262" s="591">
        <f t="shared" si="97"/>
        <v>0</v>
      </c>
      <c r="AH262" s="581"/>
      <c r="AI262" s="581"/>
      <c r="AJ262" s="581"/>
      <c r="AK262" s="581"/>
      <c r="AL262" s="581"/>
      <c r="AM262" s="581"/>
      <c r="AN262" s="505">
        <f t="shared" si="107"/>
        <v>0</v>
      </c>
      <c r="AO262" s="516" t="str">
        <f t="shared" si="108"/>
        <v>6-1900</v>
      </c>
      <c r="AP262" s="584"/>
      <c r="AQ262" s="584">
        <v>36</v>
      </c>
      <c r="AR262" s="515" t="str">
        <f t="shared" si="102"/>
        <v>WAITING FOR PLAN</v>
      </c>
      <c r="AS262" s="515"/>
      <c r="AT262" s="515"/>
      <c r="AU262" s="517"/>
      <c r="AV262" s="517"/>
      <c r="AW262" s="514"/>
      <c r="AX262" s="515"/>
      <c r="AY262" s="517"/>
      <c r="AZ262" s="517"/>
      <c r="BA262" s="580"/>
      <c r="BB262" s="580"/>
      <c r="BC262" s="627"/>
      <c r="BD262" s="590"/>
      <c r="BE262" s="591"/>
      <c r="BF262" s="591"/>
      <c r="BG262" s="591"/>
      <c r="BH262" s="584"/>
      <c r="BI262" s="591"/>
      <c r="BJ262" s="591"/>
      <c r="BK262" s="584"/>
      <c r="BL262" s="584"/>
      <c r="BM262" s="591"/>
      <c r="BN262" s="591"/>
      <c r="BO262" s="591"/>
      <c r="BP262" s="591"/>
      <c r="BQ262" s="592"/>
      <c r="BR262" s="505">
        <f t="shared" si="109"/>
        <v>0</v>
      </c>
      <c r="BS262" s="505" t="str">
        <f t="shared" si="110"/>
        <v/>
      </c>
      <c r="BT262" s="499"/>
      <c r="BU262" s="499" t="str">
        <f t="shared" si="98"/>
        <v/>
      </c>
      <c r="BV262" s="499"/>
      <c r="BW262" s="499" t="str">
        <f t="shared" si="111"/>
        <v/>
      </c>
      <c r="BX262" s="499">
        <f t="shared" si="99"/>
        <v>0</v>
      </c>
      <c r="BY262" s="499"/>
      <c r="BZ262" s="499"/>
      <c r="CA262" s="584"/>
      <c r="CB262" s="520">
        <f t="shared" si="112"/>
        <v>0</v>
      </c>
      <c r="CC262" s="521">
        <v>2</v>
      </c>
      <c r="CD262" s="522">
        <f t="shared" si="103"/>
        <v>0</v>
      </c>
      <c r="CE262" s="628"/>
      <c r="CF262" s="628"/>
      <c r="CG262" s="592"/>
      <c r="CH262" s="629"/>
      <c r="CI262" s="630">
        <f t="shared" si="113"/>
        <v>0</v>
      </c>
      <c r="CJ262" s="580"/>
      <c r="CK262" s="631"/>
      <c r="CL262" s="631"/>
      <c r="CM262" s="513">
        <f t="shared" si="114"/>
        <v>0</v>
      </c>
      <c r="CN262" s="513">
        <f t="shared" si="115"/>
        <v>0</v>
      </c>
      <c r="CO262" s="580"/>
      <c r="CP262" s="580"/>
      <c r="CQ262" s="580"/>
      <c r="CR262" s="501">
        <f t="shared" si="116"/>
        <v>0</v>
      </c>
      <c r="CS262" s="632"/>
      <c r="CT262" s="632"/>
      <c r="CU262" s="527">
        <f t="shared" si="117"/>
        <v>0</v>
      </c>
      <c r="CV262" s="633"/>
    </row>
    <row r="263" hidden="1" spans="1:100">
      <c r="A263" s="584"/>
      <c r="B263" s="581" t="s">
        <v>116</v>
      </c>
      <c r="C263" s="581" t="s">
        <v>292</v>
      </c>
      <c r="D263" s="621" t="s">
        <v>136</v>
      </c>
      <c r="E263" s="581"/>
      <c r="F263" s="581"/>
      <c r="G263" s="581" t="s">
        <v>475</v>
      </c>
      <c r="H263" s="580" t="s">
        <v>243</v>
      </c>
      <c r="I263" s="581"/>
      <c r="J263" s="580"/>
      <c r="K263" s="580"/>
      <c r="L263" s="581"/>
      <c r="M263" s="595"/>
      <c r="N263" s="588" t="s">
        <v>1009</v>
      </c>
      <c r="O263" s="501" t="s">
        <v>557</v>
      </c>
      <c r="P263" s="500" t="str">
        <f t="shared" si="96"/>
        <v>NO DATA</v>
      </c>
      <c r="Q263" s="580">
        <v>0</v>
      </c>
      <c r="R263" s="580"/>
      <c r="S263" s="504" t="str">
        <f t="shared" si="104"/>
        <v>NOT STARTED</v>
      </c>
      <c r="T263" s="505">
        <f t="shared" si="105"/>
        <v>0</v>
      </c>
      <c r="U263" s="622" t="str">
        <f t="shared" si="100"/>
        <v/>
      </c>
      <c r="V263" s="584"/>
      <c r="W263" s="585"/>
      <c r="X263" s="507" t="str">
        <f t="shared" si="106"/>
        <v>FOR SURVEY</v>
      </c>
      <c r="Y263" s="623"/>
      <c r="Z263" s="623"/>
      <c r="AA263" s="624"/>
      <c r="AB263" s="580"/>
      <c r="AC263" s="624"/>
      <c r="AD263" s="625"/>
      <c r="AE263" s="512" t="s">
        <v>128</v>
      </c>
      <c r="AF263" s="626">
        <f t="shared" si="101"/>
        <v>0</v>
      </c>
      <c r="AG263" s="591">
        <f t="shared" si="97"/>
        <v>0</v>
      </c>
      <c r="AH263" s="581"/>
      <c r="AI263" s="581"/>
      <c r="AJ263" s="581"/>
      <c r="AK263" s="581"/>
      <c r="AL263" s="581"/>
      <c r="AM263" s="581"/>
      <c r="AN263" s="505">
        <f t="shared" si="107"/>
        <v>0</v>
      </c>
      <c r="AO263" s="516" t="str">
        <f t="shared" si="108"/>
        <v>6-1900</v>
      </c>
      <c r="AP263" s="584"/>
      <c r="AQ263" s="584">
        <v>36</v>
      </c>
      <c r="AR263" s="515" t="str">
        <f t="shared" si="102"/>
        <v>WAITING FOR PLAN</v>
      </c>
      <c r="AS263" s="515"/>
      <c r="AT263" s="515"/>
      <c r="AU263" s="517"/>
      <c r="AV263" s="517"/>
      <c r="AW263" s="514"/>
      <c r="AX263" s="515"/>
      <c r="AY263" s="517"/>
      <c r="AZ263" s="517"/>
      <c r="BA263" s="580"/>
      <c r="BB263" s="580"/>
      <c r="BC263" s="627"/>
      <c r="BD263" s="590"/>
      <c r="BE263" s="591"/>
      <c r="BF263" s="591"/>
      <c r="BG263" s="591"/>
      <c r="BH263" s="584"/>
      <c r="BI263" s="591"/>
      <c r="BJ263" s="591"/>
      <c r="BK263" s="584"/>
      <c r="BL263" s="584"/>
      <c r="BM263" s="591"/>
      <c r="BN263" s="591"/>
      <c r="BO263" s="591"/>
      <c r="BP263" s="591"/>
      <c r="BQ263" s="592"/>
      <c r="BR263" s="505">
        <f t="shared" si="109"/>
        <v>0</v>
      </c>
      <c r="BS263" s="505" t="str">
        <f t="shared" si="110"/>
        <v/>
      </c>
      <c r="BT263" s="499"/>
      <c r="BU263" s="499" t="str">
        <f t="shared" si="98"/>
        <v/>
      </c>
      <c r="BV263" s="499"/>
      <c r="BW263" s="499" t="str">
        <f t="shared" si="111"/>
        <v/>
      </c>
      <c r="BX263" s="499">
        <f t="shared" si="99"/>
        <v>0</v>
      </c>
      <c r="BY263" s="499"/>
      <c r="BZ263" s="499"/>
      <c r="CA263" s="584"/>
      <c r="CB263" s="520">
        <f t="shared" si="112"/>
        <v>0</v>
      </c>
      <c r="CC263" s="521">
        <v>2</v>
      </c>
      <c r="CD263" s="522">
        <f t="shared" si="103"/>
        <v>0</v>
      </c>
      <c r="CE263" s="628"/>
      <c r="CF263" s="628"/>
      <c r="CG263" s="592"/>
      <c r="CH263" s="629"/>
      <c r="CI263" s="630">
        <f t="shared" si="113"/>
        <v>0</v>
      </c>
      <c r="CJ263" s="580"/>
      <c r="CK263" s="631"/>
      <c r="CL263" s="631"/>
      <c r="CM263" s="513">
        <f t="shared" si="114"/>
        <v>0</v>
      </c>
      <c r="CN263" s="513">
        <f t="shared" si="115"/>
        <v>0</v>
      </c>
      <c r="CO263" s="580"/>
      <c r="CP263" s="580"/>
      <c r="CQ263" s="580"/>
      <c r="CR263" s="501">
        <f t="shared" si="116"/>
        <v>0</v>
      </c>
      <c r="CS263" s="632"/>
      <c r="CT263" s="632"/>
      <c r="CU263" s="527">
        <f t="shared" si="117"/>
        <v>0</v>
      </c>
      <c r="CV263" s="633"/>
    </row>
    <row r="264" hidden="1" spans="1:100">
      <c r="A264" s="584"/>
      <c r="B264" s="581" t="s">
        <v>116</v>
      </c>
      <c r="C264" s="581" t="s">
        <v>292</v>
      </c>
      <c r="D264" s="621" t="s">
        <v>136</v>
      </c>
      <c r="E264" s="581"/>
      <c r="F264" s="581"/>
      <c r="G264" s="581" t="s">
        <v>1010</v>
      </c>
      <c r="H264" s="580" t="s">
        <v>138</v>
      </c>
      <c r="I264" s="581"/>
      <c r="J264" s="580"/>
      <c r="K264" s="580"/>
      <c r="L264" s="581"/>
      <c r="M264" s="595"/>
      <c r="N264" s="588" t="s">
        <v>1011</v>
      </c>
      <c r="O264" s="501" t="s">
        <v>548</v>
      </c>
      <c r="P264" s="500" t="str">
        <f t="shared" si="96"/>
        <v>NO DATA</v>
      </c>
      <c r="Q264" s="580">
        <v>0</v>
      </c>
      <c r="R264" s="580"/>
      <c r="S264" s="504" t="str">
        <f t="shared" si="104"/>
        <v>NOT STARTED</v>
      </c>
      <c r="T264" s="505">
        <f t="shared" si="105"/>
        <v>0</v>
      </c>
      <c r="U264" s="622" t="str">
        <f t="shared" si="100"/>
        <v/>
      </c>
      <c r="V264" s="584"/>
      <c r="W264" s="585"/>
      <c r="X264" s="507" t="str">
        <f t="shared" si="106"/>
        <v>FOR SURVEY</v>
      </c>
      <c r="Y264" s="623"/>
      <c r="Z264" s="623"/>
      <c r="AA264" s="624"/>
      <c r="AB264" s="580"/>
      <c r="AC264" s="624"/>
      <c r="AD264" s="625"/>
      <c r="AE264" s="512" t="s">
        <v>128</v>
      </c>
      <c r="AF264" s="626">
        <f t="shared" si="101"/>
        <v>0</v>
      </c>
      <c r="AG264" s="591">
        <f t="shared" si="97"/>
        <v>0</v>
      </c>
      <c r="AH264" s="581"/>
      <c r="AI264" s="581"/>
      <c r="AJ264" s="581"/>
      <c r="AK264" s="581"/>
      <c r="AL264" s="581"/>
      <c r="AM264" s="581"/>
      <c r="AN264" s="505">
        <f t="shared" si="107"/>
        <v>0</v>
      </c>
      <c r="AO264" s="516" t="str">
        <f t="shared" si="108"/>
        <v>6-1900</v>
      </c>
      <c r="AP264" s="584"/>
      <c r="AQ264" s="584">
        <v>36</v>
      </c>
      <c r="AR264" s="515" t="str">
        <f t="shared" si="102"/>
        <v>WAITING FOR PLAN</v>
      </c>
      <c r="AS264" s="515"/>
      <c r="AT264" s="515"/>
      <c r="AU264" s="517"/>
      <c r="AV264" s="517"/>
      <c r="AW264" s="514"/>
      <c r="AX264" s="515"/>
      <c r="AY264" s="517"/>
      <c r="AZ264" s="517"/>
      <c r="BA264" s="580"/>
      <c r="BB264" s="580"/>
      <c r="BC264" s="627"/>
      <c r="BD264" s="590"/>
      <c r="BE264" s="591"/>
      <c r="BF264" s="591"/>
      <c r="BG264" s="591"/>
      <c r="BH264" s="584"/>
      <c r="BI264" s="591"/>
      <c r="BJ264" s="591"/>
      <c r="BK264" s="584"/>
      <c r="BL264" s="584"/>
      <c r="BM264" s="591"/>
      <c r="BN264" s="591"/>
      <c r="BO264" s="591"/>
      <c r="BP264" s="591"/>
      <c r="BQ264" s="592"/>
      <c r="BR264" s="505">
        <f t="shared" si="109"/>
        <v>0</v>
      </c>
      <c r="BS264" s="505" t="str">
        <f t="shared" si="110"/>
        <v/>
      </c>
      <c r="BT264" s="499"/>
      <c r="BU264" s="499" t="str">
        <f t="shared" si="98"/>
        <v/>
      </c>
      <c r="BV264" s="499"/>
      <c r="BW264" s="499" t="str">
        <f t="shared" si="111"/>
        <v/>
      </c>
      <c r="BX264" s="499">
        <f t="shared" si="99"/>
        <v>0</v>
      </c>
      <c r="BY264" s="499"/>
      <c r="BZ264" s="499"/>
      <c r="CA264" s="584"/>
      <c r="CB264" s="520">
        <f t="shared" si="112"/>
        <v>0</v>
      </c>
      <c r="CC264" s="521">
        <v>2</v>
      </c>
      <c r="CD264" s="522">
        <f t="shared" si="103"/>
        <v>0</v>
      </c>
      <c r="CE264" s="628"/>
      <c r="CF264" s="628"/>
      <c r="CG264" s="592"/>
      <c r="CH264" s="629"/>
      <c r="CI264" s="630">
        <f t="shared" si="113"/>
        <v>0</v>
      </c>
      <c r="CJ264" s="580"/>
      <c r="CK264" s="631"/>
      <c r="CL264" s="631"/>
      <c r="CM264" s="513">
        <f t="shared" si="114"/>
        <v>0</v>
      </c>
      <c r="CN264" s="513">
        <f t="shared" si="115"/>
        <v>0</v>
      </c>
      <c r="CO264" s="580"/>
      <c r="CP264" s="580"/>
      <c r="CQ264" s="580"/>
      <c r="CR264" s="501">
        <f t="shared" si="116"/>
        <v>0</v>
      </c>
      <c r="CS264" s="632"/>
      <c r="CT264" s="632"/>
      <c r="CU264" s="527">
        <f t="shared" si="117"/>
        <v>0</v>
      </c>
      <c r="CV264" s="633"/>
    </row>
    <row r="265" hidden="1" spans="1:100">
      <c r="A265" s="584"/>
      <c r="B265" s="581" t="s">
        <v>116</v>
      </c>
      <c r="C265" s="581" t="s">
        <v>292</v>
      </c>
      <c r="D265" s="621" t="s">
        <v>136</v>
      </c>
      <c r="E265" s="581"/>
      <c r="F265" s="581"/>
      <c r="G265" s="581" t="s">
        <v>220</v>
      </c>
      <c r="H265" s="580" t="s">
        <v>221</v>
      </c>
      <c r="I265" s="581"/>
      <c r="J265" s="580"/>
      <c r="K265" s="580"/>
      <c r="L265" s="581"/>
      <c r="M265" s="595"/>
      <c r="N265" s="588" t="s">
        <v>1012</v>
      </c>
      <c r="O265" s="501" t="s">
        <v>582</v>
      </c>
      <c r="P265" s="500" t="str">
        <f t="shared" si="96"/>
        <v>NO DATA</v>
      </c>
      <c r="Q265" s="580">
        <v>0</v>
      </c>
      <c r="R265" s="580"/>
      <c r="S265" s="504" t="str">
        <f t="shared" si="104"/>
        <v>NOT STARTED</v>
      </c>
      <c r="T265" s="505">
        <f t="shared" si="105"/>
        <v>0</v>
      </c>
      <c r="U265" s="622" t="str">
        <f t="shared" si="100"/>
        <v/>
      </c>
      <c r="V265" s="584"/>
      <c r="W265" s="585"/>
      <c r="X265" s="507" t="str">
        <f t="shared" si="106"/>
        <v>FOR SURVEY</v>
      </c>
      <c r="Y265" s="623"/>
      <c r="Z265" s="623"/>
      <c r="AA265" s="624"/>
      <c r="AB265" s="580"/>
      <c r="AC265" s="624"/>
      <c r="AD265" s="625"/>
      <c r="AE265" s="512" t="s">
        <v>128</v>
      </c>
      <c r="AF265" s="626">
        <f t="shared" si="101"/>
        <v>0</v>
      </c>
      <c r="AG265" s="591">
        <f t="shared" si="97"/>
        <v>0</v>
      </c>
      <c r="AH265" s="581"/>
      <c r="AI265" s="581"/>
      <c r="AJ265" s="581"/>
      <c r="AK265" s="581"/>
      <c r="AL265" s="581"/>
      <c r="AM265" s="581"/>
      <c r="AN265" s="505">
        <f t="shared" si="107"/>
        <v>0</v>
      </c>
      <c r="AO265" s="516" t="str">
        <f t="shared" si="108"/>
        <v>6-1900</v>
      </c>
      <c r="AP265" s="584"/>
      <c r="AQ265" s="584">
        <v>36</v>
      </c>
      <c r="AR265" s="515" t="str">
        <f t="shared" si="102"/>
        <v>WAITING FOR PLAN</v>
      </c>
      <c r="AS265" s="515"/>
      <c r="AT265" s="515"/>
      <c r="AU265" s="517"/>
      <c r="AV265" s="517"/>
      <c r="AW265" s="514"/>
      <c r="AX265" s="515"/>
      <c r="AY265" s="517"/>
      <c r="AZ265" s="517"/>
      <c r="BA265" s="580"/>
      <c r="BB265" s="580"/>
      <c r="BC265" s="627"/>
      <c r="BD265" s="590"/>
      <c r="BE265" s="591"/>
      <c r="BF265" s="591"/>
      <c r="BG265" s="591"/>
      <c r="BH265" s="584"/>
      <c r="BI265" s="591"/>
      <c r="BJ265" s="591"/>
      <c r="BK265" s="584"/>
      <c r="BL265" s="584"/>
      <c r="BM265" s="591"/>
      <c r="BN265" s="591"/>
      <c r="BO265" s="591"/>
      <c r="BP265" s="591"/>
      <c r="BQ265" s="592"/>
      <c r="BR265" s="505">
        <f t="shared" si="109"/>
        <v>0</v>
      </c>
      <c r="BS265" s="505" t="str">
        <f t="shared" si="110"/>
        <v/>
      </c>
      <c r="BT265" s="499"/>
      <c r="BU265" s="499" t="str">
        <f t="shared" si="98"/>
        <v/>
      </c>
      <c r="BV265" s="499"/>
      <c r="BW265" s="499" t="str">
        <f t="shared" si="111"/>
        <v/>
      </c>
      <c r="BX265" s="499">
        <f t="shared" si="99"/>
        <v>0</v>
      </c>
      <c r="BY265" s="499"/>
      <c r="BZ265" s="499"/>
      <c r="CA265" s="584"/>
      <c r="CB265" s="520">
        <f t="shared" si="112"/>
        <v>0</v>
      </c>
      <c r="CC265" s="521">
        <v>2</v>
      </c>
      <c r="CD265" s="522">
        <f t="shared" si="103"/>
        <v>0</v>
      </c>
      <c r="CE265" s="628"/>
      <c r="CF265" s="628"/>
      <c r="CG265" s="592"/>
      <c r="CH265" s="629"/>
      <c r="CI265" s="630">
        <f t="shared" si="113"/>
        <v>0</v>
      </c>
      <c r="CJ265" s="580"/>
      <c r="CK265" s="631"/>
      <c r="CL265" s="631"/>
      <c r="CM265" s="513">
        <f t="shared" si="114"/>
        <v>0</v>
      </c>
      <c r="CN265" s="513">
        <f t="shared" si="115"/>
        <v>0</v>
      </c>
      <c r="CO265" s="580"/>
      <c r="CP265" s="580"/>
      <c r="CQ265" s="580"/>
      <c r="CR265" s="501">
        <f t="shared" si="116"/>
        <v>0</v>
      </c>
      <c r="CS265" s="632"/>
      <c r="CT265" s="632"/>
      <c r="CU265" s="527">
        <f t="shared" si="117"/>
        <v>0</v>
      </c>
      <c r="CV265" s="633"/>
    </row>
    <row r="266" hidden="1" spans="1:100">
      <c r="A266" s="584"/>
      <c r="B266" s="581" t="s">
        <v>116</v>
      </c>
      <c r="C266" s="581" t="s">
        <v>292</v>
      </c>
      <c r="D266" s="621" t="s">
        <v>136</v>
      </c>
      <c r="E266" s="581"/>
      <c r="F266" s="581"/>
      <c r="G266" s="581" t="s">
        <v>465</v>
      </c>
      <c r="H266" s="580" t="s">
        <v>138</v>
      </c>
      <c r="I266" s="581"/>
      <c r="J266" s="580"/>
      <c r="K266" s="580"/>
      <c r="L266" s="581"/>
      <c r="M266" s="595"/>
      <c r="N266" s="588" t="s">
        <v>1013</v>
      </c>
      <c r="O266" s="501" t="s">
        <v>548</v>
      </c>
      <c r="P266" s="500" t="str">
        <f t="shared" si="96"/>
        <v>NO DATA</v>
      </c>
      <c r="Q266" s="580">
        <v>0</v>
      </c>
      <c r="R266" s="580"/>
      <c r="S266" s="504" t="str">
        <f t="shared" si="104"/>
        <v>NOT STARTED</v>
      </c>
      <c r="T266" s="505">
        <f t="shared" si="105"/>
        <v>0</v>
      </c>
      <c r="U266" s="622" t="str">
        <f t="shared" si="100"/>
        <v/>
      </c>
      <c r="V266" s="584"/>
      <c r="W266" s="585"/>
      <c r="X266" s="507" t="str">
        <f t="shared" si="106"/>
        <v>FOR SURVEY</v>
      </c>
      <c r="Y266" s="623"/>
      <c r="Z266" s="623"/>
      <c r="AA266" s="624"/>
      <c r="AB266" s="580"/>
      <c r="AC266" s="624"/>
      <c r="AD266" s="625"/>
      <c r="AE266" s="512" t="s">
        <v>128</v>
      </c>
      <c r="AF266" s="626">
        <f t="shared" si="101"/>
        <v>0</v>
      </c>
      <c r="AG266" s="591">
        <f t="shared" si="97"/>
        <v>0</v>
      </c>
      <c r="AH266" s="581"/>
      <c r="AI266" s="581"/>
      <c r="AJ266" s="581"/>
      <c r="AK266" s="581"/>
      <c r="AL266" s="581"/>
      <c r="AM266" s="581"/>
      <c r="AN266" s="505">
        <f t="shared" si="107"/>
        <v>0</v>
      </c>
      <c r="AO266" s="516" t="str">
        <f t="shared" si="108"/>
        <v>6-1900</v>
      </c>
      <c r="AP266" s="584"/>
      <c r="AQ266" s="584">
        <v>36</v>
      </c>
      <c r="AR266" s="515" t="str">
        <f t="shared" si="102"/>
        <v>WAITING FOR PLAN</v>
      </c>
      <c r="AS266" s="515"/>
      <c r="AT266" s="515"/>
      <c r="AU266" s="517"/>
      <c r="AV266" s="517"/>
      <c r="AW266" s="514"/>
      <c r="AX266" s="515"/>
      <c r="AY266" s="517"/>
      <c r="AZ266" s="517"/>
      <c r="BA266" s="580"/>
      <c r="BB266" s="580"/>
      <c r="BC266" s="627"/>
      <c r="BD266" s="590"/>
      <c r="BE266" s="591"/>
      <c r="BF266" s="591"/>
      <c r="BG266" s="591"/>
      <c r="BH266" s="584"/>
      <c r="BI266" s="591"/>
      <c r="BJ266" s="591"/>
      <c r="BK266" s="584"/>
      <c r="BL266" s="584"/>
      <c r="BM266" s="591"/>
      <c r="BN266" s="591"/>
      <c r="BO266" s="591"/>
      <c r="BP266" s="591"/>
      <c r="BQ266" s="592"/>
      <c r="BR266" s="505">
        <f t="shared" si="109"/>
        <v>0</v>
      </c>
      <c r="BS266" s="505" t="str">
        <f t="shared" si="110"/>
        <v/>
      </c>
      <c r="BT266" s="499"/>
      <c r="BU266" s="499" t="str">
        <f t="shared" si="98"/>
        <v/>
      </c>
      <c r="BV266" s="499"/>
      <c r="BW266" s="499" t="str">
        <f t="shared" si="111"/>
        <v/>
      </c>
      <c r="BX266" s="499">
        <f t="shared" si="99"/>
        <v>0</v>
      </c>
      <c r="BY266" s="499"/>
      <c r="BZ266" s="499"/>
      <c r="CA266" s="584"/>
      <c r="CB266" s="520">
        <f t="shared" si="112"/>
        <v>0</v>
      </c>
      <c r="CC266" s="521">
        <v>2</v>
      </c>
      <c r="CD266" s="522">
        <f t="shared" si="103"/>
        <v>0</v>
      </c>
      <c r="CE266" s="628"/>
      <c r="CF266" s="628"/>
      <c r="CG266" s="592"/>
      <c r="CH266" s="629"/>
      <c r="CI266" s="630">
        <f t="shared" si="113"/>
        <v>0</v>
      </c>
      <c r="CJ266" s="580"/>
      <c r="CK266" s="631"/>
      <c r="CL266" s="631"/>
      <c r="CM266" s="513">
        <f t="shared" si="114"/>
        <v>0</v>
      </c>
      <c r="CN266" s="513">
        <f t="shared" si="115"/>
        <v>0</v>
      </c>
      <c r="CO266" s="580"/>
      <c r="CP266" s="580"/>
      <c r="CQ266" s="580"/>
      <c r="CR266" s="501">
        <f t="shared" si="116"/>
        <v>0</v>
      </c>
      <c r="CS266" s="632"/>
      <c r="CT266" s="632"/>
      <c r="CU266" s="527">
        <f t="shared" si="117"/>
        <v>0</v>
      </c>
      <c r="CV266" s="633"/>
    </row>
    <row r="267" hidden="1" spans="1:100">
      <c r="A267" s="584"/>
      <c r="B267" s="581" t="s">
        <v>116</v>
      </c>
      <c r="C267" s="581" t="s">
        <v>292</v>
      </c>
      <c r="D267" s="621" t="s">
        <v>500</v>
      </c>
      <c r="E267" s="581"/>
      <c r="F267" s="581"/>
      <c r="G267" s="581" t="s">
        <v>932</v>
      </c>
      <c r="H267" s="580" t="s">
        <v>527</v>
      </c>
      <c r="I267" s="581"/>
      <c r="J267" s="580"/>
      <c r="K267" s="580"/>
      <c r="L267" s="581"/>
      <c r="M267" s="595"/>
      <c r="N267" s="588" t="s">
        <v>1014</v>
      </c>
      <c r="O267" s="501" t="s">
        <v>582</v>
      </c>
      <c r="P267" s="500" t="str">
        <f t="shared" si="96"/>
        <v>NO DATA</v>
      </c>
      <c r="Q267" s="580">
        <v>0</v>
      </c>
      <c r="R267" s="580"/>
      <c r="S267" s="504" t="str">
        <f t="shared" si="104"/>
        <v>NOT STARTED</v>
      </c>
      <c r="T267" s="505">
        <f t="shared" si="105"/>
        <v>0</v>
      </c>
      <c r="U267" s="622" t="str">
        <f t="shared" si="100"/>
        <v/>
      </c>
      <c r="V267" s="584"/>
      <c r="W267" s="585"/>
      <c r="X267" s="507" t="str">
        <f t="shared" si="106"/>
        <v>FOR SURVEY</v>
      </c>
      <c r="Y267" s="623"/>
      <c r="Z267" s="623"/>
      <c r="AA267" s="624"/>
      <c r="AB267" s="580"/>
      <c r="AC267" s="624"/>
      <c r="AD267" s="625"/>
      <c r="AE267" s="512" t="s">
        <v>128</v>
      </c>
      <c r="AF267" s="626">
        <f t="shared" si="101"/>
        <v>0</v>
      </c>
      <c r="AG267" s="591">
        <f t="shared" si="97"/>
        <v>0</v>
      </c>
      <c r="AH267" s="581"/>
      <c r="AI267" s="581"/>
      <c r="AJ267" s="581"/>
      <c r="AK267" s="581"/>
      <c r="AL267" s="581"/>
      <c r="AM267" s="581"/>
      <c r="AN267" s="505">
        <f t="shared" si="107"/>
        <v>0</v>
      </c>
      <c r="AO267" s="516" t="str">
        <f t="shared" si="108"/>
        <v>6-1900</v>
      </c>
      <c r="AP267" s="584"/>
      <c r="AQ267" s="584">
        <v>36</v>
      </c>
      <c r="AR267" s="515" t="str">
        <f t="shared" si="102"/>
        <v>WAITING FOR PLAN</v>
      </c>
      <c r="AS267" s="515"/>
      <c r="AT267" s="515"/>
      <c r="AU267" s="517"/>
      <c r="AV267" s="517"/>
      <c r="AW267" s="514"/>
      <c r="AX267" s="515"/>
      <c r="AY267" s="517"/>
      <c r="AZ267" s="517"/>
      <c r="BA267" s="580"/>
      <c r="BB267" s="580"/>
      <c r="BC267" s="627"/>
      <c r="BD267" s="590"/>
      <c r="BE267" s="591"/>
      <c r="BF267" s="591"/>
      <c r="BG267" s="591"/>
      <c r="BH267" s="584"/>
      <c r="BI267" s="591"/>
      <c r="BJ267" s="591"/>
      <c r="BK267" s="584"/>
      <c r="BL267" s="584"/>
      <c r="BM267" s="591"/>
      <c r="BN267" s="591"/>
      <c r="BO267" s="591"/>
      <c r="BP267" s="591"/>
      <c r="BQ267" s="592"/>
      <c r="BR267" s="505">
        <f t="shared" si="109"/>
        <v>0</v>
      </c>
      <c r="BS267" s="505" t="str">
        <f t="shared" si="110"/>
        <v/>
      </c>
      <c r="BT267" s="499"/>
      <c r="BU267" s="499" t="str">
        <f t="shared" si="98"/>
        <v/>
      </c>
      <c r="BV267" s="499"/>
      <c r="BW267" s="499" t="str">
        <f t="shared" si="111"/>
        <v/>
      </c>
      <c r="BX267" s="499">
        <f t="shared" si="99"/>
        <v>0</v>
      </c>
      <c r="BY267" s="499"/>
      <c r="BZ267" s="499"/>
      <c r="CA267" s="584"/>
      <c r="CB267" s="520">
        <f t="shared" si="112"/>
        <v>0</v>
      </c>
      <c r="CC267" s="521">
        <v>2</v>
      </c>
      <c r="CD267" s="522">
        <f t="shared" si="103"/>
        <v>0</v>
      </c>
      <c r="CE267" s="628"/>
      <c r="CF267" s="628"/>
      <c r="CG267" s="592"/>
      <c r="CH267" s="629"/>
      <c r="CI267" s="630">
        <f t="shared" si="113"/>
        <v>0</v>
      </c>
      <c r="CJ267" s="580"/>
      <c r="CK267" s="631"/>
      <c r="CL267" s="631"/>
      <c r="CM267" s="513">
        <f t="shared" si="114"/>
        <v>0</v>
      </c>
      <c r="CN267" s="513">
        <f t="shared" si="115"/>
        <v>0</v>
      </c>
      <c r="CO267" s="580"/>
      <c r="CP267" s="580"/>
      <c r="CQ267" s="580"/>
      <c r="CR267" s="501">
        <f t="shared" si="116"/>
        <v>0</v>
      </c>
      <c r="CS267" s="632"/>
      <c r="CT267" s="632"/>
      <c r="CU267" s="527">
        <f t="shared" si="117"/>
        <v>0</v>
      </c>
      <c r="CV267" s="633"/>
    </row>
    <row r="268" hidden="1" spans="1:100">
      <c r="A268" s="584"/>
      <c r="B268" s="581" t="s">
        <v>116</v>
      </c>
      <c r="C268" s="581" t="s">
        <v>292</v>
      </c>
      <c r="D268" s="621" t="s">
        <v>607</v>
      </c>
      <c r="E268" s="581"/>
      <c r="F268" s="581"/>
      <c r="G268" s="581" t="s">
        <v>608</v>
      </c>
      <c r="H268" s="580" t="s">
        <v>609</v>
      </c>
      <c r="I268" s="581"/>
      <c r="J268" s="580"/>
      <c r="K268" s="580"/>
      <c r="L268" s="581"/>
      <c r="M268" s="595"/>
      <c r="N268" s="588" t="s">
        <v>1015</v>
      </c>
      <c r="O268" s="501" t="s">
        <v>582</v>
      </c>
      <c r="P268" s="500" t="str">
        <f t="shared" si="96"/>
        <v>NO DATA</v>
      </c>
      <c r="Q268" s="580">
        <v>0</v>
      </c>
      <c r="R268" s="580"/>
      <c r="S268" s="504" t="str">
        <f t="shared" si="104"/>
        <v>NOT STARTED</v>
      </c>
      <c r="T268" s="505">
        <f t="shared" si="105"/>
        <v>0</v>
      </c>
      <c r="U268" s="622" t="str">
        <f t="shared" si="100"/>
        <v/>
      </c>
      <c r="V268" s="584"/>
      <c r="W268" s="585"/>
      <c r="X268" s="507" t="str">
        <f t="shared" si="106"/>
        <v>FOR SURVEY</v>
      </c>
      <c r="Y268" s="623"/>
      <c r="Z268" s="623"/>
      <c r="AA268" s="624"/>
      <c r="AB268" s="580"/>
      <c r="AC268" s="624"/>
      <c r="AD268" s="625"/>
      <c r="AE268" s="512" t="s">
        <v>128</v>
      </c>
      <c r="AF268" s="626">
        <f t="shared" si="101"/>
        <v>0</v>
      </c>
      <c r="AG268" s="591">
        <f t="shared" si="97"/>
        <v>0</v>
      </c>
      <c r="AH268" s="581"/>
      <c r="AI268" s="581"/>
      <c r="AJ268" s="581"/>
      <c r="AK268" s="581"/>
      <c r="AL268" s="581"/>
      <c r="AM268" s="581"/>
      <c r="AN268" s="505">
        <f t="shared" si="107"/>
        <v>0</v>
      </c>
      <c r="AO268" s="516" t="str">
        <f t="shared" si="108"/>
        <v>6-1900</v>
      </c>
      <c r="AP268" s="584"/>
      <c r="AQ268" s="584">
        <v>36</v>
      </c>
      <c r="AR268" s="515" t="str">
        <f t="shared" si="102"/>
        <v>WAITING FOR PLAN</v>
      </c>
      <c r="AS268" s="515"/>
      <c r="AT268" s="515"/>
      <c r="AU268" s="517"/>
      <c r="AV268" s="517"/>
      <c r="AW268" s="514"/>
      <c r="AX268" s="515"/>
      <c r="AY268" s="517"/>
      <c r="AZ268" s="517"/>
      <c r="BA268" s="580"/>
      <c r="BB268" s="580"/>
      <c r="BC268" s="627"/>
      <c r="BD268" s="590"/>
      <c r="BE268" s="591"/>
      <c r="BF268" s="591"/>
      <c r="BG268" s="591"/>
      <c r="BH268" s="584"/>
      <c r="BI268" s="591"/>
      <c r="BJ268" s="591"/>
      <c r="BK268" s="584"/>
      <c r="BL268" s="584"/>
      <c r="BM268" s="591"/>
      <c r="BN268" s="591"/>
      <c r="BO268" s="591"/>
      <c r="BP268" s="591"/>
      <c r="BQ268" s="592"/>
      <c r="BR268" s="505">
        <f t="shared" si="109"/>
        <v>0</v>
      </c>
      <c r="BS268" s="505" t="str">
        <f t="shared" si="110"/>
        <v/>
      </c>
      <c r="BT268" s="499"/>
      <c r="BU268" s="499" t="str">
        <f t="shared" si="98"/>
        <v/>
      </c>
      <c r="BV268" s="499"/>
      <c r="BW268" s="499" t="str">
        <f t="shared" si="111"/>
        <v/>
      </c>
      <c r="BX268" s="499">
        <f t="shared" si="99"/>
        <v>0</v>
      </c>
      <c r="BY268" s="499"/>
      <c r="BZ268" s="499"/>
      <c r="CA268" s="584"/>
      <c r="CB268" s="520">
        <f t="shared" si="112"/>
        <v>0</v>
      </c>
      <c r="CC268" s="521">
        <v>2</v>
      </c>
      <c r="CD268" s="522">
        <f t="shared" si="103"/>
        <v>0</v>
      </c>
      <c r="CE268" s="628"/>
      <c r="CF268" s="628"/>
      <c r="CG268" s="592"/>
      <c r="CH268" s="629"/>
      <c r="CI268" s="630">
        <f t="shared" si="113"/>
        <v>0</v>
      </c>
      <c r="CJ268" s="580"/>
      <c r="CK268" s="631"/>
      <c r="CL268" s="631"/>
      <c r="CM268" s="513">
        <f t="shared" si="114"/>
        <v>0</v>
      </c>
      <c r="CN268" s="513">
        <f t="shared" si="115"/>
        <v>0</v>
      </c>
      <c r="CO268" s="580"/>
      <c r="CP268" s="580"/>
      <c r="CQ268" s="580"/>
      <c r="CR268" s="501">
        <f t="shared" si="116"/>
        <v>0</v>
      </c>
      <c r="CS268" s="632"/>
      <c r="CT268" s="632"/>
      <c r="CU268" s="527">
        <f t="shared" si="117"/>
        <v>0</v>
      </c>
      <c r="CV268" s="633"/>
    </row>
    <row r="269" hidden="1" spans="1:100">
      <c r="A269" s="584"/>
      <c r="B269" s="581" t="s">
        <v>116</v>
      </c>
      <c r="C269" s="581" t="s">
        <v>292</v>
      </c>
      <c r="D269" s="621" t="s">
        <v>620</v>
      </c>
      <c r="E269" s="581"/>
      <c r="F269" s="581"/>
      <c r="G269" s="581">
        <v>0</v>
      </c>
      <c r="H269" s="580" t="s">
        <v>1016</v>
      </c>
      <c r="I269" s="581"/>
      <c r="J269" s="580"/>
      <c r="K269" s="580"/>
      <c r="L269" s="581"/>
      <c r="M269" s="595"/>
      <c r="N269" s="588" t="s">
        <v>1017</v>
      </c>
      <c r="O269" s="501" t="s">
        <v>552</v>
      </c>
      <c r="P269" s="500" t="str">
        <f t="shared" si="96"/>
        <v>NO DATA</v>
      </c>
      <c r="Q269" s="580">
        <v>0</v>
      </c>
      <c r="R269" s="580"/>
      <c r="S269" s="504" t="str">
        <f t="shared" si="104"/>
        <v>NOT STARTED</v>
      </c>
      <c r="T269" s="505">
        <f t="shared" si="105"/>
        <v>0</v>
      </c>
      <c r="U269" s="622" t="str">
        <f t="shared" si="100"/>
        <v/>
      </c>
      <c r="V269" s="584"/>
      <c r="W269" s="585"/>
      <c r="X269" s="507" t="str">
        <f t="shared" si="106"/>
        <v>FOR SURVEY</v>
      </c>
      <c r="Y269" s="623"/>
      <c r="Z269" s="623"/>
      <c r="AA269" s="624"/>
      <c r="AB269" s="580"/>
      <c r="AC269" s="624"/>
      <c r="AD269" s="625"/>
      <c r="AE269" s="512" t="s">
        <v>128</v>
      </c>
      <c r="AF269" s="626">
        <f t="shared" si="101"/>
        <v>0</v>
      </c>
      <c r="AG269" s="591">
        <f t="shared" si="97"/>
        <v>0</v>
      </c>
      <c r="AH269" s="581"/>
      <c r="AI269" s="581"/>
      <c r="AJ269" s="581"/>
      <c r="AK269" s="581"/>
      <c r="AL269" s="581"/>
      <c r="AM269" s="581"/>
      <c r="AN269" s="505">
        <f t="shared" si="107"/>
        <v>0</v>
      </c>
      <c r="AO269" s="516" t="str">
        <f t="shared" si="108"/>
        <v>6-1900</v>
      </c>
      <c r="AP269" s="584"/>
      <c r="AQ269" s="584">
        <v>36</v>
      </c>
      <c r="AR269" s="515" t="str">
        <f t="shared" si="102"/>
        <v>WAITING FOR PLAN</v>
      </c>
      <c r="AS269" s="515"/>
      <c r="AT269" s="515"/>
      <c r="AU269" s="517"/>
      <c r="AV269" s="517"/>
      <c r="AW269" s="514"/>
      <c r="AX269" s="515"/>
      <c r="AY269" s="517"/>
      <c r="AZ269" s="517"/>
      <c r="BA269" s="580"/>
      <c r="BB269" s="580"/>
      <c r="BC269" s="627"/>
      <c r="BD269" s="590"/>
      <c r="BE269" s="591"/>
      <c r="BF269" s="591"/>
      <c r="BG269" s="591"/>
      <c r="BH269" s="584"/>
      <c r="BI269" s="591"/>
      <c r="BJ269" s="591"/>
      <c r="BK269" s="584"/>
      <c r="BL269" s="584"/>
      <c r="BM269" s="591"/>
      <c r="BN269" s="591"/>
      <c r="BO269" s="591"/>
      <c r="BP269" s="591"/>
      <c r="BQ269" s="592"/>
      <c r="BR269" s="505">
        <f t="shared" si="109"/>
        <v>0</v>
      </c>
      <c r="BS269" s="505" t="str">
        <f t="shared" si="110"/>
        <v/>
      </c>
      <c r="BT269" s="499"/>
      <c r="BU269" s="499" t="str">
        <f t="shared" si="98"/>
        <v/>
      </c>
      <c r="BV269" s="499"/>
      <c r="BW269" s="499" t="str">
        <f t="shared" si="111"/>
        <v/>
      </c>
      <c r="BX269" s="499">
        <f t="shared" si="99"/>
        <v>0</v>
      </c>
      <c r="BY269" s="499"/>
      <c r="BZ269" s="499"/>
      <c r="CA269" s="584"/>
      <c r="CB269" s="520">
        <f t="shared" si="112"/>
        <v>0</v>
      </c>
      <c r="CC269" s="521">
        <v>2</v>
      </c>
      <c r="CD269" s="522">
        <f t="shared" si="103"/>
        <v>0</v>
      </c>
      <c r="CE269" s="628"/>
      <c r="CF269" s="628"/>
      <c r="CG269" s="592"/>
      <c r="CH269" s="629"/>
      <c r="CI269" s="630">
        <f t="shared" si="113"/>
        <v>0</v>
      </c>
      <c r="CJ269" s="580"/>
      <c r="CK269" s="631"/>
      <c r="CL269" s="631"/>
      <c r="CM269" s="513">
        <f t="shared" si="114"/>
        <v>0</v>
      </c>
      <c r="CN269" s="513">
        <f t="shared" si="115"/>
        <v>0</v>
      </c>
      <c r="CO269" s="580"/>
      <c r="CP269" s="580"/>
      <c r="CQ269" s="580"/>
      <c r="CR269" s="501">
        <f t="shared" si="116"/>
        <v>0</v>
      </c>
      <c r="CS269" s="632"/>
      <c r="CT269" s="632"/>
      <c r="CU269" s="527">
        <f t="shared" si="117"/>
        <v>0</v>
      </c>
      <c r="CV269" s="633"/>
    </row>
    <row r="270" hidden="1" spans="1:100">
      <c r="A270" s="584"/>
      <c r="B270" s="581" t="s">
        <v>116</v>
      </c>
      <c r="C270" s="581" t="s">
        <v>292</v>
      </c>
      <c r="D270" s="621" t="s">
        <v>620</v>
      </c>
      <c r="E270" s="581"/>
      <c r="F270" s="581"/>
      <c r="G270" s="581">
        <v>0</v>
      </c>
      <c r="H270" s="580" t="s">
        <v>1016</v>
      </c>
      <c r="I270" s="581"/>
      <c r="J270" s="580"/>
      <c r="K270" s="580"/>
      <c r="L270" s="581"/>
      <c r="M270" s="595"/>
      <c r="N270" s="588" t="s">
        <v>1018</v>
      </c>
      <c r="O270" s="501" t="s">
        <v>582</v>
      </c>
      <c r="P270" s="500" t="str">
        <f t="shared" si="96"/>
        <v>NO DATA</v>
      </c>
      <c r="Q270" s="580">
        <v>0</v>
      </c>
      <c r="R270" s="580"/>
      <c r="S270" s="504" t="str">
        <f t="shared" si="104"/>
        <v>NOT STARTED</v>
      </c>
      <c r="T270" s="505">
        <f t="shared" si="105"/>
        <v>0</v>
      </c>
      <c r="U270" s="622" t="str">
        <f t="shared" si="100"/>
        <v/>
      </c>
      <c r="V270" s="584"/>
      <c r="W270" s="585"/>
      <c r="X270" s="507" t="str">
        <f t="shared" si="106"/>
        <v>FOR SURVEY</v>
      </c>
      <c r="Y270" s="623"/>
      <c r="Z270" s="623"/>
      <c r="AA270" s="624"/>
      <c r="AB270" s="580"/>
      <c r="AC270" s="624"/>
      <c r="AD270" s="625"/>
      <c r="AE270" s="512" t="s">
        <v>128</v>
      </c>
      <c r="AF270" s="626">
        <f t="shared" si="101"/>
        <v>0</v>
      </c>
      <c r="AG270" s="591">
        <f t="shared" si="97"/>
        <v>0</v>
      </c>
      <c r="AH270" s="581"/>
      <c r="AI270" s="581"/>
      <c r="AJ270" s="581"/>
      <c r="AK270" s="581"/>
      <c r="AL270" s="581"/>
      <c r="AM270" s="581"/>
      <c r="AN270" s="505">
        <f t="shared" si="107"/>
        <v>0</v>
      </c>
      <c r="AO270" s="516" t="str">
        <f t="shared" si="108"/>
        <v>6-1900</v>
      </c>
      <c r="AP270" s="584"/>
      <c r="AQ270" s="584">
        <v>36</v>
      </c>
      <c r="AR270" s="515" t="str">
        <f t="shared" si="102"/>
        <v>WAITING FOR PLAN</v>
      </c>
      <c r="AS270" s="515"/>
      <c r="AT270" s="515"/>
      <c r="AU270" s="517"/>
      <c r="AV270" s="517"/>
      <c r="AW270" s="514"/>
      <c r="AX270" s="515"/>
      <c r="AY270" s="517"/>
      <c r="AZ270" s="517"/>
      <c r="BA270" s="580"/>
      <c r="BB270" s="580"/>
      <c r="BC270" s="627"/>
      <c r="BD270" s="590"/>
      <c r="BE270" s="591"/>
      <c r="BF270" s="591"/>
      <c r="BG270" s="591"/>
      <c r="BH270" s="584"/>
      <c r="BI270" s="591"/>
      <c r="BJ270" s="591"/>
      <c r="BK270" s="584"/>
      <c r="BL270" s="584"/>
      <c r="BM270" s="591"/>
      <c r="BN270" s="591"/>
      <c r="BO270" s="591"/>
      <c r="BP270" s="591"/>
      <c r="BQ270" s="592"/>
      <c r="BR270" s="505">
        <f t="shared" si="109"/>
        <v>0</v>
      </c>
      <c r="BS270" s="505" t="str">
        <f t="shared" si="110"/>
        <v/>
      </c>
      <c r="BT270" s="499"/>
      <c r="BU270" s="499" t="str">
        <f t="shared" si="98"/>
        <v/>
      </c>
      <c r="BV270" s="499"/>
      <c r="BW270" s="499" t="str">
        <f t="shared" si="111"/>
        <v/>
      </c>
      <c r="BX270" s="499">
        <f t="shared" si="99"/>
        <v>0</v>
      </c>
      <c r="BY270" s="499"/>
      <c r="BZ270" s="499"/>
      <c r="CA270" s="584"/>
      <c r="CB270" s="520">
        <f t="shared" si="112"/>
        <v>0</v>
      </c>
      <c r="CC270" s="521">
        <v>2</v>
      </c>
      <c r="CD270" s="522">
        <f t="shared" si="103"/>
        <v>0</v>
      </c>
      <c r="CE270" s="628"/>
      <c r="CF270" s="628"/>
      <c r="CG270" s="592"/>
      <c r="CH270" s="629"/>
      <c r="CI270" s="630">
        <f t="shared" si="113"/>
        <v>0</v>
      </c>
      <c r="CJ270" s="580"/>
      <c r="CK270" s="631"/>
      <c r="CL270" s="631"/>
      <c r="CM270" s="513">
        <f t="shared" si="114"/>
        <v>0</v>
      </c>
      <c r="CN270" s="513">
        <f t="shared" si="115"/>
        <v>0</v>
      </c>
      <c r="CO270" s="580"/>
      <c r="CP270" s="580"/>
      <c r="CQ270" s="580"/>
      <c r="CR270" s="501">
        <f t="shared" si="116"/>
        <v>0</v>
      </c>
      <c r="CS270" s="632"/>
      <c r="CT270" s="632"/>
      <c r="CU270" s="527">
        <f t="shared" si="117"/>
        <v>0</v>
      </c>
      <c r="CV270" s="633"/>
    </row>
    <row r="271" hidden="1" spans="1:100">
      <c r="A271" s="584"/>
      <c r="B271" s="581" t="s">
        <v>116</v>
      </c>
      <c r="C271" s="581" t="s">
        <v>292</v>
      </c>
      <c r="D271" s="621" t="s">
        <v>620</v>
      </c>
      <c r="E271" s="581"/>
      <c r="F271" s="581"/>
      <c r="G271" s="581">
        <v>0</v>
      </c>
      <c r="H271" s="580" t="s">
        <v>1016</v>
      </c>
      <c r="I271" s="581"/>
      <c r="J271" s="580"/>
      <c r="K271" s="580"/>
      <c r="L271" s="581"/>
      <c r="M271" s="595"/>
      <c r="N271" s="588" t="s">
        <v>1019</v>
      </c>
      <c r="O271" s="501" t="s">
        <v>582</v>
      </c>
      <c r="P271" s="500" t="str">
        <f t="shared" si="96"/>
        <v>NO DATA</v>
      </c>
      <c r="Q271" s="580">
        <v>0</v>
      </c>
      <c r="R271" s="580"/>
      <c r="S271" s="504" t="str">
        <f t="shared" si="104"/>
        <v>NOT STARTED</v>
      </c>
      <c r="T271" s="505">
        <f t="shared" si="105"/>
        <v>0</v>
      </c>
      <c r="U271" s="622" t="str">
        <f t="shared" si="100"/>
        <v/>
      </c>
      <c r="V271" s="584"/>
      <c r="W271" s="585"/>
      <c r="X271" s="507" t="str">
        <f t="shared" si="106"/>
        <v>FOR SURVEY</v>
      </c>
      <c r="Y271" s="623"/>
      <c r="Z271" s="623"/>
      <c r="AA271" s="624"/>
      <c r="AB271" s="580"/>
      <c r="AC271" s="624"/>
      <c r="AD271" s="625"/>
      <c r="AE271" s="512" t="s">
        <v>128</v>
      </c>
      <c r="AF271" s="626">
        <f t="shared" si="101"/>
        <v>0</v>
      </c>
      <c r="AG271" s="591">
        <f t="shared" si="97"/>
        <v>0</v>
      </c>
      <c r="AH271" s="581"/>
      <c r="AI271" s="581"/>
      <c r="AJ271" s="581"/>
      <c r="AK271" s="581"/>
      <c r="AL271" s="581"/>
      <c r="AM271" s="581"/>
      <c r="AN271" s="505">
        <f t="shared" si="107"/>
        <v>0</v>
      </c>
      <c r="AO271" s="516" t="str">
        <f t="shared" si="108"/>
        <v>6-1900</v>
      </c>
      <c r="AP271" s="584"/>
      <c r="AQ271" s="584">
        <v>36</v>
      </c>
      <c r="AR271" s="515" t="str">
        <f t="shared" si="102"/>
        <v>WAITING FOR PLAN</v>
      </c>
      <c r="AS271" s="515"/>
      <c r="AT271" s="515"/>
      <c r="AU271" s="517"/>
      <c r="AV271" s="517"/>
      <c r="AW271" s="514"/>
      <c r="AX271" s="515"/>
      <c r="AY271" s="517"/>
      <c r="AZ271" s="517"/>
      <c r="BA271" s="580"/>
      <c r="BB271" s="580"/>
      <c r="BC271" s="627"/>
      <c r="BD271" s="590"/>
      <c r="BE271" s="591"/>
      <c r="BF271" s="591"/>
      <c r="BG271" s="591"/>
      <c r="BH271" s="584"/>
      <c r="BI271" s="591"/>
      <c r="BJ271" s="591"/>
      <c r="BK271" s="584"/>
      <c r="BL271" s="584"/>
      <c r="BM271" s="591"/>
      <c r="BN271" s="591"/>
      <c r="BO271" s="591"/>
      <c r="BP271" s="591"/>
      <c r="BQ271" s="592"/>
      <c r="BR271" s="505">
        <f t="shared" si="109"/>
        <v>0</v>
      </c>
      <c r="BS271" s="505" t="str">
        <f t="shared" si="110"/>
        <v/>
      </c>
      <c r="BT271" s="499"/>
      <c r="BU271" s="499" t="str">
        <f t="shared" si="98"/>
        <v/>
      </c>
      <c r="BV271" s="499"/>
      <c r="BW271" s="499" t="str">
        <f t="shared" si="111"/>
        <v/>
      </c>
      <c r="BX271" s="499">
        <f t="shared" si="99"/>
        <v>0</v>
      </c>
      <c r="BY271" s="499"/>
      <c r="BZ271" s="499"/>
      <c r="CA271" s="584"/>
      <c r="CB271" s="520">
        <f t="shared" si="112"/>
        <v>0</v>
      </c>
      <c r="CC271" s="521">
        <v>2</v>
      </c>
      <c r="CD271" s="522">
        <f t="shared" si="103"/>
        <v>0</v>
      </c>
      <c r="CE271" s="628"/>
      <c r="CF271" s="628"/>
      <c r="CG271" s="592"/>
      <c r="CH271" s="629"/>
      <c r="CI271" s="630">
        <f t="shared" si="113"/>
        <v>0</v>
      </c>
      <c r="CJ271" s="580"/>
      <c r="CK271" s="631"/>
      <c r="CL271" s="631"/>
      <c r="CM271" s="513">
        <f t="shared" si="114"/>
        <v>0</v>
      </c>
      <c r="CN271" s="513">
        <f t="shared" si="115"/>
        <v>0</v>
      </c>
      <c r="CO271" s="580"/>
      <c r="CP271" s="580"/>
      <c r="CQ271" s="580"/>
      <c r="CR271" s="501">
        <f t="shared" si="116"/>
        <v>0</v>
      </c>
      <c r="CS271" s="632"/>
      <c r="CT271" s="632"/>
      <c r="CU271" s="527">
        <f t="shared" si="117"/>
        <v>0</v>
      </c>
      <c r="CV271" s="633"/>
    </row>
    <row r="272" hidden="1" spans="1:100">
      <c r="A272" s="584"/>
      <c r="B272" s="581" t="s">
        <v>116</v>
      </c>
      <c r="C272" s="581" t="s">
        <v>292</v>
      </c>
      <c r="D272" s="621" t="s">
        <v>500</v>
      </c>
      <c r="E272" s="581"/>
      <c r="F272" s="581"/>
      <c r="G272" s="581" t="s">
        <v>932</v>
      </c>
      <c r="H272" s="580" t="s">
        <v>527</v>
      </c>
      <c r="I272" s="581"/>
      <c r="J272" s="580"/>
      <c r="K272" s="580"/>
      <c r="L272" s="581"/>
      <c r="M272" s="595"/>
      <c r="N272" s="588" t="s">
        <v>1020</v>
      </c>
      <c r="O272" s="501" t="s">
        <v>582</v>
      </c>
      <c r="P272" s="500" t="str">
        <f t="shared" si="96"/>
        <v>NO DATA</v>
      </c>
      <c r="Q272" s="580">
        <v>0</v>
      </c>
      <c r="R272" s="580"/>
      <c r="S272" s="504" t="str">
        <f t="shared" si="104"/>
        <v>NOT STARTED</v>
      </c>
      <c r="T272" s="505">
        <f t="shared" si="105"/>
        <v>0</v>
      </c>
      <c r="U272" s="622" t="str">
        <f t="shared" si="100"/>
        <v/>
      </c>
      <c r="V272" s="584"/>
      <c r="W272" s="585"/>
      <c r="X272" s="507" t="str">
        <f t="shared" si="106"/>
        <v>FOR SURVEY</v>
      </c>
      <c r="Y272" s="623"/>
      <c r="Z272" s="623"/>
      <c r="AA272" s="624"/>
      <c r="AB272" s="580"/>
      <c r="AC272" s="624"/>
      <c r="AD272" s="625"/>
      <c r="AE272" s="512" t="s">
        <v>128</v>
      </c>
      <c r="AF272" s="626">
        <f t="shared" si="101"/>
        <v>0</v>
      </c>
      <c r="AG272" s="591">
        <f t="shared" si="97"/>
        <v>0</v>
      </c>
      <c r="AH272" s="581"/>
      <c r="AI272" s="581"/>
      <c r="AJ272" s="581"/>
      <c r="AK272" s="581"/>
      <c r="AL272" s="581"/>
      <c r="AM272" s="581"/>
      <c r="AN272" s="505">
        <f t="shared" si="107"/>
        <v>0</v>
      </c>
      <c r="AO272" s="516" t="str">
        <f t="shared" si="108"/>
        <v>6-1900</v>
      </c>
      <c r="AP272" s="584"/>
      <c r="AQ272" s="584">
        <v>36</v>
      </c>
      <c r="AR272" s="515" t="str">
        <f t="shared" si="102"/>
        <v>WAITING FOR PLAN</v>
      </c>
      <c r="AS272" s="515"/>
      <c r="AT272" s="515"/>
      <c r="AU272" s="517"/>
      <c r="AV272" s="517"/>
      <c r="AW272" s="514"/>
      <c r="AX272" s="515"/>
      <c r="AY272" s="517"/>
      <c r="AZ272" s="517"/>
      <c r="BA272" s="580"/>
      <c r="BB272" s="580"/>
      <c r="BC272" s="627"/>
      <c r="BD272" s="590"/>
      <c r="BE272" s="591"/>
      <c r="BF272" s="591"/>
      <c r="BG272" s="591"/>
      <c r="BH272" s="584"/>
      <c r="BI272" s="591"/>
      <c r="BJ272" s="591"/>
      <c r="BK272" s="584"/>
      <c r="BL272" s="584"/>
      <c r="BM272" s="591"/>
      <c r="BN272" s="591"/>
      <c r="BO272" s="591"/>
      <c r="BP272" s="591"/>
      <c r="BQ272" s="592"/>
      <c r="BR272" s="505">
        <f t="shared" si="109"/>
        <v>0</v>
      </c>
      <c r="BS272" s="505" t="str">
        <f t="shared" si="110"/>
        <v/>
      </c>
      <c r="BT272" s="499"/>
      <c r="BU272" s="499" t="str">
        <f t="shared" si="98"/>
        <v/>
      </c>
      <c r="BV272" s="499"/>
      <c r="BW272" s="499" t="str">
        <f t="shared" si="111"/>
        <v/>
      </c>
      <c r="BX272" s="499">
        <f t="shared" si="99"/>
        <v>0</v>
      </c>
      <c r="BY272" s="499"/>
      <c r="BZ272" s="499"/>
      <c r="CA272" s="584"/>
      <c r="CB272" s="520">
        <f t="shared" si="112"/>
        <v>0</v>
      </c>
      <c r="CC272" s="521">
        <v>2</v>
      </c>
      <c r="CD272" s="522">
        <f t="shared" si="103"/>
        <v>0</v>
      </c>
      <c r="CE272" s="628"/>
      <c r="CF272" s="628"/>
      <c r="CG272" s="592"/>
      <c r="CH272" s="629"/>
      <c r="CI272" s="630">
        <f t="shared" si="113"/>
        <v>0</v>
      </c>
      <c r="CJ272" s="580"/>
      <c r="CK272" s="631"/>
      <c r="CL272" s="631"/>
      <c r="CM272" s="513">
        <f t="shared" si="114"/>
        <v>0</v>
      </c>
      <c r="CN272" s="513">
        <f t="shared" si="115"/>
        <v>0</v>
      </c>
      <c r="CO272" s="580"/>
      <c r="CP272" s="580"/>
      <c r="CQ272" s="580"/>
      <c r="CR272" s="501">
        <f t="shared" si="116"/>
        <v>0</v>
      </c>
      <c r="CS272" s="632"/>
      <c r="CT272" s="632"/>
      <c r="CU272" s="527">
        <f t="shared" si="117"/>
        <v>0</v>
      </c>
      <c r="CV272" s="633"/>
    </row>
    <row r="273" hidden="1" spans="1:100">
      <c r="A273" s="584"/>
      <c r="B273" s="581" t="s">
        <v>116</v>
      </c>
      <c r="C273" s="581" t="s">
        <v>292</v>
      </c>
      <c r="D273" s="621" t="s">
        <v>118</v>
      </c>
      <c r="E273" s="581"/>
      <c r="F273" s="581"/>
      <c r="G273" s="581" t="s">
        <v>352</v>
      </c>
      <c r="H273" s="580" t="s">
        <v>155</v>
      </c>
      <c r="I273" s="581"/>
      <c r="J273" s="580"/>
      <c r="K273" s="580"/>
      <c r="L273" s="581"/>
      <c r="M273" s="595"/>
      <c r="N273" s="588" t="s">
        <v>1021</v>
      </c>
      <c r="O273" s="501" t="s">
        <v>582</v>
      </c>
      <c r="P273" s="500" t="str">
        <f t="shared" si="96"/>
        <v>NO DATA</v>
      </c>
      <c r="Q273" s="580">
        <v>0</v>
      </c>
      <c r="R273" s="580"/>
      <c r="S273" s="504" t="str">
        <f t="shared" ref="S273:S317" si="118">IF(CH273="CANCELLED","CANCELLED",IF(CV273&lt;&gt;"","EXTRACTION DONE",IF(CH273="ON GOING EXTRACTION","ON GOING EXTRACTION",IF(AR273="RFE","READY FOR EXTRACTION",IF(AR273="ON GOING PERMITTING","ON GOING PERMITTING",IF(AC273&lt;&gt;"","DESIGN APPROVED",IF(AB273&lt;&gt;"","DESIGN SUBMITTED",IF(AA273&lt;&gt;"","DESIGN COMPLETED",IF(Z273&lt;&gt;"","ON GOING DESIGN",IF(Y273&lt;&gt;"","ON GOING SURVEY","NOT STARTED"))))))))))</f>
        <v>NOT STARTED</v>
      </c>
      <c r="T273" s="505">
        <f t="shared" ref="T273:T317" si="119">IFERROR((AN273*33%)+(BR273*27%)+(CI273*40%),0)</f>
        <v>0</v>
      </c>
      <c r="U273" s="622" t="str">
        <f t="shared" ref="U273:U317" si="120">IF(V273&gt;0,WEEKNUM(V273,1)&amp;"-"&amp;YEAR(V273),"")</f>
        <v/>
      </c>
      <c r="V273" s="584"/>
      <c r="W273" s="585"/>
      <c r="X273" s="507" t="str">
        <f t="shared" ref="X273:X317" si="121">IF(AD273&gt;0,"DESIGN WITH CONCERN",IF(AC273&gt;0,"DESIGN APPROVED",IF(AB273&gt;0,"DESIGN FOR APPROVAL",IF(AA273&gt;0,"DESIGN FOR SUBMISSION",IF(Z273&gt;0,"ON GOING DESIGN",IF(Y273&gt;0,"ON GOING SURVEY","FOR SURVEY"))))))</f>
        <v>FOR SURVEY</v>
      </c>
      <c r="Y273" s="623"/>
      <c r="Z273" s="623"/>
      <c r="AA273" s="624"/>
      <c r="AB273" s="580"/>
      <c r="AC273" s="624"/>
      <c r="AD273" s="625"/>
      <c r="AE273" s="512" t="s">
        <v>298</v>
      </c>
      <c r="AF273" s="626">
        <f t="shared" ref="AF273:AF317" si="122">IF(AA273-Y273&lt;0,0,AA273-Y273)</f>
        <v>0</v>
      </c>
      <c r="AG273" s="591">
        <f t="shared" si="97"/>
        <v>0</v>
      </c>
      <c r="AH273" s="581"/>
      <c r="AI273" s="581"/>
      <c r="AJ273" s="581"/>
      <c r="AK273" s="581"/>
      <c r="AL273" s="581"/>
      <c r="AM273" s="581"/>
      <c r="AN273" s="505">
        <f t="shared" ref="AN273:AN317" si="123">COUNT(Y273:AC273)/5</f>
        <v>0</v>
      </c>
      <c r="AO273" s="516" t="str">
        <f t="shared" si="108"/>
        <v>6-1900</v>
      </c>
      <c r="AP273" s="584"/>
      <c r="AQ273" s="584">
        <v>36</v>
      </c>
      <c r="AR273" s="515" t="str">
        <f t="shared" si="102"/>
        <v>WAITING FOR PLAN</v>
      </c>
      <c r="AS273" s="515"/>
      <c r="AT273" s="515"/>
      <c r="AU273" s="517"/>
      <c r="AV273" s="517"/>
      <c r="AW273" s="514"/>
      <c r="AX273" s="515"/>
      <c r="AY273" s="517"/>
      <c r="AZ273" s="517"/>
      <c r="BA273" s="580"/>
      <c r="BB273" s="580"/>
      <c r="BC273" s="627"/>
      <c r="BD273" s="590"/>
      <c r="BE273" s="591"/>
      <c r="BF273" s="591"/>
      <c r="BG273" s="591"/>
      <c r="BH273" s="584"/>
      <c r="BI273" s="591"/>
      <c r="BJ273" s="591"/>
      <c r="BK273" s="584"/>
      <c r="BL273" s="584"/>
      <c r="BM273" s="591"/>
      <c r="BN273" s="591"/>
      <c r="BO273" s="591"/>
      <c r="BP273" s="591"/>
      <c r="BQ273" s="592"/>
      <c r="BR273" s="505">
        <f t="shared" si="109"/>
        <v>0</v>
      </c>
      <c r="BS273" s="505" t="str">
        <f t="shared" ref="BS273:BS317" si="124">IF(BT273&gt;0,WEEKNUM(BT273,1)&amp;"-"&amp;YEAR(BT273),"")</f>
        <v/>
      </c>
      <c r="BT273" s="499"/>
      <c r="BU273" s="499" t="str">
        <f t="shared" si="98"/>
        <v/>
      </c>
      <c r="BV273" s="499"/>
      <c r="BW273" s="499" t="str">
        <f t="shared" ref="BW273:BW317" si="125">IF(BX273&gt;0,WEEKNUM(BX273,1)&amp;"-"&amp;YEAR(BX273),"")</f>
        <v/>
      </c>
      <c r="BX273" s="499">
        <f t="shared" si="99"/>
        <v>0</v>
      </c>
      <c r="BY273" s="499"/>
      <c r="BZ273" s="499"/>
      <c r="CA273" s="584"/>
      <c r="CB273" s="520">
        <f t="shared" ref="CB273:CB317" si="126">IF(AI273&lt;&gt;0,CC273*0.25,0)</f>
        <v>0</v>
      </c>
      <c r="CC273" s="521">
        <v>2</v>
      </c>
      <c r="CD273" s="522">
        <f t="shared" si="103"/>
        <v>0</v>
      </c>
      <c r="CE273" s="628"/>
      <c r="CF273" s="628"/>
      <c r="CG273" s="592"/>
      <c r="CH273" s="629"/>
      <c r="CI273" s="630">
        <f t="shared" ref="CI273:CI317" si="127">IFERROR(CQ273/CM273,0)</f>
        <v>0</v>
      </c>
      <c r="CJ273" s="580"/>
      <c r="CK273" s="631"/>
      <c r="CL273" s="631"/>
      <c r="CM273" s="513">
        <f t="shared" ref="CM273:CM317" si="128">AG273</f>
        <v>0</v>
      </c>
      <c r="CN273" s="513">
        <f t="shared" ref="CN273:CN317" si="129">AI273</f>
        <v>0</v>
      </c>
      <c r="CO273" s="580"/>
      <c r="CP273" s="580"/>
      <c r="CQ273" s="580"/>
      <c r="CR273" s="501">
        <f t="shared" ref="CR273:CR317" si="130">CM273-CQ273</f>
        <v>0</v>
      </c>
      <c r="CS273" s="632"/>
      <c r="CT273" s="632"/>
      <c r="CU273" s="527">
        <f t="shared" ref="CU273:CU317" si="131">CS273+CT273</f>
        <v>0</v>
      </c>
      <c r="CV273" s="633"/>
    </row>
    <row r="274" hidden="1" spans="1:100">
      <c r="A274" s="584"/>
      <c r="B274" s="581" t="s">
        <v>116</v>
      </c>
      <c r="C274" s="581" t="s">
        <v>292</v>
      </c>
      <c r="D274" s="621" t="s">
        <v>364</v>
      </c>
      <c r="E274" s="581"/>
      <c r="F274" s="581"/>
      <c r="G274" s="581" t="s">
        <v>1022</v>
      </c>
      <c r="H274" s="580" t="s">
        <v>489</v>
      </c>
      <c r="I274" s="581"/>
      <c r="J274" s="580"/>
      <c r="K274" s="580"/>
      <c r="L274" s="581"/>
      <c r="M274" s="595"/>
      <c r="N274" s="588" t="s">
        <v>1023</v>
      </c>
      <c r="O274" s="501" t="s">
        <v>557</v>
      </c>
      <c r="P274" s="500" t="str">
        <f t="shared" si="96"/>
        <v>NO DATA</v>
      </c>
      <c r="Q274" s="580">
        <v>0</v>
      </c>
      <c r="R274" s="580"/>
      <c r="S274" s="504" t="str">
        <f t="shared" si="118"/>
        <v>NOT STARTED</v>
      </c>
      <c r="T274" s="505">
        <f t="shared" si="119"/>
        <v>0</v>
      </c>
      <c r="U274" s="622" t="str">
        <f t="shared" si="120"/>
        <v/>
      </c>
      <c r="V274" s="584"/>
      <c r="W274" s="585"/>
      <c r="X274" s="507" t="str">
        <f t="shared" si="121"/>
        <v>FOR SURVEY</v>
      </c>
      <c r="Y274" s="623"/>
      <c r="Z274" s="623"/>
      <c r="AA274" s="624"/>
      <c r="AB274" s="580"/>
      <c r="AC274" s="624"/>
      <c r="AD274" s="625"/>
      <c r="AE274" s="512" t="s">
        <v>216</v>
      </c>
      <c r="AF274" s="626">
        <f t="shared" si="122"/>
        <v>0</v>
      </c>
      <c r="AG274" s="591">
        <f t="shared" si="97"/>
        <v>0</v>
      </c>
      <c r="AH274" s="581"/>
      <c r="AI274" s="581"/>
      <c r="AJ274" s="581"/>
      <c r="AK274" s="581"/>
      <c r="AL274" s="581"/>
      <c r="AM274" s="581"/>
      <c r="AN274" s="505">
        <f t="shared" si="123"/>
        <v>0</v>
      </c>
      <c r="AO274" s="516" t="str">
        <f t="shared" si="108"/>
        <v>6-1900</v>
      </c>
      <c r="AP274" s="584"/>
      <c r="AQ274" s="584">
        <v>36</v>
      </c>
      <c r="AR274" s="515" t="str">
        <f t="shared" si="102"/>
        <v>WAITING FOR PLAN</v>
      </c>
      <c r="AS274" s="515"/>
      <c r="AT274" s="515"/>
      <c r="AU274" s="517"/>
      <c r="AV274" s="517"/>
      <c r="AW274" s="514"/>
      <c r="AX274" s="515"/>
      <c r="AY274" s="517"/>
      <c r="AZ274" s="517"/>
      <c r="BA274" s="580"/>
      <c r="BB274" s="580"/>
      <c r="BC274" s="627"/>
      <c r="BD274" s="590"/>
      <c r="BE274" s="591"/>
      <c r="BF274" s="591"/>
      <c r="BG274" s="591"/>
      <c r="BH274" s="584"/>
      <c r="BI274" s="591"/>
      <c r="BJ274" s="591"/>
      <c r="BK274" s="584"/>
      <c r="BL274" s="584"/>
      <c r="BM274" s="591"/>
      <c r="BN274" s="591"/>
      <c r="BO274" s="591"/>
      <c r="BP274" s="591"/>
      <c r="BQ274" s="592"/>
      <c r="BR274" s="505">
        <f t="shared" si="109"/>
        <v>0</v>
      </c>
      <c r="BS274" s="505" t="str">
        <f t="shared" si="124"/>
        <v/>
      </c>
      <c r="BT274" s="499"/>
      <c r="BU274" s="499" t="str">
        <f t="shared" si="98"/>
        <v/>
      </c>
      <c r="BV274" s="499"/>
      <c r="BW274" s="499" t="str">
        <f t="shared" si="125"/>
        <v/>
      </c>
      <c r="BX274" s="499">
        <f t="shared" si="99"/>
        <v>0</v>
      </c>
      <c r="BY274" s="499"/>
      <c r="BZ274" s="499"/>
      <c r="CA274" s="584"/>
      <c r="CB274" s="520">
        <f t="shared" si="126"/>
        <v>0</v>
      </c>
      <c r="CC274" s="521">
        <v>2</v>
      </c>
      <c r="CD274" s="522">
        <f t="shared" si="103"/>
        <v>0</v>
      </c>
      <c r="CE274" s="628"/>
      <c r="CF274" s="628"/>
      <c r="CG274" s="592"/>
      <c r="CH274" s="629"/>
      <c r="CI274" s="630">
        <f t="shared" si="127"/>
        <v>0</v>
      </c>
      <c r="CJ274" s="580"/>
      <c r="CK274" s="631"/>
      <c r="CL274" s="631"/>
      <c r="CM274" s="513">
        <f t="shared" si="128"/>
        <v>0</v>
      </c>
      <c r="CN274" s="513">
        <f t="shared" si="129"/>
        <v>0</v>
      </c>
      <c r="CO274" s="580"/>
      <c r="CP274" s="580"/>
      <c r="CQ274" s="580"/>
      <c r="CR274" s="501">
        <f t="shared" si="130"/>
        <v>0</v>
      </c>
      <c r="CS274" s="632"/>
      <c r="CT274" s="632"/>
      <c r="CU274" s="527">
        <f t="shared" si="131"/>
        <v>0</v>
      </c>
      <c r="CV274" s="633"/>
    </row>
    <row r="275" hidden="1" spans="1:100">
      <c r="A275" s="584"/>
      <c r="B275" s="581" t="s">
        <v>116</v>
      </c>
      <c r="C275" s="581" t="s">
        <v>292</v>
      </c>
      <c r="D275" s="621" t="s">
        <v>607</v>
      </c>
      <c r="E275" s="581"/>
      <c r="F275" s="581"/>
      <c r="G275" s="581" t="s">
        <v>1024</v>
      </c>
      <c r="H275" s="580" t="s">
        <v>625</v>
      </c>
      <c r="I275" s="581"/>
      <c r="J275" s="580"/>
      <c r="K275" s="580"/>
      <c r="L275" s="581"/>
      <c r="M275" s="595"/>
      <c r="N275" s="588" t="s">
        <v>1025</v>
      </c>
      <c r="O275" s="501" t="s">
        <v>582</v>
      </c>
      <c r="P275" s="500" t="str">
        <f t="shared" si="96"/>
        <v>NO DATA</v>
      </c>
      <c r="Q275" s="580">
        <v>0</v>
      </c>
      <c r="R275" s="580"/>
      <c r="S275" s="504" t="str">
        <f t="shared" si="118"/>
        <v>NOT STARTED</v>
      </c>
      <c r="T275" s="505">
        <f t="shared" si="119"/>
        <v>0</v>
      </c>
      <c r="U275" s="622" t="str">
        <f t="shared" si="120"/>
        <v/>
      </c>
      <c r="V275" s="584"/>
      <c r="W275" s="585"/>
      <c r="X275" s="507" t="str">
        <f t="shared" si="121"/>
        <v>FOR SURVEY</v>
      </c>
      <c r="Y275" s="623"/>
      <c r="Z275" s="623"/>
      <c r="AA275" s="624"/>
      <c r="AB275" s="580"/>
      <c r="AC275" s="624"/>
      <c r="AD275" s="625"/>
      <c r="AE275" s="512" t="s">
        <v>216</v>
      </c>
      <c r="AF275" s="626">
        <f t="shared" si="122"/>
        <v>0</v>
      </c>
      <c r="AG275" s="591">
        <f t="shared" si="97"/>
        <v>0</v>
      </c>
      <c r="AH275" s="581"/>
      <c r="AI275" s="581"/>
      <c r="AJ275" s="581"/>
      <c r="AK275" s="581"/>
      <c r="AL275" s="581"/>
      <c r="AM275" s="581"/>
      <c r="AN275" s="505">
        <f t="shared" si="123"/>
        <v>0</v>
      </c>
      <c r="AO275" s="516" t="str">
        <f t="shared" si="108"/>
        <v>6-1900</v>
      </c>
      <c r="AP275" s="584"/>
      <c r="AQ275" s="584">
        <v>36</v>
      </c>
      <c r="AR275" s="515" t="str">
        <f t="shared" si="102"/>
        <v>WAITING FOR PLAN</v>
      </c>
      <c r="AS275" s="515"/>
      <c r="AT275" s="515"/>
      <c r="AU275" s="517"/>
      <c r="AV275" s="517"/>
      <c r="AW275" s="514"/>
      <c r="AX275" s="515"/>
      <c r="AY275" s="517"/>
      <c r="AZ275" s="517"/>
      <c r="BA275" s="580"/>
      <c r="BB275" s="580"/>
      <c r="BC275" s="627"/>
      <c r="BD275" s="590"/>
      <c r="BE275" s="591"/>
      <c r="BF275" s="591"/>
      <c r="BG275" s="591"/>
      <c r="BH275" s="584"/>
      <c r="BI275" s="591"/>
      <c r="BJ275" s="591"/>
      <c r="BK275" s="584"/>
      <c r="BL275" s="584"/>
      <c r="BM275" s="591"/>
      <c r="BN275" s="591"/>
      <c r="BO275" s="591"/>
      <c r="BP275" s="591"/>
      <c r="BQ275" s="592"/>
      <c r="BR275" s="505">
        <f t="shared" si="109"/>
        <v>0</v>
      </c>
      <c r="BS275" s="505" t="str">
        <f t="shared" si="124"/>
        <v/>
      </c>
      <c r="BT275" s="499"/>
      <c r="BU275" s="499" t="str">
        <f t="shared" si="98"/>
        <v/>
      </c>
      <c r="BV275" s="499"/>
      <c r="BW275" s="499" t="str">
        <f t="shared" si="125"/>
        <v/>
      </c>
      <c r="BX275" s="499">
        <f t="shared" si="99"/>
        <v>0</v>
      </c>
      <c r="BY275" s="499"/>
      <c r="BZ275" s="499"/>
      <c r="CA275" s="584"/>
      <c r="CB275" s="520">
        <f t="shared" si="126"/>
        <v>0</v>
      </c>
      <c r="CC275" s="521">
        <v>2</v>
      </c>
      <c r="CD275" s="522">
        <f t="shared" si="103"/>
        <v>0</v>
      </c>
      <c r="CE275" s="628"/>
      <c r="CF275" s="628"/>
      <c r="CG275" s="592"/>
      <c r="CH275" s="629"/>
      <c r="CI275" s="630">
        <f t="shared" si="127"/>
        <v>0</v>
      </c>
      <c r="CJ275" s="580"/>
      <c r="CK275" s="631"/>
      <c r="CL275" s="631"/>
      <c r="CM275" s="513">
        <f t="shared" si="128"/>
        <v>0</v>
      </c>
      <c r="CN275" s="513">
        <f t="shared" si="129"/>
        <v>0</v>
      </c>
      <c r="CO275" s="580"/>
      <c r="CP275" s="580"/>
      <c r="CQ275" s="580"/>
      <c r="CR275" s="501">
        <f t="shared" si="130"/>
        <v>0</v>
      </c>
      <c r="CS275" s="632"/>
      <c r="CT275" s="632"/>
      <c r="CU275" s="527">
        <f t="shared" si="131"/>
        <v>0</v>
      </c>
      <c r="CV275" s="633"/>
    </row>
    <row r="276" hidden="1" spans="1:100">
      <c r="A276" s="584"/>
      <c r="B276" s="581" t="s">
        <v>116</v>
      </c>
      <c r="C276" s="581" t="s">
        <v>292</v>
      </c>
      <c r="D276" s="621" t="s">
        <v>136</v>
      </c>
      <c r="E276" s="581"/>
      <c r="F276" s="581"/>
      <c r="G276" s="581" t="s">
        <v>313</v>
      </c>
      <c r="H276" s="580" t="s">
        <v>204</v>
      </c>
      <c r="I276" s="581"/>
      <c r="J276" s="580"/>
      <c r="K276" s="580"/>
      <c r="L276" s="581"/>
      <c r="M276" s="595"/>
      <c r="N276" s="588" t="s">
        <v>1026</v>
      </c>
      <c r="O276" s="501" t="s">
        <v>992</v>
      </c>
      <c r="P276" s="500" t="str">
        <f t="shared" si="96"/>
        <v>NO DATA</v>
      </c>
      <c r="Q276" s="580">
        <v>0</v>
      </c>
      <c r="R276" s="580"/>
      <c r="S276" s="504" t="str">
        <f t="shared" si="118"/>
        <v>NOT STARTED</v>
      </c>
      <c r="T276" s="505">
        <f t="shared" si="119"/>
        <v>0</v>
      </c>
      <c r="U276" s="622" t="str">
        <f t="shared" si="120"/>
        <v/>
      </c>
      <c r="V276" s="584"/>
      <c r="W276" s="585"/>
      <c r="X276" s="507" t="str">
        <f t="shared" si="121"/>
        <v>FOR SURVEY</v>
      </c>
      <c r="Y276" s="623"/>
      <c r="Z276" s="623"/>
      <c r="AA276" s="624"/>
      <c r="AB276" s="580"/>
      <c r="AC276" s="624"/>
      <c r="AD276" s="625"/>
      <c r="AE276" s="512" t="s">
        <v>216</v>
      </c>
      <c r="AF276" s="626">
        <f t="shared" si="122"/>
        <v>0</v>
      </c>
      <c r="AG276" s="591">
        <f t="shared" si="97"/>
        <v>0</v>
      </c>
      <c r="AH276" s="581"/>
      <c r="AI276" s="581"/>
      <c r="AJ276" s="581"/>
      <c r="AK276" s="581"/>
      <c r="AL276" s="581"/>
      <c r="AM276" s="581"/>
      <c r="AN276" s="505">
        <f t="shared" si="123"/>
        <v>0</v>
      </c>
      <c r="AO276" s="516" t="str">
        <f t="shared" si="108"/>
        <v>6-1900</v>
      </c>
      <c r="AP276" s="584"/>
      <c r="AQ276" s="584">
        <v>36</v>
      </c>
      <c r="AR276" s="515" t="str">
        <f t="shared" si="102"/>
        <v>WAITING FOR PLAN</v>
      </c>
      <c r="AS276" s="515"/>
      <c r="AT276" s="515"/>
      <c r="AU276" s="517"/>
      <c r="AV276" s="517"/>
      <c r="AW276" s="514"/>
      <c r="AX276" s="515"/>
      <c r="AY276" s="517"/>
      <c r="AZ276" s="517"/>
      <c r="BA276" s="580"/>
      <c r="BB276" s="580"/>
      <c r="BC276" s="627"/>
      <c r="BD276" s="590"/>
      <c r="BE276" s="591"/>
      <c r="BF276" s="591"/>
      <c r="BG276" s="591"/>
      <c r="BH276" s="584"/>
      <c r="BI276" s="591"/>
      <c r="BJ276" s="591"/>
      <c r="BK276" s="584"/>
      <c r="BL276" s="584"/>
      <c r="BM276" s="591"/>
      <c r="BN276" s="591"/>
      <c r="BO276" s="591"/>
      <c r="BP276" s="591"/>
      <c r="BQ276" s="592"/>
      <c r="BR276" s="505">
        <f t="shared" si="109"/>
        <v>0</v>
      </c>
      <c r="BS276" s="505" t="str">
        <f t="shared" si="124"/>
        <v/>
      </c>
      <c r="BT276" s="499"/>
      <c r="BU276" s="499" t="str">
        <f t="shared" si="98"/>
        <v/>
      </c>
      <c r="BV276" s="499"/>
      <c r="BW276" s="499" t="str">
        <f t="shared" si="125"/>
        <v/>
      </c>
      <c r="BX276" s="499">
        <f t="shared" si="99"/>
        <v>0</v>
      </c>
      <c r="BY276" s="499"/>
      <c r="BZ276" s="499"/>
      <c r="CA276" s="584"/>
      <c r="CB276" s="520">
        <f t="shared" si="126"/>
        <v>0</v>
      </c>
      <c r="CC276" s="521">
        <v>2</v>
      </c>
      <c r="CD276" s="522">
        <f t="shared" si="103"/>
        <v>0</v>
      </c>
      <c r="CE276" s="628"/>
      <c r="CF276" s="628"/>
      <c r="CG276" s="592"/>
      <c r="CH276" s="629"/>
      <c r="CI276" s="630">
        <f t="shared" si="127"/>
        <v>0</v>
      </c>
      <c r="CJ276" s="580"/>
      <c r="CK276" s="631"/>
      <c r="CL276" s="631"/>
      <c r="CM276" s="513">
        <f t="shared" si="128"/>
        <v>0</v>
      </c>
      <c r="CN276" s="513">
        <f t="shared" si="129"/>
        <v>0</v>
      </c>
      <c r="CO276" s="580"/>
      <c r="CP276" s="580"/>
      <c r="CQ276" s="580"/>
      <c r="CR276" s="501">
        <f t="shared" si="130"/>
        <v>0</v>
      </c>
      <c r="CS276" s="632"/>
      <c r="CT276" s="632"/>
      <c r="CU276" s="527">
        <f t="shared" si="131"/>
        <v>0</v>
      </c>
      <c r="CV276" s="633"/>
    </row>
    <row r="277" hidden="1" spans="1:100">
      <c r="A277" s="584"/>
      <c r="B277" s="581" t="s">
        <v>116</v>
      </c>
      <c r="C277" s="581" t="s">
        <v>292</v>
      </c>
      <c r="D277" s="621" t="s">
        <v>136</v>
      </c>
      <c r="E277" s="581"/>
      <c r="F277" s="581"/>
      <c r="G277" s="581" t="s">
        <v>272</v>
      </c>
      <c r="H277" s="580" t="s">
        <v>232</v>
      </c>
      <c r="I277" s="581"/>
      <c r="J277" s="580"/>
      <c r="K277" s="580"/>
      <c r="L277" s="581"/>
      <c r="M277" s="595"/>
      <c r="N277" s="588" t="s">
        <v>1027</v>
      </c>
      <c r="O277" s="501" t="s">
        <v>1028</v>
      </c>
      <c r="P277" s="500" t="str">
        <f t="shared" si="96"/>
        <v>NO DATA</v>
      </c>
      <c r="Q277" s="580">
        <v>0</v>
      </c>
      <c r="R277" s="580"/>
      <c r="S277" s="504" t="str">
        <f t="shared" si="118"/>
        <v>NOT STARTED</v>
      </c>
      <c r="T277" s="505">
        <f t="shared" si="119"/>
        <v>0</v>
      </c>
      <c r="U277" s="622" t="str">
        <f t="shared" si="120"/>
        <v/>
      </c>
      <c r="V277" s="584"/>
      <c r="W277" s="585"/>
      <c r="X277" s="507" t="str">
        <f t="shared" si="121"/>
        <v>FOR SURVEY</v>
      </c>
      <c r="Y277" s="623"/>
      <c r="Z277" s="623"/>
      <c r="AA277" s="624"/>
      <c r="AB277" s="580"/>
      <c r="AC277" s="624"/>
      <c r="AD277" s="625"/>
      <c r="AE277" s="512" t="s">
        <v>216</v>
      </c>
      <c r="AF277" s="626">
        <f t="shared" si="122"/>
        <v>0</v>
      </c>
      <c r="AG277" s="591">
        <f t="shared" si="97"/>
        <v>0</v>
      </c>
      <c r="AH277" s="581"/>
      <c r="AI277" s="581"/>
      <c r="AJ277" s="581"/>
      <c r="AK277" s="581"/>
      <c r="AL277" s="581"/>
      <c r="AM277" s="581"/>
      <c r="AN277" s="505">
        <f t="shared" si="123"/>
        <v>0</v>
      </c>
      <c r="AO277" s="516" t="str">
        <f t="shared" si="108"/>
        <v>6-1900</v>
      </c>
      <c r="AP277" s="584"/>
      <c r="AQ277" s="584">
        <v>36</v>
      </c>
      <c r="AR277" s="515" t="str">
        <f t="shared" si="102"/>
        <v>WAITING FOR PLAN</v>
      </c>
      <c r="AS277" s="515"/>
      <c r="AT277" s="515"/>
      <c r="AU277" s="517"/>
      <c r="AV277" s="517"/>
      <c r="AW277" s="514"/>
      <c r="AX277" s="515"/>
      <c r="AY277" s="517"/>
      <c r="AZ277" s="517"/>
      <c r="BA277" s="580"/>
      <c r="BB277" s="580"/>
      <c r="BC277" s="627"/>
      <c r="BD277" s="590"/>
      <c r="BE277" s="591"/>
      <c r="BF277" s="591"/>
      <c r="BG277" s="591"/>
      <c r="BH277" s="584"/>
      <c r="BI277" s="591"/>
      <c r="BJ277" s="591"/>
      <c r="BK277" s="584"/>
      <c r="BL277" s="584"/>
      <c r="BM277" s="591"/>
      <c r="BN277" s="591"/>
      <c r="BO277" s="591"/>
      <c r="BP277" s="591"/>
      <c r="BQ277" s="592"/>
      <c r="BR277" s="505">
        <f t="shared" si="109"/>
        <v>0</v>
      </c>
      <c r="BS277" s="505" t="str">
        <f t="shared" si="124"/>
        <v/>
      </c>
      <c r="BT277" s="499"/>
      <c r="BU277" s="499" t="str">
        <f t="shared" si="98"/>
        <v/>
      </c>
      <c r="BV277" s="499"/>
      <c r="BW277" s="499" t="str">
        <f t="shared" si="125"/>
        <v/>
      </c>
      <c r="BX277" s="499">
        <f t="shared" si="99"/>
        <v>0</v>
      </c>
      <c r="BY277" s="499"/>
      <c r="BZ277" s="499"/>
      <c r="CA277" s="584"/>
      <c r="CB277" s="520">
        <f t="shared" si="126"/>
        <v>0</v>
      </c>
      <c r="CC277" s="521">
        <v>2</v>
      </c>
      <c r="CD277" s="522">
        <f t="shared" si="103"/>
        <v>0</v>
      </c>
      <c r="CE277" s="628"/>
      <c r="CF277" s="628"/>
      <c r="CG277" s="592"/>
      <c r="CH277" s="629"/>
      <c r="CI277" s="630">
        <f t="shared" si="127"/>
        <v>0</v>
      </c>
      <c r="CJ277" s="580"/>
      <c r="CK277" s="631"/>
      <c r="CL277" s="631"/>
      <c r="CM277" s="513">
        <f t="shared" si="128"/>
        <v>0</v>
      </c>
      <c r="CN277" s="513">
        <f t="shared" si="129"/>
        <v>0</v>
      </c>
      <c r="CO277" s="580"/>
      <c r="CP277" s="580"/>
      <c r="CQ277" s="580"/>
      <c r="CR277" s="501">
        <f t="shared" si="130"/>
        <v>0</v>
      </c>
      <c r="CS277" s="632"/>
      <c r="CT277" s="632"/>
      <c r="CU277" s="527">
        <f t="shared" si="131"/>
        <v>0</v>
      </c>
      <c r="CV277" s="633"/>
    </row>
    <row r="278" hidden="1" spans="1:100">
      <c r="A278" s="584"/>
      <c r="B278" s="581" t="s">
        <v>116</v>
      </c>
      <c r="C278" s="581" t="s">
        <v>292</v>
      </c>
      <c r="D278" s="621" t="s">
        <v>136</v>
      </c>
      <c r="E278" s="581"/>
      <c r="F278" s="581"/>
      <c r="G278" s="581" t="s">
        <v>1029</v>
      </c>
      <c r="H278" s="580" t="s">
        <v>199</v>
      </c>
      <c r="I278" s="581"/>
      <c r="J278" s="580"/>
      <c r="K278" s="580"/>
      <c r="L278" s="581"/>
      <c r="M278" s="595"/>
      <c r="N278" s="588" t="s">
        <v>1030</v>
      </c>
      <c r="O278" s="501" t="s">
        <v>582</v>
      </c>
      <c r="P278" s="500" t="str">
        <f t="shared" si="96"/>
        <v>NO DATA</v>
      </c>
      <c r="Q278" s="580">
        <v>0</v>
      </c>
      <c r="R278" s="580"/>
      <c r="S278" s="504" t="str">
        <f t="shared" si="118"/>
        <v>NOT STARTED</v>
      </c>
      <c r="T278" s="505">
        <f t="shared" si="119"/>
        <v>0</v>
      </c>
      <c r="U278" s="622" t="str">
        <f t="shared" si="120"/>
        <v/>
      </c>
      <c r="V278" s="584"/>
      <c r="W278" s="585"/>
      <c r="X278" s="507" t="str">
        <f t="shared" si="121"/>
        <v>FOR SURVEY</v>
      </c>
      <c r="Y278" s="623"/>
      <c r="Z278" s="623"/>
      <c r="AA278" s="624"/>
      <c r="AB278" s="580"/>
      <c r="AC278" s="624"/>
      <c r="AD278" s="625"/>
      <c r="AE278" s="512" t="s">
        <v>216</v>
      </c>
      <c r="AF278" s="626">
        <f t="shared" si="122"/>
        <v>0</v>
      </c>
      <c r="AG278" s="591">
        <f t="shared" si="97"/>
        <v>0</v>
      </c>
      <c r="AH278" s="581"/>
      <c r="AI278" s="581"/>
      <c r="AJ278" s="581"/>
      <c r="AK278" s="581"/>
      <c r="AL278" s="581"/>
      <c r="AM278" s="581"/>
      <c r="AN278" s="505">
        <f t="shared" si="123"/>
        <v>0</v>
      </c>
      <c r="AO278" s="516" t="str">
        <f t="shared" si="108"/>
        <v>6-1900</v>
      </c>
      <c r="AP278" s="584"/>
      <c r="AQ278" s="584">
        <v>36</v>
      </c>
      <c r="AR278" s="515" t="str">
        <f t="shared" si="102"/>
        <v>WAITING FOR PLAN</v>
      </c>
      <c r="AS278" s="515"/>
      <c r="AT278" s="515"/>
      <c r="AU278" s="517"/>
      <c r="AV278" s="517"/>
      <c r="AW278" s="514"/>
      <c r="AX278" s="515"/>
      <c r="AY278" s="517"/>
      <c r="AZ278" s="517"/>
      <c r="BA278" s="580"/>
      <c r="BB278" s="580"/>
      <c r="BC278" s="627"/>
      <c r="BD278" s="590"/>
      <c r="BE278" s="591"/>
      <c r="BF278" s="591"/>
      <c r="BG278" s="591"/>
      <c r="BH278" s="584"/>
      <c r="BI278" s="591"/>
      <c r="BJ278" s="591"/>
      <c r="BK278" s="584"/>
      <c r="BL278" s="584"/>
      <c r="BM278" s="591"/>
      <c r="BN278" s="591"/>
      <c r="BO278" s="591"/>
      <c r="BP278" s="591"/>
      <c r="BQ278" s="592"/>
      <c r="BR278" s="505">
        <f t="shared" si="109"/>
        <v>0</v>
      </c>
      <c r="BS278" s="505" t="str">
        <f t="shared" si="124"/>
        <v/>
      </c>
      <c r="BT278" s="499"/>
      <c r="BU278" s="499" t="str">
        <f t="shared" si="98"/>
        <v/>
      </c>
      <c r="BV278" s="499"/>
      <c r="BW278" s="499" t="str">
        <f t="shared" si="125"/>
        <v/>
      </c>
      <c r="BX278" s="499">
        <f t="shared" si="99"/>
        <v>0</v>
      </c>
      <c r="BY278" s="499"/>
      <c r="BZ278" s="499"/>
      <c r="CA278" s="584"/>
      <c r="CB278" s="520">
        <f t="shared" si="126"/>
        <v>0</v>
      </c>
      <c r="CC278" s="521">
        <v>2</v>
      </c>
      <c r="CD278" s="522">
        <f t="shared" si="103"/>
        <v>0</v>
      </c>
      <c r="CE278" s="628"/>
      <c r="CF278" s="628"/>
      <c r="CG278" s="592"/>
      <c r="CH278" s="629"/>
      <c r="CI278" s="630">
        <f t="shared" si="127"/>
        <v>0</v>
      </c>
      <c r="CJ278" s="580"/>
      <c r="CK278" s="631"/>
      <c r="CL278" s="631"/>
      <c r="CM278" s="513">
        <f t="shared" si="128"/>
        <v>0</v>
      </c>
      <c r="CN278" s="513">
        <f t="shared" si="129"/>
        <v>0</v>
      </c>
      <c r="CO278" s="580"/>
      <c r="CP278" s="580"/>
      <c r="CQ278" s="580"/>
      <c r="CR278" s="501">
        <f t="shared" si="130"/>
        <v>0</v>
      </c>
      <c r="CS278" s="632"/>
      <c r="CT278" s="632"/>
      <c r="CU278" s="527">
        <f t="shared" si="131"/>
        <v>0</v>
      </c>
      <c r="CV278" s="633"/>
    </row>
    <row r="279" hidden="1" spans="1:100">
      <c r="A279" s="584"/>
      <c r="B279" s="581" t="s">
        <v>116</v>
      </c>
      <c r="C279" s="581" t="s">
        <v>292</v>
      </c>
      <c r="D279" s="621" t="s">
        <v>364</v>
      </c>
      <c r="E279" s="581"/>
      <c r="F279" s="581"/>
      <c r="G279" s="581" t="s">
        <v>1031</v>
      </c>
      <c r="H279" s="580" t="s">
        <v>591</v>
      </c>
      <c r="I279" s="581"/>
      <c r="J279" s="580"/>
      <c r="K279" s="580"/>
      <c r="L279" s="581"/>
      <c r="M279" s="595"/>
      <c r="N279" s="588" t="s">
        <v>1032</v>
      </c>
      <c r="O279" s="501" t="s">
        <v>1033</v>
      </c>
      <c r="P279" s="500" t="str">
        <f t="shared" si="96"/>
        <v>NO DATA</v>
      </c>
      <c r="Q279" s="580">
        <v>0</v>
      </c>
      <c r="R279" s="580"/>
      <c r="S279" s="504" t="str">
        <f t="shared" si="118"/>
        <v>NOT STARTED</v>
      </c>
      <c r="T279" s="505">
        <f t="shared" si="119"/>
        <v>0</v>
      </c>
      <c r="U279" s="622" t="str">
        <f t="shared" si="120"/>
        <v/>
      </c>
      <c r="V279" s="584"/>
      <c r="W279" s="585"/>
      <c r="X279" s="507" t="str">
        <f t="shared" si="121"/>
        <v>FOR SURVEY</v>
      </c>
      <c r="Y279" s="623"/>
      <c r="Z279" s="623"/>
      <c r="AA279" s="624"/>
      <c r="AB279" s="580"/>
      <c r="AC279" s="624"/>
      <c r="AD279" s="625"/>
      <c r="AE279" s="512" t="s">
        <v>216</v>
      </c>
      <c r="AF279" s="626">
        <f t="shared" si="122"/>
        <v>0</v>
      </c>
      <c r="AG279" s="591">
        <f t="shared" si="97"/>
        <v>0</v>
      </c>
      <c r="AH279" s="581"/>
      <c r="AI279" s="581"/>
      <c r="AJ279" s="581"/>
      <c r="AK279" s="581"/>
      <c r="AL279" s="581"/>
      <c r="AM279" s="581"/>
      <c r="AN279" s="505">
        <f t="shared" si="123"/>
        <v>0</v>
      </c>
      <c r="AO279" s="516" t="str">
        <f t="shared" si="108"/>
        <v>6-1900</v>
      </c>
      <c r="AP279" s="584"/>
      <c r="AQ279" s="584">
        <v>36</v>
      </c>
      <c r="AR279" s="515" t="str">
        <f t="shared" si="102"/>
        <v>WAITING FOR PLAN</v>
      </c>
      <c r="AS279" s="515"/>
      <c r="AT279" s="515"/>
      <c r="AU279" s="517"/>
      <c r="AV279" s="517"/>
      <c r="AW279" s="514"/>
      <c r="AX279" s="515"/>
      <c r="AY279" s="517"/>
      <c r="AZ279" s="517"/>
      <c r="BA279" s="580"/>
      <c r="BB279" s="580"/>
      <c r="BC279" s="627"/>
      <c r="BD279" s="590"/>
      <c r="BE279" s="591"/>
      <c r="BF279" s="591"/>
      <c r="BG279" s="591"/>
      <c r="BH279" s="584"/>
      <c r="BI279" s="591"/>
      <c r="BJ279" s="591"/>
      <c r="BK279" s="584"/>
      <c r="BL279" s="584"/>
      <c r="BM279" s="591"/>
      <c r="BN279" s="591"/>
      <c r="BO279" s="591"/>
      <c r="BP279" s="591"/>
      <c r="BQ279" s="592"/>
      <c r="BR279" s="505">
        <f t="shared" si="109"/>
        <v>0</v>
      </c>
      <c r="BS279" s="505" t="str">
        <f t="shared" si="124"/>
        <v/>
      </c>
      <c r="BT279" s="499"/>
      <c r="BU279" s="499" t="str">
        <f t="shared" si="98"/>
        <v/>
      </c>
      <c r="BV279" s="499"/>
      <c r="BW279" s="499" t="str">
        <f t="shared" si="125"/>
        <v/>
      </c>
      <c r="BX279" s="499">
        <f t="shared" si="99"/>
        <v>0</v>
      </c>
      <c r="BY279" s="499"/>
      <c r="BZ279" s="499"/>
      <c r="CA279" s="584"/>
      <c r="CB279" s="520">
        <f t="shared" si="126"/>
        <v>0</v>
      </c>
      <c r="CC279" s="521">
        <v>2</v>
      </c>
      <c r="CD279" s="522">
        <f t="shared" si="103"/>
        <v>0</v>
      </c>
      <c r="CE279" s="628"/>
      <c r="CF279" s="628"/>
      <c r="CG279" s="592"/>
      <c r="CH279" s="629"/>
      <c r="CI279" s="630">
        <f t="shared" si="127"/>
        <v>0</v>
      </c>
      <c r="CJ279" s="580"/>
      <c r="CK279" s="631"/>
      <c r="CL279" s="631"/>
      <c r="CM279" s="513">
        <f t="shared" si="128"/>
        <v>0</v>
      </c>
      <c r="CN279" s="513">
        <f t="shared" si="129"/>
        <v>0</v>
      </c>
      <c r="CO279" s="580"/>
      <c r="CP279" s="580"/>
      <c r="CQ279" s="580"/>
      <c r="CR279" s="501">
        <f t="shared" si="130"/>
        <v>0</v>
      </c>
      <c r="CS279" s="632"/>
      <c r="CT279" s="632"/>
      <c r="CU279" s="527">
        <f t="shared" si="131"/>
        <v>0</v>
      </c>
      <c r="CV279" s="633"/>
    </row>
    <row r="280" hidden="1" spans="1:100">
      <c r="A280" s="584"/>
      <c r="B280" s="581" t="s">
        <v>116</v>
      </c>
      <c r="C280" s="581" t="s">
        <v>292</v>
      </c>
      <c r="D280" s="621" t="s">
        <v>136</v>
      </c>
      <c r="E280" s="581"/>
      <c r="F280" s="581"/>
      <c r="G280" s="581" t="s">
        <v>1034</v>
      </c>
      <c r="H280" s="580" t="s">
        <v>232</v>
      </c>
      <c r="I280" s="581"/>
      <c r="J280" s="580"/>
      <c r="K280" s="580"/>
      <c r="L280" s="581"/>
      <c r="M280" s="595"/>
      <c r="N280" s="588" t="s">
        <v>1035</v>
      </c>
      <c r="O280" s="501" t="s">
        <v>582</v>
      </c>
      <c r="P280" s="500" t="str">
        <f t="shared" si="96"/>
        <v>NO DATA</v>
      </c>
      <c r="Q280" s="580">
        <v>0</v>
      </c>
      <c r="R280" s="580"/>
      <c r="S280" s="504" t="str">
        <f t="shared" si="118"/>
        <v>NOT STARTED</v>
      </c>
      <c r="T280" s="505">
        <f t="shared" si="119"/>
        <v>0</v>
      </c>
      <c r="U280" s="622" t="str">
        <f t="shared" si="120"/>
        <v/>
      </c>
      <c r="V280" s="584"/>
      <c r="W280" s="585"/>
      <c r="X280" s="507" t="str">
        <f t="shared" si="121"/>
        <v>FOR SURVEY</v>
      </c>
      <c r="Y280" s="623"/>
      <c r="Z280" s="623"/>
      <c r="AA280" s="624"/>
      <c r="AB280" s="580"/>
      <c r="AC280" s="624"/>
      <c r="AD280" s="625"/>
      <c r="AE280" s="512" t="s">
        <v>216</v>
      </c>
      <c r="AF280" s="626">
        <f t="shared" si="122"/>
        <v>0</v>
      </c>
      <c r="AG280" s="591">
        <f t="shared" si="97"/>
        <v>0</v>
      </c>
      <c r="AH280" s="581"/>
      <c r="AI280" s="581"/>
      <c r="AJ280" s="581"/>
      <c r="AK280" s="581"/>
      <c r="AL280" s="581"/>
      <c r="AM280" s="581"/>
      <c r="AN280" s="505">
        <f t="shared" si="123"/>
        <v>0</v>
      </c>
      <c r="AO280" s="516" t="str">
        <f t="shared" si="108"/>
        <v>6-1900</v>
      </c>
      <c r="AP280" s="584"/>
      <c r="AQ280" s="584">
        <v>36</v>
      </c>
      <c r="AR280" s="515" t="str">
        <f t="shared" si="102"/>
        <v>WAITING FOR PLAN</v>
      </c>
      <c r="AS280" s="515"/>
      <c r="AT280" s="515"/>
      <c r="AU280" s="517"/>
      <c r="AV280" s="517"/>
      <c r="AW280" s="514"/>
      <c r="AX280" s="515"/>
      <c r="AY280" s="517"/>
      <c r="AZ280" s="517"/>
      <c r="BA280" s="580"/>
      <c r="BB280" s="580"/>
      <c r="BC280" s="627"/>
      <c r="BD280" s="590"/>
      <c r="BE280" s="591"/>
      <c r="BF280" s="591"/>
      <c r="BG280" s="591"/>
      <c r="BH280" s="584"/>
      <c r="BI280" s="591"/>
      <c r="BJ280" s="591"/>
      <c r="BK280" s="584"/>
      <c r="BL280" s="584"/>
      <c r="BM280" s="591"/>
      <c r="BN280" s="591"/>
      <c r="BO280" s="591"/>
      <c r="BP280" s="591"/>
      <c r="BQ280" s="592"/>
      <c r="BR280" s="505">
        <f t="shared" si="109"/>
        <v>0</v>
      </c>
      <c r="BS280" s="505" t="str">
        <f t="shared" si="124"/>
        <v/>
      </c>
      <c r="BT280" s="499"/>
      <c r="BU280" s="499" t="str">
        <f t="shared" si="98"/>
        <v/>
      </c>
      <c r="BV280" s="499"/>
      <c r="BW280" s="499" t="str">
        <f t="shared" si="125"/>
        <v/>
      </c>
      <c r="BX280" s="499">
        <f t="shared" si="99"/>
        <v>0</v>
      </c>
      <c r="BY280" s="499"/>
      <c r="BZ280" s="499"/>
      <c r="CA280" s="584"/>
      <c r="CB280" s="520">
        <f t="shared" si="126"/>
        <v>0</v>
      </c>
      <c r="CC280" s="521">
        <v>2</v>
      </c>
      <c r="CD280" s="522">
        <f t="shared" si="103"/>
        <v>0</v>
      </c>
      <c r="CE280" s="628"/>
      <c r="CF280" s="628"/>
      <c r="CG280" s="592"/>
      <c r="CH280" s="629"/>
      <c r="CI280" s="630">
        <f t="shared" si="127"/>
        <v>0</v>
      </c>
      <c r="CJ280" s="580"/>
      <c r="CK280" s="631"/>
      <c r="CL280" s="631"/>
      <c r="CM280" s="513">
        <f t="shared" si="128"/>
        <v>0</v>
      </c>
      <c r="CN280" s="513">
        <f t="shared" si="129"/>
        <v>0</v>
      </c>
      <c r="CO280" s="580"/>
      <c r="CP280" s="580"/>
      <c r="CQ280" s="580"/>
      <c r="CR280" s="501">
        <f t="shared" si="130"/>
        <v>0</v>
      </c>
      <c r="CS280" s="632"/>
      <c r="CT280" s="632"/>
      <c r="CU280" s="527">
        <f t="shared" si="131"/>
        <v>0</v>
      </c>
      <c r="CV280" s="633"/>
    </row>
    <row r="281" hidden="1" spans="1:100">
      <c r="A281" s="584"/>
      <c r="B281" s="581" t="s">
        <v>116</v>
      </c>
      <c r="C281" s="581" t="s">
        <v>292</v>
      </c>
      <c r="D281" s="621" t="s">
        <v>136</v>
      </c>
      <c r="E281" s="581"/>
      <c r="F281" s="581"/>
      <c r="G281" s="581" t="s">
        <v>1036</v>
      </c>
      <c r="H281" s="580" t="s">
        <v>138</v>
      </c>
      <c r="I281" s="581"/>
      <c r="J281" s="580"/>
      <c r="K281" s="580"/>
      <c r="L281" s="581"/>
      <c r="M281" s="595"/>
      <c r="N281" s="588" t="s">
        <v>1037</v>
      </c>
      <c r="O281" s="501" t="s">
        <v>582</v>
      </c>
      <c r="P281" s="500" t="str">
        <f t="shared" si="96"/>
        <v>NO DATA</v>
      </c>
      <c r="Q281" s="580">
        <v>0</v>
      </c>
      <c r="R281" s="580"/>
      <c r="S281" s="504" t="str">
        <f t="shared" si="118"/>
        <v>NOT STARTED</v>
      </c>
      <c r="T281" s="505">
        <f t="shared" si="119"/>
        <v>0</v>
      </c>
      <c r="U281" s="622" t="str">
        <f t="shared" si="120"/>
        <v/>
      </c>
      <c r="V281" s="584"/>
      <c r="W281" s="585"/>
      <c r="X281" s="507" t="str">
        <f t="shared" si="121"/>
        <v>FOR SURVEY</v>
      </c>
      <c r="Y281" s="623"/>
      <c r="Z281" s="623"/>
      <c r="AA281" s="624"/>
      <c r="AB281" s="580"/>
      <c r="AC281" s="624"/>
      <c r="AD281" s="625"/>
      <c r="AE281" s="512" t="s">
        <v>216</v>
      </c>
      <c r="AF281" s="626">
        <f t="shared" si="122"/>
        <v>0</v>
      </c>
      <c r="AG281" s="591">
        <f t="shared" si="97"/>
        <v>0</v>
      </c>
      <c r="AH281" s="581"/>
      <c r="AI281" s="581"/>
      <c r="AJ281" s="581"/>
      <c r="AK281" s="581"/>
      <c r="AL281" s="581"/>
      <c r="AM281" s="581"/>
      <c r="AN281" s="505">
        <f t="shared" si="123"/>
        <v>0</v>
      </c>
      <c r="AO281" s="516" t="str">
        <f t="shared" si="108"/>
        <v>6-1900</v>
      </c>
      <c r="AP281" s="584"/>
      <c r="AQ281" s="584">
        <v>36</v>
      </c>
      <c r="AR281" s="515" t="str">
        <f t="shared" si="102"/>
        <v>WAITING FOR PLAN</v>
      </c>
      <c r="AS281" s="515"/>
      <c r="AT281" s="515"/>
      <c r="AU281" s="517"/>
      <c r="AV281" s="517"/>
      <c r="AW281" s="514"/>
      <c r="AX281" s="515"/>
      <c r="AY281" s="517"/>
      <c r="AZ281" s="517"/>
      <c r="BA281" s="580"/>
      <c r="BB281" s="580"/>
      <c r="BC281" s="627"/>
      <c r="BD281" s="590"/>
      <c r="BE281" s="591"/>
      <c r="BF281" s="591"/>
      <c r="BG281" s="591"/>
      <c r="BH281" s="584"/>
      <c r="BI281" s="591"/>
      <c r="BJ281" s="591"/>
      <c r="BK281" s="584"/>
      <c r="BL281" s="584"/>
      <c r="BM281" s="591"/>
      <c r="BN281" s="591"/>
      <c r="BO281" s="591"/>
      <c r="BP281" s="591"/>
      <c r="BQ281" s="592"/>
      <c r="BR281" s="505">
        <f t="shared" si="109"/>
        <v>0</v>
      </c>
      <c r="BS281" s="505" t="str">
        <f t="shared" si="124"/>
        <v/>
      </c>
      <c r="BT281" s="499"/>
      <c r="BU281" s="499" t="str">
        <f t="shared" si="98"/>
        <v/>
      </c>
      <c r="BV281" s="499"/>
      <c r="BW281" s="499" t="str">
        <f t="shared" si="125"/>
        <v/>
      </c>
      <c r="BX281" s="499">
        <f t="shared" si="99"/>
        <v>0</v>
      </c>
      <c r="BY281" s="499"/>
      <c r="BZ281" s="499"/>
      <c r="CA281" s="584"/>
      <c r="CB281" s="520">
        <f t="shared" si="126"/>
        <v>0</v>
      </c>
      <c r="CC281" s="521">
        <v>2</v>
      </c>
      <c r="CD281" s="522">
        <f t="shared" si="103"/>
        <v>0</v>
      </c>
      <c r="CE281" s="628"/>
      <c r="CF281" s="628"/>
      <c r="CG281" s="592"/>
      <c r="CH281" s="629"/>
      <c r="CI281" s="630">
        <f t="shared" si="127"/>
        <v>0</v>
      </c>
      <c r="CJ281" s="580"/>
      <c r="CK281" s="631"/>
      <c r="CL281" s="631"/>
      <c r="CM281" s="513">
        <f t="shared" si="128"/>
        <v>0</v>
      </c>
      <c r="CN281" s="513">
        <f t="shared" si="129"/>
        <v>0</v>
      </c>
      <c r="CO281" s="580"/>
      <c r="CP281" s="580"/>
      <c r="CQ281" s="580"/>
      <c r="CR281" s="501">
        <f t="shared" si="130"/>
        <v>0</v>
      </c>
      <c r="CS281" s="632"/>
      <c r="CT281" s="632"/>
      <c r="CU281" s="527">
        <f t="shared" si="131"/>
        <v>0</v>
      </c>
      <c r="CV281" s="633"/>
    </row>
    <row r="282" hidden="1" spans="1:100">
      <c r="A282" s="584"/>
      <c r="B282" s="581" t="s">
        <v>116</v>
      </c>
      <c r="C282" s="581" t="s">
        <v>292</v>
      </c>
      <c r="D282" s="621" t="s">
        <v>136</v>
      </c>
      <c r="E282" s="581"/>
      <c r="F282" s="581"/>
      <c r="G282" s="581" t="s">
        <v>1038</v>
      </c>
      <c r="H282" s="580" t="s">
        <v>199</v>
      </c>
      <c r="I282" s="581"/>
      <c r="J282" s="580"/>
      <c r="K282" s="580"/>
      <c r="L282" s="581"/>
      <c r="M282" s="595"/>
      <c r="N282" s="588" t="s">
        <v>1039</v>
      </c>
      <c r="O282" s="501"/>
      <c r="P282" s="500" t="str">
        <f t="shared" si="96"/>
        <v>NO DATA</v>
      </c>
      <c r="Q282" s="580">
        <v>0</v>
      </c>
      <c r="R282" s="580"/>
      <c r="S282" s="504" t="str">
        <f t="shared" si="118"/>
        <v>NOT STARTED</v>
      </c>
      <c r="T282" s="505">
        <f t="shared" si="119"/>
        <v>0</v>
      </c>
      <c r="U282" s="622" t="str">
        <f t="shared" si="120"/>
        <v/>
      </c>
      <c r="V282" s="584"/>
      <c r="W282" s="585"/>
      <c r="X282" s="507" t="str">
        <f t="shared" si="121"/>
        <v>FOR SURVEY</v>
      </c>
      <c r="Y282" s="623"/>
      <c r="Z282" s="623"/>
      <c r="AA282" s="624"/>
      <c r="AB282" s="580"/>
      <c r="AC282" s="624"/>
      <c r="AD282" s="625"/>
      <c r="AE282" s="512" t="s">
        <v>216</v>
      </c>
      <c r="AF282" s="626">
        <f t="shared" si="122"/>
        <v>0</v>
      </c>
      <c r="AG282" s="591">
        <f t="shared" si="97"/>
        <v>0</v>
      </c>
      <c r="AH282" s="581"/>
      <c r="AI282" s="581"/>
      <c r="AJ282" s="581"/>
      <c r="AK282" s="581"/>
      <c r="AL282" s="581"/>
      <c r="AM282" s="581"/>
      <c r="AN282" s="505">
        <f t="shared" si="123"/>
        <v>0</v>
      </c>
      <c r="AO282" s="516" t="str">
        <f t="shared" si="108"/>
        <v>6-1900</v>
      </c>
      <c r="AP282" s="584"/>
      <c r="AQ282" s="584">
        <v>36</v>
      </c>
      <c r="AR282" s="515" t="str">
        <f t="shared" si="102"/>
        <v>WAITING FOR PLAN</v>
      </c>
      <c r="AS282" s="515"/>
      <c r="AT282" s="515"/>
      <c r="AU282" s="517"/>
      <c r="AV282" s="517"/>
      <c r="AW282" s="514"/>
      <c r="AX282" s="515"/>
      <c r="AY282" s="517"/>
      <c r="AZ282" s="517"/>
      <c r="BA282" s="580"/>
      <c r="BB282" s="580"/>
      <c r="BC282" s="627"/>
      <c r="BD282" s="590"/>
      <c r="BE282" s="591"/>
      <c r="BF282" s="591"/>
      <c r="BG282" s="591"/>
      <c r="BH282" s="584"/>
      <c r="BI282" s="591"/>
      <c r="BJ282" s="591"/>
      <c r="BK282" s="584"/>
      <c r="BL282" s="584"/>
      <c r="BM282" s="591"/>
      <c r="BN282" s="591"/>
      <c r="BO282" s="591"/>
      <c r="BP282" s="591"/>
      <c r="BQ282" s="592"/>
      <c r="BR282" s="505">
        <f t="shared" si="109"/>
        <v>0</v>
      </c>
      <c r="BS282" s="505" t="str">
        <f t="shared" si="124"/>
        <v/>
      </c>
      <c r="BT282" s="499"/>
      <c r="BU282" s="499" t="str">
        <f t="shared" si="98"/>
        <v/>
      </c>
      <c r="BV282" s="499"/>
      <c r="BW282" s="499" t="str">
        <f t="shared" si="125"/>
        <v/>
      </c>
      <c r="BX282" s="499">
        <f t="shared" si="99"/>
        <v>0</v>
      </c>
      <c r="BY282" s="499"/>
      <c r="BZ282" s="499"/>
      <c r="CA282" s="584"/>
      <c r="CB282" s="520">
        <f t="shared" si="126"/>
        <v>0</v>
      </c>
      <c r="CC282" s="521">
        <v>2</v>
      </c>
      <c r="CD282" s="522">
        <f t="shared" si="103"/>
        <v>0</v>
      </c>
      <c r="CE282" s="628"/>
      <c r="CF282" s="628"/>
      <c r="CG282" s="592"/>
      <c r="CH282" s="629"/>
      <c r="CI282" s="630">
        <f t="shared" si="127"/>
        <v>0</v>
      </c>
      <c r="CJ282" s="580"/>
      <c r="CK282" s="631"/>
      <c r="CL282" s="631"/>
      <c r="CM282" s="513">
        <f t="shared" si="128"/>
        <v>0</v>
      </c>
      <c r="CN282" s="513">
        <f t="shared" si="129"/>
        <v>0</v>
      </c>
      <c r="CO282" s="580"/>
      <c r="CP282" s="580"/>
      <c r="CQ282" s="580"/>
      <c r="CR282" s="501">
        <f t="shared" si="130"/>
        <v>0</v>
      </c>
      <c r="CS282" s="632"/>
      <c r="CT282" s="632"/>
      <c r="CU282" s="527">
        <f t="shared" si="131"/>
        <v>0</v>
      </c>
      <c r="CV282" s="633"/>
    </row>
    <row r="283" hidden="1" spans="1:100">
      <c r="A283" s="584"/>
      <c r="B283" s="581" t="s">
        <v>116</v>
      </c>
      <c r="C283" s="581" t="s">
        <v>292</v>
      </c>
      <c r="D283" s="621" t="s">
        <v>136</v>
      </c>
      <c r="E283" s="581"/>
      <c r="F283" s="581"/>
      <c r="G283" s="581" t="s">
        <v>1007</v>
      </c>
      <c r="H283" s="580" t="s">
        <v>138</v>
      </c>
      <c r="I283" s="581"/>
      <c r="J283" s="580"/>
      <c r="K283" s="580"/>
      <c r="L283" s="581"/>
      <c r="M283" s="595"/>
      <c r="N283" s="588" t="s">
        <v>1040</v>
      </c>
      <c r="O283" s="501" t="s">
        <v>582</v>
      </c>
      <c r="P283" s="500" t="str">
        <f t="shared" si="96"/>
        <v>NO DATA</v>
      </c>
      <c r="Q283" s="580">
        <v>0</v>
      </c>
      <c r="R283" s="580"/>
      <c r="S283" s="504" t="str">
        <f t="shared" si="118"/>
        <v>NOT STARTED</v>
      </c>
      <c r="T283" s="505">
        <f t="shared" si="119"/>
        <v>0</v>
      </c>
      <c r="U283" s="622" t="str">
        <f t="shared" si="120"/>
        <v/>
      </c>
      <c r="V283" s="584"/>
      <c r="W283" s="585"/>
      <c r="X283" s="507" t="str">
        <f t="shared" si="121"/>
        <v>FOR SURVEY</v>
      </c>
      <c r="Y283" s="623"/>
      <c r="Z283" s="623"/>
      <c r="AA283" s="624"/>
      <c r="AB283" s="580"/>
      <c r="AC283" s="624"/>
      <c r="AD283" s="625"/>
      <c r="AE283" s="512" t="s">
        <v>216</v>
      </c>
      <c r="AF283" s="626">
        <f t="shared" si="122"/>
        <v>0</v>
      </c>
      <c r="AG283" s="591">
        <f t="shared" si="97"/>
        <v>0</v>
      </c>
      <c r="AH283" s="581"/>
      <c r="AI283" s="581"/>
      <c r="AJ283" s="581"/>
      <c r="AK283" s="581"/>
      <c r="AL283" s="581"/>
      <c r="AM283" s="581"/>
      <c r="AN283" s="505">
        <f t="shared" si="123"/>
        <v>0</v>
      </c>
      <c r="AO283" s="516" t="str">
        <f t="shared" si="108"/>
        <v>6-1900</v>
      </c>
      <c r="AP283" s="584"/>
      <c r="AQ283" s="584">
        <v>36</v>
      </c>
      <c r="AR283" s="515" t="str">
        <f t="shared" si="102"/>
        <v>WAITING FOR PLAN</v>
      </c>
      <c r="AS283" s="515"/>
      <c r="AT283" s="515"/>
      <c r="AU283" s="517"/>
      <c r="AV283" s="517"/>
      <c r="AW283" s="514"/>
      <c r="AX283" s="515"/>
      <c r="AY283" s="517"/>
      <c r="AZ283" s="517"/>
      <c r="BA283" s="580"/>
      <c r="BB283" s="580"/>
      <c r="BC283" s="627"/>
      <c r="BD283" s="590"/>
      <c r="BE283" s="591"/>
      <c r="BF283" s="591"/>
      <c r="BG283" s="591"/>
      <c r="BH283" s="584"/>
      <c r="BI283" s="591"/>
      <c r="BJ283" s="591"/>
      <c r="BK283" s="584"/>
      <c r="BL283" s="584"/>
      <c r="BM283" s="591"/>
      <c r="BN283" s="591"/>
      <c r="BO283" s="591"/>
      <c r="BP283" s="591"/>
      <c r="BQ283" s="592"/>
      <c r="BR283" s="505">
        <f t="shared" si="109"/>
        <v>0</v>
      </c>
      <c r="BS283" s="505" t="str">
        <f t="shared" si="124"/>
        <v/>
      </c>
      <c r="BT283" s="499"/>
      <c r="BU283" s="499" t="str">
        <f t="shared" si="98"/>
        <v/>
      </c>
      <c r="BV283" s="499"/>
      <c r="BW283" s="499" t="str">
        <f t="shared" si="125"/>
        <v/>
      </c>
      <c r="BX283" s="499">
        <f t="shared" si="99"/>
        <v>0</v>
      </c>
      <c r="BY283" s="499"/>
      <c r="BZ283" s="499"/>
      <c r="CA283" s="584"/>
      <c r="CB283" s="520">
        <f t="shared" si="126"/>
        <v>0</v>
      </c>
      <c r="CC283" s="521">
        <v>2</v>
      </c>
      <c r="CD283" s="522">
        <f t="shared" si="103"/>
        <v>0</v>
      </c>
      <c r="CE283" s="628"/>
      <c r="CF283" s="628"/>
      <c r="CG283" s="592"/>
      <c r="CH283" s="629"/>
      <c r="CI283" s="630">
        <f t="shared" si="127"/>
        <v>0</v>
      </c>
      <c r="CJ283" s="580"/>
      <c r="CK283" s="631"/>
      <c r="CL283" s="631"/>
      <c r="CM283" s="513">
        <f t="shared" si="128"/>
        <v>0</v>
      </c>
      <c r="CN283" s="513">
        <f t="shared" si="129"/>
        <v>0</v>
      </c>
      <c r="CO283" s="580"/>
      <c r="CP283" s="580"/>
      <c r="CQ283" s="580"/>
      <c r="CR283" s="501">
        <f t="shared" si="130"/>
        <v>0</v>
      </c>
      <c r="CS283" s="632"/>
      <c r="CT283" s="632"/>
      <c r="CU283" s="527">
        <f t="shared" si="131"/>
        <v>0</v>
      </c>
      <c r="CV283" s="633"/>
    </row>
    <row r="284" hidden="1" spans="1:100">
      <c r="A284" s="584"/>
      <c r="B284" s="581" t="s">
        <v>116</v>
      </c>
      <c r="C284" s="581" t="s">
        <v>292</v>
      </c>
      <c r="D284" s="621" t="s">
        <v>136</v>
      </c>
      <c r="E284" s="581"/>
      <c r="F284" s="581"/>
      <c r="G284" s="581" t="s">
        <v>1041</v>
      </c>
      <c r="H284" s="580" t="s">
        <v>138</v>
      </c>
      <c r="I284" s="581"/>
      <c r="J284" s="580"/>
      <c r="K284" s="580"/>
      <c r="L284" s="581"/>
      <c r="M284" s="595"/>
      <c r="N284" s="588" t="s">
        <v>1042</v>
      </c>
      <c r="O284" s="501" t="s">
        <v>582</v>
      </c>
      <c r="P284" s="500" t="str">
        <f t="shared" si="96"/>
        <v>NO DATA</v>
      </c>
      <c r="Q284" s="580">
        <v>0</v>
      </c>
      <c r="R284" s="580"/>
      <c r="S284" s="504" t="str">
        <f t="shared" si="118"/>
        <v>NOT STARTED</v>
      </c>
      <c r="T284" s="505">
        <f t="shared" si="119"/>
        <v>0</v>
      </c>
      <c r="U284" s="622" t="str">
        <f t="shared" si="120"/>
        <v/>
      </c>
      <c r="V284" s="584"/>
      <c r="W284" s="585"/>
      <c r="X284" s="507" t="str">
        <f t="shared" si="121"/>
        <v>FOR SURVEY</v>
      </c>
      <c r="Y284" s="623"/>
      <c r="Z284" s="623"/>
      <c r="AA284" s="624"/>
      <c r="AB284" s="580"/>
      <c r="AC284" s="624"/>
      <c r="AD284" s="625"/>
      <c r="AE284" s="512" t="s">
        <v>216</v>
      </c>
      <c r="AF284" s="626">
        <f t="shared" si="122"/>
        <v>0</v>
      </c>
      <c r="AG284" s="591">
        <f t="shared" si="97"/>
        <v>0</v>
      </c>
      <c r="AH284" s="581"/>
      <c r="AI284" s="581"/>
      <c r="AJ284" s="581"/>
      <c r="AK284" s="581"/>
      <c r="AL284" s="581"/>
      <c r="AM284" s="581"/>
      <c r="AN284" s="505">
        <f t="shared" si="123"/>
        <v>0</v>
      </c>
      <c r="AO284" s="516" t="str">
        <f t="shared" si="108"/>
        <v>6-1900</v>
      </c>
      <c r="AP284" s="584"/>
      <c r="AQ284" s="584">
        <v>36</v>
      </c>
      <c r="AR284" s="515" t="str">
        <f t="shared" si="102"/>
        <v>WAITING FOR PLAN</v>
      </c>
      <c r="AS284" s="515"/>
      <c r="AT284" s="515"/>
      <c r="AU284" s="517"/>
      <c r="AV284" s="517"/>
      <c r="AW284" s="514"/>
      <c r="AX284" s="515"/>
      <c r="AY284" s="517"/>
      <c r="AZ284" s="517"/>
      <c r="BA284" s="580"/>
      <c r="BB284" s="580"/>
      <c r="BC284" s="627"/>
      <c r="BD284" s="590"/>
      <c r="BE284" s="591"/>
      <c r="BF284" s="591"/>
      <c r="BG284" s="591"/>
      <c r="BH284" s="584"/>
      <c r="BI284" s="591"/>
      <c r="BJ284" s="591"/>
      <c r="BK284" s="584"/>
      <c r="BL284" s="584"/>
      <c r="BM284" s="591"/>
      <c r="BN284" s="591"/>
      <c r="BO284" s="591"/>
      <c r="BP284" s="591"/>
      <c r="BQ284" s="592"/>
      <c r="BR284" s="505">
        <f t="shared" si="109"/>
        <v>0</v>
      </c>
      <c r="BS284" s="505" t="str">
        <f t="shared" si="124"/>
        <v/>
      </c>
      <c r="BT284" s="499"/>
      <c r="BU284" s="499" t="str">
        <f t="shared" si="98"/>
        <v/>
      </c>
      <c r="BV284" s="499"/>
      <c r="BW284" s="499" t="str">
        <f t="shared" si="125"/>
        <v/>
      </c>
      <c r="BX284" s="499">
        <f t="shared" si="99"/>
        <v>0</v>
      </c>
      <c r="BY284" s="499"/>
      <c r="BZ284" s="499"/>
      <c r="CA284" s="584"/>
      <c r="CB284" s="520">
        <f t="shared" si="126"/>
        <v>0</v>
      </c>
      <c r="CC284" s="521">
        <v>2</v>
      </c>
      <c r="CD284" s="522">
        <f t="shared" si="103"/>
        <v>0</v>
      </c>
      <c r="CE284" s="628"/>
      <c r="CF284" s="628"/>
      <c r="CG284" s="592"/>
      <c r="CH284" s="629"/>
      <c r="CI284" s="630">
        <f t="shared" si="127"/>
        <v>0</v>
      </c>
      <c r="CJ284" s="580"/>
      <c r="CK284" s="631"/>
      <c r="CL284" s="631"/>
      <c r="CM284" s="513">
        <f t="shared" si="128"/>
        <v>0</v>
      </c>
      <c r="CN284" s="513">
        <f t="shared" si="129"/>
        <v>0</v>
      </c>
      <c r="CO284" s="580"/>
      <c r="CP284" s="580"/>
      <c r="CQ284" s="580"/>
      <c r="CR284" s="501">
        <f t="shared" si="130"/>
        <v>0</v>
      </c>
      <c r="CS284" s="632"/>
      <c r="CT284" s="632"/>
      <c r="CU284" s="527">
        <f t="shared" si="131"/>
        <v>0</v>
      </c>
      <c r="CV284" s="633"/>
    </row>
    <row r="285" hidden="1" spans="1:100">
      <c r="A285" s="584"/>
      <c r="B285" s="581" t="s">
        <v>116</v>
      </c>
      <c r="C285" s="581" t="s">
        <v>292</v>
      </c>
      <c r="D285" s="621" t="s">
        <v>136</v>
      </c>
      <c r="E285" s="581"/>
      <c r="F285" s="581"/>
      <c r="G285" s="581" t="s">
        <v>586</v>
      </c>
      <c r="H285" s="580" t="s">
        <v>285</v>
      </c>
      <c r="I285" s="581"/>
      <c r="J285" s="580"/>
      <c r="K285" s="580"/>
      <c r="L285" s="581"/>
      <c r="M285" s="595"/>
      <c r="N285" s="588" t="s">
        <v>1043</v>
      </c>
      <c r="O285" s="501"/>
      <c r="P285" s="500" t="str">
        <f t="shared" si="96"/>
        <v>NO DATA</v>
      </c>
      <c r="Q285" s="580">
        <v>0</v>
      </c>
      <c r="R285" s="580"/>
      <c r="S285" s="504" t="str">
        <f t="shared" si="118"/>
        <v>NOT STARTED</v>
      </c>
      <c r="T285" s="505">
        <f t="shared" si="119"/>
        <v>0</v>
      </c>
      <c r="U285" s="622" t="str">
        <f t="shared" si="120"/>
        <v/>
      </c>
      <c r="V285" s="584"/>
      <c r="W285" s="585"/>
      <c r="X285" s="507" t="str">
        <f t="shared" si="121"/>
        <v>FOR SURVEY</v>
      </c>
      <c r="Y285" s="623"/>
      <c r="Z285" s="623"/>
      <c r="AA285" s="624"/>
      <c r="AB285" s="580"/>
      <c r="AC285" s="624"/>
      <c r="AD285" s="625"/>
      <c r="AE285" s="512" t="s">
        <v>216</v>
      </c>
      <c r="AF285" s="626">
        <f t="shared" si="122"/>
        <v>0</v>
      </c>
      <c r="AG285" s="591">
        <f t="shared" si="97"/>
        <v>0</v>
      </c>
      <c r="AH285" s="581"/>
      <c r="AI285" s="581"/>
      <c r="AJ285" s="581"/>
      <c r="AK285" s="581"/>
      <c r="AL285" s="581"/>
      <c r="AM285" s="581"/>
      <c r="AN285" s="505">
        <f t="shared" si="123"/>
        <v>0</v>
      </c>
      <c r="AO285" s="516" t="str">
        <f t="shared" si="108"/>
        <v>6-1900</v>
      </c>
      <c r="AP285" s="584"/>
      <c r="AQ285" s="584">
        <v>36</v>
      </c>
      <c r="AR285" s="515" t="str">
        <f t="shared" si="102"/>
        <v>WAITING FOR PLAN</v>
      </c>
      <c r="AS285" s="515"/>
      <c r="AT285" s="515"/>
      <c r="AU285" s="517"/>
      <c r="AV285" s="517"/>
      <c r="AW285" s="514"/>
      <c r="AX285" s="515"/>
      <c r="AY285" s="517"/>
      <c r="AZ285" s="517"/>
      <c r="BA285" s="580"/>
      <c r="BB285" s="580"/>
      <c r="BC285" s="627"/>
      <c r="BD285" s="590"/>
      <c r="BE285" s="591"/>
      <c r="BF285" s="591"/>
      <c r="BG285" s="591"/>
      <c r="BH285" s="584"/>
      <c r="BI285" s="591"/>
      <c r="BJ285" s="591"/>
      <c r="BK285" s="584"/>
      <c r="BL285" s="584"/>
      <c r="BM285" s="591"/>
      <c r="BN285" s="591"/>
      <c r="BO285" s="591"/>
      <c r="BP285" s="591"/>
      <c r="BQ285" s="592"/>
      <c r="BR285" s="505">
        <f t="shared" si="109"/>
        <v>0</v>
      </c>
      <c r="BS285" s="505" t="str">
        <f t="shared" si="124"/>
        <v/>
      </c>
      <c r="BT285" s="499"/>
      <c r="BU285" s="499" t="str">
        <f t="shared" si="98"/>
        <v/>
      </c>
      <c r="BV285" s="499"/>
      <c r="BW285" s="499" t="str">
        <f t="shared" si="125"/>
        <v/>
      </c>
      <c r="BX285" s="499">
        <f t="shared" si="99"/>
        <v>0</v>
      </c>
      <c r="BY285" s="499"/>
      <c r="BZ285" s="499"/>
      <c r="CA285" s="584"/>
      <c r="CB285" s="520">
        <f t="shared" si="126"/>
        <v>0</v>
      </c>
      <c r="CC285" s="521">
        <v>2</v>
      </c>
      <c r="CD285" s="522">
        <f t="shared" si="103"/>
        <v>0</v>
      </c>
      <c r="CE285" s="628"/>
      <c r="CF285" s="628"/>
      <c r="CG285" s="592"/>
      <c r="CH285" s="629"/>
      <c r="CI285" s="630">
        <f t="shared" si="127"/>
        <v>0</v>
      </c>
      <c r="CJ285" s="580"/>
      <c r="CK285" s="631"/>
      <c r="CL285" s="631"/>
      <c r="CM285" s="513">
        <f t="shared" si="128"/>
        <v>0</v>
      </c>
      <c r="CN285" s="513">
        <f t="shared" si="129"/>
        <v>0</v>
      </c>
      <c r="CO285" s="580"/>
      <c r="CP285" s="580"/>
      <c r="CQ285" s="580"/>
      <c r="CR285" s="501">
        <f t="shared" si="130"/>
        <v>0</v>
      </c>
      <c r="CS285" s="632"/>
      <c r="CT285" s="632"/>
      <c r="CU285" s="527">
        <f t="shared" si="131"/>
        <v>0</v>
      </c>
      <c r="CV285" s="633"/>
    </row>
    <row r="286" hidden="1" spans="1:100">
      <c r="A286" s="584"/>
      <c r="B286" s="581" t="s">
        <v>116</v>
      </c>
      <c r="C286" s="581" t="s">
        <v>292</v>
      </c>
      <c r="D286" s="621" t="s">
        <v>136</v>
      </c>
      <c r="E286" s="581"/>
      <c r="F286" s="581"/>
      <c r="G286" s="581" t="s">
        <v>1044</v>
      </c>
      <c r="H286" s="580" t="s">
        <v>204</v>
      </c>
      <c r="I286" s="581"/>
      <c r="J286" s="580"/>
      <c r="K286" s="580"/>
      <c r="L286" s="581"/>
      <c r="M286" s="595"/>
      <c r="N286" s="588" t="s">
        <v>1045</v>
      </c>
      <c r="O286" s="501" t="s">
        <v>548</v>
      </c>
      <c r="P286" s="500" t="str">
        <f t="shared" si="96"/>
        <v>NO DATA</v>
      </c>
      <c r="Q286" s="580">
        <v>0</v>
      </c>
      <c r="R286" s="580"/>
      <c r="S286" s="504" t="str">
        <f t="shared" si="118"/>
        <v>NOT STARTED</v>
      </c>
      <c r="T286" s="505">
        <f t="shared" si="119"/>
        <v>0</v>
      </c>
      <c r="U286" s="622" t="str">
        <f t="shared" si="120"/>
        <v/>
      </c>
      <c r="V286" s="584"/>
      <c r="W286" s="585"/>
      <c r="X286" s="507" t="str">
        <f t="shared" si="121"/>
        <v>FOR SURVEY</v>
      </c>
      <c r="Y286" s="623"/>
      <c r="Z286" s="623"/>
      <c r="AA286" s="624"/>
      <c r="AB286" s="580"/>
      <c r="AC286" s="624"/>
      <c r="AD286" s="625"/>
      <c r="AE286" s="512" t="s">
        <v>216</v>
      </c>
      <c r="AF286" s="626">
        <f t="shared" si="122"/>
        <v>0</v>
      </c>
      <c r="AG286" s="591">
        <f t="shared" si="97"/>
        <v>0</v>
      </c>
      <c r="AH286" s="581"/>
      <c r="AI286" s="581"/>
      <c r="AJ286" s="581"/>
      <c r="AK286" s="581"/>
      <c r="AL286" s="581"/>
      <c r="AM286" s="581"/>
      <c r="AN286" s="505">
        <f t="shared" si="123"/>
        <v>0</v>
      </c>
      <c r="AO286" s="516" t="str">
        <f t="shared" si="108"/>
        <v>6-1900</v>
      </c>
      <c r="AP286" s="584"/>
      <c r="AQ286" s="584">
        <v>36</v>
      </c>
      <c r="AR286" s="515" t="str">
        <f t="shared" si="102"/>
        <v>WAITING FOR PLAN</v>
      </c>
      <c r="AS286" s="515"/>
      <c r="AT286" s="515"/>
      <c r="AU286" s="517"/>
      <c r="AV286" s="517"/>
      <c r="AW286" s="514"/>
      <c r="AX286" s="515"/>
      <c r="AY286" s="517"/>
      <c r="AZ286" s="517"/>
      <c r="BA286" s="580"/>
      <c r="BB286" s="580"/>
      <c r="BC286" s="627"/>
      <c r="BD286" s="590"/>
      <c r="BE286" s="591"/>
      <c r="BF286" s="591"/>
      <c r="BG286" s="591"/>
      <c r="BH286" s="584"/>
      <c r="BI286" s="591"/>
      <c r="BJ286" s="591"/>
      <c r="BK286" s="584"/>
      <c r="BL286" s="584"/>
      <c r="BM286" s="591"/>
      <c r="BN286" s="591"/>
      <c r="BO286" s="591"/>
      <c r="BP286" s="591"/>
      <c r="BQ286" s="592"/>
      <c r="BR286" s="505">
        <f t="shared" si="109"/>
        <v>0</v>
      </c>
      <c r="BS286" s="505" t="str">
        <f t="shared" si="124"/>
        <v/>
      </c>
      <c r="BT286" s="499"/>
      <c r="BU286" s="499" t="str">
        <f t="shared" si="98"/>
        <v/>
      </c>
      <c r="BV286" s="499"/>
      <c r="BW286" s="499" t="str">
        <f t="shared" si="125"/>
        <v/>
      </c>
      <c r="BX286" s="499">
        <f t="shared" si="99"/>
        <v>0</v>
      </c>
      <c r="BY286" s="499"/>
      <c r="BZ286" s="499"/>
      <c r="CA286" s="584"/>
      <c r="CB286" s="520">
        <f t="shared" si="126"/>
        <v>0</v>
      </c>
      <c r="CC286" s="521">
        <v>2</v>
      </c>
      <c r="CD286" s="522">
        <f t="shared" si="103"/>
        <v>0</v>
      </c>
      <c r="CE286" s="628"/>
      <c r="CF286" s="628"/>
      <c r="CG286" s="592"/>
      <c r="CH286" s="629"/>
      <c r="CI286" s="630">
        <f t="shared" si="127"/>
        <v>0</v>
      </c>
      <c r="CJ286" s="580"/>
      <c r="CK286" s="631"/>
      <c r="CL286" s="631"/>
      <c r="CM286" s="513">
        <f t="shared" si="128"/>
        <v>0</v>
      </c>
      <c r="CN286" s="513">
        <f t="shared" si="129"/>
        <v>0</v>
      </c>
      <c r="CO286" s="580"/>
      <c r="CP286" s="580"/>
      <c r="CQ286" s="580"/>
      <c r="CR286" s="501">
        <f t="shared" si="130"/>
        <v>0</v>
      </c>
      <c r="CS286" s="632"/>
      <c r="CT286" s="632"/>
      <c r="CU286" s="527">
        <f t="shared" si="131"/>
        <v>0</v>
      </c>
      <c r="CV286" s="633"/>
    </row>
    <row r="287" hidden="1" spans="1:100">
      <c r="A287" s="584"/>
      <c r="B287" s="581" t="s">
        <v>116</v>
      </c>
      <c r="C287" s="581" t="s">
        <v>292</v>
      </c>
      <c r="D287" s="621" t="s">
        <v>136</v>
      </c>
      <c r="E287" s="581"/>
      <c r="F287" s="581"/>
      <c r="G287" s="581" t="s">
        <v>203</v>
      </c>
      <c r="H287" s="580" t="s">
        <v>204</v>
      </c>
      <c r="I287" s="581"/>
      <c r="J287" s="580"/>
      <c r="K287" s="580"/>
      <c r="L287" s="581"/>
      <c r="M287" s="595"/>
      <c r="N287" s="588" t="s">
        <v>1046</v>
      </c>
      <c r="O287" s="501" t="s">
        <v>552</v>
      </c>
      <c r="P287" s="500" t="str">
        <f t="shared" si="96"/>
        <v>NO DATA</v>
      </c>
      <c r="Q287" s="580">
        <v>0</v>
      </c>
      <c r="R287" s="580"/>
      <c r="S287" s="504" t="str">
        <f t="shared" si="118"/>
        <v>NOT STARTED</v>
      </c>
      <c r="T287" s="505">
        <f t="shared" si="119"/>
        <v>0</v>
      </c>
      <c r="U287" s="622" t="str">
        <f t="shared" si="120"/>
        <v/>
      </c>
      <c r="V287" s="584"/>
      <c r="W287" s="585"/>
      <c r="X287" s="507" t="str">
        <f t="shared" si="121"/>
        <v>FOR SURVEY</v>
      </c>
      <c r="Y287" s="623"/>
      <c r="Z287" s="623"/>
      <c r="AA287" s="624"/>
      <c r="AB287" s="580"/>
      <c r="AC287" s="624"/>
      <c r="AD287" s="625"/>
      <c r="AE287" s="512" t="s">
        <v>216</v>
      </c>
      <c r="AF287" s="626">
        <f t="shared" si="122"/>
        <v>0</v>
      </c>
      <c r="AG287" s="591">
        <f t="shared" si="97"/>
        <v>0</v>
      </c>
      <c r="AH287" s="581"/>
      <c r="AI287" s="581"/>
      <c r="AJ287" s="581"/>
      <c r="AK287" s="581"/>
      <c r="AL287" s="581"/>
      <c r="AM287" s="581"/>
      <c r="AN287" s="505">
        <f t="shared" si="123"/>
        <v>0</v>
      </c>
      <c r="AO287" s="516" t="str">
        <f t="shared" si="108"/>
        <v>6-1900</v>
      </c>
      <c r="AP287" s="584"/>
      <c r="AQ287" s="584">
        <v>36</v>
      </c>
      <c r="AR287" s="515" t="str">
        <f t="shared" si="102"/>
        <v>WAITING FOR PLAN</v>
      </c>
      <c r="AS287" s="515"/>
      <c r="AT287" s="515"/>
      <c r="AU287" s="517"/>
      <c r="AV287" s="517"/>
      <c r="AW287" s="514"/>
      <c r="AX287" s="515"/>
      <c r="AY287" s="517"/>
      <c r="AZ287" s="517"/>
      <c r="BA287" s="580"/>
      <c r="BB287" s="580"/>
      <c r="BC287" s="627"/>
      <c r="BD287" s="590"/>
      <c r="BE287" s="591"/>
      <c r="BF287" s="591"/>
      <c r="BG287" s="591"/>
      <c r="BH287" s="584"/>
      <c r="BI287" s="591"/>
      <c r="BJ287" s="591"/>
      <c r="BK287" s="584"/>
      <c r="BL287" s="584"/>
      <c r="BM287" s="591"/>
      <c r="BN287" s="591"/>
      <c r="BO287" s="591"/>
      <c r="BP287" s="591"/>
      <c r="BQ287" s="592"/>
      <c r="BR287" s="505">
        <f t="shared" si="109"/>
        <v>0</v>
      </c>
      <c r="BS287" s="505" t="str">
        <f t="shared" si="124"/>
        <v/>
      </c>
      <c r="BT287" s="499"/>
      <c r="BU287" s="499" t="str">
        <f t="shared" si="98"/>
        <v/>
      </c>
      <c r="BV287" s="499"/>
      <c r="BW287" s="499" t="str">
        <f t="shared" si="125"/>
        <v/>
      </c>
      <c r="BX287" s="499">
        <f t="shared" si="99"/>
        <v>0</v>
      </c>
      <c r="BY287" s="499"/>
      <c r="BZ287" s="499"/>
      <c r="CA287" s="584"/>
      <c r="CB287" s="520">
        <f t="shared" si="126"/>
        <v>0</v>
      </c>
      <c r="CC287" s="521">
        <v>2</v>
      </c>
      <c r="CD287" s="522">
        <f t="shared" si="103"/>
        <v>0</v>
      </c>
      <c r="CE287" s="628"/>
      <c r="CF287" s="628"/>
      <c r="CG287" s="592"/>
      <c r="CH287" s="629"/>
      <c r="CI287" s="630">
        <f t="shared" si="127"/>
        <v>0</v>
      </c>
      <c r="CJ287" s="580"/>
      <c r="CK287" s="631"/>
      <c r="CL287" s="631"/>
      <c r="CM287" s="513">
        <f t="shared" si="128"/>
        <v>0</v>
      </c>
      <c r="CN287" s="513">
        <f t="shared" si="129"/>
        <v>0</v>
      </c>
      <c r="CO287" s="580"/>
      <c r="CP287" s="580"/>
      <c r="CQ287" s="580"/>
      <c r="CR287" s="501">
        <f t="shared" si="130"/>
        <v>0</v>
      </c>
      <c r="CS287" s="632"/>
      <c r="CT287" s="632"/>
      <c r="CU287" s="527">
        <f t="shared" si="131"/>
        <v>0</v>
      </c>
      <c r="CV287" s="633"/>
    </row>
    <row r="288" hidden="1" spans="1:100">
      <c r="A288" s="584"/>
      <c r="B288" s="581" t="s">
        <v>116</v>
      </c>
      <c r="C288" s="581" t="s">
        <v>292</v>
      </c>
      <c r="D288" s="621" t="s">
        <v>620</v>
      </c>
      <c r="E288" s="581"/>
      <c r="F288" s="581"/>
      <c r="G288" s="581" t="s">
        <v>1047</v>
      </c>
      <c r="H288" s="580" t="s">
        <v>1048</v>
      </c>
      <c r="I288" s="581"/>
      <c r="J288" s="580"/>
      <c r="K288" s="580"/>
      <c r="L288" s="581"/>
      <c r="M288" s="595"/>
      <c r="N288" s="588" t="s">
        <v>1049</v>
      </c>
      <c r="O288" s="501" t="s">
        <v>992</v>
      </c>
      <c r="P288" s="500" t="str">
        <f t="shared" si="96"/>
        <v>NO DATA</v>
      </c>
      <c r="Q288" s="580">
        <v>0</v>
      </c>
      <c r="R288" s="580"/>
      <c r="S288" s="504" t="str">
        <f t="shared" si="118"/>
        <v>NOT STARTED</v>
      </c>
      <c r="T288" s="505">
        <f t="shared" si="119"/>
        <v>0</v>
      </c>
      <c r="U288" s="622" t="str">
        <f t="shared" si="120"/>
        <v/>
      </c>
      <c r="V288" s="584"/>
      <c r="W288" s="585"/>
      <c r="X288" s="507" t="str">
        <f t="shared" si="121"/>
        <v>FOR SURVEY</v>
      </c>
      <c r="Y288" s="623"/>
      <c r="Z288" s="623"/>
      <c r="AA288" s="624"/>
      <c r="AB288" s="580"/>
      <c r="AC288" s="624"/>
      <c r="AD288" s="625"/>
      <c r="AE288" s="512" t="s">
        <v>216</v>
      </c>
      <c r="AF288" s="626">
        <f t="shared" si="122"/>
        <v>0</v>
      </c>
      <c r="AG288" s="591">
        <f t="shared" si="97"/>
        <v>0</v>
      </c>
      <c r="AH288" s="581"/>
      <c r="AI288" s="581"/>
      <c r="AJ288" s="581"/>
      <c r="AK288" s="581"/>
      <c r="AL288" s="581"/>
      <c r="AM288" s="581"/>
      <c r="AN288" s="505">
        <f t="shared" si="123"/>
        <v>0</v>
      </c>
      <c r="AO288" s="516" t="str">
        <f t="shared" si="108"/>
        <v>6-1900</v>
      </c>
      <c r="AP288" s="584"/>
      <c r="AQ288" s="584">
        <v>36</v>
      </c>
      <c r="AR288" s="515" t="str">
        <f t="shared" si="102"/>
        <v>WAITING FOR PLAN</v>
      </c>
      <c r="AS288" s="515"/>
      <c r="AT288" s="515"/>
      <c r="AU288" s="517"/>
      <c r="AV288" s="517"/>
      <c r="AW288" s="514"/>
      <c r="AX288" s="515"/>
      <c r="AY288" s="517"/>
      <c r="AZ288" s="517"/>
      <c r="BA288" s="580"/>
      <c r="BB288" s="580"/>
      <c r="BC288" s="627"/>
      <c r="BD288" s="590"/>
      <c r="BE288" s="591"/>
      <c r="BF288" s="591"/>
      <c r="BG288" s="591"/>
      <c r="BH288" s="584"/>
      <c r="BI288" s="591"/>
      <c r="BJ288" s="591"/>
      <c r="BK288" s="584"/>
      <c r="BL288" s="584"/>
      <c r="BM288" s="591"/>
      <c r="BN288" s="591"/>
      <c r="BO288" s="591"/>
      <c r="BP288" s="591"/>
      <c r="BQ288" s="592"/>
      <c r="BR288" s="505">
        <f t="shared" si="109"/>
        <v>0</v>
      </c>
      <c r="BS288" s="505" t="str">
        <f t="shared" si="124"/>
        <v/>
      </c>
      <c r="BT288" s="499"/>
      <c r="BU288" s="499" t="str">
        <f t="shared" si="98"/>
        <v/>
      </c>
      <c r="BV288" s="499"/>
      <c r="BW288" s="499" t="str">
        <f t="shared" si="125"/>
        <v/>
      </c>
      <c r="BX288" s="499">
        <f t="shared" si="99"/>
        <v>0</v>
      </c>
      <c r="BY288" s="499"/>
      <c r="BZ288" s="499"/>
      <c r="CA288" s="584"/>
      <c r="CB288" s="520">
        <f t="shared" si="126"/>
        <v>0</v>
      </c>
      <c r="CC288" s="521">
        <v>2</v>
      </c>
      <c r="CD288" s="522">
        <f t="shared" si="103"/>
        <v>0</v>
      </c>
      <c r="CE288" s="628"/>
      <c r="CF288" s="628"/>
      <c r="CG288" s="592"/>
      <c r="CH288" s="629"/>
      <c r="CI288" s="630">
        <f t="shared" si="127"/>
        <v>0</v>
      </c>
      <c r="CJ288" s="580"/>
      <c r="CK288" s="631"/>
      <c r="CL288" s="631"/>
      <c r="CM288" s="513">
        <f t="shared" si="128"/>
        <v>0</v>
      </c>
      <c r="CN288" s="513">
        <f t="shared" si="129"/>
        <v>0</v>
      </c>
      <c r="CO288" s="580"/>
      <c r="CP288" s="580"/>
      <c r="CQ288" s="580"/>
      <c r="CR288" s="501">
        <f t="shared" si="130"/>
        <v>0</v>
      </c>
      <c r="CS288" s="632"/>
      <c r="CT288" s="632"/>
      <c r="CU288" s="527">
        <f t="shared" si="131"/>
        <v>0</v>
      </c>
      <c r="CV288" s="633"/>
    </row>
    <row r="289" hidden="1" spans="1:100">
      <c r="A289" s="584"/>
      <c r="B289" s="581" t="s">
        <v>116</v>
      </c>
      <c r="C289" s="581" t="s">
        <v>292</v>
      </c>
      <c r="D289" s="621" t="s">
        <v>136</v>
      </c>
      <c r="E289" s="581"/>
      <c r="F289" s="581"/>
      <c r="G289" s="581">
        <v>0</v>
      </c>
      <c r="H289" s="580" t="s">
        <v>204</v>
      </c>
      <c r="I289" s="581"/>
      <c r="J289" s="580"/>
      <c r="K289" s="580"/>
      <c r="L289" s="581"/>
      <c r="M289" s="595"/>
      <c r="N289" s="588" t="s">
        <v>1050</v>
      </c>
      <c r="O289" s="501" t="s">
        <v>582</v>
      </c>
      <c r="P289" s="500" t="str">
        <f t="shared" si="96"/>
        <v>NO DATA</v>
      </c>
      <c r="Q289" s="580">
        <v>0</v>
      </c>
      <c r="R289" s="580"/>
      <c r="S289" s="504" t="str">
        <f t="shared" si="118"/>
        <v>NOT STARTED</v>
      </c>
      <c r="T289" s="505">
        <f t="shared" si="119"/>
        <v>0</v>
      </c>
      <c r="U289" s="622" t="str">
        <f t="shared" si="120"/>
        <v/>
      </c>
      <c r="V289" s="584"/>
      <c r="W289" s="585"/>
      <c r="X289" s="507" t="str">
        <f t="shared" si="121"/>
        <v>FOR SURVEY</v>
      </c>
      <c r="Y289" s="623"/>
      <c r="Z289" s="623"/>
      <c r="AA289" s="624"/>
      <c r="AB289" s="580"/>
      <c r="AC289" s="624"/>
      <c r="AD289" s="625"/>
      <c r="AE289" s="512" t="s">
        <v>216</v>
      </c>
      <c r="AF289" s="626">
        <f t="shared" si="122"/>
        <v>0</v>
      </c>
      <c r="AG289" s="591">
        <f t="shared" si="97"/>
        <v>0</v>
      </c>
      <c r="AH289" s="581"/>
      <c r="AI289" s="581"/>
      <c r="AJ289" s="581"/>
      <c r="AK289" s="581"/>
      <c r="AL289" s="581"/>
      <c r="AM289" s="581"/>
      <c r="AN289" s="505">
        <f t="shared" si="123"/>
        <v>0</v>
      </c>
      <c r="AO289" s="516" t="str">
        <f t="shared" si="108"/>
        <v>6-1900</v>
      </c>
      <c r="AP289" s="584"/>
      <c r="AQ289" s="584">
        <v>36</v>
      </c>
      <c r="AR289" s="515" t="str">
        <f t="shared" si="102"/>
        <v>WAITING FOR PLAN</v>
      </c>
      <c r="AS289" s="515"/>
      <c r="AT289" s="515"/>
      <c r="AU289" s="517"/>
      <c r="AV289" s="517"/>
      <c r="AW289" s="514"/>
      <c r="AX289" s="515"/>
      <c r="AY289" s="517"/>
      <c r="AZ289" s="517"/>
      <c r="BA289" s="580"/>
      <c r="BB289" s="580"/>
      <c r="BC289" s="627"/>
      <c r="BD289" s="590"/>
      <c r="BE289" s="591"/>
      <c r="BF289" s="591"/>
      <c r="BG289" s="591"/>
      <c r="BH289" s="584"/>
      <c r="BI289" s="591"/>
      <c r="BJ289" s="591"/>
      <c r="BK289" s="584"/>
      <c r="BL289" s="584"/>
      <c r="BM289" s="591"/>
      <c r="BN289" s="591"/>
      <c r="BO289" s="591"/>
      <c r="BP289" s="591"/>
      <c r="BQ289" s="592"/>
      <c r="BR289" s="505">
        <f t="shared" si="109"/>
        <v>0</v>
      </c>
      <c r="BS289" s="505" t="str">
        <f t="shared" si="124"/>
        <v>1-1900</v>
      </c>
      <c r="BT289" s="499">
        <f t="shared" ref="BT273:BT317" si="132">AP289+3</f>
        <v>3</v>
      </c>
      <c r="BU289" s="499" t="str">
        <f t="shared" si="98"/>
        <v/>
      </c>
      <c r="BV289" s="499"/>
      <c r="BW289" s="499" t="str">
        <f t="shared" si="125"/>
        <v/>
      </c>
      <c r="BX289" s="499">
        <f t="shared" si="99"/>
        <v>0</v>
      </c>
      <c r="BY289" s="499"/>
      <c r="BZ289" s="499"/>
      <c r="CA289" s="584"/>
      <c r="CB289" s="520">
        <f t="shared" si="126"/>
        <v>0</v>
      </c>
      <c r="CC289" s="521">
        <v>2</v>
      </c>
      <c r="CD289" s="522">
        <f t="shared" si="103"/>
        <v>0</v>
      </c>
      <c r="CE289" s="628"/>
      <c r="CF289" s="628"/>
      <c r="CG289" s="592"/>
      <c r="CH289" s="629"/>
      <c r="CI289" s="630">
        <f t="shared" si="127"/>
        <v>0</v>
      </c>
      <c r="CJ289" s="580"/>
      <c r="CK289" s="631"/>
      <c r="CL289" s="631"/>
      <c r="CM289" s="513">
        <f t="shared" si="128"/>
        <v>0</v>
      </c>
      <c r="CN289" s="513">
        <f t="shared" si="129"/>
        <v>0</v>
      </c>
      <c r="CO289" s="580"/>
      <c r="CP289" s="580"/>
      <c r="CQ289" s="580"/>
      <c r="CR289" s="501">
        <f t="shared" si="130"/>
        <v>0</v>
      </c>
      <c r="CS289" s="632"/>
      <c r="CT289" s="632"/>
      <c r="CU289" s="527">
        <f t="shared" si="131"/>
        <v>0</v>
      </c>
      <c r="CV289" s="633"/>
    </row>
    <row r="290" hidden="1" spans="1:100">
      <c r="A290" s="584"/>
      <c r="B290" s="581" t="s">
        <v>116</v>
      </c>
      <c r="C290" s="581" t="s">
        <v>292</v>
      </c>
      <c r="D290" s="621" t="s">
        <v>607</v>
      </c>
      <c r="E290" s="581"/>
      <c r="F290" s="581"/>
      <c r="G290" s="581" t="s">
        <v>1051</v>
      </c>
      <c r="H290" s="580" t="s">
        <v>625</v>
      </c>
      <c r="I290" s="581"/>
      <c r="J290" s="580"/>
      <c r="K290" s="580"/>
      <c r="L290" s="581"/>
      <c r="M290" s="595"/>
      <c r="N290" s="588" t="s">
        <v>1052</v>
      </c>
      <c r="O290" s="501" t="s">
        <v>582</v>
      </c>
      <c r="P290" s="500" t="str">
        <f t="shared" si="96"/>
        <v>NO DATA</v>
      </c>
      <c r="Q290" s="580">
        <v>0</v>
      </c>
      <c r="R290" s="580"/>
      <c r="S290" s="504" t="str">
        <f t="shared" si="118"/>
        <v>NOT STARTED</v>
      </c>
      <c r="T290" s="505">
        <f t="shared" si="119"/>
        <v>0</v>
      </c>
      <c r="U290" s="622" t="str">
        <f t="shared" si="120"/>
        <v/>
      </c>
      <c r="V290" s="584"/>
      <c r="W290" s="585"/>
      <c r="X290" s="507" t="str">
        <f t="shared" si="121"/>
        <v>FOR SURVEY</v>
      </c>
      <c r="Y290" s="623"/>
      <c r="Z290" s="623"/>
      <c r="AA290" s="624"/>
      <c r="AB290" s="580"/>
      <c r="AC290" s="624"/>
      <c r="AD290" s="625"/>
      <c r="AE290" s="512" t="s">
        <v>216</v>
      </c>
      <c r="AF290" s="626">
        <f t="shared" si="122"/>
        <v>0</v>
      </c>
      <c r="AG290" s="591">
        <f t="shared" si="97"/>
        <v>0</v>
      </c>
      <c r="AH290" s="581"/>
      <c r="AI290" s="581"/>
      <c r="AJ290" s="581"/>
      <c r="AK290" s="581"/>
      <c r="AL290" s="581"/>
      <c r="AM290" s="581"/>
      <c r="AN290" s="505">
        <f t="shared" si="123"/>
        <v>0</v>
      </c>
      <c r="AO290" s="516" t="str">
        <f t="shared" si="108"/>
        <v>6-1900</v>
      </c>
      <c r="AP290" s="584"/>
      <c r="AQ290" s="584">
        <v>36</v>
      </c>
      <c r="AR290" s="515" t="str">
        <f t="shared" si="102"/>
        <v>WAITING FOR PLAN</v>
      </c>
      <c r="AS290" s="515"/>
      <c r="AT290" s="515"/>
      <c r="AU290" s="517"/>
      <c r="AV290" s="517"/>
      <c r="AW290" s="514"/>
      <c r="AX290" s="515"/>
      <c r="AY290" s="517"/>
      <c r="AZ290" s="517"/>
      <c r="BA290" s="580"/>
      <c r="BB290" s="580"/>
      <c r="BC290" s="627"/>
      <c r="BD290" s="590"/>
      <c r="BE290" s="591"/>
      <c r="BF290" s="591"/>
      <c r="BG290" s="591"/>
      <c r="BH290" s="584"/>
      <c r="BI290" s="591"/>
      <c r="BJ290" s="591"/>
      <c r="BK290" s="584"/>
      <c r="BL290" s="584"/>
      <c r="BM290" s="591"/>
      <c r="BN290" s="591"/>
      <c r="BO290" s="591"/>
      <c r="BP290" s="591"/>
      <c r="BQ290" s="592"/>
      <c r="BR290" s="505">
        <f t="shared" si="109"/>
        <v>0</v>
      </c>
      <c r="BS290" s="505" t="str">
        <f t="shared" si="124"/>
        <v>1-1900</v>
      </c>
      <c r="BT290" s="499">
        <f t="shared" si="132"/>
        <v>3</v>
      </c>
      <c r="BU290" s="499" t="str">
        <f t="shared" si="98"/>
        <v/>
      </c>
      <c r="BV290" s="499"/>
      <c r="BW290" s="499" t="str">
        <f t="shared" si="125"/>
        <v/>
      </c>
      <c r="BX290" s="499">
        <f t="shared" si="99"/>
        <v>0</v>
      </c>
      <c r="BY290" s="499"/>
      <c r="BZ290" s="499"/>
      <c r="CA290" s="584"/>
      <c r="CB290" s="520">
        <f t="shared" si="126"/>
        <v>0</v>
      </c>
      <c r="CC290" s="521">
        <v>2</v>
      </c>
      <c r="CD290" s="522">
        <f t="shared" si="103"/>
        <v>0</v>
      </c>
      <c r="CE290" s="628"/>
      <c r="CF290" s="628"/>
      <c r="CG290" s="592"/>
      <c r="CH290" s="629"/>
      <c r="CI290" s="630">
        <f t="shared" si="127"/>
        <v>0</v>
      </c>
      <c r="CJ290" s="580"/>
      <c r="CK290" s="631"/>
      <c r="CL290" s="631"/>
      <c r="CM290" s="513">
        <f t="shared" si="128"/>
        <v>0</v>
      </c>
      <c r="CN290" s="513">
        <f t="shared" si="129"/>
        <v>0</v>
      </c>
      <c r="CO290" s="580"/>
      <c r="CP290" s="580"/>
      <c r="CQ290" s="580"/>
      <c r="CR290" s="501">
        <f t="shared" si="130"/>
        <v>0</v>
      </c>
      <c r="CS290" s="632"/>
      <c r="CT290" s="632"/>
      <c r="CU290" s="527">
        <f t="shared" si="131"/>
        <v>0</v>
      </c>
      <c r="CV290" s="633"/>
    </row>
    <row r="291" hidden="1" spans="1:100">
      <c r="A291" s="584"/>
      <c r="B291" s="581" t="s">
        <v>116</v>
      </c>
      <c r="C291" s="581" t="s">
        <v>292</v>
      </c>
      <c r="D291" s="621" t="s">
        <v>136</v>
      </c>
      <c r="E291" s="581"/>
      <c r="F291" s="581"/>
      <c r="G291" s="581">
        <v>0</v>
      </c>
      <c r="H291" s="580">
        <v>0</v>
      </c>
      <c r="I291" s="581"/>
      <c r="J291" s="580"/>
      <c r="K291" s="580"/>
      <c r="L291" s="581"/>
      <c r="M291" s="595"/>
      <c r="N291" s="588" t="s">
        <v>1053</v>
      </c>
      <c r="O291" s="501" t="s">
        <v>557</v>
      </c>
      <c r="P291" s="500" t="str">
        <f t="shared" si="96"/>
        <v>NO DATA</v>
      </c>
      <c r="Q291" s="580">
        <v>0</v>
      </c>
      <c r="R291" s="580"/>
      <c r="S291" s="504" t="str">
        <f t="shared" si="118"/>
        <v>NOT STARTED</v>
      </c>
      <c r="T291" s="505">
        <f t="shared" si="119"/>
        <v>0</v>
      </c>
      <c r="U291" s="622" t="str">
        <f t="shared" si="120"/>
        <v/>
      </c>
      <c r="V291" s="584"/>
      <c r="W291" s="585"/>
      <c r="X291" s="507" t="str">
        <f t="shared" si="121"/>
        <v>FOR SURVEY</v>
      </c>
      <c r="Y291" s="623"/>
      <c r="Z291" s="623"/>
      <c r="AA291" s="624"/>
      <c r="AB291" s="580"/>
      <c r="AC291" s="624"/>
      <c r="AD291" s="625"/>
      <c r="AE291" s="512" t="s">
        <v>216</v>
      </c>
      <c r="AF291" s="626">
        <f t="shared" si="122"/>
        <v>0</v>
      </c>
      <c r="AG291" s="591">
        <f t="shared" si="97"/>
        <v>0</v>
      </c>
      <c r="AH291" s="581"/>
      <c r="AI291" s="581"/>
      <c r="AJ291" s="581"/>
      <c r="AK291" s="581"/>
      <c r="AL291" s="581"/>
      <c r="AM291" s="581"/>
      <c r="AN291" s="505">
        <f t="shared" si="123"/>
        <v>0</v>
      </c>
      <c r="AO291" s="516" t="str">
        <f t="shared" si="108"/>
        <v>6-1900</v>
      </c>
      <c r="AP291" s="584"/>
      <c r="AQ291" s="584">
        <v>36</v>
      </c>
      <c r="AR291" s="515" t="str">
        <f t="shared" si="102"/>
        <v>WAITING FOR PLAN</v>
      </c>
      <c r="AS291" s="515"/>
      <c r="AT291" s="515"/>
      <c r="AU291" s="517"/>
      <c r="AV291" s="517"/>
      <c r="AW291" s="514"/>
      <c r="AX291" s="515"/>
      <c r="AY291" s="517"/>
      <c r="AZ291" s="517"/>
      <c r="BA291" s="580"/>
      <c r="BB291" s="580"/>
      <c r="BC291" s="627"/>
      <c r="BD291" s="590"/>
      <c r="BE291" s="591"/>
      <c r="BF291" s="591"/>
      <c r="BG291" s="591"/>
      <c r="BH291" s="584"/>
      <c r="BI291" s="591"/>
      <c r="BJ291" s="591"/>
      <c r="BK291" s="584"/>
      <c r="BL291" s="584"/>
      <c r="BM291" s="591"/>
      <c r="BN291" s="591"/>
      <c r="BO291" s="591"/>
      <c r="BP291" s="591"/>
      <c r="BQ291" s="592"/>
      <c r="BR291" s="505">
        <f t="shared" si="109"/>
        <v>0</v>
      </c>
      <c r="BS291" s="505" t="str">
        <f t="shared" si="124"/>
        <v>1-1900</v>
      </c>
      <c r="BT291" s="499">
        <f t="shared" si="132"/>
        <v>3</v>
      </c>
      <c r="BU291" s="499" t="str">
        <f t="shared" si="98"/>
        <v/>
      </c>
      <c r="BV291" s="499"/>
      <c r="BW291" s="499" t="str">
        <f t="shared" si="125"/>
        <v/>
      </c>
      <c r="BX291" s="499">
        <f t="shared" si="99"/>
        <v>0</v>
      </c>
      <c r="BY291" s="499"/>
      <c r="BZ291" s="499"/>
      <c r="CA291" s="584"/>
      <c r="CB291" s="520">
        <f t="shared" si="126"/>
        <v>0</v>
      </c>
      <c r="CC291" s="521">
        <v>2</v>
      </c>
      <c r="CD291" s="522">
        <f t="shared" si="103"/>
        <v>0</v>
      </c>
      <c r="CE291" s="628"/>
      <c r="CF291" s="628"/>
      <c r="CG291" s="592"/>
      <c r="CH291" s="629"/>
      <c r="CI291" s="630">
        <f t="shared" si="127"/>
        <v>0</v>
      </c>
      <c r="CJ291" s="580"/>
      <c r="CK291" s="631"/>
      <c r="CL291" s="631"/>
      <c r="CM291" s="513">
        <f t="shared" si="128"/>
        <v>0</v>
      </c>
      <c r="CN291" s="513">
        <f t="shared" si="129"/>
        <v>0</v>
      </c>
      <c r="CO291" s="580"/>
      <c r="CP291" s="580"/>
      <c r="CQ291" s="580"/>
      <c r="CR291" s="501">
        <f t="shared" si="130"/>
        <v>0</v>
      </c>
      <c r="CS291" s="632"/>
      <c r="CT291" s="632"/>
      <c r="CU291" s="527">
        <f t="shared" si="131"/>
        <v>0</v>
      </c>
      <c r="CV291" s="633"/>
    </row>
    <row r="292" hidden="1" spans="1:100">
      <c r="A292" s="584"/>
      <c r="B292" s="581" t="s">
        <v>116</v>
      </c>
      <c r="C292" s="581" t="s">
        <v>292</v>
      </c>
      <c r="D292" s="621" t="s">
        <v>136</v>
      </c>
      <c r="E292" s="581"/>
      <c r="F292" s="581"/>
      <c r="G292" s="581" t="s">
        <v>1054</v>
      </c>
      <c r="H292" s="580" t="s">
        <v>285</v>
      </c>
      <c r="I292" s="581"/>
      <c r="J292" s="580"/>
      <c r="K292" s="580"/>
      <c r="L292" s="581"/>
      <c r="M292" s="595"/>
      <c r="N292" s="588" t="s">
        <v>1055</v>
      </c>
      <c r="O292" s="501"/>
      <c r="P292" s="500" t="str">
        <f t="shared" si="96"/>
        <v>NO DATA</v>
      </c>
      <c r="Q292" s="580">
        <v>0</v>
      </c>
      <c r="R292" s="580"/>
      <c r="S292" s="504" t="str">
        <f t="shared" si="118"/>
        <v>NOT STARTED</v>
      </c>
      <c r="T292" s="505">
        <f t="shared" si="119"/>
        <v>0</v>
      </c>
      <c r="U292" s="622" t="str">
        <f t="shared" si="120"/>
        <v/>
      </c>
      <c r="V292" s="584"/>
      <c r="W292" s="585"/>
      <c r="X292" s="507" t="str">
        <f t="shared" si="121"/>
        <v>FOR SURVEY</v>
      </c>
      <c r="Y292" s="623"/>
      <c r="Z292" s="623"/>
      <c r="AA292" s="624"/>
      <c r="AB292" s="580"/>
      <c r="AC292" s="624"/>
      <c r="AD292" s="625"/>
      <c r="AE292" s="512" t="s">
        <v>181</v>
      </c>
      <c r="AF292" s="626">
        <f t="shared" si="122"/>
        <v>0</v>
      </c>
      <c r="AG292" s="591">
        <f t="shared" si="97"/>
        <v>0</v>
      </c>
      <c r="AH292" s="581"/>
      <c r="AI292" s="581"/>
      <c r="AJ292" s="581"/>
      <c r="AK292" s="581"/>
      <c r="AL292" s="581"/>
      <c r="AM292" s="581"/>
      <c r="AN292" s="505">
        <f t="shared" si="123"/>
        <v>0</v>
      </c>
      <c r="AO292" s="516" t="str">
        <f t="shared" si="108"/>
        <v>6-1900</v>
      </c>
      <c r="AP292" s="584"/>
      <c r="AQ292" s="584">
        <v>36</v>
      </c>
      <c r="AR292" s="515" t="str">
        <f t="shared" si="102"/>
        <v>WAITING FOR PLAN</v>
      </c>
      <c r="AS292" s="515"/>
      <c r="AT292" s="515"/>
      <c r="AU292" s="517"/>
      <c r="AV292" s="517"/>
      <c r="AW292" s="514"/>
      <c r="AX292" s="515"/>
      <c r="AY292" s="517"/>
      <c r="AZ292" s="517"/>
      <c r="BA292" s="580"/>
      <c r="BB292" s="580"/>
      <c r="BC292" s="627"/>
      <c r="BD292" s="590"/>
      <c r="BE292" s="591"/>
      <c r="BF292" s="591"/>
      <c r="BG292" s="591"/>
      <c r="BH292" s="584"/>
      <c r="BI292" s="591"/>
      <c r="BJ292" s="591"/>
      <c r="BK292" s="584"/>
      <c r="BL292" s="584"/>
      <c r="BM292" s="591"/>
      <c r="BN292" s="591"/>
      <c r="BO292" s="591"/>
      <c r="BP292" s="591"/>
      <c r="BQ292" s="592"/>
      <c r="BR292" s="505">
        <f t="shared" si="109"/>
        <v>0</v>
      </c>
      <c r="BS292" s="505" t="str">
        <f t="shared" si="124"/>
        <v>1-1900</v>
      </c>
      <c r="BT292" s="499">
        <f t="shared" si="132"/>
        <v>3</v>
      </c>
      <c r="BU292" s="499" t="str">
        <f t="shared" si="98"/>
        <v/>
      </c>
      <c r="BV292" s="499"/>
      <c r="BW292" s="499" t="str">
        <f t="shared" si="125"/>
        <v/>
      </c>
      <c r="BX292" s="499">
        <f t="shared" si="99"/>
        <v>0</v>
      </c>
      <c r="BY292" s="499"/>
      <c r="BZ292" s="499"/>
      <c r="CA292" s="584"/>
      <c r="CB292" s="520">
        <f t="shared" si="126"/>
        <v>0</v>
      </c>
      <c r="CC292" s="521">
        <v>2</v>
      </c>
      <c r="CD292" s="522">
        <f t="shared" si="103"/>
        <v>0</v>
      </c>
      <c r="CE292" s="628"/>
      <c r="CF292" s="628"/>
      <c r="CG292" s="592"/>
      <c r="CH292" s="629"/>
      <c r="CI292" s="630">
        <f t="shared" si="127"/>
        <v>0</v>
      </c>
      <c r="CJ292" s="580"/>
      <c r="CK292" s="631"/>
      <c r="CL292" s="631"/>
      <c r="CM292" s="513">
        <f t="shared" si="128"/>
        <v>0</v>
      </c>
      <c r="CN292" s="513">
        <f t="shared" si="129"/>
        <v>0</v>
      </c>
      <c r="CO292" s="580"/>
      <c r="CP292" s="580"/>
      <c r="CQ292" s="580"/>
      <c r="CR292" s="501">
        <f t="shared" si="130"/>
        <v>0</v>
      </c>
      <c r="CS292" s="632"/>
      <c r="CT292" s="632"/>
      <c r="CU292" s="527">
        <f t="shared" si="131"/>
        <v>0</v>
      </c>
      <c r="CV292" s="633"/>
    </row>
    <row r="293" hidden="1" spans="1:100">
      <c r="A293" s="584"/>
      <c r="B293" s="581" t="s">
        <v>116</v>
      </c>
      <c r="C293" s="581" t="s">
        <v>292</v>
      </c>
      <c r="D293" s="621" t="s">
        <v>136</v>
      </c>
      <c r="E293" s="581"/>
      <c r="F293" s="581"/>
      <c r="G293" s="581" t="s">
        <v>1056</v>
      </c>
      <c r="H293" s="580" t="s">
        <v>232</v>
      </c>
      <c r="I293" s="581"/>
      <c r="J293" s="580"/>
      <c r="K293" s="580"/>
      <c r="L293" s="581"/>
      <c r="M293" s="595"/>
      <c r="N293" s="588" t="s">
        <v>1057</v>
      </c>
      <c r="O293" s="501" t="s">
        <v>557</v>
      </c>
      <c r="P293" s="500" t="str">
        <f t="shared" si="96"/>
        <v>NO DATA</v>
      </c>
      <c r="Q293" s="580">
        <v>0</v>
      </c>
      <c r="R293" s="580"/>
      <c r="S293" s="504" t="str">
        <f t="shared" si="118"/>
        <v>NOT STARTED</v>
      </c>
      <c r="T293" s="505">
        <f t="shared" si="119"/>
        <v>0</v>
      </c>
      <c r="U293" s="622" t="str">
        <f t="shared" si="120"/>
        <v/>
      </c>
      <c r="V293" s="584"/>
      <c r="W293" s="585"/>
      <c r="X293" s="507" t="str">
        <f t="shared" si="121"/>
        <v>FOR SURVEY</v>
      </c>
      <c r="Y293" s="623"/>
      <c r="Z293" s="623"/>
      <c r="AA293" s="624"/>
      <c r="AB293" s="580"/>
      <c r="AC293" s="624"/>
      <c r="AD293" s="625"/>
      <c r="AE293" s="512" t="s">
        <v>181</v>
      </c>
      <c r="AF293" s="626">
        <f t="shared" si="122"/>
        <v>0</v>
      </c>
      <c r="AG293" s="591">
        <f t="shared" si="97"/>
        <v>0</v>
      </c>
      <c r="AH293" s="581"/>
      <c r="AI293" s="581"/>
      <c r="AJ293" s="581"/>
      <c r="AK293" s="581"/>
      <c r="AL293" s="581"/>
      <c r="AM293" s="581"/>
      <c r="AN293" s="505">
        <f t="shared" si="123"/>
        <v>0</v>
      </c>
      <c r="AO293" s="516" t="str">
        <f t="shared" si="108"/>
        <v>6-1900</v>
      </c>
      <c r="AP293" s="584"/>
      <c r="AQ293" s="584">
        <v>36</v>
      </c>
      <c r="AR293" s="515" t="str">
        <f t="shared" si="102"/>
        <v>WAITING FOR PLAN</v>
      </c>
      <c r="AS293" s="515"/>
      <c r="AT293" s="515"/>
      <c r="AU293" s="517"/>
      <c r="AV293" s="517"/>
      <c r="AW293" s="514"/>
      <c r="AX293" s="515"/>
      <c r="AY293" s="517"/>
      <c r="AZ293" s="517"/>
      <c r="BA293" s="580"/>
      <c r="BB293" s="580"/>
      <c r="BC293" s="627"/>
      <c r="BD293" s="590"/>
      <c r="BE293" s="591"/>
      <c r="BF293" s="591"/>
      <c r="BG293" s="591"/>
      <c r="BH293" s="584"/>
      <c r="BI293" s="591"/>
      <c r="BJ293" s="591"/>
      <c r="BK293" s="584"/>
      <c r="BL293" s="584"/>
      <c r="BM293" s="591"/>
      <c r="BN293" s="591"/>
      <c r="BO293" s="591"/>
      <c r="BP293" s="591"/>
      <c r="BQ293" s="592"/>
      <c r="BR293" s="505">
        <f t="shared" si="109"/>
        <v>0</v>
      </c>
      <c r="BS293" s="505" t="str">
        <f t="shared" si="124"/>
        <v>1-1900</v>
      </c>
      <c r="BT293" s="499">
        <f t="shared" si="132"/>
        <v>3</v>
      </c>
      <c r="BU293" s="499" t="str">
        <f t="shared" si="98"/>
        <v/>
      </c>
      <c r="BV293" s="499"/>
      <c r="BW293" s="499" t="str">
        <f t="shared" si="125"/>
        <v/>
      </c>
      <c r="BX293" s="499">
        <f t="shared" si="99"/>
        <v>0</v>
      </c>
      <c r="BY293" s="499"/>
      <c r="BZ293" s="499"/>
      <c r="CA293" s="584"/>
      <c r="CB293" s="520">
        <f t="shared" si="126"/>
        <v>0</v>
      </c>
      <c r="CC293" s="521">
        <v>2</v>
      </c>
      <c r="CD293" s="522">
        <f t="shared" si="103"/>
        <v>0</v>
      </c>
      <c r="CE293" s="628"/>
      <c r="CF293" s="628"/>
      <c r="CG293" s="592"/>
      <c r="CH293" s="629"/>
      <c r="CI293" s="630">
        <f t="shared" si="127"/>
        <v>0</v>
      </c>
      <c r="CJ293" s="580"/>
      <c r="CK293" s="631"/>
      <c r="CL293" s="631"/>
      <c r="CM293" s="513">
        <f t="shared" si="128"/>
        <v>0</v>
      </c>
      <c r="CN293" s="513">
        <f t="shared" si="129"/>
        <v>0</v>
      </c>
      <c r="CO293" s="580"/>
      <c r="CP293" s="580"/>
      <c r="CQ293" s="580"/>
      <c r="CR293" s="501">
        <f t="shared" si="130"/>
        <v>0</v>
      </c>
      <c r="CS293" s="632"/>
      <c r="CT293" s="632"/>
      <c r="CU293" s="527">
        <f t="shared" si="131"/>
        <v>0</v>
      </c>
      <c r="CV293" s="633"/>
    </row>
    <row r="294" hidden="1" spans="1:100">
      <c r="A294" s="584"/>
      <c r="B294" s="581" t="s">
        <v>116</v>
      </c>
      <c r="C294" s="581" t="s">
        <v>292</v>
      </c>
      <c r="D294" s="621" t="s">
        <v>136</v>
      </c>
      <c r="E294" s="581"/>
      <c r="F294" s="581"/>
      <c r="G294" s="581" t="s">
        <v>1058</v>
      </c>
      <c r="H294" s="580" t="s">
        <v>138</v>
      </c>
      <c r="I294" s="581"/>
      <c r="J294" s="580"/>
      <c r="K294" s="580"/>
      <c r="L294" s="581"/>
      <c r="M294" s="595"/>
      <c r="N294" s="588" t="s">
        <v>1059</v>
      </c>
      <c r="O294" s="501" t="s">
        <v>557</v>
      </c>
      <c r="P294" s="500" t="str">
        <f t="shared" si="96"/>
        <v>NO DATA</v>
      </c>
      <c r="Q294" s="580">
        <v>0</v>
      </c>
      <c r="R294" s="580"/>
      <c r="S294" s="504" t="str">
        <f t="shared" si="118"/>
        <v>NOT STARTED</v>
      </c>
      <c r="T294" s="505">
        <f t="shared" si="119"/>
        <v>0</v>
      </c>
      <c r="U294" s="622" t="str">
        <f t="shared" si="120"/>
        <v/>
      </c>
      <c r="V294" s="584"/>
      <c r="W294" s="585"/>
      <c r="X294" s="507" t="str">
        <f t="shared" si="121"/>
        <v>FOR SURVEY</v>
      </c>
      <c r="Y294" s="623"/>
      <c r="Z294" s="623"/>
      <c r="AA294" s="624"/>
      <c r="AB294" s="580"/>
      <c r="AC294" s="624"/>
      <c r="AD294" s="625"/>
      <c r="AE294" s="512" t="s">
        <v>181</v>
      </c>
      <c r="AF294" s="626">
        <f t="shared" si="122"/>
        <v>0</v>
      </c>
      <c r="AG294" s="591">
        <f t="shared" si="97"/>
        <v>0</v>
      </c>
      <c r="AH294" s="581"/>
      <c r="AI294" s="581"/>
      <c r="AJ294" s="581"/>
      <c r="AK294" s="581"/>
      <c r="AL294" s="581"/>
      <c r="AM294" s="581"/>
      <c r="AN294" s="505">
        <f t="shared" si="123"/>
        <v>0</v>
      </c>
      <c r="AO294" s="516" t="str">
        <f t="shared" si="108"/>
        <v>6-1900</v>
      </c>
      <c r="AP294" s="584"/>
      <c r="AQ294" s="584">
        <v>36</v>
      </c>
      <c r="AR294" s="515" t="str">
        <f t="shared" si="102"/>
        <v>WAITING FOR PLAN</v>
      </c>
      <c r="AS294" s="515"/>
      <c r="AT294" s="515"/>
      <c r="AU294" s="517"/>
      <c r="AV294" s="517"/>
      <c r="AW294" s="514"/>
      <c r="AX294" s="515"/>
      <c r="AY294" s="517"/>
      <c r="AZ294" s="517"/>
      <c r="BA294" s="580"/>
      <c r="BB294" s="580"/>
      <c r="BC294" s="627"/>
      <c r="BD294" s="590"/>
      <c r="BE294" s="591"/>
      <c r="BF294" s="591"/>
      <c r="BG294" s="591"/>
      <c r="BH294" s="584"/>
      <c r="BI294" s="591"/>
      <c r="BJ294" s="591"/>
      <c r="BK294" s="584"/>
      <c r="BL294" s="584"/>
      <c r="BM294" s="591"/>
      <c r="BN294" s="591"/>
      <c r="BO294" s="591"/>
      <c r="BP294" s="591"/>
      <c r="BQ294" s="592"/>
      <c r="BR294" s="505">
        <f t="shared" si="109"/>
        <v>0</v>
      </c>
      <c r="BS294" s="505" t="str">
        <f t="shared" si="124"/>
        <v>1-1900</v>
      </c>
      <c r="BT294" s="499">
        <f t="shared" si="132"/>
        <v>3</v>
      </c>
      <c r="BU294" s="499" t="str">
        <f t="shared" si="98"/>
        <v/>
      </c>
      <c r="BV294" s="499"/>
      <c r="BW294" s="499" t="str">
        <f t="shared" si="125"/>
        <v/>
      </c>
      <c r="BX294" s="499">
        <f t="shared" si="99"/>
        <v>0</v>
      </c>
      <c r="BY294" s="499"/>
      <c r="BZ294" s="499"/>
      <c r="CA294" s="584"/>
      <c r="CB294" s="520">
        <f t="shared" si="126"/>
        <v>0</v>
      </c>
      <c r="CC294" s="521">
        <v>2</v>
      </c>
      <c r="CD294" s="522">
        <f t="shared" si="103"/>
        <v>0</v>
      </c>
      <c r="CE294" s="628"/>
      <c r="CF294" s="628"/>
      <c r="CG294" s="592"/>
      <c r="CH294" s="629"/>
      <c r="CI294" s="630">
        <f t="shared" si="127"/>
        <v>0</v>
      </c>
      <c r="CJ294" s="580"/>
      <c r="CK294" s="631"/>
      <c r="CL294" s="631"/>
      <c r="CM294" s="513">
        <f t="shared" si="128"/>
        <v>0</v>
      </c>
      <c r="CN294" s="513">
        <f t="shared" si="129"/>
        <v>0</v>
      </c>
      <c r="CO294" s="580"/>
      <c r="CP294" s="580"/>
      <c r="CQ294" s="580"/>
      <c r="CR294" s="501">
        <f t="shared" si="130"/>
        <v>0</v>
      </c>
      <c r="CS294" s="632"/>
      <c r="CT294" s="632"/>
      <c r="CU294" s="527">
        <f t="shared" si="131"/>
        <v>0</v>
      </c>
      <c r="CV294" s="633"/>
    </row>
    <row r="295" hidden="1" spans="1:100">
      <c r="A295" s="584"/>
      <c r="B295" s="581" t="s">
        <v>116</v>
      </c>
      <c r="C295" s="581" t="s">
        <v>292</v>
      </c>
      <c r="D295" s="621" t="s">
        <v>136</v>
      </c>
      <c r="E295" s="581"/>
      <c r="F295" s="581"/>
      <c r="G295" s="581" t="s">
        <v>413</v>
      </c>
      <c r="H295" s="580" t="s">
        <v>232</v>
      </c>
      <c r="I295" s="581"/>
      <c r="J295" s="580"/>
      <c r="K295" s="580"/>
      <c r="L295" s="581"/>
      <c r="M295" s="595"/>
      <c r="N295" s="588" t="s">
        <v>1060</v>
      </c>
      <c r="O295" s="501"/>
      <c r="P295" s="500" t="str">
        <f t="shared" si="96"/>
        <v>NO DATA</v>
      </c>
      <c r="Q295" s="580">
        <v>0</v>
      </c>
      <c r="R295" s="580"/>
      <c r="S295" s="504" t="str">
        <f t="shared" si="118"/>
        <v>NOT STARTED</v>
      </c>
      <c r="T295" s="505">
        <f t="shared" si="119"/>
        <v>0</v>
      </c>
      <c r="U295" s="622" t="str">
        <f t="shared" si="120"/>
        <v/>
      </c>
      <c r="V295" s="584"/>
      <c r="W295" s="585"/>
      <c r="X295" s="507" t="str">
        <f t="shared" si="121"/>
        <v>FOR SURVEY</v>
      </c>
      <c r="Y295" s="623"/>
      <c r="Z295" s="623"/>
      <c r="AA295" s="624"/>
      <c r="AB295" s="580"/>
      <c r="AC295" s="624"/>
      <c r="AD295" s="625"/>
      <c r="AE295" s="512" t="s">
        <v>181</v>
      </c>
      <c r="AF295" s="626">
        <f t="shared" si="122"/>
        <v>0</v>
      </c>
      <c r="AG295" s="591">
        <f t="shared" si="97"/>
        <v>0</v>
      </c>
      <c r="AH295" s="581"/>
      <c r="AI295" s="581"/>
      <c r="AJ295" s="581"/>
      <c r="AK295" s="581"/>
      <c r="AL295" s="581"/>
      <c r="AM295" s="581"/>
      <c r="AN295" s="505">
        <f t="shared" si="123"/>
        <v>0</v>
      </c>
      <c r="AO295" s="516" t="str">
        <f t="shared" si="108"/>
        <v>6-1900</v>
      </c>
      <c r="AP295" s="584"/>
      <c r="AQ295" s="584">
        <v>36</v>
      </c>
      <c r="AR295" s="515" t="str">
        <f t="shared" si="102"/>
        <v>WAITING FOR PLAN</v>
      </c>
      <c r="AS295" s="515"/>
      <c r="AT295" s="515"/>
      <c r="AU295" s="517"/>
      <c r="AV295" s="517"/>
      <c r="AW295" s="514"/>
      <c r="AX295" s="515"/>
      <c r="AY295" s="517"/>
      <c r="AZ295" s="517"/>
      <c r="BA295" s="580"/>
      <c r="BB295" s="580"/>
      <c r="BC295" s="627"/>
      <c r="BD295" s="590"/>
      <c r="BE295" s="591"/>
      <c r="BF295" s="591"/>
      <c r="BG295" s="591"/>
      <c r="BH295" s="584"/>
      <c r="BI295" s="591"/>
      <c r="BJ295" s="591"/>
      <c r="BK295" s="584"/>
      <c r="BL295" s="584"/>
      <c r="BM295" s="591"/>
      <c r="BN295" s="591"/>
      <c r="BO295" s="591"/>
      <c r="BP295" s="591"/>
      <c r="BQ295" s="592"/>
      <c r="BR295" s="505">
        <f t="shared" si="109"/>
        <v>0</v>
      </c>
      <c r="BS295" s="505" t="str">
        <f t="shared" si="124"/>
        <v>1-1900</v>
      </c>
      <c r="BT295" s="499">
        <f t="shared" si="132"/>
        <v>3</v>
      </c>
      <c r="BU295" s="499" t="str">
        <f t="shared" si="98"/>
        <v/>
      </c>
      <c r="BV295" s="499"/>
      <c r="BW295" s="499" t="str">
        <f t="shared" si="125"/>
        <v/>
      </c>
      <c r="BX295" s="499">
        <f t="shared" si="99"/>
        <v>0</v>
      </c>
      <c r="BY295" s="499"/>
      <c r="BZ295" s="499"/>
      <c r="CA295" s="584"/>
      <c r="CB295" s="520">
        <f t="shared" si="126"/>
        <v>0</v>
      </c>
      <c r="CC295" s="521">
        <v>2</v>
      </c>
      <c r="CD295" s="522">
        <f t="shared" si="103"/>
        <v>0</v>
      </c>
      <c r="CE295" s="628"/>
      <c r="CF295" s="628"/>
      <c r="CG295" s="592"/>
      <c r="CH295" s="629"/>
      <c r="CI295" s="630">
        <f t="shared" si="127"/>
        <v>0</v>
      </c>
      <c r="CJ295" s="580"/>
      <c r="CK295" s="631"/>
      <c r="CL295" s="631"/>
      <c r="CM295" s="513">
        <f t="shared" si="128"/>
        <v>0</v>
      </c>
      <c r="CN295" s="513">
        <f t="shared" si="129"/>
        <v>0</v>
      </c>
      <c r="CO295" s="580"/>
      <c r="CP295" s="580"/>
      <c r="CQ295" s="580"/>
      <c r="CR295" s="501">
        <f t="shared" si="130"/>
        <v>0</v>
      </c>
      <c r="CS295" s="632"/>
      <c r="CT295" s="632"/>
      <c r="CU295" s="527">
        <f t="shared" si="131"/>
        <v>0</v>
      </c>
      <c r="CV295" s="633"/>
    </row>
    <row r="296" hidden="1" spans="1:100">
      <c r="A296" s="584"/>
      <c r="B296" s="581" t="s">
        <v>116</v>
      </c>
      <c r="C296" s="581" t="s">
        <v>292</v>
      </c>
      <c r="D296" s="621" t="s">
        <v>364</v>
      </c>
      <c r="E296" s="581"/>
      <c r="F296" s="581"/>
      <c r="G296" s="581" t="s">
        <v>1061</v>
      </c>
      <c r="H296" s="580" t="s">
        <v>485</v>
      </c>
      <c r="I296" s="581"/>
      <c r="J296" s="580"/>
      <c r="K296" s="580"/>
      <c r="L296" s="581"/>
      <c r="M296" s="595"/>
      <c r="N296" s="588" t="s">
        <v>1062</v>
      </c>
      <c r="O296" s="501"/>
      <c r="P296" s="500" t="str">
        <f t="shared" si="96"/>
        <v>NO DATA</v>
      </c>
      <c r="Q296" s="580">
        <v>0</v>
      </c>
      <c r="R296" s="580"/>
      <c r="S296" s="504" t="str">
        <f t="shared" si="118"/>
        <v>NOT STARTED</v>
      </c>
      <c r="T296" s="505">
        <f t="shared" si="119"/>
        <v>0</v>
      </c>
      <c r="U296" s="622" t="str">
        <f t="shared" si="120"/>
        <v/>
      </c>
      <c r="V296" s="584"/>
      <c r="W296" s="585"/>
      <c r="X296" s="507" t="str">
        <f t="shared" si="121"/>
        <v>FOR SURVEY</v>
      </c>
      <c r="Y296" s="623"/>
      <c r="Z296" s="623"/>
      <c r="AA296" s="624"/>
      <c r="AB296" s="580"/>
      <c r="AC296" s="624"/>
      <c r="AD296" s="625"/>
      <c r="AE296" s="512" t="s">
        <v>181</v>
      </c>
      <c r="AF296" s="626">
        <f t="shared" si="122"/>
        <v>0</v>
      </c>
      <c r="AG296" s="591">
        <f t="shared" si="97"/>
        <v>0</v>
      </c>
      <c r="AH296" s="581"/>
      <c r="AI296" s="581"/>
      <c r="AJ296" s="581"/>
      <c r="AK296" s="581"/>
      <c r="AL296" s="581"/>
      <c r="AM296" s="581"/>
      <c r="AN296" s="505">
        <f t="shared" si="123"/>
        <v>0</v>
      </c>
      <c r="AO296" s="516" t="str">
        <f t="shared" si="108"/>
        <v>6-1900</v>
      </c>
      <c r="AP296" s="584"/>
      <c r="AQ296" s="584">
        <v>36</v>
      </c>
      <c r="AR296" s="515" t="str">
        <f t="shared" si="102"/>
        <v>WAITING FOR PLAN</v>
      </c>
      <c r="AS296" s="515"/>
      <c r="AT296" s="515"/>
      <c r="AU296" s="517"/>
      <c r="AV296" s="517"/>
      <c r="AW296" s="514"/>
      <c r="AX296" s="515"/>
      <c r="AY296" s="517"/>
      <c r="AZ296" s="517"/>
      <c r="BA296" s="580"/>
      <c r="BB296" s="580"/>
      <c r="BC296" s="627"/>
      <c r="BD296" s="590"/>
      <c r="BE296" s="591"/>
      <c r="BF296" s="591"/>
      <c r="BG296" s="591"/>
      <c r="BH296" s="584"/>
      <c r="BI296" s="591"/>
      <c r="BJ296" s="591"/>
      <c r="BK296" s="584"/>
      <c r="BL296" s="584"/>
      <c r="BM296" s="591"/>
      <c r="BN296" s="591"/>
      <c r="BO296" s="591"/>
      <c r="BP296" s="591"/>
      <c r="BQ296" s="592"/>
      <c r="BR296" s="505">
        <f t="shared" si="109"/>
        <v>0</v>
      </c>
      <c r="BS296" s="505" t="str">
        <f t="shared" si="124"/>
        <v>1-1900</v>
      </c>
      <c r="BT296" s="499">
        <f t="shared" si="132"/>
        <v>3</v>
      </c>
      <c r="BU296" s="499" t="str">
        <f t="shared" si="98"/>
        <v/>
      </c>
      <c r="BV296" s="499"/>
      <c r="BW296" s="499" t="str">
        <f t="shared" si="125"/>
        <v/>
      </c>
      <c r="BX296" s="499">
        <f t="shared" si="99"/>
        <v>0</v>
      </c>
      <c r="BY296" s="499"/>
      <c r="BZ296" s="499"/>
      <c r="CA296" s="584"/>
      <c r="CB296" s="520">
        <f t="shared" si="126"/>
        <v>0</v>
      </c>
      <c r="CC296" s="521">
        <v>2</v>
      </c>
      <c r="CD296" s="522">
        <f t="shared" si="103"/>
        <v>0</v>
      </c>
      <c r="CE296" s="628"/>
      <c r="CF296" s="628"/>
      <c r="CG296" s="592"/>
      <c r="CH296" s="629"/>
      <c r="CI296" s="630">
        <f t="shared" si="127"/>
        <v>0</v>
      </c>
      <c r="CJ296" s="580"/>
      <c r="CK296" s="631"/>
      <c r="CL296" s="631"/>
      <c r="CM296" s="513">
        <f t="shared" si="128"/>
        <v>0</v>
      </c>
      <c r="CN296" s="513">
        <f t="shared" si="129"/>
        <v>0</v>
      </c>
      <c r="CO296" s="580"/>
      <c r="CP296" s="580"/>
      <c r="CQ296" s="580"/>
      <c r="CR296" s="501">
        <f t="shared" si="130"/>
        <v>0</v>
      </c>
      <c r="CS296" s="632"/>
      <c r="CT296" s="632"/>
      <c r="CU296" s="527">
        <f t="shared" si="131"/>
        <v>0</v>
      </c>
      <c r="CV296" s="633"/>
    </row>
    <row r="297" hidden="1" spans="1:100">
      <c r="A297" s="584"/>
      <c r="B297" s="581" t="s">
        <v>116</v>
      </c>
      <c r="C297" s="581" t="s">
        <v>292</v>
      </c>
      <c r="D297" s="621" t="s">
        <v>364</v>
      </c>
      <c r="E297" s="581"/>
      <c r="F297" s="581"/>
      <c r="G297" s="581" t="s">
        <v>903</v>
      </c>
      <c r="H297" s="580" t="s">
        <v>485</v>
      </c>
      <c r="I297" s="581"/>
      <c r="J297" s="580"/>
      <c r="K297" s="580"/>
      <c r="L297" s="581"/>
      <c r="M297" s="595"/>
      <c r="N297" s="588" t="s">
        <v>1063</v>
      </c>
      <c r="O297" s="501"/>
      <c r="P297" s="500" t="str">
        <f t="shared" si="96"/>
        <v>NO DATA</v>
      </c>
      <c r="Q297" s="580">
        <v>0</v>
      </c>
      <c r="R297" s="580"/>
      <c r="S297" s="504" t="str">
        <f t="shared" si="118"/>
        <v>NOT STARTED</v>
      </c>
      <c r="T297" s="505">
        <f t="shared" si="119"/>
        <v>0</v>
      </c>
      <c r="U297" s="622" t="str">
        <f t="shared" si="120"/>
        <v/>
      </c>
      <c r="V297" s="584"/>
      <c r="W297" s="585"/>
      <c r="X297" s="507" t="str">
        <f t="shared" si="121"/>
        <v>FOR SURVEY</v>
      </c>
      <c r="Y297" s="623"/>
      <c r="Z297" s="623"/>
      <c r="AA297" s="624"/>
      <c r="AB297" s="580"/>
      <c r="AC297" s="624"/>
      <c r="AD297" s="625"/>
      <c r="AE297" s="512" t="s">
        <v>181</v>
      </c>
      <c r="AF297" s="626">
        <f t="shared" si="122"/>
        <v>0</v>
      </c>
      <c r="AG297" s="591">
        <f t="shared" si="97"/>
        <v>0</v>
      </c>
      <c r="AH297" s="581"/>
      <c r="AI297" s="581"/>
      <c r="AJ297" s="581"/>
      <c r="AK297" s="581"/>
      <c r="AL297" s="581"/>
      <c r="AM297" s="581"/>
      <c r="AN297" s="505">
        <f t="shared" si="123"/>
        <v>0</v>
      </c>
      <c r="AO297" s="516" t="str">
        <f t="shared" si="108"/>
        <v>6-1900</v>
      </c>
      <c r="AP297" s="584"/>
      <c r="AQ297" s="584">
        <v>36</v>
      </c>
      <c r="AR297" s="515" t="str">
        <f t="shared" si="102"/>
        <v>WAITING FOR PLAN</v>
      </c>
      <c r="AS297" s="515"/>
      <c r="AT297" s="515"/>
      <c r="AU297" s="517"/>
      <c r="AV297" s="517"/>
      <c r="AW297" s="514"/>
      <c r="AX297" s="515"/>
      <c r="AY297" s="517"/>
      <c r="AZ297" s="517"/>
      <c r="BA297" s="580"/>
      <c r="BB297" s="580"/>
      <c r="BC297" s="627"/>
      <c r="BD297" s="590"/>
      <c r="BE297" s="591"/>
      <c r="BF297" s="591"/>
      <c r="BG297" s="591"/>
      <c r="BH297" s="584"/>
      <c r="BI297" s="591"/>
      <c r="BJ297" s="591"/>
      <c r="BK297" s="584"/>
      <c r="BL297" s="584"/>
      <c r="BM297" s="591"/>
      <c r="BN297" s="591"/>
      <c r="BO297" s="591"/>
      <c r="BP297" s="591"/>
      <c r="BQ297" s="592"/>
      <c r="BR297" s="505">
        <f t="shared" si="109"/>
        <v>0</v>
      </c>
      <c r="BS297" s="505" t="str">
        <f t="shared" si="124"/>
        <v>1-1900</v>
      </c>
      <c r="BT297" s="499">
        <f t="shared" si="132"/>
        <v>3</v>
      </c>
      <c r="BU297" s="499" t="str">
        <f t="shared" si="98"/>
        <v/>
      </c>
      <c r="BV297" s="499"/>
      <c r="BW297" s="499" t="str">
        <f t="shared" si="125"/>
        <v/>
      </c>
      <c r="BX297" s="499">
        <f t="shared" si="99"/>
        <v>0</v>
      </c>
      <c r="BY297" s="499"/>
      <c r="BZ297" s="499"/>
      <c r="CA297" s="584"/>
      <c r="CB297" s="520">
        <f t="shared" si="126"/>
        <v>0</v>
      </c>
      <c r="CC297" s="521">
        <v>2</v>
      </c>
      <c r="CD297" s="522">
        <f t="shared" si="103"/>
        <v>0</v>
      </c>
      <c r="CE297" s="628"/>
      <c r="CF297" s="628"/>
      <c r="CG297" s="592"/>
      <c r="CH297" s="629"/>
      <c r="CI297" s="630">
        <f t="shared" si="127"/>
        <v>0</v>
      </c>
      <c r="CJ297" s="580"/>
      <c r="CK297" s="631"/>
      <c r="CL297" s="631"/>
      <c r="CM297" s="513">
        <f t="shared" si="128"/>
        <v>0</v>
      </c>
      <c r="CN297" s="513">
        <f t="shared" si="129"/>
        <v>0</v>
      </c>
      <c r="CO297" s="580"/>
      <c r="CP297" s="580"/>
      <c r="CQ297" s="580"/>
      <c r="CR297" s="501">
        <f t="shared" si="130"/>
        <v>0</v>
      </c>
      <c r="CS297" s="632"/>
      <c r="CT297" s="632"/>
      <c r="CU297" s="527">
        <f t="shared" si="131"/>
        <v>0</v>
      </c>
      <c r="CV297" s="633"/>
    </row>
    <row r="298" hidden="1" spans="1:100">
      <c r="A298" s="584"/>
      <c r="B298" s="581" t="s">
        <v>116</v>
      </c>
      <c r="C298" s="581" t="s">
        <v>292</v>
      </c>
      <c r="D298" s="621" t="s">
        <v>136</v>
      </c>
      <c r="E298" s="581"/>
      <c r="F298" s="581"/>
      <c r="G298" s="581" t="s">
        <v>1064</v>
      </c>
      <c r="H298" s="580" t="s">
        <v>138</v>
      </c>
      <c r="I298" s="581"/>
      <c r="J298" s="580"/>
      <c r="K298" s="580"/>
      <c r="L298" s="581"/>
      <c r="M298" s="595"/>
      <c r="N298" s="588" t="s">
        <v>1065</v>
      </c>
      <c r="O298" s="501" t="s">
        <v>557</v>
      </c>
      <c r="P298" s="500" t="str">
        <f t="shared" si="96"/>
        <v>NO DATA</v>
      </c>
      <c r="Q298" s="580">
        <v>0</v>
      </c>
      <c r="R298" s="580"/>
      <c r="S298" s="504" t="str">
        <f t="shared" si="118"/>
        <v>NOT STARTED</v>
      </c>
      <c r="T298" s="505">
        <f t="shared" si="119"/>
        <v>0</v>
      </c>
      <c r="U298" s="622" t="str">
        <f t="shared" si="120"/>
        <v/>
      </c>
      <c r="V298" s="584"/>
      <c r="W298" s="585"/>
      <c r="X298" s="507" t="str">
        <f t="shared" si="121"/>
        <v>FOR SURVEY</v>
      </c>
      <c r="Y298" s="623"/>
      <c r="Z298" s="623"/>
      <c r="AA298" s="624"/>
      <c r="AB298" s="580"/>
      <c r="AC298" s="624"/>
      <c r="AD298" s="625"/>
      <c r="AE298" s="512" t="s">
        <v>181</v>
      </c>
      <c r="AF298" s="626">
        <f t="shared" si="122"/>
        <v>0</v>
      </c>
      <c r="AG298" s="591">
        <f t="shared" si="97"/>
        <v>0</v>
      </c>
      <c r="AH298" s="581"/>
      <c r="AI298" s="581"/>
      <c r="AJ298" s="581"/>
      <c r="AK298" s="581"/>
      <c r="AL298" s="581"/>
      <c r="AM298" s="581"/>
      <c r="AN298" s="505">
        <f t="shared" si="123"/>
        <v>0</v>
      </c>
      <c r="AO298" s="516" t="str">
        <f t="shared" si="108"/>
        <v>6-1900</v>
      </c>
      <c r="AP298" s="584"/>
      <c r="AQ298" s="584">
        <v>36</v>
      </c>
      <c r="AR298" s="515" t="str">
        <f t="shared" si="102"/>
        <v>WAITING FOR PLAN</v>
      </c>
      <c r="AS298" s="515"/>
      <c r="AT298" s="515"/>
      <c r="AU298" s="517"/>
      <c r="AV298" s="517"/>
      <c r="AW298" s="514"/>
      <c r="AX298" s="515"/>
      <c r="AY298" s="517"/>
      <c r="AZ298" s="517"/>
      <c r="BA298" s="580"/>
      <c r="BB298" s="580"/>
      <c r="BC298" s="627"/>
      <c r="BD298" s="590"/>
      <c r="BE298" s="591"/>
      <c r="BF298" s="591"/>
      <c r="BG298" s="591"/>
      <c r="BH298" s="584"/>
      <c r="BI298" s="591"/>
      <c r="BJ298" s="591"/>
      <c r="BK298" s="584"/>
      <c r="BL298" s="584"/>
      <c r="BM298" s="591"/>
      <c r="BN298" s="591"/>
      <c r="BO298" s="591"/>
      <c r="BP298" s="591"/>
      <c r="BQ298" s="592"/>
      <c r="BR298" s="505">
        <f t="shared" si="109"/>
        <v>0</v>
      </c>
      <c r="BS298" s="505" t="str">
        <f t="shared" si="124"/>
        <v>1-1900</v>
      </c>
      <c r="BT298" s="499">
        <f t="shared" si="132"/>
        <v>3</v>
      </c>
      <c r="BU298" s="499" t="str">
        <f t="shared" si="98"/>
        <v/>
      </c>
      <c r="BV298" s="499"/>
      <c r="BW298" s="499" t="str">
        <f t="shared" si="125"/>
        <v/>
      </c>
      <c r="BX298" s="499">
        <f t="shared" si="99"/>
        <v>0</v>
      </c>
      <c r="BY298" s="499"/>
      <c r="BZ298" s="499"/>
      <c r="CA298" s="584"/>
      <c r="CB298" s="520">
        <f t="shared" si="126"/>
        <v>0</v>
      </c>
      <c r="CC298" s="521">
        <v>2</v>
      </c>
      <c r="CD298" s="522">
        <f t="shared" si="103"/>
        <v>0</v>
      </c>
      <c r="CE298" s="628"/>
      <c r="CF298" s="628"/>
      <c r="CG298" s="592"/>
      <c r="CH298" s="629"/>
      <c r="CI298" s="630">
        <f t="shared" si="127"/>
        <v>0</v>
      </c>
      <c r="CJ298" s="580"/>
      <c r="CK298" s="631"/>
      <c r="CL298" s="631"/>
      <c r="CM298" s="513">
        <f t="shared" si="128"/>
        <v>0</v>
      </c>
      <c r="CN298" s="513">
        <f t="shared" si="129"/>
        <v>0</v>
      </c>
      <c r="CO298" s="580"/>
      <c r="CP298" s="580"/>
      <c r="CQ298" s="580"/>
      <c r="CR298" s="501">
        <f t="shared" si="130"/>
        <v>0</v>
      </c>
      <c r="CS298" s="632"/>
      <c r="CT298" s="632"/>
      <c r="CU298" s="527">
        <f t="shared" si="131"/>
        <v>0</v>
      </c>
      <c r="CV298" s="633"/>
    </row>
    <row r="299" hidden="1" spans="1:100">
      <c r="A299" s="584"/>
      <c r="B299" s="581" t="s">
        <v>116</v>
      </c>
      <c r="C299" s="581" t="s">
        <v>292</v>
      </c>
      <c r="D299" s="621" t="s">
        <v>364</v>
      </c>
      <c r="E299" s="581"/>
      <c r="F299" s="581"/>
      <c r="G299" s="581" t="s">
        <v>663</v>
      </c>
      <c r="H299" s="580" t="s">
        <v>366</v>
      </c>
      <c r="I299" s="581"/>
      <c r="J299" s="580"/>
      <c r="K299" s="580"/>
      <c r="L299" s="581"/>
      <c r="M299" s="595"/>
      <c r="N299" s="588" t="s">
        <v>1066</v>
      </c>
      <c r="O299" s="501"/>
      <c r="P299" s="500" t="str">
        <f t="shared" si="96"/>
        <v>NO DATA</v>
      </c>
      <c r="Q299" s="580">
        <v>0</v>
      </c>
      <c r="R299" s="580"/>
      <c r="S299" s="504" t="str">
        <f t="shared" si="118"/>
        <v>NOT STARTED</v>
      </c>
      <c r="T299" s="505">
        <f t="shared" si="119"/>
        <v>0</v>
      </c>
      <c r="U299" s="622" t="str">
        <f t="shared" si="120"/>
        <v/>
      </c>
      <c r="V299" s="584"/>
      <c r="W299" s="585"/>
      <c r="X299" s="507" t="str">
        <f t="shared" si="121"/>
        <v>FOR SURVEY</v>
      </c>
      <c r="Y299" s="623"/>
      <c r="Z299" s="623"/>
      <c r="AA299" s="624"/>
      <c r="AB299" s="580"/>
      <c r="AC299" s="624"/>
      <c r="AD299" s="625"/>
      <c r="AE299" s="512" t="s">
        <v>181</v>
      </c>
      <c r="AF299" s="626">
        <f t="shared" si="122"/>
        <v>0</v>
      </c>
      <c r="AG299" s="591">
        <f t="shared" si="97"/>
        <v>0</v>
      </c>
      <c r="AH299" s="581"/>
      <c r="AI299" s="581"/>
      <c r="AJ299" s="581"/>
      <c r="AK299" s="581"/>
      <c r="AL299" s="581"/>
      <c r="AM299" s="581"/>
      <c r="AN299" s="505">
        <f t="shared" si="123"/>
        <v>0</v>
      </c>
      <c r="AO299" s="516" t="str">
        <f t="shared" si="108"/>
        <v>6-1900</v>
      </c>
      <c r="AP299" s="584"/>
      <c r="AQ299" s="584">
        <v>36</v>
      </c>
      <c r="AR299" s="515" t="str">
        <f t="shared" si="102"/>
        <v>WAITING FOR PLAN</v>
      </c>
      <c r="AS299" s="515"/>
      <c r="AT299" s="515"/>
      <c r="AU299" s="517"/>
      <c r="AV299" s="517"/>
      <c r="AW299" s="514"/>
      <c r="AX299" s="515"/>
      <c r="AY299" s="517"/>
      <c r="AZ299" s="517"/>
      <c r="BA299" s="580"/>
      <c r="BB299" s="580"/>
      <c r="BC299" s="627"/>
      <c r="BD299" s="590"/>
      <c r="BE299" s="591"/>
      <c r="BF299" s="591"/>
      <c r="BG299" s="591"/>
      <c r="BH299" s="584"/>
      <c r="BI299" s="591"/>
      <c r="BJ299" s="591"/>
      <c r="BK299" s="584"/>
      <c r="BL299" s="584"/>
      <c r="BM299" s="591"/>
      <c r="BN299" s="591"/>
      <c r="BO299" s="591"/>
      <c r="BP299" s="591"/>
      <c r="BQ299" s="592"/>
      <c r="BR299" s="505">
        <f t="shared" si="109"/>
        <v>0</v>
      </c>
      <c r="BS299" s="505" t="str">
        <f t="shared" si="124"/>
        <v>1-1900</v>
      </c>
      <c r="BT299" s="499">
        <f t="shared" si="132"/>
        <v>3</v>
      </c>
      <c r="BU299" s="499" t="str">
        <f t="shared" si="98"/>
        <v/>
      </c>
      <c r="BV299" s="499"/>
      <c r="BW299" s="499" t="str">
        <f t="shared" si="125"/>
        <v/>
      </c>
      <c r="BX299" s="499">
        <f t="shared" si="99"/>
        <v>0</v>
      </c>
      <c r="BY299" s="499"/>
      <c r="BZ299" s="499"/>
      <c r="CA299" s="584"/>
      <c r="CB299" s="520">
        <f t="shared" si="126"/>
        <v>0</v>
      </c>
      <c r="CC299" s="521">
        <v>2</v>
      </c>
      <c r="CD299" s="522">
        <f t="shared" si="103"/>
        <v>0</v>
      </c>
      <c r="CE299" s="628"/>
      <c r="CF299" s="628"/>
      <c r="CG299" s="592"/>
      <c r="CH299" s="629"/>
      <c r="CI299" s="630">
        <f t="shared" si="127"/>
        <v>0</v>
      </c>
      <c r="CJ299" s="580"/>
      <c r="CK299" s="631"/>
      <c r="CL299" s="631"/>
      <c r="CM299" s="513">
        <f t="shared" si="128"/>
        <v>0</v>
      </c>
      <c r="CN299" s="513">
        <f t="shared" si="129"/>
        <v>0</v>
      </c>
      <c r="CO299" s="580"/>
      <c r="CP299" s="580"/>
      <c r="CQ299" s="580"/>
      <c r="CR299" s="501">
        <f t="shared" si="130"/>
        <v>0</v>
      </c>
      <c r="CS299" s="632"/>
      <c r="CT299" s="632"/>
      <c r="CU299" s="527">
        <f t="shared" si="131"/>
        <v>0</v>
      </c>
      <c r="CV299" s="633"/>
    </row>
    <row r="300" hidden="1" spans="1:100">
      <c r="A300" s="584"/>
      <c r="B300" s="581" t="s">
        <v>116</v>
      </c>
      <c r="C300" s="581" t="s">
        <v>292</v>
      </c>
      <c r="D300" s="621" t="s">
        <v>136</v>
      </c>
      <c r="E300" s="581"/>
      <c r="F300" s="581"/>
      <c r="G300" s="581" t="s">
        <v>272</v>
      </c>
      <c r="H300" s="580" t="s">
        <v>232</v>
      </c>
      <c r="I300" s="581"/>
      <c r="J300" s="580"/>
      <c r="K300" s="580"/>
      <c r="L300" s="581"/>
      <c r="M300" s="595"/>
      <c r="N300" s="588" t="s">
        <v>1067</v>
      </c>
      <c r="O300" s="501" t="s">
        <v>548</v>
      </c>
      <c r="P300" s="500" t="str">
        <f t="shared" si="96"/>
        <v>NO DATA</v>
      </c>
      <c r="Q300" s="580">
        <v>0</v>
      </c>
      <c r="R300" s="580"/>
      <c r="S300" s="504" t="str">
        <f t="shared" si="118"/>
        <v>NOT STARTED</v>
      </c>
      <c r="T300" s="505">
        <f t="shared" si="119"/>
        <v>0</v>
      </c>
      <c r="U300" s="622" t="str">
        <f t="shared" si="120"/>
        <v/>
      </c>
      <c r="V300" s="584"/>
      <c r="W300" s="585"/>
      <c r="X300" s="507" t="str">
        <f t="shared" si="121"/>
        <v>FOR SURVEY</v>
      </c>
      <c r="Y300" s="623"/>
      <c r="Z300" s="623"/>
      <c r="AA300" s="624"/>
      <c r="AB300" s="580"/>
      <c r="AC300" s="624"/>
      <c r="AD300" s="625"/>
      <c r="AE300" s="512" t="s">
        <v>414</v>
      </c>
      <c r="AF300" s="626">
        <f t="shared" si="122"/>
        <v>0</v>
      </c>
      <c r="AG300" s="591">
        <f t="shared" si="97"/>
        <v>0</v>
      </c>
      <c r="AH300" s="581"/>
      <c r="AI300" s="581"/>
      <c r="AJ300" s="581"/>
      <c r="AK300" s="581"/>
      <c r="AL300" s="581"/>
      <c r="AM300" s="581"/>
      <c r="AN300" s="505">
        <f t="shared" si="123"/>
        <v>0</v>
      </c>
      <c r="AO300" s="516" t="str">
        <f t="shared" si="108"/>
        <v>6-1900</v>
      </c>
      <c r="AP300" s="584"/>
      <c r="AQ300" s="584">
        <v>36</v>
      </c>
      <c r="AR300" s="515" t="str">
        <f t="shared" si="102"/>
        <v>WAITING FOR PLAN</v>
      </c>
      <c r="AS300" s="515"/>
      <c r="AT300" s="515"/>
      <c r="AU300" s="517"/>
      <c r="AV300" s="517"/>
      <c r="AW300" s="514"/>
      <c r="AX300" s="515"/>
      <c r="AY300" s="517"/>
      <c r="AZ300" s="517"/>
      <c r="BA300" s="580"/>
      <c r="BB300" s="580"/>
      <c r="BC300" s="627"/>
      <c r="BD300" s="590"/>
      <c r="BE300" s="591"/>
      <c r="BF300" s="591"/>
      <c r="BG300" s="591"/>
      <c r="BH300" s="584"/>
      <c r="BI300" s="591"/>
      <c r="BJ300" s="591"/>
      <c r="BK300" s="584"/>
      <c r="BL300" s="584"/>
      <c r="BM300" s="591"/>
      <c r="BN300" s="591"/>
      <c r="BO300" s="591"/>
      <c r="BP300" s="591"/>
      <c r="BQ300" s="592"/>
      <c r="BR300" s="505">
        <f t="shared" si="109"/>
        <v>0</v>
      </c>
      <c r="BS300" s="505" t="str">
        <f t="shared" si="124"/>
        <v>1-1900</v>
      </c>
      <c r="BT300" s="499">
        <f t="shared" si="132"/>
        <v>3</v>
      </c>
      <c r="BU300" s="499" t="str">
        <f t="shared" si="98"/>
        <v/>
      </c>
      <c r="BV300" s="499"/>
      <c r="BW300" s="499" t="str">
        <f t="shared" si="125"/>
        <v/>
      </c>
      <c r="BX300" s="499">
        <f t="shared" si="99"/>
        <v>0</v>
      </c>
      <c r="BY300" s="499"/>
      <c r="BZ300" s="499"/>
      <c r="CA300" s="584"/>
      <c r="CB300" s="520">
        <f t="shared" si="126"/>
        <v>0</v>
      </c>
      <c r="CC300" s="521">
        <v>2</v>
      </c>
      <c r="CD300" s="522">
        <f t="shared" si="103"/>
        <v>0</v>
      </c>
      <c r="CE300" s="628"/>
      <c r="CF300" s="628"/>
      <c r="CG300" s="592"/>
      <c r="CH300" s="629"/>
      <c r="CI300" s="630">
        <f t="shared" si="127"/>
        <v>0</v>
      </c>
      <c r="CJ300" s="580"/>
      <c r="CK300" s="631"/>
      <c r="CL300" s="631"/>
      <c r="CM300" s="513">
        <f t="shared" si="128"/>
        <v>0</v>
      </c>
      <c r="CN300" s="513">
        <f t="shared" si="129"/>
        <v>0</v>
      </c>
      <c r="CO300" s="580"/>
      <c r="CP300" s="580"/>
      <c r="CQ300" s="580"/>
      <c r="CR300" s="501">
        <f t="shared" si="130"/>
        <v>0</v>
      </c>
      <c r="CS300" s="632"/>
      <c r="CT300" s="632"/>
      <c r="CU300" s="527">
        <f t="shared" si="131"/>
        <v>0</v>
      </c>
      <c r="CV300" s="633"/>
    </row>
    <row r="301" hidden="1" spans="1:100">
      <c r="A301" s="584"/>
      <c r="B301" s="581" t="s">
        <v>116</v>
      </c>
      <c r="C301" s="581" t="s">
        <v>292</v>
      </c>
      <c r="D301" s="621" t="s">
        <v>136</v>
      </c>
      <c r="E301" s="581"/>
      <c r="F301" s="581"/>
      <c r="G301" s="581" t="s">
        <v>1068</v>
      </c>
      <c r="H301" s="580" t="s">
        <v>204</v>
      </c>
      <c r="I301" s="581"/>
      <c r="J301" s="580"/>
      <c r="K301" s="580"/>
      <c r="L301" s="581"/>
      <c r="M301" s="595"/>
      <c r="N301" s="588" t="s">
        <v>1069</v>
      </c>
      <c r="O301" s="501" t="s">
        <v>557</v>
      </c>
      <c r="P301" s="500" t="str">
        <f t="shared" si="96"/>
        <v>NO DATA</v>
      </c>
      <c r="Q301" s="580">
        <v>0</v>
      </c>
      <c r="R301" s="580"/>
      <c r="S301" s="504" t="str">
        <f t="shared" si="118"/>
        <v>NOT STARTED</v>
      </c>
      <c r="T301" s="505">
        <f t="shared" si="119"/>
        <v>0</v>
      </c>
      <c r="U301" s="622" t="str">
        <f t="shared" si="120"/>
        <v/>
      </c>
      <c r="V301" s="584"/>
      <c r="W301" s="585"/>
      <c r="X301" s="507" t="str">
        <f t="shared" si="121"/>
        <v>FOR SURVEY</v>
      </c>
      <c r="Y301" s="623"/>
      <c r="Z301" s="623"/>
      <c r="AA301" s="624"/>
      <c r="AB301" s="580"/>
      <c r="AC301" s="624"/>
      <c r="AD301" s="625"/>
      <c r="AE301" s="512" t="s">
        <v>181</v>
      </c>
      <c r="AF301" s="626">
        <f t="shared" si="122"/>
        <v>0</v>
      </c>
      <c r="AG301" s="591">
        <f t="shared" si="97"/>
        <v>0</v>
      </c>
      <c r="AH301" s="581"/>
      <c r="AI301" s="581"/>
      <c r="AJ301" s="581"/>
      <c r="AK301" s="581"/>
      <c r="AL301" s="581"/>
      <c r="AM301" s="581"/>
      <c r="AN301" s="505">
        <f t="shared" si="123"/>
        <v>0</v>
      </c>
      <c r="AO301" s="516" t="str">
        <f t="shared" si="108"/>
        <v>6-1900</v>
      </c>
      <c r="AP301" s="584"/>
      <c r="AQ301" s="584">
        <v>36</v>
      </c>
      <c r="AR301" s="515" t="str">
        <f t="shared" si="102"/>
        <v>WAITING FOR PLAN</v>
      </c>
      <c r="AS301" s="515"/>
      <c r="AT301" s="515"/>
      <c r="AU301" s="517"/>
      <c r="AV301" s="517"/>
      <c r="AW301" s="514"/>
      <c r="AX301" s="515"/>
      <c r="AY301" s="517"/>
      <c r="AZ301" s="517"/>
      <c r="BA301" s="580"/>
      <c r="BB301" s="580"/>
      <c r="BC301" s="627"/>
      <c r="BD301" s="590"/>
      <c r="BE301" s="591"/>
      <c r="BF301" s="591"/>
      <c r="BG301" s="591"/>
      <c r="BH301" s="584"/>
      <c r="BI301" s="591"/>
      <c r="BJ301" s="591"/>
      <c r="BK301" s="584"/>
      <c r="BL301" s="584"/>
      <c r="BM301" s="591"/>
      <c r="BN301" s="591"/>
      <c r="BO301" s="591"/>
      <c r="BP301" s="591"/>
      <c r="BQ301" s="592"/>
      <c r="BR301" s="505">
        <f t="shared" si="109"/>
        <v>0</v>
      </c>
      <c r="BS301" s="505" t="str">
        <f t="shared" si="124"/>
        <v>1-1900</v>
      </c>
      <c r="BT301" s="499">
        <f t="shared" si="132"/>
        <v>3</v>
      </c>
      <c r="BU301" s="499" t="str">
        <f t="shared" si="98"/>
        <v/>
      </c>
      <c r="BV301" s="499"/>
      <c r="BW301" s="499" t="str">
        <f t="shared" si="125"/>
        <v/>
      </c>
      <c r="BX301" s="499">
        <f t="shared" si="99"/>
        <v>0</v>
      </c>
      <c r="BY301" s="499"/>
      <c r="BZ301" s="499"/>
      <c r="CA301" s="584"/>
      <c r="CB301" s="520">
        <f t="shared" si="126"/>
        <v>0</v>
      </c>
      <c r="CC301" s="521">
        <v>2</v>
      </c>
      <c r="CD301" s="522">
        <f t="shared" si="103"/>
        <v>0</v>
      </c>
      <c r="CE301" s="628"/>
      <c r="CF301" s="628"/>
      <c r="CG301" s="592"/>
      <c r="CH301" s="629"/>
      <c r="CI301" s="630">
        <f t="shared" si="127"/>
        <v>0</v>
      </c>
      <c r="CJ301" s="580"/>
      <c r="CK301" s="631"/>
      <c r="CL301" s="631"/>
      <c r="CM301" s="513">
        <f t="shared" si="128"/>
        <v>0</v>
      </c>
      <c r="CN301" s="513">
        <f t="shared" si="129"/>
        <v>0</v>
      </c>
      <c r="CO301" s="580"/>
      <c r="CP301" s="580"/>
      <c r="CQ301" s="580"/>
      <c r="CR301" s="501">
        <f t="shared" si="130"/>
        <v>0</v>
      </c>
      <c r="CS301" s="632"/>
      <c r="CT301" s="632"/>
      <c r="CU301" s="527">
        <f t="shared" si="131"/>
        <v>0</v>
      </c>
      <c r="CV301" s="633"/>
    </row>
    <row r="302" hidden="1" spans="1:100">
      <c r="A302" s="584"/>
      <c r="B302" s="581" t="s">
        <v>116</v>
      </c>
      <c r="C302" s="581" t="s">
        <v>292</v>
      </c>
      <c r="D302" s="621" t="s">
        <v>136</v>
      </c>
      <c r="E302" s="581"/>
      <c r="F302" s="581"/>
      <c r="G302" s="581" t="s">
        <v>1070</v>
      </c>
      <c r="H302" s="580" t="s">
        <v>232</v>
      </c>
      <c r="I302" s="581"/>
      <c r="J302" s="580"/>
      <c r="K302" s="580"/>
      <c r="L302" s="581"/>
      <c r="M302" s="595"/>
      <c r="N302" s="588" t="s">
        <v>1071</v>
      </c>
      <c r="O302" s="501" t="s">
        <v>548</v>
      </c>
      <c r="P302" s="500" t="str">
        <f t="shared" si="96"/>
        <v>NO DATA</v>
      </c>
      <c r="Q302" s="580">
        <v>0</v>
      </c>
      <c r="R302" s="580"/>
      <c r="S302" s="504" t="str">
        <f t="shared" si="118"/>
        <v>NOT STARTED</v>
      </c>
      <c r="T302" s="505">
        <f t="shared" si="119"/>
        <v>0</v>
      </c>
      <c r="U302" s="622" t="str">
        <f t="shared" si="120"/>
        <v/>
      </c>
      <c r="V302" s="584"/>
      <c r="W302" s="585"/>
      <c r="X302" s="507" t="str">
        <f t="shared" si="121"/>
        <v>FOR SURVEY</v>
      </c>
      <c r="Y302" s="623"/>
      <c r="Z302" s="623"/>
      <c r="AA302" s="624"/>
      <c r="AB302" s="580"/>
      <c r="AC302" s="624"/>
      <c r="AD302" s="625"/>
      <c r="AE302" s="512" t="s">
        <v>181</v>
      </c>
      <c r="AF302" s="626">
        <f t="shared" si="122"/>
        <v>0</v>
      </c>
      <c r="AG302" s="591">
        <f t="shared" si="97"/>
        <v>0</v>
      </c>
      <c r="AH302" s="581"/>
      <c r="AI302" s="581"/>
      <c r="AJ302" s="581"/>
      <c r="AK302" s="581"/>
      <c r="AL302" s="581"/>
      <c r="AM302" s="581"/>
      <c r="AN302" s="505">
        <f t="shared" si="123"/>
        <v>0</v>
      </c>
      <c r="AO302" s="516" t="str">
        <f t="shared" si="108"/>
        <v>6-1900</v>
      </c>
      <c r="AP302" s="584"/>
      <c r="AQ302" s="584">
        <v>36</v>
      </c>
      <c r="AR302" s="515" t="str">
        <f t="shared" si="102"/>
        <v>WAITING FOR PLAN</v>
      </c>
      <c r="AS302" s="515"/>
      <c r="AT302" s="515"/>
      <c r="AU302" s="517"/>
      <c r="AV302" s="517"/>
      <c r="AW302" s="514"/>
      <c r="AX302" s="515"/>
      <c r="AY302" s="517"/>
      <c r="AZ302" s="517"/>
      <c r="BA302" s="580"/>
      <c r="BB302" s="580"/>
      <c r="BC302" s="627"/>
      <c r="BD302" s="590"/>
      <c r="BE302" s="591"/>
      <c r="BF302" s="591"/>
      <c r="BG302" s="591"/>
      <c r="BH302" s="584"/>
      <c r="BI302" s="591"/>
      <c r="BJ302" s="591"/>
      <c r="BK302" s="584"/>
      <c r="BL302" s="584"/>
      <c r="BM302" s="591"/>
      <c r="BN302" s="591"/>
      <c r="BO302" s="591"/>
      <c r="BP302" s="591"/>
      <c r="BQ302" s="592"/>
      <c r="BR302" s="505">
        <f t="shared" si="109"/>
        <v>0</v>
      </c>
      <c r="BS302" s="505" t="str">
        <f t="shared" si="124"/>
        <v>1-1900</v>
      </c>
      <c r="BT302" s="499">
        <f t="shared" si="132"/>
        <v>3</v>
      </c>
      <c r="BU302" s="499" t="str">
        <f t="shared" si="98"/>
        <v/>
      </c>
      <c r="BV302" s="499"/>
      <c r="BW302" s="499" t="str">
        <f t="shared" si="125"/>
        <v/>
      </c>
      <c r="BX302" s="499">
        <f t="shared" si="99"/>
        <v>0</v>
      </c>
      <c r="BY302" s="499"/>
      <c r="BZ302" s="499"/>
      <c r="CA302" s="584"/>
      <c r="CB302" s="520">
        <f t="shared" si="126"/>
        <v>0</v>
      </c>
      <c r="CC302" s="521">
        <v>2</v>
      </c>
      <c r="CD302" s="522">
        <f t="shared" si="103"/>
        <v>0</v>
      </c>
      <c r="CE302" s="628"/>
      <c r="CF302" s="628"/>
      <c r="CG302" s="592"/>
      <c r="CH302" s="629"/>
      <c r="CI302" s="630">
        <f t="shared" si="127"/>
        <v>0</v>
      </c>
      <c r="CJ302" s="580"/>
      <c r="CK302" s="631"/>
      <c r="CL302" s="631"/>
      <c r="CM302" s="513">
        <f t="shared" si="128"/>
        <v>0</v>
      </c>
      <c r="CN302" s="513">
        <f t="shared" si="129"/>
        <v>0</v>
      </c>
      <c r="CO302" s="580"/>
      <c r="CP302" s="580"/>
      <c r="CQ302" s="580"/>
      <c r="CR302" s="501">
        <f t="shared" si="130"/>
        <v>0</v>
      </c>
      <c r="CS302" s="632"/>
      <c r="CT302" s="632"/>
      <c r="CU302" s="527">
        <f t="shared" si="131"/>
        <v>0</v>
      </c>
      <c r="CV302" s="633"/>
    </row>
    <row r="303" hidden="1" spans="1:100">
      <c r="A303" s="584"/>
      <c r="B303" s="581" t="s">
        <v>116</v>
      </c>
      <c r="C303" s="581" t="s">
        <v>292</v>
      </c>
      <c r="D303" s="621" t="s">
        <v>364</v>
      </c>
      <c r="E303" s="581"/>
      <c r="F303" s="581"/>
      <c r="G303" s="581" t="s">
        <v>900</v>
      </c>
      <c r="H303" s="580" t="s">
        <v>366</v>
      </c>
      <c r="I303" s="581"/>
      <c r="J303" s="580"/>
      <c r="K303" s="580"/>
      <c r="L303" s="581"/>
      <c r="M303" s="595"/>
      <c r="N303" s="588" t="s">
        <v>1072</v>
      </c>
      <c r="O303" s="501" t="s">
        <v>582</v>
      </c>
      <c r="P303" s="500" t="str">
        <f t="shared" si="96"/>
        <v>NO DATA</v>
      </c>
      <c r="Q303" s="580">
        <v>0</v>
      </c>
      <c r="R303" s="580"/>
      <c r="S303" s="504" t="str">
        <f t="shared" si="118"/>
        <v>NOT STARTED</v>
      </c>
      <c r="T303" s="505">
        <f t="shared" si="119"/>
        <v>0</v>
      </c>
      <c r="U303" s="622" t="str">
        <f t="shared" si="120"/>
        <v/>
      </c>
      <c r="V303" s="584"/>
      <c r="W303" s="585"/>
      <c r="X303" s="507" t="str">
        <f t="shared" si="121"/>
        <v>FOR SURVEY</v>
      </c>
      <c r="Y303" s="623"/>
      <c r="Z303" s="623"/>
      <c r="AA303" s="624"/>
      <c r="AB303" s="580"/>
      <c r="AC303" s="624"/>
      <c r="AD303" s="625"/>
      <c r="AE303" s="512" t="s">
        <v>181</v>
      </c>
      <c r="AF303" s="626">
        <f t="shared" si="122"/>
        <v>0</v>
      </c>
      <c r="AG303" s="591">
        <f t="shared" si="97"/>
        <v>0</v>
      </c>
      <c r="AH303" s="581"/>
      <c r="AI303" s="581"/>
      <c r="AJ303" s="581"/>
      <c r="AK303" s="581"/>
      <c r="AL303" s="581"/>
      <c r="AM303" s="581"/>
      <c r="AN303" s="505">
        <f t="shared" si="123"/>
        <v>0</v>
      </c>
      <c r="AO303" s="516" t="str">
        <f t="shared" si="108"/>
        <v>6-1900</v>
      </c>
      <c r="AP303" s="584"/>
      <c r="AQ303" s="584">
        <v>36</v>
      </c>
      <c r="AR303" s="515" t="str">
        <f t="shared" si="102"/>
        <v>WAITING FOR PLAN</v>
      </c>
      <c r="AS303" s="515"/>
      <c r="AT303" s="515"/>
      <c r="AU303" s="517"/>
      <c r="AV303" s="517"/>
      <c r="AW303" s="514"/>
      <c r="AX303" s="515"/>
      <c r="AY303" s="517"/>
      <c r="AZ303" s="517"/>
      <c r="BA303" s="580"/>
      <c r="BB303" s="580"/>
      <c r="BC303" s="627"/>
      <c r="BD303" s="590"/>
      <c r="BE303" s="591"/>
      <c r="BF303" s="591"/>
      <c r="BG303" s="591"/>
      <c r="BH303" s="584"/>
      <c r="BI303" s="591"/>
      <c r="BJ303" s="591"/>
      <c r="BK303" s="584"/>
      <c r="BL303" s="584"/>
      <c r="BM303" s="591"/>
      <c r="BN303" s="591"/>
      <c r="BO303" s="591"/>
      <c r="BP303" s="591"/>
      <c r="BQ303" s="592"/>
      <c r="BR303" s="505">
        <f t="shared" si="109"/>
        <v>0</v>
      </c>
      <c r="BS303" s="505" t="str">
        <f t="shared" si="124"/>
        <v>1-1900</v>
      </c>
      <c r="BT303" s="499">
        <f t="shared" si="132"/>
        <v>3</v>
      </c>
      <c r="BU303" s="499" t="str">
        <f t="shared" si="98"/>
        <v/>
      </c>
      <c r="BV303" s="499"/>
      <c r="BW303" s="499" t="str">
        <f t="shared" si="125"/>
        <v/>
      </c>
      <c r="BX303" s="499">
        <f t="shared" si="99"/>
        <v>0</v>
      </c>
      <c r="BY303" s="499"/>
      <c r="BZ303" s="499"/>
      <c r="CA303" s="584"/>
      <c r="CB303" s="520">
        <f t="shared" si="126"/>
        <v>0</v>
      </c>
      <c r="CC303" s="521">
        <v>2</v>
      </c>
      <c r="CD303" s="522">
        <f t="shared" si="103"/>
        <v>0</v>
      </c>
      <c r="CE303" s="628"/>
      <c r="CF303" s="628"/>
      <c r="CG303" s="592"/>
      <c r="CH303" s="629"/>
      <c r="CI303" s="630">
        <f t="shared" si="127"/>
        <v>0</v>
      </c>
      <c r="CJ303" s="580"/>
      <c r="CK303" s="631"/>
      <c r="CL303" s="631"/>
      <c r="CM303" s="513">
        <f t="shared" si="128"/>
        <v>0</v>
      </c>
      <c r="CN303" s="513">
        <f t="shared" si="129"/>
        <v>0</v>
      </c>
      <c r="CO303" s="580"/>
      <c r="CP303" s="580"/>
      <c r="CQ303" s="580"/>
      <c r="CR303" s="501">
        <f t="shared" si="130"/>
        <v>0</v>
      </c>
      <c r="CS303" s="632"/>
      <c r="CT303" s="632"/>
      <c r="CU303" s="527">
        <f t="shared" si="131"/>
        <v>0</v>
      </c>
      <c r="CV303" s="633"/>
    </row>
    <row r="304" hidden="1" spans="1:100">
      <c r="A304" s="584"/>
      <c r="B304" s="581" t="s">
        <v>116</v>
      </c>
      <c r="C304" s="581" t="s">
        <v>292</v>
      </c>
      <c r="D304" s="621" t="s">
        <v>136</v>
      </c>
      <c r="E304" s="581"/>
      <c r="F304" s="581"/>
      <c r="G304" s="581" t="s">
        <v>462</v>
      </c>
      <c r="H304" s="580" t="s">
        <v>232</v>
      </c>
      <c r="I304" s="581"/>
      <c r="J304" s="580"/>
      <c r="K304" s="580"/>
      <c r="L304" s="581"/>
      <c r="M304" s="595"/>
      <c r="N304" s="588" t="s">
        <v>1073</v>
      </c>
      <c r="O304" s="501" t="s">
        <v>582</v>
      </c>
      <c r="P304" s="500" t="str">
        <f t="shared" si="96"/>
        <v>NO DATA</v>
      </c>
      <c r="Q304" s="580">
        <v>0</v>
      </c>
      <c r="R304" s="580"/>
      <c r="S304" s="504" t="str">
        <f t="shared" si="118"/>
        <v>NOT STARTED</v>
      </c>
      <c r="T304" s="505">
        <f t="shared" si="119"/>
        <v>0</v>
      </c>
      <c r="U304" s="622" t="str">
        <f t="shared" si="120"/>
        <v/>
      </c>
      <c r="V304" s="584"/>
      <c r="W304" s="585"/>
      <c r="X304" s="507" t="str">
        <f t="shared" si="121"/>
        <v>FOR SURVEY</v>
      </c>
      <c r="Y304" s="623"/>
      <c r="Z304" s="623"/>
      <c r="AA304" s="624"/>
      <c r="AB304" s="580"/>
      <c r="AC304" s="624"/>
      <c r="AD304" s="625"/>
      <c r="AE304" s="512" t="s">
        <v>181</v>
      </c>
      <c r="AF304" s="626">
        <f t="shared" si="122"/>
        <v>0</v>
      </c>
      <c r="AG304" s="591">
        <f t="shared" si="97"/>
        <v>0</v>
      </c>
      <c r="AH304" s="581"/>
      <c r="AI304" s="581"/>
      <c r="AJ304" s="581"/>
      <c r="AK304" s="581"/>
      <c r="AL304" s="581"/>
      <c r="AM304" s="581"/>
      <c r="AN304" s="505">
        <f t="shared" si="123"/>
        <v>0</v>
      </c>
      <c r="AO304" s="516" t="str">
        <f t="shared" si="108"/>
        <v>6-1900</v>
      </c>
      <c r="AP304" s="584"/>
      <c r="AQ304" s="584">
        <v>36</v>
      </c>
      <c r="AR304" s="515" t="str">
        <f t="shared" si="102"/>
        <v>WAITING FOR PLAN</v>
      </c>
      <c r="AS304" s="515"/>
      <c r="AT304" s="515"/>
      <c r="AU304" s="517"/>
      <c r="AV304" s="517"/>
      <c r="AW304" s="514"/>
      <c r="AX304" s="515"/>
      <c r="AY304" s="517"/>
      <c r="AZ304" s="517"/>
      <c r="BA304" s="580"/>
      <c r="BB304" s="580"/>
      <c r="BC304" s="627"/>
      <c r="BD304" s="590"/>
      <c r="BE304" s="591"/>
      <c r="BF304" s="591"/>
      <c r="BG304" s="591"/>
      <c r="BH304" s="584"/>
      <c r="BI304" s="591"/>
      <c r="BJ304" s="591"/>
      <c r="BK304" s="584"/>
      <c r="BL304" s="584"/>
      <c r="BM304" s="591"/>
      <c r="BN304" s="591"/>
      <c r="BO304" s="591"/>
      <c r="BP304" s="591"/>
      <c r="BQ304" s="592"/>
      <c r="BR304" s="505">
        <f t="shared" si="109"/>
        <v>0</v>
      </c>
      <c r="BS304" s="505" t="str">
        <f t="shared" si="124"/>
        <v>1-1900</v>
      </c>
      <c r="BT304" s="499">
        <f t="shared" si="132"/>
        <v>3</v>
      </c>
      <c r="BU304" s="499" t="str">
        <f t="shared" si="98"/>
        <v/>
      </c>
      <c r="BV304" s="499"/>
      <c r="BW304" s="499" t="str">
        <f t="shared" si="125"/>
        <v/>
      </c>
      <c r="BX304" s="499">
        <f t="shared" si="99"/>
        <v>0</v>
      </c>
      <c r="BY304" s="499"/>
      <c r="BZ304" s="499"/>
      <c r="CA304" s="584"/>
      <c r="CB304" s="520">
        <f t="shared" si="126"/>
        <v>0</v>
      </c>
      <c r="CC304" s="521">
        <v>2</v>
      </c>
      <c r="CD304" s="522">
        <f t="shared" si="103"/>
        <v>0</v>
      </c>
      <c r="CE304" s="628"/>
      <c r="CF304" s="628"/>
      <c r="CG304" s="592"/>
      <c r="CH304" s="629"/>
      <c r="CI304" s="630">
        <f t="shared" si="127"/>
        <v>0</v>
      </c>
      <c r="CJ304" s="580"/>
      <c r="CK304" s="631"/>
      <c r="CL304" s="631"/>
      <c r="CM304" s="513">
        <f t="shared" si="128"/>
        <v>0</v>
      </c>
      <c r="CN304" s="513">
        <f t="shared" si="129"/>
        <v>0</v>
      </c>
      <c r="CO304" s="580"/>
      <c r="CP304" s="580"/>
      <c r="CQ304" s="580"/>
      <c r="CR304" s="501">
        <f t="shared" si="130"/>
        <v>0</v>
      </c>
      <c r="CS304" s="632"/>
      <c r="CT304" s="632"/>
      <c r="CU304" s="527">
        <f t="shared" si="131"/>
        <v>0</v>
      </c>
      <c r="CV304" s="633"/>
    </row>
    <row r="305" hidden="1" spans="1:100">
      <c r="A305" s="584"/>
      <c r="B305" s="581" t="s">
        <v>116</v>
      </c>
      <c r="C305" s="581" t="s">
        <v>292</v>
      </c>
      <c r="D305" s="621" t="s">
        <v>136</v>
      </c>
      <c r="E305" s="581"/>
      <c r="F305" s="581"/>
      <c r="G305" s="581" t="s">
        <v>1074</v>
      </c>
      <c r="H305" s="580" t="s">
        <v>232</v>
      </c>
      <c r="I305" s="581"/>
      <c r="J305" s="580"/>
      <c r="K305" s="580"/>
      <c r="L305" s="581"/>
      <c r="M305" s="595"/>
      <c r="N305" s="588" t="s">
        <v>1075</v>
      </c>
      <c r="O305" s="501" t="s">
        <v>557</v>
      </c>
      <c r="P305" s="500" t="str">
        <f t="shared" si="96"/>
        <v>NO DATA</v>
      </c>
      <c r="Q305" s="580">
        <v>0</v>
      </c>
      <c r="R305" s="580"/>
      <c r="S305" s="504" t="str">
        <f t="shared" si="118"/>
        <v>NOT STARTED</v>
      </c>
      <c r="T305" s="505">
        <f t="shared" si="119"/>
        <v>0</v>
      </c>
      <c r="U305" s="622" t="str">
        <f t="shared" si="120"/>
        <v/>
      </c>
      <c r="V305" s="584"/>
      <c r="W305" s="585"/>
      <c r="X305" s="507" t="str">
        <f t="shared" si="121"/>
        <v>FOR SURVEY</v>
      </c>
      <c r="Y305" s="623"/>
      <c r="Z305" s="623"/>
      <c r="AA305" s="624"/>
      <c r="AB305" s="580"/>
      <c r="AC305" s="624"/>
      <c r="AD305" s="625"/>
      <c r="AE305" s="512" t="s">
        <v>181</v>
      </c>
      <c r="AF305" s="626">
        <f t="shared" si="122"/>
        <v>0</v>
      </c>
      <c r="AG305" s="591">
        <f t="shared" si="97"/>
        <v>0</v>
      </c>
      <c r="AH305" s="581"/>
      <c r="AI305" s="581"/>
      <c r="AJ305" s="581"/>
      <c r="AK305" s="581"/>
      <c r="AL305" s="581"/>
      <c r="AM305" s="581"/>
      <c r="AN305" s="505">
        <f t="shared" si="123"/>
        <v>0</v>
      </c>
      <c r="AO305" s="516" t="str">
        <f t="shared" si="108"/>
        <v>6-1900</v>
      </c>
      <c r="AP305" s="584"/>
      <c r="AQ305" s="584">
        <v>36</v>
      </c>
      <c r="AR305" s="515" t="str">
        <f t="shared" si="102"/>
        <v>WAITING FOR PLAN</v>
      </c>
      <c r="AS305" s="515"/>
      <c r="AT305" s="515"/>
      <c r="AU305" s="517"/>
      <c r="AV305" s="517"/>
      <c r="AW305" s="514"/>
      <c r="AX305" s="515"/>
      <c r="AY305" s="517"/>
      <c r="AZ305" s="517"/>
      <c r="BA305" s="580"/>
      <c r="BB305" s="580"/>
      <c r="BC305" s="627"/>
      <c r="BD305" s="590"/>
      <c r="BE305" s="591"/>
      <c r="BF305" s="591"/>
      <c r="BG305" s="591"/>
      <c r="BH305" s="584"/>
      <c r="BI305" s="591"/>
      <c r="BJ305" s="591"/>
      <c r="BK305" s="584"/>
      <c r="BL305" s="584"/>
      <c r="BM305" s="591"/>
      <c r="BN305" s="591"/>
      <c r="BO305" s="591"/>
      <c r="BP305" s="591"/>
      <c r="BQ305" s="592"/>
      <c r="BR305" s="505">
        <f t="shared" si="109"/>
        <v>0</v>
      </c>
      <c r="BS305" s="505" t="str">
        <f t="shared" si="124"/>
        <v>1-1900</v>
      </c>
      <c r="BT305" s="499">
        <f t="shared" si="132"/>
        <v>3</v>
      </c>
      <c r="BU305" s="499" t="str">
        <f t="shared" si="98"/>
        <v/>
      </c>
      <c r="BV305" s="499"/>
      <c r="BW305" s="499" t="str">
        <f t="shared" si="125"/>
        <v/>
      </c>
      <c r="BX305" s="499">
        <f t="shared" si="99"/>
        <v>0</v>
      </c>
      <c r="BY305" s="499"/>
      <c r="BZ305" s="499"/>
      <c r="CA305" s="584"/>
      <c r="CB305" s="520">
        <f t="shared" si="126"/>
        <v>0</v>
      </c>
      <c r="CC305" s="521">
        <v>2</v>
      </c>
      <c r="CD305" s="522">
        <f t="shared" si="103"/>
        <v>0</v>
      </c>
      <c r="CE305" s="628"/>
      <c r="CF305" s="628"/>
      <c r="CG305" s="592"/>
      <c r="CH305" s="629"/>
      <c r="CI305" s="630">
        <f t="shared" si="127"/>
        <v>0</v>
      </c>
      <c r="CJ305" s="580"/>
      <c r="CK305" s="631"/>
      <c r="CL305" s="631"/>
      <c r="CM305" s="513">
        <f t="shared" si="128"/>
        <v>0</v>
      </c>
      <c r="CN305" s="513">
        <f t="shared" si="129"/>
        <v>0</v>
      </c>
      <c r="CO305" s="580"/>
      <c r="CP305" s="580"/>
      <c r="CQ305" s="580"/>
      <c r="CR305" s="501">
        <f t="shared" si="130"/>
        <v>0</v>
      </c>
      <c r="CS305" s="632"/>
      <c r="CT305" s="632"/>
      <c r="CU305" s="527">
        <f t="shared" si="131"/>
        <v>0</v>
      </c>
      <c r="CV305" s="633"/>
    </row>
    <row r="306" hidden="1" spans="1:100">
      <c r="A306" s="584"/>
      <c r="B306" s="581" t="s">
        <v>116</v>
      </c>
      <c r="C306" s="581" t="s">
        <v>292</v>
      </c>
      <c r="D306" s="621" t="s">
        <v>136</v>
      </c>
      <c r="E306" s="581"/>
      <c r="F306" s="581"/>
      <c r="G306" s="581" t="s">
        <v>1076</v>
      </c>
      <c r="H306" s="580" t="s">
        <v>232</v>
      </c>
      <c r="I306" s="581"/>
      <c r="J306" s="580"/>
      <c r="K306" s="580"/>
      <c r="L306" s="581"/>
      <c r="M306" s="595"/>
      <c r="N306" s="588" t="s">
        <v>1077</v>
      </c>
      <c r="O306" s="501" t="s">
        <v>557</v>
      </c>
      <c r="P306" s="500" t="str">
        <f t="shared" si="96"/>
        <v>NO DATA</v>
      </c>
      <c r="Q306" s="580">
        <v>0</v>
      </c>
      <c r="R306" s="580"/>
      <c r="S306" s="504" t="str">
        <f t="shared" si="118"/>
        <v>NOT STARTED</v>
      </c>
      <c r="T306" s="505">
        <f t="shared" si="119"/>
        <v>0</v>
      </c>
      <c r="U306" s="622" t="str">
        <f t="shared" si="120"/>
        <v/>
      </c>
      <c r="V306" s="584"/>
      <c r="W306" s="585"/>
      <c r="X306" s="507" t="str">
        <f t="shared" si="121"/>
        <v>FOR SURVEY</v>
      </c>
      <c r="Y306" s="623"/>
      <c r="Z306" s="623"/>
      <c r="AA306" s="624"/>
      <c r="AB306" s="580"/>
      <c r="AC306" s="624"/>
      <c r="AD306" s="625"/>
      <c r="AE306" s="512" t="s">
        <v>181</v>
      </c>
      <c r="AF306" s="626">
        <f t="shared" si="122"/>
        <v>0</v>
      </c>
      <c r="AG306" s="591">
        <f t="shared" si="97"/>
        <v>0</v>
      </c>
      <c r="AH306" s="581"/>
      <c r="AI306" s="581"/>
      <c r="AJ306" s="581"/>
      <c r="AK306" s="581"/>
      <c r="AL306" s="581"/>
      <c r="AM306" s="581"/>
      <c r="AN306" s="505">
        <f t="shared" si="123"/>
        <v>0</v>
      </c>
      <c r="AO306" s="516" t="str">
        <f t="shared" si="108"/>
        <v>6-1900</v>
      </c>
      <c r="AP306" s="584"/>
      <c r="AQ306" s="584">
        <v>36</v>
      </c>
      <c r="AR306" s="515" t="str">
        <f t="shared" si="102"/>
        <v>WAITING FOR PLAN</v>
      </c>
      <c r="AS306" s="515"/>
      <c r="AT306" s="515"/>
      <c r="AU306" s="517"/>
      <c r="AV306" s="517"/>
      <c r="AW306" s="514"/>
      <c r="AX306" s="515"/>
      <c r="AY306" s="517"/>
      <c r="AZ306" s="517"/>
      <c r="BA306" s="580"/>
      <c r="BB306" s="580"/>
      <c r="BC306" s="627"/>
      <c r="BD306" s="590"/>
      <c r="BE306" s="591"/>
      <c r="BF306" s="591"/>
      <c r="BG306" s="591"/>
      <c r="BH306" s="584"/>
      <c r="BI306" s="591"/>
      <c r="BJ306" s="591"/>
      <c r="BK306" s="584"/>
      <c r="BL306" s="584"/>
      <c r="BM306" s="591"/>
      <c r="BN306" s="591"/>
      <c r="BO306" s="591"/>
      <c r="BP306" s="591"/>
      <c r="BQ306" s="592"/>
      <c r="BR306" s="505">
        <f t="shared" si="109"/>
        <v>0</v>
      </c>
      <c r="BS306" s="505" t="str">
        <f t="shared" si="124"/>
        <v>1-1900</v>
      </c>
      <c r="BT306" s="499">
        <f t="shared" si="132"/>
        <v>3</v>
      </c>
      <c r="BU306" s="499" t="str">
        <f t="shared" si="98"/>
        <v/>
      </c>
      <c r="BV306" s="499"/>
      <c r="BW306" s="499" t="str">
        <f t="shared" si="125"/>
        <v/>
      </c>
      <c r="BX306" s="499">
        <f t="shared" si="99"/>
        <v>0</v>
      </c>
      <c r="BY306" s="499"/>
      <c r="BZ306" s="499"/>
      <c r="CA306" s="584"/>
      <c r="CB306" s="520">
        <f t="shared" si="126"/>
        <v>0</v>
      </c>
      <c r="CC306" s="521">
        <v>2</v>
      </c>
      <c r="CD306" s="522">
        <f t="shared" si="103"/>
        <v>0</v>
      </c>
      <c r="CE306" s="628"/>
      <c r="CF306" s="628"/>
      <c r="CG306" s="592"/>
      <c r="CH306" s="629"/>
      <c r="CI306" s="630">
        <f t="shared" si="127"/>
        <v>0</v>
      </c>
      <c r="CJ306" s="580"/>
      <c r="CK306" s="631"/>
      <c r="CL306" s="631"/>
      <c r="CM306" s="513">
        <f t="shared" si="128"/>
        <v>0</v>
      </c>
      <c r="CN306" s="513">
        <f t="shared" si="129"/>
        <v>0</v>
      </c>
      <c r="CO306" s="580"/>
      <c r="CP306" s="580"/>
      <c r="CQ306" s="580"/>
      <c r="CR306" s="501">
        <f t="shared" si="130"/>
        <v>0</v>
      </c>
      <c r="CS306" s="632"/>
      <c r="CT306" s="632"/>
      <c r="CU306" s="527">
        <f t="shared" si="131"/>
        <v>0</v>
      </c>
      <c r="CV306" s="633"/>
    </row>
    <row r="307" hidden="1" spans="1:100">
      <c r="A307" s="584"/>
      <c r="B307" s="581" t="s">
        <v>116</v>
      </c>
      <c r="C307" s="581" t="s">
        <v>292</v>
      </c>
      <c r="D307" s="621" t="s">
        <v>136</v>
      </c>
      <c r="E307" s="581"/>
      <c r="F307" s="581"/>
      <c r="G307" s="581" t="s">
        <v>1078</v>
      </c>
      <c r="H307" s="580" t="s">
        <v>204</v>
      </c>
      <c r="I307" s="581"/>
      <c r="J307" s="580"/>
      <c r="K307" s="580"/>
      <c r="L307" s="581"/>
      <c r="M307" s="595"/>
      <c r="N307" s="588" t="s">
        <v>1079</v>
      </c>
      <c r="O307" s="501" t="s">
        <v>582</v>
      </c>
      <c r="P307" s="500" t="str">
        <f t="shared" si="96"/>
        <v>NO DATA</v>
      </c>
      <c r="Q307" s="580">
        <v>0</v>
      </c>
      <c r="R307" s="580"/>
      <c r="S307" s="504" t="str">
        <f t="shared" si="118"/>
        <v>NOT STARTED</v>
      </c>
      <c r="T307" s="505">
        <f t="shared" si="119"/>
        <v>0</v>
      </c>
      <c r="U307" s="622" t="str">
        <f t="shared" si="120"/>
        <v/>
      </c>
      <c r="V307" s="584"/>
      <c r="W307" s="585"/>
      <c r="X307" s="507" t="str">
        <f t="shared" si="121"/>
        <v>FOR SURVEY</v>
      </c>
      <c r="Y307" s="623"/>
      <c r="Z307" s="623"/>
      <c r="AA307" s="624"/>
      <c r="AB307" s="580"/>
      <c r="AC307" s="624"/>
      <c r="AD307" s="625"/>
      <c r="AE307" s="512" t="s">
        <v>181</v>
      </c>
      <c r="AF307" s="626">
        <f t="shared" si="122"/>
        <v>0</v>
      </c>
      <c r="AG307" s="591">
        <f t="shared" si="97"/>
        <v>0</v>
      </c>
      <c r="AH307" s="581"/>
      <c r="AI307" s="581"/>
      <c r="AJ307" s="581"/>
      <c r="AK307" s="581"/>
      <c r="AL307" s="581"/>
      <c r="AM307" s="581"/>
      <c r="AN307" s="505">
        <f t="shared" si="123"/>
        <v>0</v>
      </c>
      <c r="AO307" s="516" t="str">
        <f t="shared" si="108"/>
        <v>6-1900</v>
      </c>
      <c r="AP307" s="584"/>
      <c r="AQ307" s="584">
        <v>36</v>
      </c>
      <c r="AR307" s="515" t="str">
        <f t="shared" si="102"/>
        <v>WAITING FOR PLAN</v>
      </c>
      <c r="AS307" s="515"/>
      <c r="AT307" s="515"/>
      <c r="AU307" s="517"/>
      <c r="AV307" s="517"/>
      <c r="AW307" s="514"/>
      <c r="AX307" s="515"/>
      <c r="AY307" s="517"/>
      <c r="AZ307" s="517"/>
      <c r="BA307" s="580"/>
      <c r="BB307" s="580"/>
      <c r="BC307" s="627"/>
      <c r="BD307" s="590"/>
      <c r="BE307" s="591"/>
      <c r="BF307" s="591"/>
      <c r="BG307" s="591"/>
      <c r="BH307" s="584"/>
      <c r="BI307" s="591"/>
      <c r="BJ307" s="591"/>
      <c r="BK307" s="584"/>
      <c r="BL307" s="584"/>
      <c r="BM307" s="591"/>
      <c r="BN307" s="591"/>
      <c r="BO307" s="591"/>
      <c r="BP307" s="591"/>
      <c r="BQ307" s="592"/>
      <c r="BR307" s="505">
        <f t="shared" si="109"/>
        <v>0</v>
      </c>
      <c r="BS307" s="505" t="str">
        <f t="shared" si="124"/>
        <v>1-1900</v>
      </c>
      <c r="BT307" s="499">
        <f t="shared" si="132"/>
        <v>3</v>
      </c>
      <c r="BU307" s="499" t="str">
        <f t="shared" si="98"/>
        <v/>
      </c>
      <c r="BV307" s="499"/>
      <c r="BW307" s="499" t="str">
        <f t="shared" si="125"/>
        <v/>
      </c>
      <c r="BX307" s="499">
        <f t="shared" si="99"/>
        <v>0</v>
      </c>
      <c r="BY307" s="499"/>
      <c r="BZ307" s="499"/>
      <c r="CA307" s="584"/>
      <c r="CB307" s="520">
        <f t="shared" si="126"/>
        <v>0</v>
      </c>
      <c r="CC307" s="521">
        <v>2</v>
      </c>
      <c r="CD307" s="522">
        <f t="shared" si="103"/>
        <v>0</v>
      </c>
      <c r="CE307" s="628"/>
      <c r="CF307" s="628"/>
      <c r="CG307" s="592"/>
      <c r="CH307" s="629"/>
      <c r="CI307" s="630">
        <f t="shared" si="127"/>
        <v>0</v>
      </c>
      <c r="CJ307" s="580"/>
      <c r="CK307" s="631"/>
      <c r="CL307" s="631"/>
      <c r="CM307" s="513">
        <f t="shared" si="128"/>
        <v>0</v>
      </c>
      <c r="CN307" s="513">
        <f t="shared" si="129"/>
        <v>0</v>
      </c>
      <c r="CO307" s="580"/>
      <c r="CP307" s="580"/>
      <c r="CQ307" s="580"/>
      <c r="CR307" s="501">
        <f t="shared" si="130"/>
        <v>0</v>
      </c>
      <c r="CS307" s="632"/>
      <c r="CT307" s="632"/>
      <c r="CU307" s="527">
        <f t="shared" si="131"/>
        <v>0</v>
      </c>
      <c r="CV307" s="633"/>
    </row>
    <row r="308" hidden="1" spans="1:100">
      <c r="A308" s="584"/>
      <c r="B308" s="581" t="s">
        <v>116</v>
      </c>
      <c r="C308" s="581" t="s">
        <v>292</v>
      </c>
      <c r="D308" s="621" t="s">
        <v>364</v>
      </c>
      <c r="E308" s="581"/>
      <c r="F308" s="581"/>
      <c r="G308" s="581" t="s">
        <v>597</v>
      </c>
      <c r="H308" s="580" t="s">
        <v>366</v>
      </c>
      <c r="I308" s="581"/>
      <c r="J308" s="580"/>
      <c r="K308" s="580"/>
      <c r="L308" s="581"/>
      <c r="M308" s="595"/>
      <c r="N308" s="588" t="s">
        <v>1080</v>
      </c>
      <c r="O308" s="501"/>
      <c r="P308" s="500" t="str">
        <f t="shared" si="96"/>
        <v>NO DATA</v>
      </c>
      <c r="Q308" s="580">
        <v>0</v>
      </c>
      <c r="R308" s="580"/>
      <c r="S308" s="504" t="str">
        <f t="shared" si="118"/>
        <v>NOT STARTED</v>
      </c>
      <c r="T308" s="505">
        <f t="shared" si="119"/>
        <v>0</v>
      </c>
      <c r="U308" s="622" t="str">
        <f t="shared" si="120"/>
        <v/>
      </c>
      <c r="V308" s="584"/>
      <c r="W308" s="585"/>
      <c r="X308" s="507" t="str">
        <f t="shared" si="121"/>
        <v>FOR SURVEY</v>
      </c>
      <c r="Y308" s="623"/>
      <c r="Z308" s="623"/>
      <c r="AA308" s="624"/>
      <c r="AB308" s="580"/>
      <c r="AC308" s="624"/>
      <c r="AD308" s="625"/>
      <c r="AE308" s="512" t="s">
        <v>181</v>
      </c>
      <c r="AF308" s="626">
        <f t="shared" si="122"/>
        <v>0</v>
      </c>
      <c r="AG308" s="591">
        <f t="shared" si="97"/>
        <v>0</v>
      </c>
      <c r="AH308" s="581"/>
      <c r="AI308" s="581"/>
      <c r="AJ308" s="581"/>
      <c r="AK308" s="581"/>
      <c r="AL308" s="581"/>
      <c r="AM308" s="581"/>
      <c r="AN308" s="505">
        <f t="shared" si="123"/>
        <v>0</v>
      </c>
      <c r="AO308" s="516" t="str">
        <f t="shared" si="108"/>
        <v>6-1900</v>
      </c>
      <c r="AP308" s="584"/>
      <c r="AQ308" s="584">
        <v>36</v>
      </c>
      <c r="AR308" s="515" t="str">
        <f t="shared" si="102"/>
        <v>WAITING FOR PLAN</v>
      </c>
      <c r="AS308" s="515"/>
      <c r="AT308" s="515"/>
      <c r="AU308" s="517"/>
      <c r="AV308" s="517"/>
      <c r="AW308" s="514"/>
      <c r="AX308" s="515"/>
      <c r="AY308" s="517"/>
      <c r="AZ308" s="517"/>
      <c r="BA308" s="580"/>
      <c r="BB308" s="580"/>
      <c r="BC308" s="627"/>
      <c r="BD308" s="590"/>
      <c r="BE308" s="591"/>
      <c r="BF308" s="591"/>
      <c r="BG308" s="591"/>
      <c r="BH308" s="584"/>
      <c r="BI308" s="591"/>
      <c r="BJ308" s="591"/>
      <c r="BK308" s="584"/>
      <c r="BL308" s="584"/>
      <c r="BM308" s="591"/>
      <c r="BN308" s="591"/>
      <c r="BO308" s="591"/>
      <c r="BP308" s="591"/>
      <c r="BQ308" s="592"/>
      <c r="BR308" s="505">
        <f t="shared" si="109"/>
        <v>0</v>
      </c>
      <c r="BS308" s="505" t="str">
        <f t="shared" si="124"/>
        <v>1-1900</v>
      </c>
      <c r="BT308" s="499">
        <f t="shared" si="132"/>
        <v>3</v>
      </c>
      <c r="BU308" s="499" t="str">
        <f t="shared" si="98"/>
        <v/>
      </c>
      <c r="BV308" s="499"/>
      <c r="BW308" s="499" t="str">
        <f t="shared" si="125"/>
        <v/>
      </c>
      <c r="BX308" s="499">
        <f t="shared" si="99"/>
        <v>0</v>
      </c>
      <c r="BY308" s="499"/>
      <c r="BZ308" s="499"/>
      <c r="CA308" s="584"/>
      <c r="CB308" s="520">
        <f t="shared" si="126"/>
        <v>0</v>
      </c>
      <c r="CC308" s="521">
        <v>2</v>
      </c>
      <c r="CD308" s="522">
        <f t="shared" si="103"/>
        <v>0</v>
      </c>
      <c r="CE308" s="628"/>
      <c r="CF308" s="628"/>
      <c r="CG308" s="592"/>
      <c r="CH308" s="629"/>
      <c r="CI308" s="630">
        <f t="shared" si="127"/>
        <v>0</v>
      </c>
      <c r="CJ308" s="580"/>
      <c r="CK308" s="631"/>
      <c r="CL308" s="631"/>
      <c r="CM308" s="513">
        <f t="shared" si="128"/>
        <v>0</v>
      </c>
      <c r="CN308" s="513">
        <f t="shared" si="129"/>
        <v>0</v>
      </c>
      <c r="CO308" s="580"/>
      <c r="CP308" s="580"/>
      <c r="CQ308" s="580"/>
      <c r="CR308" s="501">
        <f t="shared" si="130"/>
        <v>0</v>
      </c>
      <c r="CS308" s="632"/>
      <c r="CT308" s="632"/>
      <c r="CU308" s="527">
        <f t="shared" si="131"/>
        <v>0</v>
      </c>
      <c r="CV308" s="633"/>
    </row>
    <row r="309" hidden="1" spans="1:100">
      <c r="A309" s="584"/>
      <c r="B309" s="581" t="s">
        <v>116</v>
      </c>
      <c r="C309" s="581" t="s">
        <v>292</v>
      </c>
      <c r="D309" s="621" t="s">
        <v>136</v>
      </c>
      <c r="E309" s="581"/>
      <c r="F309" s="581"/>
      <c r="G309" s="581" t="s">
        <v>1081</v>
      </c>
      <c r="H309" s="580" t="s">
        <v>232</v>
      </c>
      <c r="I309" s="581"/>
      <c r="J309" s="580"/>
      <c r="K309" s="580"/>
      <c r="L309" s="581"/>
      <c r="M309" s="595"/>
      <c r="N309" s="588" t="s">
        <v>1082</v>
      </c>
      <c r="O309" s="501"/>
      <c r="P309" s="500" t="str">
        <f t="shared" si="96"/>
        <v>NO DATA</v>
      </c>
      <c r="Q309" s="580">
        <v>0</v>
      </c>
      <c r="R309" s="580"/>
      <c r="S309" s="504" t="str">
        <f t="shared" si="118"/>
        <v>NOT STARTED</v>
      </c>
      <c r="T309" s="505">
        <f t="shared" si="119"/>
        <v>0</v>
      </c>
      <c r="U309" s="622" t="str">
        <f t="shared" si="120"/>
        <v/>
      </c>
      <c r="V309" s="584"/>
      <c r="W309" s="585"/>
      <c r="X309" s="507" t="str">
        <f t="shared" si="121"/>
        <v>FOR SURVEY</v>
      </c>
      <c r="Y309" s="623"/>
      <c r="Z309" s="623"/>
      <c r="AA309" s="624"/>
      <c r="AB309" s="580"/>
      <c r="AC309" s="624"/>
      <c r="AD309" s="625"/>
      <c r="AE309" s="512" t="s">
        <v>181</v>
      </c>
      <c r="AF309" s="626">
        <f t="shared" si="122"/>
        <v>0</v>
      </c>
      <c r="AG309" s="591">
        <f t="shared" si="97"/>
        <v>0</v>
      </c>
      <c r="AH309" s="581"/>
      <c r="AI309" s="581"/>
      <c r="AJ309" s="581"/>
      <c r="AK309" s="581"/>
      <c r="AL309" s="581"/>
      <c r="AM309" s="581"/>
      <c r="AN309" s="505">
        <f t="shared" si="123"/>
        <v>0</v>
      </c>
      <c r="AO309" s="516" t="str">
        <f t="shared" si="108"/>
        <v>6-1900</v>
      </c>
      <c r="AP309" s="584"/>
      <c r="AQ309" s="584">
        <v>36</v>
      </c>
      <c r="AR309" s="515" t="str">
        <f t="shared" si="102"/>
        <v>WAITING FOR PLAN</v>
      </c>
      <c r="AS309" s="515"/>
      <c r="AT309" s="515"/>
      <c r="AU309" s="517"/>
      <c r="AV309" s="517"/>
      <c r="AW309" s="514"/>
      <c r="AX309" s="515"/>
      <c r="AY309" s="517"/>
      <c r="AZ309" s="517"/>
      <c r="BA309" s="580"/>
      <c r="BB309" s="580"/>
      <c r="BC309" s="627"/>
      <c r="BD309" s="590"/>
      <c r="BE309" s="591"/>
      <c r="BF309" s="591"/>
      <c r="BG309" s="591"/>
      <c r="BH309" s="584"/>
      <c r="BI309" s="591"/>
      <c r="BJ309" s="591"/>
      <c r="BK309" s="584"/>
      <c r="BL309" s="584"/>
      <c r="BM309" s="591"/>
      <c r="BN309" s="591"/>
      <c r="BO309" s="591"/>
      <c r="BP309" s="591"/>
      <c r="BQ309" s="592"/>
      <c r="BR309" s="505">
        <f t="shared" si="109"/>
        <v>0</v>
      </c>
      <c r="BS309" s="505" t="str">
        <f t="shared" si="124"/>
        <v>1-1900</v>
      </c>
      <c r="BT309" s="499">
        <f t="shared" si="132"/>
        <v>3</v>
      </c>
      <c r="BU309" s="499" t="str">
        <f t="shared" si="98"/>
        <v/>
      </c>
      <c r="BV309" s="499"/>
      <c r="BW309" s="499" t="str">
        <f t="shared" si="125"/>
        <v/>
      </c>
      <c r="BX309" s="499">
        <f t="shared" si="99"/>
        <v>0</v>
      </c>
      <c r="BY309" s="499"/>
      <c r="BZ309" s="499"/>
      <c r="CA309" s="584"/>
      <c r="CB309" s="520">
        <f t="shared" si="126"/>
        <v>0</v>
      </c>
      <c r="CC309" s="521">
        <v>2</v>
      </c>
      <c r="CD309" s="522">
        <f t="shared" si="103"/>
        <v>0</v>
      </c>
      <c r="CE309" s="628"/>
      <c r="CF309" s="628"/>
      <c r="CG309" s="592"/>
      <c r="CH309" s="629"/>
      <c r="CI309" s="630">
        <f t="shared" si="127"/>
        <v>0</v>
      </c>
      <c r="CJ309" s="580"/>
      <c r="CK309" s="631"/>
      <c r="CL309" s="631"/>
      <c r="CM309" s="513">
        <f t="shared" si="128"/>
        <v>0</v>
      </c>
      <c r="CN309" s="513">
        <f t="shared" si="129"/>
        <v>0</v>
      </c>
      <c r="CO309" s="580"/>
      <c r="CP309" s="580"/>
      <c r="CQ309" s="580"/>
      <c r="CR309" s="501">
        <f t="shared" si="130"/>
        <v>0</v>
      </c>
      <c r="CS309" s="632"/>
      <c r="CT309" s="632"/>
      <c r="CU309" s="527">
        <f t="shared" si="131"/>
        <v>0</v>
      </c>
      <c r="CV309" s="633"/>
    </row>
    <row r="310" hidden="1" spans="1:100">
      <c r="A310" s="584"/>
      <c r="B310" s="581" t="s">
        <v>116</v>
      </c>
      <c r="C310" s="581" t="s">
        <v>292</v>
      </c>
      <c r="D310" s="621" t="s">
        <v>136</v>
      </c>
      <c r="E310" s="581"/>
      <c r="F310" s="581"/>
      <c r="G310" s="581" t="s">
        <v>549</v>
      </c>
      <c r="H310" s="580" t="s">
        <v>232</v>
      </c>
      <c r="I310" s="581"/>
      <c r="J310" s="580"/>
      <c r="K310" s="580"/>
      <c r="L310" s="581"/>
      <c r="M310" s="595"/>
      <c r="N310" s="588" t="s">
        <v>1083</v>
      </c>
      <c r="O310" s="501" t="s">
        <v>557</v>
      </c>
      <c r="P310" s="500" t="str">
        <f t="shared" si="96"/>
        <v>NO DATA</v>
      </c>
      <c r="Q310" s="580">
        <v>0</v>
      </c>
      <c r="R310" s="580"/>
      <c r="S310" s="504" t="str">
        <f t="shared" si="118"/>
        <v>NOT STARTED</v>
      </c>
      <c r="T310" s="505">
        <f t="shared" si="119"/>
        <v>0</v>
      </c>
      <c r="U310" s="622" t="str">
        <f t="shared" si="120"/>
        <v/>
      </c>
      <c r="V310" s="584"/>
      <c r="W310" s="585"/>
      <c r="X310" s="507" t="str">
        <f t="shared" si="121"/>
        <v>FOR SURVEY</v>
      </c>
      <c r="Y310" s="623"/>
      <c r="Z310" s="623"/>
      <c r="AA310" s="624"/>
      <c r="AB310" s="580"/>
      <c r="AC310" s="624"/>
      <c r="AD310" s="625"/>
      <c r="AE310" s="512" t="s">
        <v>181</v>
      </c>
      <c r="AF310" s="626">
        <f t="shared" si="122"/>
        <v>0</v>
      </c>
      <c r="AG310" s="591">
        <f t="shared" si="97"/>
        <v>0</v>
      </c>
      <c r="AH310" s="581"/>
      <c r="AI310" s="581"/>
      <c r="AJ310" s="581"/>
      <c r="AK310" s="581"/>
      <c r="AL310" s="581"/>
      <c r="AM310" s="581"/>
      <c r="AN310" s="505">
        <f t="shared" si="123"/>
        <v>0</v>
      </c>
      <c r="AO310" s="516" t="str">
        <f t="shared" si="108"/>
        <v>6-1900</v>
      </c>
      <c r="AP310" s="584"/>
      <c r="AQ310" s="584">
        <v>36</v>
      </c>
      <c r="AR310" s="515" t="str">
        <f t="shared" si="102"/>
        <v>WAITING FOR PLAN</v>
      </c>
      <c r="AS310" s="515"/>
      <c r="AT310" s="515"/>
      <c r="AU310" s="517"/>
      <c r="AV310" s="517"/>
      <c r="AW310" s="514"/>
      <c r="AX310" s="515"/>
      <c r="AY310" s="517"/>
      <c r="AZ310" s="517"/>
      <c r="BA310" s="580"/>
      <c r="BB310" s="580"/>
      <c r="BC310" s="627"/>
      <c r="BD310" s="590"/>
      <c r="BE310" s="591"/>
      <c r="BF310" s="591"/>
      <c r="BG310" s="591"/>
      <c r="BH310" s="584"/>
      <c r="BI310" s="591"/>
      <c r="BJ310" s="591"/>
      <c r="BK310" s="584"/>
      <c r="BL310" s="584"/>
      <c r="BM310" s="591"/>
      <c r="BN310" s="591"/>
      <c r="BO310" s="591"/>
      <c r="BP310" s="591"/>
      <c r="BQ310" s="592"/>
      <c r="BR310" s="505">
        <f t="shared" si="109"/>
        <v>0</v>
      </c>
      <c r="BS310" s="505" t="str">
        <f t="shared" si="124"/>
        <v>1-1900</v>
      </c>
      <c r="BT310" s="499">
        <f t="shared" si="132"/>
        <v>3</v>
      </c>
      <c r="BU310" s="499" t="str">
        <f t="shared" si="98"/>
        <v/>
      </c>
      <c r="BV310" s="499"/>
      <c r="BW310" s="499" t="str">
        <f t="shared" si="125"/>
        <v/>
      </c>
      <c r="BX310" s="499">
        <f t="shared" si="99"/>
        <v>0</v>
      </c>
      <c r="BY310" s="499"/>
      <c r="BZ310" s="499"/>
      <c r="CA310" s="584"/>
      <c r="CB310" s="520">
        <f t="shared" si="126"/>
        <v>0</v>
      </c>
      <c r="CC310" s="521">
        <v>2</v>
      </c>
      <c r="CD310" s="522">
        <f t="shared" si="103"/>
        <v>0</v>
      </c>
      <c r="CE310" s="628"/>
      <c r="CF310" s="628"/>
      <c r="CG310" s="592"/>
      <c r="CH310" s="629"/>
      <c r="CI310" s="630">
        <f t="shared" si="127"/>
        <v>0</v>
      </c>
      <c r="CJ310" s="580"/>
      <c r="CK310" s="631"/>
      <c r="CL310" s="631"/>
      <c r="CM310" s="513">
        <f t="shared" si="128"/>
        <v>0</v>
      </c>
      <c r="CN310" s="513">
        <f t="shared" si="129"/>
        <v>0</v>
      </c>
      <c r="CO310" s="580"/>
      <c r="CP310" s="580"/>
      <c r="CQ310" s="580"/>
      <c r="CR310" s="501">
        <f t="shared" si="130"/>
        <v>0</v>
      </c>
      <c r="CS310" s="632"/>
      <c r="CT310" s="632"/>
      <c r="CU310" s="527">
        <f t="shared" si="131"/>
        <v>0</v>
      </c>
      <c r="CV310" s="633"/>
    </row>
    <row r="311" hidden="1" spans="1:100">
      <c r="A311" s="584"/>
      <c r="B311" s="581" t="s">
        <v>116</v>
      </c>
      <c r="C311" s="581" t="s">
        <v>292</v>
      </c>
      <c r="D311" s="621" t="s">
        <v>136</v>
      </c>
      <c r="E311" s="581"/>
      <c r="F311" s="581"/>
      <c r="G311" s="581" t="s">
        <v>1084</v>
      </c>
      <c r="H311" s="580" t="s">
        <v>232</v>
      </c>
      <c r="I311" s="581"/>
      <c r="J311" s="580"/>
      <c r="K311" s="580"/>
      <c r="L311" s="581"/>
      <c r="M311" s="595"/>
      <c r="N311" s="588" t="s">
        <v>1085</v>
      </c>
      <c r="O311" s="501" t="s">
        <v>557</v>
      </c>
      <c r="P311" s="500" t="str">
        <f t="shared" si="96"/>
        <v>NO DATA</v>
      </c>
      <c r="Q311" s="580">
        <v>0</v>
      </c>
      <c r="R311" s="580"/>
      <c r="S311" s="504" t="str">
        <f t="shared" si="118"/>
        <v>NOT STARTED</v>
      </c>
      <c r="T311" s="505">
        <f t="shared" si="119"/>
        <v>0</v>
      </c>
      <c r="U311" s="622" t="str">
        <f t="shared" si="120"/>
        <v/>
      </c>
      <c r="V311" s="584"/>
      <c r="W311" s="585"/>
      <c r="X311" s="507" t="str">
        <f t="shared" si="121"/>
        <v>FOR SURVEY</v>
      </c>
      <c r="Y311" s="623"/>
      <c r="Z311" s="623"/>
      <c r="AA311" s="624"/>
      <c r="AB311" s="580"/>
      <c r="AC311" s="624"/>
      <c r="AD311" s="625"/>
      <c r="AE311" s="512" t="s">
        <v>181</v>
      </c>
      <c r="AF311" s="626">
        <f t="shared" si="122"/>
        <v>0</v>
      </c>
      <c r="AG311" s="591">
        <f t="shared" si="97"/>
        <v>0</v>
      </c>
      <c r="AH311" s="581"/>
      <c r="AI311" s="581"/>
      <c r="AJ311" s="581"/>
      <c r="AK311" s="581"/>
      <c r="AL311" s="581"/>
      <c r="AM311" s="581"/>
      <c r="AN311" s="505">
        <f t="shared" si="123"/>
        <v>0</v>
      </c>
      <c r="AO311" s="516" t="str">
        <f t="shared" si="108"/>
        <v>6-1900</v>
      </c>
      <c r="AP311" s="584"/>
      <c r="AQ311" s="584">
        <v>36</v>
      </c>
      <c r="AR311" s="515" t="str">
        <f t="shared" si="102"/>
        <v>WAITING FOR PLAN</v>
      </c>
      <c r="AS311" s="515"/>
      <c r="AT311" s="515"/>
      <c r="AU311" s="517"/>
      <c r="AV311" s="517"/>
      <c r="AW311" s="514"/>
      <c r="AX311" s="515"/>
      <c r="AY311" s="517"/>
      <c r="AZ311" s="517"/>
      <c r="BA311" s="580"/>
      <c r="BB311" s="580"/>
      <c r="BC311" s="627"/>
      <c r="BD311" s="590"/>
      <c r="BE311" s="591"/>
      <c r="BF311" s="591"/>
      <c r="BG311" s="591"/>
      <c r="BH311" s="584"/>
      <c r="BI311" s="591"/>
      <c r="BJ311" s="591"/>
      <c r="BK311" s="584"/>
      <c r="BL311" s="584"/>
      <c r="BM311" s="591"/>
      <c r="BN311" s="591"/>
      <c r="BO311" s="591"/>
      <c r="BP311" s="591"/>
      <c r="BQ311" s="592"/>
      <c r="BR311" s="505">
        <f t="shared" si="109"/>
        <v>0</v>
      </c>
      <c r="BS311" s="505" t="str">
        <f t="shared" si="124"/>
        <v>1-1900</v>
      </c>
      <c r="BT311" s="499">
        <f t="shared" si="132"/>
        <v>3</v>
      </c>
      <c r="BU311" s="499" t="str">
        <f t="shared" si="98"/>
        <v/>
      </c>
      <c r="BV311" s="499"/>
      <c r="BW311" s="499" t="str">
        <f t="shared" si="125"/>
        <v/>
      </c>
      <c r="BX311" s="499">
        <f t="shared" si="99"/>
        <v>0</v>
      </c>
      <c r="BY311" s="499"/>
      <c r="BZ311" s="499"/>
      <c r="CA311" s="584"/>
      <c r="CB311" s="520">
        <f t="shared" si="126"/>
        <v>0</v>
      </c>
      <c r="CC311" s="521">
        <v>2</v>
      </c>
      <c r="CD311" s="522">
        <f t="shared" si="103"/>
        <v>0</v>
      </c>
      <c r="CE311" s="628"/>
      <c r="CF311" s="628"/>
      <c r="CG311" s="592"/>
      <c r="CH311" s="629"/>
      <c r="CI311" s="630">
        <f t="shared" si="127"/>
        <v>0</v>
      </c>
      <c r="CJ311" s="580"/>
      <c r="CK311" s="631"/>
      <c r="CL311" s="631"/>
      <c r="CM311" s="513">
        <f t="shared" si="128"/>
        <v>0</v>
      </c>
      <c r="CN311" s="513">
        <f t="shared" si="129"/>
        <v>0</v>
      </c>
      <c r="CO311" s="580"/>
      <c r="CP311" s="580"/>
      <c r="CQ311" s="580"/>
      <c r="CR311" s="501">
        <f t="shared" si="130"/>
        <v>0</v>
      </c>
      <c r="CS311" s="632"/>
      <c r="CT311" s="632"/>
      <c r="CU311" s="527">
        <f t="shared" si="131"/>
        <v>0</v>
      </c>
      <c r="CV311" s="633"/>
    </row>
    <row r="312" hidden="1" spans="1:100">
      <c r="A312" s="584"/>
      <c r="B312" s="581" t="s">
        <v>116</v>
      </c>
      <c r="C312" s="581" t="s">
        <v>292</v>
      </c>
      <c r="D312" s="621" t="s">
        <v>136</v>
      </c>
      <c r="E312" s="581"/>
      <c r="F312" s="581"/>
      <c r="G312" s="581" t="s">
        <v>1086</v>
      </c>
      <c r="H312" s="580" t="s">
        <v>232</v>
      </c>
      <c r="I312" s="581"/>
      <c r="J312" s="580"/>
      <c r="K312" s="580"/>
      <c r="L312" s="581"/>
      <c r="M312" s="595"/>
      <c r="N312" s="588" t="s">
        <v>1087</v>
      </c>
      <c r="O312" s="501" t="s">
        <v>557</v>
      </c>
      <c r="P312" s="500" t="str">
        <f t="shared" si="96"/>
        <v>NO DATA</v>
      </c>
      <c r="Q312" s="580">
        <v>0</v>
      </c>
      <c r="R312" s="580"/>
      <c r="S312" s="504" t="str">
        <f t="shared" si="118"/>
        <v>NOT STARTED</v>
      </c>
      <c r="T312" s="505">
        <f t="shared" si="119"/>
        <v>0</v>
      </c>
      <c r="U312" s="622" t="str">
        <f t="shared" si="120"/>
        <v/>
      </c>
      <c r="V312" s="584"/>
      <c r="W312" s="585"/>
      <c r="X312" s="507" t="str">
        <f t="shared" si="121"/>
        <v>FOR SURVEY</v>
      </c>
      <c r="Y312" s="623"/>
      <c r="Z312" s="623"/>
      <c r="AA312" s="624"/>
      <c r="AB312" s="580"/>
      <c r="AC312" s="624"/>
      <c r="AD312" s="625"/>
      <c r="AE312" s="512" t="s">
        <v>181</v>
      </c>
      <c r="AF312" s="626">
        <f t="shared" si="122"/>
        <v>0</v>
      </c>
      <c r="AG312" s="591">
        <f t="shared" si="97"/>
        <v>0</v>
      </c>
      <c r="AH312" s="581"/>
      <c r="AI312" s="581"/>
      <c r="AJ312" s="581"/>
      <c r="AK312" s="581"/>
      <c r="AL312" s="581"/>
      <c r="AM312" s="581"/>
      <c r="AN312" s="505">
        <f t="shared" si="123"/>
        <v>0</v>
      </c>
      <c r="AO312" s="516" t="str">
        <f t="shared" si="108"/>
        <v>6-1900</v>
      </c>
      <c r="AP312" s="584"/>
      <c r="AQ312" s="584">
        <v>36</v>
      </c>
      <c r="AR312" s="515" t="str">
        <f t="shared" si="102"/>
        <v>WAITING FOR PLAN</v>
      </c>
      <c r="AS312" s="515"/>
      <c r="AT312" s="515"/>
      <c r="AU312" s="517"/>
      <c r="AV312" s="517"/>
      <c r="AW312" s="514"/>
      <c r="AX312" s="515"/>
      <c r="AY312" s="517"/>
      <c r="AZ312" s="517"/>
      <c r="BA312" s="580"/>
      <c r="BB312" s="580"/>
      <c r="BC312" s="627"/>
      <c r="BD312" s="590"/>
      <c r="BE312" s="591"/>
      <c r="BF312" s="591"/>
      <c r="BG312" s="591"/>
      <c r="BH312" s="584"/>
      <c r="BI312" s="591"/>
      <c r="BJ312" s="591"/>
      <c r="BK312" s="584"/>
      <c r="BL312" s="584"/>
      <c r="BM312" s="591"/>
      <c r="BN312" s="591"/>
      <c r="BO312" s="591"/>
      <c r="BP312" s="591"/>
      <c r="BQ312" s="592"/>
      <c r="BR312" s="505">
        <f t="shared" si="109"/>
        <v>0</v>
      </c>
      <c r="BS312" s="505" t="str">
        <f t="shared" si="124"/>
        <v>1-1900</v>
      </c>
      <c r="BT312" s="499">
        <f t="shared" si="132"/>
        <v>3</v>
      </c>
      <c r="BU312" s="499" t="str">
        <f t="shared" si="98"/>
        <v/>
      </c>
      <c r="BV312" s="499"/>
      <c r="BW312" s="499" t="str">
        <f t="shared" si="125"/>
        <v/>
      </c>
      <c r="BX312" s="499">
        <f t="shared" si="99"/>
        <v>0</v>
      </c>
      <c r="BY312" s="499"/>
      <c r="BZ312" s="499"/>
      <c r="CA312" s="584"/>
      <c r="CB312" s="520">
        <f t="shared" si="126"/>
        <v>0</v>
      </c>
      <c r="CC312" s="521">
        <v>2</v>
      </c>
      <c r="CD312" s="522">
        <f t="shared" si="103"/>
        <v>0</v>
      </c>
      <c r="CE312" s="628"/>
      <c r="CF312" s="628"/>
      <c r="CG312" s="592"/>
      <c r="CH312" s="629"/>
      <c r="CI312" s="630">
        <f t="shared" si="127"/>
        <v>0</v>
      </c>
      <c r="CJ312" s="580"/>
      <c r="CK312" s="631"/>
      <c r="CL312" s="631"/>
      <c r="CM312" s="513">
        <f t="shared" si="128"/>
        <v>0</v>
      </c>
      <c r="CN312" s="513">
        <f t="shared" si="129"/>
        <v>0</v>
      </c>
      <c r="CO312" s="580"/>
      <c r="CP312" s="580"/>
      <c r="CQ312" s="580"/>
      <c r="CR312" s="501">
        <f t="shared" si="130"/>
        <v>0</v>
      </c>
      <c r="CS312" s="632"/>
      <c r="CT312" s="632"/>
      <c r="CU312" s="527">
        <f t="shared" si="131"/>
        <v>0</v>
      </c>
      <c r="CV312" s="633"/>
    </row>
    <row r="313" hidden="1" spans="1:100">
      <c r="A313" s="584"/>
      <c r="B313" s="581" t="s">
        <v>116</v>
      </c>
      <c r="C313" s="581" t="s">
        <v>292</v>
      </c>
      <c r="D313" s="621" t="s">
        <v>364</v>
      </c>
      <c r="E313" s="581"/>
      <c r="F313" s="581"/>
      <c r="G313" s="581" t="s">
        <v>1088</v>
      </c>
      <c r="H313" s="580" t="s">
        <v>485</v>
      </c>
      <c r="I313" s="581"/>
      <c r="J313" s="580"/>
      <c r="K313" s="580"/>
      <c r="L313" s="581"/>
      <c r="M313" s="595"/>
      <c r="N313" s="588" t="s">
        <v>1089</v>
      </c>
      <c r="O313" s="501" t="s">
        <v>548</v>
      </c>
      <c r="P313" s="500" t="str">
        <f t="shared" si="96"/>
        <v>NO DATA</v>
      </c>
      <c r="Q313" s="580">
        <v>0</v>
      </c>
      <c r="R313" s="580"/>
      <c r="S313" s="504" t="str">
        <f t="shared" si="118"/>
        <v>NOT STARTED</v>
      </c>
      <c r="T313" s="505">
        <f t="shared" si="119"/>
        <v>0</v>
      </c>
      <c r="U313" s="622" t="str">
        <f t="shared" si="120"/>
        <v/>
      </c>
      <c r="V313" s="584"/>
      <c r="W313" s="585"/>
      <c r="X313" s="507" t="str">
        <f t="shared" si="121"/>
        <v>FOR SURVEY</v>
      </c>
      <c r="Y313" s="623"/>
      <c r="Z313" s="623"/>
      <c r="AA313" s="624"/>
      <c r="AB313" s="580"/>
      <c r="AC313" s="624"/>
      <c r="AD313" s="625"/>
      <c r="AE313" s="512" t="s">
        <v>181</v>
      </c>
      <c r="AF313" s="626">
        <f t="shared" si="122"/>
        <v>0</v>
      </c>
      <c r="AG313" s="591">
        <f t="shared" si="97"/>
        <v>0</v>
      </c>
      <c r="AH313" s="581"/>
      <c r="AI313" s="581"/>
      <c r="AJ313" s="581"/>
      <c r="AK313" s="581"/>
      <c r="AL313" s="581"/>
      <c r="AM313" s="581"/>
      <c r="AN313" s="505">
        <f t="shared" si="123"/>
        <v>0</v>
      </c>
      <c r="AO313" s="516" t="str">
        <f t="shared" si="108"/>
        <v>6-1900</v>
      </c>
      <c r="AP313" s="584"/>
      <c r="AQ313" s="584">
        <v>36</v>
      </c>
      <c r="AR313" s="515" t="str">
        <f t="shared" si="102"/>
        <v>WAITING FOR PLAN</v>
      </c>
      <c r="AS313" s="515"/>
      <c r="AT313" s="515"/>
      <c r="AU313" s="517"/>
      <c r="AV313" s="517"/>
      <c r="AW313" s="514"/>
      <c r="AX313" s="515"/>
      <c r="AY313" s="517"/>
      <c r="AZ313" s="517"/>
      <c r="BA313" s="580"/>
      <c r="BB313" s="580"/>
      <c r="BC313" s="627"/>
      <c r="BD313" s="590"/>
      <c r="BE313" s="591"/>
      <c r="BF313" s="591"/>
      <c r="BG313" s="591"/>
      <c r="BH313" s="584"/>
      <c r="BI313" s="591"/>
      <c r="BJ313" s="591"/>
      <c r="BK313" s="584"/>
      <c r="BL313" s="584"/>
      <c r="BM313" s="591"/>
      <c r="BN313" s="591"/>
      <c r="BO313" s="591"/>
      <c r="BP313" s="591"/>
      <c r="BQ313" s="592"/>
      <c r="BR313" s="505">
        <f t="shared" si="109"/>
        <v>0</v>
      </c>
      <c r="BS313" s="505" t="str">
        <f t="shared" si="124"/>
        <v>1-1900</v>
      </c>
      <c r="BT313" s="499">
        <f t="shared" si="132"/>
        <v>3</v>
      </c>
      <c r="BU313" s="499" t="str">
        <f t="shared" si="98"/>
        <v/>
      </c>
      <c r="BV313" s="499"/>
      <c r="BW313" s="499" t="str">
        <f t="shared" si="125"/>
        <v/>
      </c>
      <c r="BX313" s="499">
        <f t="shared" si="99"/>
        <v>0</v>
      </c>
      <c r="BY313" s="499"/>
      <c r="BZ313" s="499"/>
      <c r="CA313" s="584"/>
      <c r="CB313" s="520">
        <f t="shared" si="126"/>
        <v>0</v>
      </c>
      <c r="CC313" s="521">
        <v>2</v>
      </c>
      <c r="CD313" s="522">
        <f t="shared" si="103"/>
        <v>0</v>
      </c>
      <c r="CE313" s="628"/>
      <c r="CF313" s="628"/>
      <c r="CG313" s="592"/>
      <c r="CH313" s="629"/>
      <c r="CI313" s="630">
        <f t="shared" si="127"/>
        <v>0</v>
      </c>
      <c r="CJ313" s="580"/>
      <c r="CK313" s="631"/>
      <c r="CL313" s="631"/>
      <c r="CM313" s="513">
        <f t="shared" si="128"/>
        <v>0</v>
      </c>
      <c r="CN313" s="513">
        <f t="shared" si="129"/>
        <v>0</v>
      </c>
      <c r="CO313" s="580"/>
      <c r="CP313" s="580"/>
      <c r="CQ313" s="580"/>
      <c r="CR313" s="501">
        <f t="shared" si="130"/>
        <v>0</v>
      </c>
      <c r="CS313" s="632"/>
      <c r="CT313" s="632"/>
      <c r="CU313" s="527">
        <f t="shared" si="131"/>
        <v>0</v>
      </c>
      <c r="CV313" s="633"/>
    </row>
    <row r="314" hidden="1" spans="1:100">
      <c r="A314" s="584"/>
      <c r="B314" s="581" t="s">
        <v>116</v>
      </c>
      <c r="C314" s="581" t="s">
        <v>292</v>
      </c>
      <c r="D314" s="621" t="s">
        <v>364</v>
      </c>
      <c r="E314" s="581"/>
      <c r="F314" s="581"/>
      <c r="G314" s="581" t="s">
        <v>1090</v>
      </c>
      <c r="H314" s="580" t="s">
        <v>366</v>
      </c>
      <c r="I314" s="581"/>
      <c r="J314" s="580"/>
      <c r="K314" s="580"/>
      <c r="L314" s="581"/>
      <c r="M314" s="595"/>
      <c r="N314" s="588" t="s">
        <v>1091</v>
      </c>
      <c r="O314" s="501" t="s">
        <v>582</v>
      </c>
      <c r="P314" s="500" t="str">
        <f t="shared" si="96"/>
        <v>NO DATA</v>
      </c>
      <c r="Q314" s="580">
        <v>0</v>
      </c>
      <c r="R314" s="580"/>
      <c r="S314" s="504" t="str">
        <f t="shared" si="118"/>
        <v>NOT STARTED</v>
      </c>
      <c r="T314" s="505">
        <f t="shared" si="119"/>
        <v>0</v>
      </c>
      <c r="U314" s="622" t="str">
        <f t="shared" si="120"/>
        <v/>
      </c>
      <c r="V314" s="584"/>
      <c r="W314" s="585"/>
      <c r="X314" s="507" t="str">
        <f t="shared" si="121"/>
        <v>FOR SURVEY</v>
      </c>
      <c r="Y314" s="623"/>
      <c r="Z314" s="623"/>
      <c r="AA314" s="624"/>
      <c r="AB314" s="580"/>
      <c r="AC314" s="624"/>
      <c r="AD314" s="625"/>
      <c r="AE314" s="512" t="s">
        <v>181</v>
      </c>
      <c r="AF314" s="626">
        <f t="shared" si="122"/>
        <v>0</v>
      </c>
      <c r="AG314" s="591">
        <f t="shared" si="97"/>
        <v>0</v>
      </c>
      <c r="AH314" s="581"/>
      <c r="AI314" s="581"/>
      <c r="AJ314" s="581"/>
      <c r="AK314" s="581"/>
      <c r="AL314" s="581"/>
      <c r="AM314" s="581"/>
      <c r="AN314" s="505">
        <f t="shared" si="123"/>
        <v>0</v>
      </c>
      <c r="AO314" s="516" t="str">
        <f t="shared" si="108"/>
        <v>6-1900</v>
      </c>
      <c r="AP314" s="584"/>
      <c r="AQ314" s="584">
        <v>36</v>
      </c>
      <c r="AR314" s="515" t="str">
        <f t="shared" si="102"/>
        <v>WAITING FOR PLAN</v>
      </c>
      <c r="AS314" s="515"/>
      <c r="AT314" s="515"/>
      <c r="AU314" s="517"/>
      <c r="AV314" s="517"/>
      <c r="AW314" s="514"/>
      <c r="AX314" s="515"/>
      <c r="AY314" s="517"/>
      <c r="AZ314" s="517"/>
      <c r="BA314" s="580"/>
      <c r="BB314" s="580"/>
      <c r="BC314" s="627"/>
      <c r="BD314" s="590"/>
      <c r="BE314" s="591"/>
      <c r="BF314" s="591"/>
      <c r="BG314" s="591"/>
      <c r="BH314" s="584"/>
      <c r="BI314" s="591"/>
      <c r="BJ314" s="591"/>
      <c r="BK314" s="584"/>
      <c r="BL314" s="584"/>
      <c r="BM314" s="591"/>
      <c r="BN314" s="591"/>
      <c r="BO314" s="591"/>
      <c r="BP314" s="591"/>
      <c r="BQ314" s="592"/>
      <c r="BR314" s="505">
        <f t="shared" si="109"/>
        <v>0</v>
      </c>
      <c r="BS314" s="505" t="str">
        <f t="shared" si="124"/>
        <v>1-1900</v>
      </c>
      <c r="BT314" s="499">
        <f t="shared" si="132"/>
        <v>3</v>
      </c>
      <c r="BU314" s="499" t="str">
        <f t="shared" si="98"/>
        <v/>
      </c>
      <c r="BV314" s="499"/>
      <c r="BW314" s="499" t="str">
        <f t="shared" si="125"/>
        <v/>
      </c>
      <c r="BX314" s="499">
        <f t="shared" si="99"/>
        <v>0</v>
      </c>
      <c r="BY314" s="499"/>
      <c r="BZ314" s="499"/>
      <c r="CA314" s="584"/>
      <c r="CB314" s="520">
        <f t="shared" si="126"/>
        <v>0</v>
      </c>
      <c r="CC314" s="521">
        <v>2</v>
      </c>
      <c r="CD314" s="522">
        <f t="shared" si="103"/>
        <v>0</v>
      </c>
      <c r="CE314" s="628"/>
      <c r="CF314" s="628"/>
      <c r="CG314" s="592"/>
      <c r="CH314" s="629"/>
      <c r="CI314" s="630">
        <f t="shared" si="127"/>
        <v>0</v>
      </c>
      <c r="CJ314" s="580"/>
      <c r="CK314" s="631"/>
      <c r="CL314" s="631"/>
      <c r="CM314" s="513">
        <f t="shared" si="128"/>
        <v>0</v>
      </c>
      <c r="CN314" s="513">
        <f t="shared" si="129"/>
        <v>0</v>
      </c>
      <c r="CO314" s="580"/>
      <c r="CP314" s="580"/>
      <c r="CQ314" s="580"/>
      <c r="CR314" s="501">
        <f t="shared" si="130"/>
        <v>0</v>
      </c>
      <c r="CS314" s="632"/>
      <c r="CT314" s="632"/>
      <c r="CU314" s="527">
        <f t="shared" si="131"/>
        <v>0</v>
      </c>
      <c r="CV314" s="633"/>
    </row>
    <row r="315" hidden="1" spans="1:100">
      <c r="A315" s="584"/>
      <c r="B315" s="581" t="s">
        <v>116</v>
      </c>
      <c r="C315" s="581" t="s">
        <v>292</v>
      </c>
      <c r="D315" s="621" t="s">
        <v>136</v>
      </c>
      <c r="E315" s="581"/>
      <c r="F315" s="581"/>
      <c r="G315" s="581" t="s">
        <v>1092</v>
      </c>
      <c r="H315" s="580" t="s">
        <v>232</v>
      </c>
      <c r="I315" s="581"/>
      <c r="J315" s="580"/>
      <c r="K315" s="580"/>
      <c r="L315" s="581"/>
      <c r="M315" s="595"/>
      <c r="N315" s="588" t="s">
        <v>1093</v>
      </c>
      <c r="O315" s="501" t="s">
        <v>582</v>
      </c>
      <c r="P315" s="500" t="str">
        <f t="shared" si="96"/>
        <v>NO DATA</v>
      </c>
      <c r="Q315" s="580">
        <v>0</v>
      </c>
      <c r="R315" s="580"/>
      <c r="S315" s="504" t="str">
        <f t="shared" si="118"/>
        <v>NOT STARTED</v>
      </c>
      <c r="T315" s="505">
        <f t="shared" si="119"/>
        <v>0</v>
      </c>
      <c r="U315" s="622" t="str">
        <f t="shared" si="120"/>
        <v/>
      </c>
      <c r="V315" s="584"/>
      <c r="W315" s="585"/>
      <c r="X315" s="507" t="str">
        <f t="shared" si="121"/>
        <v>FOR SURVEY</v>
      </c>
      <c r="Y315" s="623"/>
      <c r="Z315" s="623"/>
      <c r="AA315" s="624"/>
      <c r="AB315" s="580"/>
      <c r="AC315" s="624"/>
      <c r="AD315" s="625"/>
      <c r="AE315" s="512" t="s">
        <v>181</v>
      </c>
      <c r="AF315" s="626">
        <f t="shared" si="122"/>
        <v>0</v>
      </c>
      <c r="AG315" s="591">
        <f t="shared" si="97"/>
        <v>0</v>
      </c>
      <c r="AH315" s="581"/>
      <c r="AI315" s="581"/>
      <c r="AJ315" s="581"/>
      <c r="AK315" s="581"/>
      <c r="AL315" s="581"/>
      <c r="AM315" s="581"/>
      <c r="AN315" s="505">
        <f t="shared" si="123"/>
        <v>0</v>
      </c>
      <c r="AO315" s="516" t="str">
        <f t="shared" si="108"/>
        <v>6-1900</v>
      </c>
      <c r="AP315" s="584"/>
      <c r="AQ315" s="584">
        <v>36</v>
      </c>
      <c r="AR315" s="515" t="str">
        <f t="shared" si="102"/>
        <v>WAITING FOR PLAN</v>
      </c>
      <c r="AS315" s="515"/>
      <c r="AT315" s="515"/>
      <c r="AU315" s="517"/>
      <c r="AV315" s="517"/>
      <c r="AW315" s="514"/>
      <c r="AX315" s="515"/>
      <c r="AY315" s="517"/>
      <c r="AZ315" s="517"/>
      <c r="BA315" s="580"/>
      <c r="BB315" s="580"/>
      <c r="BC315" s="627"/>
      <c r="BD315" s="590"/>
      <c r="BE315" s="591"/>
      <c r="BF315" s="591"/>
      <c r="BG315" s="591"/>
      <c r="BH315" s="584"/>
      <c r="BI315" s="591"/>
      <c r="BJ315" s="591"/>
      <c r="BK315" s="584"/>
      <c r="BL315" s="584"/>
      <c r="BM315" s="591"/>
      <c r="BN315" s="591"/>
      <c r="BO315" s="591"/>
      <c r="BP315" s="591"/>
      <c r="BQ315" s="592"/>
      <c r="BR315" s="505">
        <f t="shared" si="109"/>
        <v>0</v>
      </c>
      <c r="BS315" s="505" t="str">
        <f t="shared" si="124"/>
        <v>1-1900</v>
      </c>
      <c r="BT315" s="499">
        <f t="shared" si="132"/>
        <v>3</v>
      </c>
      <c r="BU315" s="499" t="str">
        <f t="shared" si="98"/>
        <v/>
      </c>
      <c r="BV315" s="499"/>
      <c r="BW315" s="499" t="str">
        <f t="shared" si="125"/>
        <v/>
      </c>
      <c r="BX315" s="499">
        <f t="shared" si="99"/>
        <v>0</v>
      </c>
      <c r="BY315" s="499"/>
      <c r="BZ315" s="499"/>
      <c r="CA315" s="584"/>
      <c r="CB315" s="520">
        <f t="shared" si="126"/>
        <v>0</v>
      </c>
      <c r="CC315" s="521">
        <v>2</v>
      </c>
      <c r="CD315" s="522">
        <f t="shared" si="103"/>
        <v>0</v>
      </c>
      <c r="CE315" s="628"/>
      <c r="CF315" s="628"/>
      <c r="CG315" s="592"/>
      <c r="CH315" s="629"/>
      <c r="CI315" s="630">
        <f t="shared" si="127"/>
        <v>0</v>
      </c>
      <c r="CJ315" s="580"/>
      <c r="CK315" s="631"/>
      <c r="CL315" s="631"/>
      <c r="CM315" s="513">
        <f t="shared" si="128"/>
        <v>0</v>
      </c>
      <c r="CN315" s="513">
        <f t="shared" si="129"/>
        <v>0</v>
      </c>
      <c r="CO315" s="580"/>
      <c r="CP315" s="580"/>
      <c r="CQ315" s="580"/>
      <c r="CR315" s="501">
        <f t="shared" si="130"/>
        <v>0</v>
      </c>
      <c r="CS315" s="632"/>
      <c r="CT315" s="632"/>
      <c r="CU315" s="527">
        <f t="shared" si="131"/>
        <v>0</v>
      </c>
      <c r="CV315" s="633"/>
    </row>
    <row r="316" hidden="1" spans="1:100">
      <c r="A316" s="584"/>
      <c r="B316" s="581" t="s">
        <v>363</v>
      </c>
      <c r="C316" s="581" t="s">
        <v>117</v>
      </c>
      <c r="D316" s="621" t="s">
        <v>118</v>
      </c>
      <c r="E316" s="581"/>
      <c r="F316" s="581"/>
      <c r="G316" s="581"/>
      <c r="H316" s="581" t="s">
        <v>155</v>
      </c>
      <c r="I316" s="581" t="s">
        <v>156</v>
      </c>
      <c r="J316" s="580"/>
      <c r="K316" s="580"/>
      <c r="L316" s="581"/>
      <c r="M316" s="595"/>
      <c r="N316" s="588" t="s">
        <v>1094</v>
      </c>
      <c r="O316" s="501"/>
      <c r="P316" s="500" t="str">
        <f t="shared" si="96"/>
        <v>NO DATA</v>
      </c>
      <c r="Q316" s="580"/>
      <c r="R316" s="580"/>
      <c r="S316" s="504" t="str">
        <f t="shared" si="118"/>
        <v>NOT STARTED</v>
      </c>
      <c r="T316" s="505">
        <f t="shared" si="119"/>
        <v>0</v>
      </c>
      <c r="U316" s="622" t="str">
        <f t="shared" si="120"/>
        <v/>
      </c>
      <c r="V316" s="584"/>
      <c r="W316" s="585"/>
      <c r="X316" s="507" t="str">
        <f t="shared" si="121"/>
        <v>FOR SURVEY</v>
      </c>
      <c r="Y316" s="623"/>
      <c r="Z316" s="623"/>
      <c r="AA316" s="624"/>
      <c r="AB316" s="580"/>
      <c r="AC316" s="624"/>
      <c r="AD316" s="625"/>
      <c r="AE316" s="512"/>
      <c r="AF316" s="626">
        <f t="shared" si="122"/>
        <v>0</v>
      </c>
      <c r="AG316" s="591">
        <f t="shared" si="97"/>
        <v>0</v>
      </c>
      <c r="AH316" s="581"/>
      <c r="AI316" s="581"/>
      <c r="AJ316" s="581"/>
      <c r="AK316" s="581"/>
      <c r="AL316" s="581"/>
      <c r="AM316" s="581"/>
      <c r="AN316" s="505">
        <f t="shared" si="123"/>
        <v>0</v>
      </c>
      <c r="AO316" s="516" t="str">
        <f t="shared" si="108"/>
        <v/>
      </c>
      <c r="AP316" s="584"/>
      <c r="AQ316" s="584"/>
      <c r="AR316" s="515" t="str">
        <f t="shared" si="102"/>
        <v>WAITING FOR PLAN</v>
      </c>
      <c r="AS316" s="515"/>
      <c r="AT316" s="515"/>
      <c r="AU316" s="517"/>
      <c r="AV316" s="517"/>
      <c r="AW316" s="514"/>
      <c r="AX316" s="515"/>
      <c r="AY316" s="517"/>
      <c r="AZ316" s="517"/>
      <c r="BA316" s="580"/>
      <c r="BB316" s="580"/>
      <c r="BC316" s="627"/>
      <c r="BD316" s="590"/>
      <c r="BE316" s="591"/>
      <c r="BF316" s="591"/>
      <c r="BG316" s="591"/>
      <c r="BH316" s="584"/>
      <c r="BI316" s="591"/>
      <c r="BJ316" s="591"/>
      <c r="BK316" s="584"/>
      <c r="BL316" s="584"/>
      <c r="BM316" s="591"/>
      <c r="BN316" s="591"/>
      <c r="BO316" s="591"/>
      <c r="BP316" s="591"/>
      <c r="BQ316" s="592"/>
      <c r="BR316" s="505">
        <f t="shared" si="109"/>
        <v>0</v>
      </c>
      <c r="BS316" s="505" t="str">
        <f t="shared" si="124"/>
        <v>1-1900</v>
      </c>
      <c r="BT316" s="499">
        <f t="shared" si="132"/>
        <v>3</v>
      </c>
      <c r="BU316" s="499" t="str">
        <f t="shared" si="98"/>
        <v/>
      </c>
      <c r="BV316" s="499"/>
      <c r="BW316" s="499" t="str">
        <f t="shared" si="125"/>
        <v/>
      </c>
      <c r="BX316" s="499">
        <f t="shared" si="99"/>
        <v>0</v>
      </c>
      <c r="BY316" s="499"/>
      <c r="BZ316" s="499"/>
      <c r="CA316" s="584"/>
      <c r="CB316" s="520">
        <f t="shared" si="126"/>
        <v>0</v>
      </c>
      <c r="CC316" s="521"/>
      <c r="CD316" s="522">
        <f t="shared" si="103"/>
        <v>0</v>
      </c>
      <c r="CE316" s="628"/>
      <c r="CF316" s="628"/>
      <c r="CG316" s="592"/>
      <c r="CH316" s="629"/>
      <c r="CI316" s="630">
        <f t="shared" si="127"/>
        <v>0</v>
      </c>
      <c r="CJ316" s="580"/>
      <c r="CK316" s="631"/>
      <c r="CL316" s="631"/>
      <c r="CM316" s="513">
        <f t="shared" si="128"/>
        <v>0</v>
      </c>
      <c r="CN316" s="513">
        <f t="shared" si="129"/>
        <v>0</v>
      </c>
      <c r="CO316" s="580"/>
      <c r="CP316" s="580"/>
      <c r="CQ316" s="580"/>
      <c r="CR316" s="501">
        <f t="shared" si="130"/>
        <v>0</v>
      </c>
      <c r="CS316" s="632"/>
      <c r="CT316" s="632"/>
      <c r="CU316" s="527">
        <f t="shared" si="131"/>
        <v>0</v>
      </c>
      <c r="CV316" s="633"/>
    </row>
    <row r="317" hidden="1" spans="1:100">
      <c r="A317" s="584"/>
      <c r="B317" s="581" t="s">
        <v>116</v>
      </c>
      <c r="C317" s="581" t="s">
        <v>292</v>
      </c>
      <c r="D317" s="621" t="s">
        <v>118</v>
      </c>
      <c r="E317" s="581"/>
      <c r="F317" s="581"/>
      <c r="G317" s="581" t="s">
        <v>162</v>
      </c>
      <c r="H317" s="580" t="s">
        <v>155</v>
      </c>
      <c r="I317" s="581"/>
      <c r="J317" s="580"/>
      <c r="K317" s="580"/>
      <c r="L317" s="581"/>
      <c r="M317" s="581"/>
      <c r="N317" s="588" t="s">
        <v>1095</v>
      </c>
      <c r="O317" s="501" t="s">
        <v>582</v>
      </c>
      <c r="P317" s="500" t="str">
        <f t="shared" si="96"/>
        <v>NO DATA</v>
      </c>
      <c r="Q317" s="580">
        <v>0</v>
      </c>
      <c r="R317" s="580"/>
      <c r="S317" s="504" t="str">
        <f t="shared" si="118"/>
        <v>NOT STARTED</v>
      </c>
      <c r="T317" s="505">
        <f t="shared" si="119"/>
        <v>0</v>
      </c>
      <c r="U317" s="622" t="str">
        <f t="shared" si="120"/>
        <v/>
      </c>
      <c r="V317" s="584"/>
      <c r="W317" s="585"/>
      <c r="X317" s="507" t="str">
        <f t="shared" si="121"/>
        <v>FOR SURVEY</v>
      </c>
      <c r="Y317" s="623"/>
      <c r="Z317" s="623"/>
      <c r="AA317" s="624"/>
      <c r="AB317" s="580"/>
      <c r="AC317" s="624"/>
      <c r="AD317" s="625"/>
      <c r="AE317" s="512" t="s">
        <v>181</v>
      </c>
      <c r="AF317" s="626">
        <f t="shared" si="122"/>
        <v>0</v>
      </c>
      <c r="AG317" s="591">
        <f t="shared" si="97"/>
        <v>0</v>
      </c>
      <c r="AH317" s="581"/>
      <c r="AI317" s="581"/>
      <c r="AJ317" s="581"/>
      <c r="AK317" s="581"/>
      <c r="AL317" s="581"/>
      <c r="AM317" s="581"/>
      <c r="AN317" s="505">
        <f t="shared" si="123"/>
        <v>0</v>
      </c>
      <c r="AO317" s="516" t="str">
        <f t="shared" si="108"/>
        <v>6-1900</v>
      </c>
      <c r="AP317" s="584"/>
      <c r="AQ317" s="584">
        <v>36</v>
      </c>
      <c r="AR317" s="515" t="str">
        <f t="shared" si="102"/>
        <v>WAITING FOR PLAN</v>
      </c>
      <c r="AS317" s="515"/>
      <c r="AT317" s="515"/>
      <c r="AU317" s="517"/>
      <c r="AV317" s="517"/>
      <c r="AW317" s="514"/>
      <c r="AX317" s="515"/>
      <c r="AY317" s="517"/>
      <c r="AZ317" s="517"/>
      <c r="BA317" s="580"/>
      <c r="BB317" s="580"/>
      <c r="BC317" s="627"/>
      <c r="BD317" s="590"/>
      <c r="BE317" s="591"/>
      <c r="BF317" s="591"/>
      <c r="BG317" s="591"/>
      <c r="BH317" s="584"/>
      <c r="BI317" s="591"/>
      <c r="BJ317" s="591"/>
      <c r="BK317" s="584"/>
      <c r="BL317" s="584"/>
      <c r="BM317" s="591"/>
      <c r="BN317" s="591"/>
      <c r="BO317" s="591"/>
      <c r="BP317" s="591"/>
      <c r="BQ317" s="592"/>
      <c r="BR317" s="505">
        <f t="shared" si="109"/>
        <v>0</v>
      </c>
      <c r="BS317" s="505" t="str">
        <f t="shared" si="124"/>
        <v>1-1900</v>
      </c>
      <c r="BT317" s="499">
        <f t="shared" si="132"/>
        <v>3</v>
      </c>
      <c r="BU317" s="499" t="str">
        <f t="shared" si="98"/>
        <v/>
      </c>
      <c r="BV317" s="499"/>
      <c r="BW317" s="499" t="str">
        <f t="shared" si="125"/>
        <v/>
      </c>
      <c r="BX317" s="499">
        <f t="shared" si="99"/>
        <v>0</v>
      </c>
      <c r="BY317" s="499"/>
      <c r="BZ317" s="499"/>
      <c r="CA317" s="584"/>
      <c r="CB317" s="520">
        <f t="shared" si="126"/>
        <v>0</v>
      </c>
      <c r="CC317" s="521">
        <v>2</v>
      </c>
      <c r="CD317" s="522">
        <f t="shared" si="103"/>
        <v>0</v>
      </c>
      <c r="CE317" s="628"/>
      <c r="CF317" s="628"/>
      <c r="CG317" s="592"/>
      <c r="CH317" s="629"/>
      <c r="CI317" s="630">
        <f t="shared" si="127"/>
        <v>0</v>
      </c>
      <c r="CJ317" s="580"/>
      <c r="CK317" s="631"/>
      <c r="CL317" s="631"/>
      <c r="CM317" s="513">
        <f t="shared" si="128"/>
        <v>0</v>
      </c>
      <c r="CN317" s="513">
        <f t="shared" si="129"/>
        <v>0</v>
      </c>
      <c r="CO317" s="580"/>
      <c r="CP317" s="580"/>
      <c r="CQ317" s="580"/>
      <c r="CR317" s="501">
        <f t="shared" si="130"/>
        <v>0</v>
      </c>
      <c r="CS317" s="632"/>
      <c r="CT317" s="632"/>
      <c r="CU317" s="527">
        <f t="shared" si="131"/>
        <v>0</v>
      </c>
      <c r="CV317" s="633"/>
    </row>
  </sheetData>
  <customSheetViews>
    <customSheetView guid="{72B573B4-C52F-44A8-BE55-C88C9D3C6F51}" scale="50" showPageBreaks="1" showAutoFilter="1" topLeftCell="B1">
      <pane xSplit="14" ySplit="3" topLeftCell="P4" activePane="bottomRight" state="frozenSplit"/>
      <selection activeCell="I1" sqref="I$1:L$1048576"/>
      <pageMargins left="0.75" right="0.75" top="1" bottom="1" header="0.5" footer="0.5"/>
      <pageSetup paperSize="1" orientation="portrait"/>
      <headerFooter/>
      <autoFilter ref="G3:DU442"/>
    </customSheetView>
  </customSheetViews>
  <conditionalFormatting sqref="T4:U317">
    <cfRule type="dataBar" priority="1">
      <dataBar>
        <cfvo type="min"/>
        <cfvo type="max"/>
        <color rgb="FF638EC6"/>
      </dataBar>
      <extLst>
        <ext xmlns:x14="http://schemas.microsoft.com/office/spreadsheetml/2009/9/main" uri="{B025F937-C7B1-47D3-B67F-A62EFF666E3E}">
          <x14:id>{16cebd22-6bd1-4e1d-92eb-942147bd908b}</x14:id>
        </ext>
      </extLst>
    </cfRule>
    <cfRule type="dataBar" priority="2">
      <dataBar>
        <cfvo type="min"/>
        <cfvo type="max"/>
        <color rgb="FF638EC6"/>
      </dataBar>
      <extLst>
        <ext xmlns:x14="http://schemas.microsoft.com/office/spreadsheetml/2009/9/main" uri="{B025F937-C7B1-47D3-B67F-A62EFF666E3E}">
          <x14:id>{bbba5534-aa67-4ad5-bc84-6a2a475198ba}</x14:id>
        </ext>
      </extLst>
    </cfRule>
  </conditionalFormatting>
  <conditionalFormatting sqref="AN4 AN5:AO51 AN52:AN317">
    <cfRule type="dataBar" priority="5">
      <dataBar>
        <cfvo type="min"/>
        <cfvo type="max"/>
        <color rgb="FF638EC6"/>
      </dataBar>
      <extLst>
        <ext xmlns:x14="http://schemas.microsoft.com/office/spreadsheetml/2009/9/main" uri="{B025F937-C7B1-47D3-B67F-A62EFF666E3E}">
          <x14:id>{ee36ef86-658c-4fd7-a602-bb46c557a6e4}</x14:id>
        </ext>
      </extLst>
    </cfRule>
    <cfRule type="dataBar" priority="6">
      <dataBar>
        <cfvo type="min"/>
        <cfvo type="max"/>
        <color rgb="FF638EC6"/>
      </dataBar>
      <extLst>
        <ext xmlns:x14="http://schemas.microsoft.com/office/spreadsheetml/2009/9/main" uri="{B025F937-C7B1-47D3-B67F-A62EFF666E3E}">
          <x14:id>{b7b0d61a-851c-47d2-a630-eb8c8190f611}</x14:id>
        </ext>
      </extLst>
    </cfRule>
  </conditionalFormatting>
  <conditionalFormatting sqref="BR4:BS317">
    <cfRule type="dataBar" priority="3">
      <dataBar>
        <cfvo type="min"/>
        <cfvo type="max"/>
        <color rgb="FF638EC6"/>
      </dataBar>
      <extLst>
        <ext xmlns:x14="http://schemas.microsoft.com/office/spreadsheetml/2009/9/main" uri="{B025F937-C7B1-47D3-B67F-A62EFF666E3E}">
          <x14:id>{287c86d7-5900-4ed6-904a-2e9a3ab3c6f6}</x14:id>
        </ext>
      </extLst>
    </cfRule>
    <cfRule type="dataBar" priority="4">
      <dataBar>
        <cfvo type="min"/>
        <cfvo type="max"/>
        <color rgb="FF638EC6"/>
      </dataBar>
      <extLst>
        <ext xmlns:x14="http://schemas.microsoft.com/office/spreadsheetml/2009/9/main" uri="{B025F937-C7B1-47D3-B67F-A62EFF666E3E}">
          <x14:id>{00551dc8-dd6d-4355-839c-e106c002e096}</x14:id>
        </ext>
      </extLst>
    </cfRule>
  </conditionalFormatting>
  <conditionalFormatting sqref="CI4:CJ317">
    <cfRule type="dataBar" priority="229">
      <dataBar>
        <cfvo type="min"/>
        <cfvo type="max"/>
        <color rgb="FF638EC6"/>
      </dataBar>
      <extLst>
        <ext xmlns:x14="http://schemas.microsoft.com/office/spreadsheetml/2009/9/main" uri="{B025F937-C7B1-47D3-B67F-A62EFF666E3E}">
          <x14:id>{9637b650-3d32-4048-9e2a-c328d38a2fff}</x14:id>
        </ext>
      </extLst>
    </cfRule>
    <cfRule type="dataBar" priority="230">
      <dataBar>
        <cfvo type="min"/>
        <cfvo type="max"/>
        <color rgb="FF638EC6"/>
      </dataBar>
      <extLst>
        <ext xmlns:x14="http://schemas.microsoft.com/office/spreadsheetml/2009/9/main" uri="{B025F937-C7B1-47D3-B67F-A62EFF666E3E}">
          <x14:id>{443f5081-f0a4-404b-85b6-409e0cffb51b}</x14:id>
        </ext>
      </extLst>
    </cfRule>
  </conditionalFormatting>
  <conditionalFormatting sqref="L52:L56 W53:W56 L57:L96 W57:W96 L97:L109 W97:W109 L110:L134 W110:W134 L135:L247 W135:W247 L248 W248 L249:L250 W249:W250 L251:M256 W251:W256 L257:M258 W257:W258 L259:M260 W259:W260 L261:M261 W261 L262:M262 W262 L263:M265 W263:W265 L266:M266 W266 L267:M271 W267:W271 L272:M272 W272 L273:M276 W273:W276 L277:M277 W277 L278:M282 W278:W282 L283:M283 W283 L284:M288 W284:W288 L289:M289 W289 L290:M294 W290:W294 L295:M295 W295 L296:M300 W296:W300 L301:M301 W301 L302:M306 W302:W306 L307:M307 W307 L308:M312 W308:W312 L313:M313 W313 L314:M315 W314:W315 L316:M316 W316 L317:M317 W317 L318:M1048576 O318:P1048576 W318:W1048576">
    <cfRule type="duplicateValues" dxfId="233" priority="15565"/>
  </conditionalFormatting>
  <pageMargins left="0.75" right="0.75" top="1" bottom="1" header="0.5" footer="0.5"/>
  <pageSetup paperSize="1" orientation="portrait"/>
  <headerFooter/>
  <ignoredErrors>
    <ignoredError sqref="AD1 Y1 Z1:Z2" formula="1" formulaRange="1" calculatedColumn="1"/>
    <ignoredError sqref="CW1:XFA247 CW249:XFA250 BO33:BT33 A30:I30 BQ23:BT23 A21:J29 O20:Y20 AP5:AP315 BO19:BT22 BO15:BT15 BK8 BO6:BT6 BQ5:BT5 BO5 BG5 BT4 BV108:CE315 BW107:CE107 BV43:CE106 CA42:CE42 BW42:BX42 BW41:CE41 BV40:CE40 BW39:CE39 BV37:CE38 BW34:CE36 CA33:CE33 BW33:BX33 BW27:CE32 BV26:CE26 BW25:CE25 BV23:CE24 CA20:CD22 CA19:CE19 BW19:BX22 BV18:CE18 BZ17:CE17 BW17:BX17 BW16:CE16 CA14:CE15 BW14:BY14 BV13:CE13 CB12:CE12 BV12:BX12 CA11:CE11 BW11:BX11 BV9:CE10 CB8:CE8 BV8:BX8 BV7:CE7 BV6:BX6 CA5:CE5 CB6:CE6 BW5 CG249:CV315 CU248:CV248 CG248:CS248 CG13:CV247 CG12:CI12 CG1:CV3 CG9:CV11 CT8:CV8 CR8 CG8:CP8 CG5:CV5 CG6 CI6:CV6 CG7:CV7 CT12:CV12 CR12 CK12:CP12 BW15:BX15 AQ31:AR31 AQ22:AR23 AQ20:AR20 AQ16:AR17 AQ27:AR28 AQ39:AS42 AQ38:AR38 AQ34:AR34 AR43:AS51 AQ52:AS56 AR57:AS57 AQ58:AS59 AR60:AS62 AQ63:AS63 AR64:AS72 AQ73:AS75 AR76:AS76 AQ77:AS78 AR79:AS82 AQ83:AS83 AR84:AS84 AQ85:AS90 AR91:AS92 AQ93:AS117 AR118:AS118 AQ119:AS120 AR121:AS121 AQ122:AS128 AR129:AS131 AQ132:AS133 AR134:AS134 AQ135:AS135 AR136:AS138 AQ139:AS139 AR140:AS149 AQ150:AS151 AR152:AS154 AQ155:AS159 AR160:AS160 AQ161:AS164 AR165:AS167 AQ168:AS168 AR169:AS169 AQ170:AS170 AR171:AS171 AQ172:AS172 AR173:AS179 AQ180:AS180 AR181:AS182 AQ183:AS184 AR185:AS185 AQ186:AS186 AR187:AS187 AQ188:AS188 AR189:AS190 AQ191:AS191 AR192:AS193 AQ194:AS195 AR196:AS196 AQ197:AS197 AR198:AS198 AQ199:AS199 AR200:AS203 AQ204:AS204 AR205:AS250 AQ251:AS315 A20:M20 A4:Y13 A14:M14 O14:Y14 A15:Y19 K42:P42 K40:Y41 R39:Y39 K21:Y38 K43:T51 X49:X51 X43:Y48 K52:Y56 K57:T57 X57:Y57 K58:Y59 K60:T62 X60:Y62 K63:Y63 K64:T72 X64:Y72 K73:Y75 K76:T76 X76:Y76 K77:Y78 K79:T82 X79:Y82 K83:Y83 K84:T84 X84:Y84 K85:Y90 K91:T92 X91:Y92 K110:Y117 K109:X109 K106:Y108 K105:X105 K103:X103 K101:X101 K99:X99 K93:Y98 K118:T118 X118:Y118 K119:Y120 K121:T121 X121:Y121 K122:Y128 K129:T131 X129:Y131 K132:Y133 K134:T134 X134:Y134 K135:Y135 K136:T138 X136:Y138 K139:Y139 K140:T149 X140:Y149 K150:Y151 K152:T154 X152:Y154 K155:Y159 K160:T160 X160:Y160 K161:Y164 K165:T167 X165:Y167 K168:Y168 K169:T169 X169:Y169 K170:Y170 K171:T171 X171:Y171 K172:Y172 K173:T179 X173:Y179 K180:Y180 K181:T182 X181:Y182 K183:Y184 K185:T185 X185:Y185 K186:Y186 K187:T187 X187:Y187 K188:Y188 K189:T190 X189:Y190 K191:Y191 K192:T193 X192:Y193 K194:Y195 K196:T196 X196:Y196 K197:Y197 K198:T198 X198:Y198 K199:Y199 K200:T203 X200:Y203 K204:Y204 K205:T250 X205:Y250 K251:Y315 A105:J315 A104:B104 A40:J103 D39:P39 A39:B39 A31:J38 BV317:CE317 CG317:CV317 AU23 AQ21:AU21 AU20 AT39:AU315 AQ35:AU37 AU34 AQ29:AU30 AU28 AQ24:AU26 AQ18:AU19 AQ9:AU14 AQ15:AZ15 AP4:AZ4 AV10:AZ10 AV9:BA9 AW17:AZ17 AV25:BA26 AV23:AZ24 AW27:BA27 AV28:AZ30 AV34:AZ35 AV41:AZ41 AV39:AZ39 BC23 AQ5:BC5 BC15 AQ8:BC8 AV19:BC21 BC4 AQ32:BC33 AV11:BC14 BC9:BC10 BC29:BC31 AV36:BC37 BC34:BC35 AV42:BC315 BC41 AW16:BB16 BB24:BC27 AU22:BE22 BD11:BD12 BD23:BD24 AU38:BD38 BD16 BB28:BD28 BD10:BE10 BD30 BD36 BD31:BE35 AV40:BD40 BF19:BG22 BD13:BG14 BF12 BF28 BF30 BF35:BF36 BF31:BG34 BC39:BG39 BF40 BD41:BG315 BF24 BE15:BG15 BE19:BE21 BE4:BE5 BE8:BE9 BE25:BG25 AQ6:BH6 BF8:BH8 BH20:BH22 BF4:BH4 BH14:BH15 BF38:BH38 AW18:BH18 BD29:BH29 BH33:BH36 BH41:BH42 BH24:BH25 BG11:BH11 BH12:BK13 AQ7:BK7 BB17:BK17 BH28:BK28 BJ29 BH30:BK32 BF9:BK10 BD26:BK27 BJ16 BK6:BL6 BK19:BL22 BK33:BL33 BI5:BM5 BK4:BR4 AE1:BT1 AP317:BT317 BH43:BT315 BH39:BT40 BL26:BT32 BL16:BT17 BM14:BT14 BM24:BT25 BM18:BT18 BD37:BT37 BM34:BT36 BM38:BT38 BM41:BT42 BL7:BT13 BK15:BL15 Z106:AA315 AA105 D104:AA104 AA103 K102:AA102 K100:AA100 AA99 Z48:AA98 Z47 Z46:AA46 Z45 Z43:AA44 R42:AC42 AC46 AB44:AC45 AC43 Z4:AC41 AB47:AC315 A317:AN317 AD4:AN315 AA1:AC1 A1:X1" calculatedColumn="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6cebd22-6bd1-4e1d-92eb-942147bd908b}">
            <x14:dataBar minLength="0" maxLength="100" border="1" negativeBarBorderColorSameAsPositive="0" direction="leftToRight">
              <x14:cfvo type="autoMin"/>
              <x14:cfvo type="autoMax"/>
              <x14:borderColor rgb="FF638EC6"/>
              <x14:negativeFillColor rgb="FFFF0000"/>
              <x14:negativeBorderColor rgb="FFFF0000"/>
              <x14:axisColor rgb="FF000000"/>
            </x14:dataBar>
          </x14:cfRule>
          <x14:cfRule type="dataBar" id="{bbba5534-aa67-4ad5-bc84-6a2a475198ba}">
            <x14:dataBar minLength="0" maxLength="100" border="1" negativeBarBorderColorSameAsPositive="0">
              <x14:cfvo type="autoMin"/>
              <x14:cfvo type="autoMax"/>
              <x14:borderColor rgb="FF638EC6"/>
              <x14:negativeFillColor rgb="FFFF0000"/>
              <x14:negativeBorderColor rgb="FFFF0000"/>
              <x14:axisColor rgb="FF000000"/>
            </x14:dataBar>
          </x14:cfRule>
          <xm:sqref>T4:U317</xm:sqref>
        </x14:conditionalFormatting>
        <x14:conditionalFormatting xmlns:xm="http://schemas.microsoft.com/office/excel/2006/main">
          <x14:cfRule type="dataBar" id="{ee36ef86-658c-4fd7-a602-bb46c557a6e4}">
            <x14:dataBar minLength="0" maxLength="100" border="1" negativeBarBorderColorSameAsPositive="0" direction="leftToRight">
              <x14:cfvo type="autoMin"/>
              <x14:cfvo type="autoMax"/>
              <x14:borderColor rgb="FF638EC6"/>
              <x14:negativeFillColor rgb="FFFF0000"/>
              <x14:negativeBorderColor rgb="FFFF0000"/>
              <x14:axisColor rgb="FF000000"/>
            </x14:dataBar>
          </x14:cfRule>
          <x14:cfRule type="dataBar" id="{b7b0d61a-851c-47d2-a630-eb8c8190f611}">
            <x14:dataBar minLength="0" maxLength="100" border="1" negativeBarBorderColorSameAsPositive="0">
              <x14:cfvo type="autoMin"/>
              <x14:cfvo type="autoMax"/>
              <x14:borderColor rgb="FF638EC6"/>
              <x14:negativeFillColor rgb="FFFF0000"/>
              <x14:negativeBorderColor rgb="FFFF0000"/>
              <x14:axisColor rgb="FF000000"/>
            </x14:dataBar>
          </x14:cfRule>
          <xm:sqref>AN4 AN5:AO51 AN52:AN317</xm:sqref>
        </x14:conditionalFormatting>
        <x14:conditionalFormatting xmlns:xm="http://schemas.microsoft.com/office/excel/2006/main">
          <x14:cfRule type="dataBar" id="{287c86d7-5900-4ed6-904a-2e9a3ab3c6f6}">
            <x14:dataBar minLength="0" maxLength="100" border="1" negativeBarBorderColorSameAsPositive="0" direction="leftToRight">
              <x14:cfvo type="autoMin"/>
              <x14:cfvo type="autoMax"/>
              <x14:borderColor rgb="FF638EC6"/>
              <x14:negativeFillColor rgb="FFFF0000"/>
              <x14:negativeBorderColor rgb="FFFF0000"/>
              <x14:axisColor rgb="FF000000"/>
            </x14:dataBar>
          </x14:cfRule>
          <x14:cfRule type="dataBar" id="{00551dc8-dd6d-4355-839c-e106c002e096}">
            <x14:dataBar minLength="0" maxLength="100" border="1" negativeBarBorderColorSameAsPositive="0">
              <x14:cfvo type="autoMin"/>
              <x14:cfvo type="autoMax"/>
              <x14:borderColor rgb="FF638EC6"/>
              <x14:negativeFillColor rgb="FFFF0000"/>
              <x14:negativeBorderColor rgb="FFFF0000"/>
              <x14:axisColor rgb="FF000000"/>
            </x14:dataBar>
          </x14:cfRule>
          <xm:sqref>BR4:BS317</xm:sqref>
        </x14:conditionalFormatting>
        <x14:conditionalFormatting xmlns:xm="http://schemas.microsoft.com/office/excel/2006/main">
          <x14:cfRule type="dataBar" id="{9637b650-3d32-4048-9e2a-c328d38a2fff}">
            <x14:dataBar minLength="0" maxLength="100" border="1" negativeBarBorderColorSameAsPositive="0" direction="leftToRight">
              <x14:cfvo type="autoMin"/>
              <x14:cfvo type="autoMax"/>
              <x14:borderColor rgb="FF638EC6"/>
              <x14:negativeFillColor rgb="FFFF0000"/>
              <x14:negativeBorderColor rgb="FFFF0000"/>
              <x14:axisColor rgb="FF000000"/>
            </x14:dataBar>
          </x14:cfRule>
          <x14:cfRule type="dataBar" id="{443f5081-f0a4-404b-85b6-409e0cffb51b}">
            <x14:dataBar minLength="0" maxLength="100" border="1" negativeBarBorderColorSameAsPositive="0">
              <x14:cfvo type="autoMin"/>
              <x14:cfvo type="autoMax"/>
              <x14:borderColor rgb="FF638EC6"/>
              <x14:negativeFillColor rgb="FFFF0000"/>
              <x14:negativeBorderColor rgb="FFFF0000"/>
              <x14:axisColor rgb="FF000000"/>
            </x14:dataBar>
          </x14:cfRule>
          <xm:sqref>CI4:CJ317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99"/>
  <sheetViews>
    <sheetView showGridLines="0" zoomScale="83" zoomScaleNormal="83" workbookViewId="0">
      <selection activeCell="A4" sqref="$A4:$XFD12"/>
    </sheetView>
  </sheetViews>
  <sheetFormatPr defaultColWidth="12.847619047619" defaultRowHeight="14" customHeight="1"/>
  <cols>
    <col min="1" max="1" width="12.847619047619" style="3"/>
    <col min="2" max="3" width="13.0761904761905" style="3" customWidth="1"/>
    <col min="4" max="6" width="12.847619047619" style="3" customWidth="1"/>
    <col min="7" max="7" width="11.9428571428571" style="3" customWidth="1"/>
    <col min="8" max="13" width="12.847619047619" style="3" customWidth="1"/>
    <col min="14" max="14" width="9.61904761904762" style="3" customWidth="1"/>
    <col min="15" max="18" width="12.847619047619" style="3" customWidth="1"/>
    <col min="19" max="19" width="11.9619047619048" style="3" customWidth="1"/>
    <col min="20" max="21" width="11.7904761904762" style="3" customWidth="1"/>
    <col min="22" max="26" width="11.9619047619048" style="3" customWidth="1"/>
    <col min="27" max="28" width="12.1809523809524" style="3" customWidth="1"/>
    <col min="29" max="29" width="25" style="3" customWidth="1"/>
    <col min="30" max="30" width="24.4285714285714" style="3"/>
    <col min="31" max="32" width="21.2857142857143" style="3"/>
    <col min="33" max="33" width="31.8571428571429" style="3" customWidth="1"/>
    <col min="34" max="34" width="35.8571428571429" style="3" hidden="1" customWidth="1"/>
    <col min="35" max="35" width="12.1809523809524" style="3" hidden="1" customWidth="1"/>
    <col min="36" max="36" width="24.4285714285714" style="3"/>
    <col min="37" max="38" width="21.2857142857143" style="3"/>
    <col min="39" max="39" width="20.7428571428571" style="3" customWidth="1"/>
    <col min="40" max="40" width="43.2" style="3" customWidth="1"/>
    <col min="41" max="41" width="17" style="248" customWidth="1"/>
    <col min="42" max="42" width="16.1428571428571" style="248" customWidth="1"/>
    <col min="43" max="43" width="16.1428571428571" style="249" customWidth="1"/>
    <col min="44" max="44" width="16.1428571428571" style="250" customWidth="1"/>
    <col min="45" max="45" width="17.9047619047619" style="250" customWidth="1"/>
    <col min="46" max="46" width="22.1428571428571" style="251"/>
    <col min="47" max="55" width="12.847619047619" style="3" customWidth="1"/>
    <col min="56" max="56" width="19.3714285714286" style="3" customWidth="1"/>
    <col min="57" max="58" width="12.847619047619" style="3" customWidth="1"/>
    <col min="59" max="59" width="12.847619047619" style="252" customWidth="1"/>
    <col min="60" max="60" width="15" style="3" customWidth="1"/>
    <col min="61" max="16361" width="12.847619047619" style="3" customWidth="1"/>
    <col min="16362" max="16384" width="12.847619047619" style="3"/>
  </cols>
  <sheetData>
    <row r="1" ht="16" customHeight="1" spans="1:60">
      <c r="A1" s="1" t="s">
        <v>1096</v>
      </c>
      <c r="B1" s="1"/>
      <c r="C1" s="1"/>
      <c r="D1" s="1"/>
      <c r="E1" s="2"/>
      <c r="F1" s="2"/>
      <c r="H1" s="1" t="s">
        <v>1097</v>
      </c>
      <c r="I1" s="1"/>
      <c r="J1" s="1"/>
      <c r="K1" s="1"/>
      <c r="L1" s="253" t="str">
        <f>A5</f>
        <v>Q1</v>
      </c>
      <c r="O1" s="1" t="s">
        <v>1098</v>
      </c>
      <c r="P1" s="1"/>
      <c r="Q1" s="1"/>
      <c r="R1" s="1"/>
      <c r="S1" s="253"/>
      <c r="U1" s="254"/>
      <c r="V1" s="255" t="s">
        <v>1099</v>
      </c>
      <c r="W1" s="255"/>
      <c r="X1" s="255"/>
      <c r="Y1" s="255"/>
      <c r="Z1" s="255"/>
      <c r="AA1" s="253" t="str">
        <f>A5</f>
        <v>Q1</v>
      </c>
      <c r="AD1" s="256" t="s">
        <v>1100</v>
      </c>
      <c r="AE1" s="256"/>
      <c r="AF1" s="257"/>
      <c r="AG1" s="257"/>
      <c r="AH1" s="258"/>
    </row>
    <row r="2" ht="16" customHeight="1" spans="1:60">
      <c r="A2" s="1"/>
      <c r="B2" s="1"/>
      <c r="C2" s="1"/>
      <c r="D2" s="1"/>
      <c r="E2" s="2"/>
      <c r="F2" s="2"/>
      <c r="H2" s="1"/>
      <c r="I2" s="1"/>
      <c r="J2" s="1"/>
      <c r="K2" s="1"/>
      <c r="L2" s="253"/>
      <c r="O2" s="1"/>
      <c r="P2" s="1"/>
      <c r="Q2" s="1"/>
      <c r="R2" s="1"/>
      <c r="S2" s="253"/>
      <c r="U2" s="254"/>
      <c r="V2" s="255"/>
      <c r="W2" s="255"/>
      <c r="X2" s="255"/>
      <c r="Y2" s="255"/>
      <c r="Z2" s="255"/>
      <c r="AA2" s="253"/>
      <c r="AD2" s="256"/>
      <c r="AE2" s="256"/>
      <c r="AF2" s="257"/>
      <c r="AG2" s="257"/>
      <c r="AH2" s="258"/>
    </row>
    <row r="3" ht="16" customHeight="1" spans="1:60">
      <c r="E3" s="4" t="s">
        <v>1101</v>
      </c>
      <c r="H3" s="259" t="s">
        <v>1102</v>
      </c>
      <c r="O3" s="259" t="s">
        <v>1103</v>
      </c>
      <c r="V3" s="259" t="s">
        <v>1104</v>
      </c>
      <c r="AU3" s="260" t="s">
        <v>2</v>
      </c>
      <c r="AV3" s="260" t="s">
        <v>116</v>
      </c>
    </row>
    <row r="4" s="5" customFormat="1" ht="15" customHeight="1" spans="1:60">
      <c r="A4" s="5" t="s">
        <v>1105</v>
      </c>
      <c r="B4" s="5" t="s">
        <v>1106</v>
      </c>
      <c r="C4" s="5" t="s">
        <v>16</v>
      </c>
      <c r="D4" s="5" t="s">
        <v>17</v>
      </c>
      <c r="E4" s="5" t="s">
        <v>1107</v>
      </c>
      <c r="F4" s="5" t="s">
        <v>1108</v>
      </c>
      <c r="H4" s="261" t="s">
        <v>1109</v>
      </c>
      <c r="I4" s="261" t="s">
        <v>1110</v>
      </c>
      <c r="J4" s="262" t="s">
        <v>1111</v>
      </c>
      <c r="K4" s="261" t="s">
        <v>1112</v>
      </c>
      <c r="L4" s="261" t="s">
        <v>1113</v>
      </c>
      <c r="M4" s="261" t="s">
        <v>1114</v>
      </c>
      <c r="O4" s="263" t="s">
        <v>1115</v>
      </c>
      <c r="P4" s="264" t="s">
        <v>1116</v>
      </c>
      <c r="Q4" s="265"/>
      <c r="R4" s="266" t="s">
        <v>1117</v>
      </c>
      <c r="S4" s="261" t="s">
        <v>116</v>
      </c>
      <c r="T4" s="261" t="s">
        <v>1118</v>
      </c>
      <c r="V4" s="261" t="s">
        <v>1119</v>
      </c>
      <c r="W4" s="261" t="s">
        <v>1120</v>
      </c>
      <c r="X4" s="262" t="s">
        <v>1121</v>
      </c>
      <c r="Y4" s="261" t="s">
        <v>1122</v>
      </c>
      <c r="Z4" s="261" t="s">
        <v>1123</v>
      </c>
      <c r="AA4" s="261" t="s">
        <v>1124</v>
      </c>
      <c r="AC4" s="267" t="s">
        <v>1125</v>
      </c>
      <c r="AD4" s="267" t="s">
        <v>3</v>
      </c>
      <c r="AE4" s="267" t="s">
        <v>1126</v>
      </c>
      <c r="AF4" s="267" t="s">
        <v>10</v>
      </c>
      <c r="AG4" s="268" t="s">
        <v>2</v>
      </c>
      <c r="AH4" s="267" t="s">
        <v>1127</v>
      </c>
      <c r="AI4" s="267" t="s">
        <v>1128</v>
      </c>
      <c r="AJ4" s="267" t="s">
        <v>1129</v>
      </c>
      <c r="AK4" s="267" t="s">
        <v>1130</v>
      </c>
      <c r="AL4" s="267" t="s">
        <v>1131</v>
      </c>
      <c r="AM4" s="267" t="s">
        <v>1132</v>
      </c>
      <c r="AN4" s="267" t="s">
        <v>1133</v>
      </c>
      <c r="AO4" s="269" t="s">
        <v>1134</v>
      </c>
      <c r="AP4" s="269" t="s">
        <v>1135</v>
      </c>
      <c r="AQ4" s="270" t="s">
        <v>1136</v>
      </c>
      <c r="AR4" s="271" t="s">
        <v>1137</v>
      </c>
      <c r="AS4" s="271" t="s">
        <v>1138</v>
      </c>
      <c r="BG4" s="272"/>
    </row>
    <row r="5" s="243" customFormat="1" ht="15" customHeight="1" spans="1:60">
      <c r="A5" s="6" t="s">
        <v>123</v>
      </c>
      <c r="B5" s="7" cm="1">
        <f t="array" ref="B5">IF(A5="ALL",ROWS(_xlfn.UNIQUE(_xlfn._xlws.FILTER('IRUP SITELIST'!N4:N1000,'IRUP SITELIST'!N4:N1000&lt;&gt;""))),ROWS(_xlfn.UNIQUE(_xlfn._xlws.FILTER('IRUP SITELIST'!N4:N1000,('IRUP SITELIST'!K4:K1000=A5)*('IRUP SITELIST'!N4:N1000&lt;&gt;"")))))</f>
        <v>40</v>
      </c>
      <c r="C5" s="273">
        <f>IF(A5="ALL",SUM('IRUP SITELIST'!Q4:Q1009),SUMIFS('IRUP SITELIST'!Q4:Q1009,'IRUP SITELIST'!K4:K1009,A5))</f>
        <v>4727.2</v>
      </c>
      <c r="D5" s="273">
        <f>IF(A5="ALL",SUM('IRUP SITELIST'!R4:R1009),SUMIFS('IRUP SITELIST'!R4:R1009,'IRUP SITELIST'!K4:K1009,A5))</f>
        <v>1379.7</v>
      </c>
      <c r="E5" s="273">
        <f>IF(A5="ALL",SUM('IRUP SITELIST'!CU:CU),SUMIFS('IRUP SITELIST'!CU:CU,'IRUP SITELIST'!K:K,A5))</f>
        <v>32.0071</v>
      </c>
      <c r="F5" s="7" t="str">
        <f>IF(A5="ALL","28,732",IF(A5="Q1","3487",IF(A5="Q2","3796",IF(A5="Q3","4371"))))</f>
        <v>3487</v>
      </c>
      <c r="H5" s="274">
        <f>IF(A5="ALL",COUNTIF('IRUP SITELIST'!X4:X1009,"ON GOING SURVEY"),COUNTIFS('IRUP SITELIST'!K4:K1009,A5,'IRUP SITELIST'!X4:X1009,"ON GOING SURVEY"))</f>
        <v>0</v>
      </c>
      <c r="I5" s="274">
        <f>IF(A5="ALL",COUNTIF('IRUP SITELIST'!Z4:Z1009,"&lt;&gt;"),COUNTIFS('IRUP SITELIST'!K4:K1009,A5,'IRUP SITELIST'!Z4:Z1009,"&lt;&gt;"))</f>
        <v>39</v>
      </c>
      <c r="J5" s="275">
        <f>IF(A5="ALL",COUNTIF('IRUP SITELIST'!AA4:AA1009,"&lt;&gt;"),COUNTIFS('IRUP SITELIST'!K4:K1009,A5,'IRUP SITELIST'!AA4:AA1009,"&lt;&gt;"))</f>
        <v>38</v>
      </c>
      <c r="K5" s="274">
        <f>IF(A5="ALL",COUNTIF('IRUP SITELIST'!AB4:AB1009,"&lt;&gt;"),COUNTIFS('IRUP SITELIST'!K4:K1009,A5,'IRUP SITELIST'!AB4:AB1009,"&lt;&gt;"))</f>
        <v>38</v>
      </c>
      <c r="L5" s="274">
        <f>IF(A5="ALL",COUNTIF('IRUP SITELIST'!AC4:AC1009,"&lt;&gt;"),COUNTIFS('IRUP SITELIST'!K4:K1009,A5,'IRUP SITELIST'!AC4:AC1009,"&lt;&gt;"))</f>
        <v>28</v>
      </c>
      <c r="M5" s="276">
        <f>IF(A5="ALL",COUNTIF('IRUP SITELIST'!AA4:AA317,""),COUNTIFS('IRUP SITELIST'!K4:K317,A5,'IRUP SITELIST'!AA4:AA317,""))</f>
        <v>2</v>
      </c>
      <c r="O5" s="277">
        <f>B5</f>
        <v>40</v>
      </c>
      <c r="P5" s="278">
        <f>IF(A5="ALL",COUNTIF('IRUP SITELIST'!AA4:AA1009,"&lt;&gt;"),COUNTIFS('IRUP SITELIST'!K4:K1009,A5,'IRUP SITELIST'!AA4:AA1009,"&lt;&gt;"))</f>
        <v>38</v>
      </c>
      <c r="Q5" s="279"/>
      <c r="R5" s="280">
        <f>IF(A5="ALL",COUNTIF('IRUP SITELIST'!AR4:AR1009,"ON GOING PERMITTING"),COUNTIFS('IRUP SITELIST'!K4:K1009,A5,'IRUP SITELIST'!AR4:AR1009,"ON GOING PERMITTING"))</f>
        <v>25</v>
      </c>
      <c r="S5" s="274">
        <f>IF(A5="ALL",COUNTIF('IRUP SITELIST'!BR4:BR1009,100%),COUNTIFS('IRUP SITELIST'!K4:K1009,A5,'IRUP SITELIST'!BR4:BR1009,100%))</f>
        <v>10</v>
      </c>
      <c r="T5" s="274">
        <f>O5-S5</f>
        <v>30</v>
      </c>
      <c r="V5" s="274">
        <f>IF(A5="ALL",COUNTIF('IRUP SITELIST'!CA:CA,"&lt;&gt;"),COUNTIFS('IRUP SITELIST'!K:K,A5,'IRUP SITELIST'!CA:CA,"&lt;&gt;"))</f>
        <v>4</v>
      </c>
      <c r="W5" s="274">
        <f>IF(A5="ALL",COUNTIF('IRUP SITELIST'!CH:CH,"EXTRACTION DONE"),COUNTIFS('IRUP SITELIST'!K:K,A5,'IRUP SITELIST'!CH:CH,"EXTRACTION DONE"))</f>
        <v>0</v>
      </c>
      <c r="X5" s="281">
        <f>IF(A5="ALL",SUM('IRUP SITELIST'!CS:CS),SUMIFS('IRUP SITELIST'!CS:CS,'IRUP SITELIST'!K:K,A5))</f>
        <v>6.1071</v>
      </c>
      <c r="Y5" s="282">
        <f>IF(A5="ALL",SUM('IRUP SITELIST'!CT:CT),SUMIFS('IRUP SITELIST'!CT:CT,'IRUP SITELIST'!K:K,A5))</f>
        <v>25.9</v>
      </c>
      <c r="Z5" s="282">
        <f>X5+Y5</f>
        <v>32.0071</v>
      </c>
      <c r="AA5" s="274">
        <f>S5-V5</f>
        <v>6</v>
      </c>
      <c r="AC5" s="283" t="s">
        <v>126</v>
      </c>
      <c r="AD5" s="283" t="str">
        <f>_xlfn.XLOOKUP(AC5,'IRUP SITELIST'!N:N,'IRUP SITELIST'!D:D)</f>
        <v>GMM</v>
      </c>
      <c r="AE5" s="283" t="str">
        <f>_xlfn.XLOOKUP(AC5,'IRUP SITELIST'!N:N,'IRUP SITELIST'!G:G)</f>
        <v>Manila City</v>
      </c>
      <c r="AF5" s="284" t="str">
        <f>_xlfn.XLOOKUP(AC5,'IRUP SITELIST'!N:N,'IRUP SITELIST'!K:K)</f>
        <v>Q1</v>
      </c>
      <c r="AG5" s="285" t="str">
        <f>_xlfn.XLOOKUP(AC5,'IRUP SITELIST'!N:N,'IRUP SITELIST'!S:S)</f>
        <v>ON GOING EXTRACTION</v>
      </c>
      <c r="AH5" s="283" t="str">
        <f>IF(_xlfn.XLOOKUP(AC5,'IRUP SITELIST'!N:N,'IRUP SITELIST'!CG:CG)=0,"",_xlfn.XLOOKUP(AC5,'IRUP SITELIST'!N:N,'IRUP SITELIST'!CG:CG))</f>
        <v>Jed, Mark, Ron, Adrian, Jerome, Naj, Alain</v>
      </c>
      <c r="AI5" s="283" t="str">
        <f>_xlfn.XLOOKUP(AC5,'IRUP SITELIST'!N:N,'IRUP SITELIST'!J:J)</f>
        <v>Jessa</v>
      </c>
      <c r="AJ5" s="286">
        <f>AL5-AK5</f>
        <v>29</v>
      </c>
      <c r="AK5" s="287">
        <f>_xlfn.XLOOKUP(AC5,'IRUP SITELIST'!N:N,'IRUP SITELIST'!BV:BV)</f>
        <v>46311</v>
      </c>
      <c r="AL5" s="288">
        <f>_xlfn.XLOOKUP(AC5,'IRUP SITELIST'!N:N,'IRUP SITELIST'!BY:BY)</f>
        <v>46340</v>
      </c>
      <c r="AM5" s="287" t="s">
        <v>1139</v>
      </c>
      <c r="AN5" s="289" t="s">
        <v>1140</v>
      </c>
      <c r="AO5" s="290">
        <f>IF(_xlfn.XLOOKUP(AC5,'IRUP SITELIST'!N:N,'IRUP SITELIST'!CA:CA)=0,"",_xlfn.XLOOKUP(AC5,'IRUP SITELIST'!N:N,'IRUP SITELIST'!CA:CA))</f>
        <v>46311</v>
      </c>
      <c r="AP5" s="290" t="str">
        <f>IF(_xlfn.XLOOKUP(AC5,'IRUP SITELIST'!N:N,'IRUP SITELIST'!CV:CV)=0,"",_xlfn.XLOOKUP(AC5,'IRUP SITELIST'!N:N,'IRUP SITELIST'!CV:CV))</f>
        <v/>
      </c>
      <c r="AQ5" s="291"/>
      <c r="AR5" s="292"/>
      <c r="AS5" s="292"/>
      <c r="AU5" s="293" t="s">
        <v>10</v>
      </c>
      <c r="AV5" s="294" t="s">
        <v>1141</v>
      </c>
      <c r="AW5" s="293" t="s">
        <v>1142</v>
      </c>
      <c r="AX5" s="293" t="s">
        <v>1143</v>
      </c>
      <c r="AY5" s="293" t="s">
        <v>1144</v>
      </c>
      <c r="AZ5" s="293" t="s">
        <v>1145</v>
      </c>
      <c r="BA5" s="293" t="s">
        <v>1146</v>
      </c>
      <c r="BB5" s="293" t="s">
        <v>1147</v>
      </c>
      <c r="BC5" s="293" t="s">
        <v>116</v>
      </c>
      <c r="BD5" s="293" t="s">
        <v>1148</v>
      </c>
      <c r="BE5" s="295" t="s">
        <v>1149</v>
      </c>
      <c r="BF5" s="295" t="s">
        <v>1150</v>
      </c>
      <c r="BG5" s="296" t="s">
        <v>1123</v>
      </c>
      <c r="BH5" s="293" t="s">
        <v>1151</v>
      </c>
    </row>
    <row r="6" ht="15" customHeight="1" spans="1:60">
      <c r="A6" s="8"/>
      <c r="B6" s="9"/>
      <c r="C6" s="297"/>
      <c r="D6" s="297"/>
      <c r="E6" s="297"/>
      <c r="F6" s="9"/>
      <c r="H6" s="298"/>
      <c r="I6" s="298"/>
      <c r="J6" s="299"/>
      <c r="K6" s="298"/>
      <c r="L6" s="298"/>
      <c r="M6" s="300"/>
      <c r="O6" s="301"/>
      <c r="P6" s="302"/>
      <c r="Q6" s="303"/>
      <c r="R6" s="304"/>
      <c r="S6" s="298"/>
      <c r="T6" s="298"/>
      <c r="V6" s="298"/>
      <c r="W6" s="298"/>
      <c r="X6" s="305"/>
      <c r="Y6" s="306"/>
      <c r="Z6" s="306"/>
      <c r="AA6" s="298"/>
      <c r="AC6" s="283" t="s">
        <v>149</v>
      </c>
      <c r="AD6" s="283" t="str">
        <f>_xlfn.XLOOKUP(AC6,'IRUP SITELIST'!N:N,'IRUP SITELIST'!D:D)</f>
        <v>NLZ</v>
      </c>
      <c r="AE6" s="283" t="str">
        <f>_xlfn.XLOOKUP(AC6,'IRUP SITELIST'!N:N,'IRUP SITELIST'!G:G)</f>
        <v>Bulacan</v>
      </c>
      <c r="AF6" s="284" t="str">
        <f>_xlfn.XLOOKUP(AC6,'IRUP SITELIST'!N:N,'IRUP SITELIST'!K:K)</f>
        <v>Q1</v>
      </c>
      <c r="AG6" s="285" t="str">
        <f>_xlfn.XLOOKUP(AC6,'IRUP SITELIST'!N:N,'IRUP SITELIST'!S:S)</f>
        <v>ON GOING EXTRACTION</v>
      </c>
      <c r="AH6" s="283" t="str">
        <f>IF(_xlfn.XLOOKUP(AC6,'IRUP SITELIST'!N:N,'IRUP SITELIST'!CG:CG)=0,"",_xlfn.XLOOKUP(AC6,'IRUP SITELIST'!N:N,'IRUP SITELIST'!CG:CG))</f>
        <v>lincoln, Jeff, Marvin, Darren</v>
      </c>
      <c r="AI6" s="283" t="str">
        <f>_xlfn.XLOOKUP(AC6,'IRUP SITELIST'!N:N,'IRUP SITELIST'!J:J)</f>
        <v>Limwell</v>
      </c>
      <c r="AJ6" s="286">
        <f t="shared" ref="AJ6:AJ46" si="0">AL6-AK6</f>
        <v>6</v>
      </c>
      <c r="AK6" s="287">
        <f>_xlfn.XLOOKUP(AC6,'IRUP SITELIST'!N:N,'IRUP SITELIST'!BV:BV)</f>
        <v>46324</v>
      </c>
      <c r="AL6" s="288">
        <f>_xlfn.XLOOKUP(AC6,'IRUP SITELIST'!N:N,'IRUP SITELIST'!BY:BY)</f>
        <v>46330</v>
      </c>
      <c r="AM6" s="287" t="s">
        <v>1152</v>
      </c>
      <c r="AN6" s="289" t="s">
        <v>1153</v>
      </c>
      <c r="AO6" s="290">
        <f>IF(_xlfn.XLOOKUP(AC6,'IRUP SITELIST'!N:N,'IRUP SITELIST'!CA:CA)=0,"",_xlfn.XLOOKUP(AC6,'IRUP SITELIST'!N:N,'IRUP SITELIST'!CA:CA))</f>
        <v>46324</v>
      </c>
      <c r="AP6" s="290" t="str">
        <f>IF(_xlfn.XLOOKUP(AC6,'IRUP SITELIST'!N:N,'IRUP SITELIST'!CV:CV)=0,"",_xlfn.XLOOKUP(AC6,'IRUP SITELIST'!N:N,'IRUP SITELIST'!CV:CV))</f>
        <v/>
      </c>
      <c r="AQ6" s="291"/>
      <c r="AR6" s="292"/>
      <c r="AS6" s="292"/>
      <c r="AU6" s="307" t="s">
        <v>123</v>
      </c>
      <c r="AV6" s="307">
        <v>40</v>
      </c>
      <c r="AW6" s="307">
        <v>40</v>
      </c>
      <c r="AX6" s="307">
        <v>39</v>
      </c>
      <c r="AY6" s="307">
        <v>38</v>
      </c>
      <c r="AZ6" s="307">
        <v>38</v>
      </c>
      <c r="BA6" s="307">
        <v>28</v>
      </c>
      <c r="BB6" s="307">
        <v>33</v>
      </c>
      <c r="BC6" s="307">
        <v>10</v>
      </c>
      <c r="BD6" s="307">
        <v>4</v>
      </c>
      <c r="BE6" s="308">
        <v>6.1071</v>
      </c>
      <c r="BF6" s="307">
        <v>25.9</v>
      </c>
      <c r="BG6" s="309">
        <v>32.0071</v>
      </c>
      <c r="BH6" s="307"/>
    </row>
    <row r="7" s="11" customFormat="1" ht="15" customHeight="1" spans="1:60">
      <c r="A7" s="10" t="s">
        <v>1154</v>
      </c>
      <c r="B7" s="10"/>
      <c r="C7" s="10"/>
      <c r="D7" s="10"/>
      <c r="E7" s="10"/>
      <c r="H7" s="10" t="s">
        <v>1155</v>
      </c>
      <c r="I7" s="10"/>
      <c r="J7" s="10"/>
      <c r="K7" s="10"/>
      <c r="L7" s="10"/>
      <c r="O7" s="10" t="s">
        <v>1156</v>
      </c>
      <c r="P7" s="10"/>
      <c r="Q7" s="10"/>
      <c r="R7" s="10"/>
      <c r="S7" s="10"/>
      <c r="T7" s="310"/>
      <c r="V7" s="10" t="s">
        <v>1157</v>
      </c>
      <c r="W7" s="10"/>
      <c r="X7" s="10"/>
      <c r="Y7" s="10"/>
      <c r="Z7" s="10"/>
      <c r="AC7" s="283" t="s">
        <v>316</v>
      </c>
      <c r="AD7" s="283" t="str">
        <f>_xlfn.XLOOKUP(AC7,'IRUP SITELIST'!N:N,'IRUP SITELIST'!D:D)</f>
        <v>NLZ</v>
      </c>
      <c r="AE7" s="283" t="str">
        <f>_xlfn.XLOOKUP(AC7,'IRUP SITELIST'!N:N,'IRUP SITELIST'!G:G)</f>
        <v>Cabanatuan City</v>
      </c>
      <c r="AF7" s="284" t="str">
        <f>_xlfn.XLOOKUP(AC7,'IRUP SITELIST'!N:N,'IRUP SITELIST'!K:K)</f>
        <v>Q1</v>
      </c>
      <c r="AG7" s="285" t="str">
        <f>_xlfn.XLOOKUP(AC7,'IRUP SITELIST'!N:N,'IRUP SITELIST'!S:S)</f>
        <v>READY FOR EXTRACTION</v>
      </c>
      <c r="AH7" s="283" t="str">
        <f>IF(_xlfn.XLOOKUP(AC7,'IRUP SITELIST'!N:N,'IRUP SITELIST'!CG:CG)=0,"",_xlfn.XLOOKUP(AC7,'IRUP SITELIST'!N:N,'IRUP SITELIST'!CG:CG))</f>
        <v>Rainer, Michael, Richard, Ron</v>
      </c>
      <c r="AI7" s="283" t="str">
        <f>_xlfn.XLOOKUP(AC7,'IRUP SITELIST'!N:N,'IRUP SITELIST'!J:J)</f>
        <v>Rowlan</v>
      </c>
      <c r="AJ7" s="286">
        <f t="shared" si="0"/>
        <v>11</v>
      </c>
      <c r="AK7" s="287">
        <f>_xlfn.XLOOKUP(AC7,'IRUP SITELIST'!N:N,'IRUP SITELIST'!BV:BV)</f>
        <v>46329</v>
      </c>
      <c r="AL7" s="288">
        <f>_xlfn.XLOOKUP(AC7,'IRUP SITELIST'!N:N,'IRUP SITELIST'!BY:BY)</f>
        <v>46340</v>
      </c>
      <c r="AM7" s="287" t="s">
        <v>1158</v>
      </c>
      <c r="AN7" s="289" t="s">
        <v>1159</v>
      </c>
      <c r="AO7" s="290" t="str">
        <f>IF(_xlfn.XLOOKUP(AC7,'IRUP SITELIST'!N:N,'IRUP SITELIST'!CA:CA)=0,"",_xlfn.XLOOKUP(AC7,'IRUP SITELIST'!N:N,'IRUP SITELIST'!CA:CA))</f>
        <v/>
      </c>
      <c r="AP7" s="290" t="str">
        <f>IF(_xlfn.XLOOKUP(AC7,'IRUP SITELIST'!N:N,'IRUP SITELIST'!CV:CV)=0,"",_xlfn.XLOOKUP(AC7,'IRUP SITELIST'!N:N,'IRUP SITELIST'!CV:CV))</f>
        <v/>
      </c>
      <c r="AQ7" s="291"/>
      <c r="AR7" s="292"/>
      <c r="AS7" s="292"/>
      <c r="AU7" s="307" t="s">
        <v>157</v>
      </c>
      <c r="AV7" s="307">
        <v>34</v>
      </c>
      <c r="AW7" s="307">
        <v>5</v>
      </c>
      <c r="AX7" s="307">
        <v>4</v>
      </c>
      <c r="AY7" s="307">
        <v>3</v>
      </c>
      <c r="AZ7" s="307">
        <v>1</v>
      </c>
      <c r="BA7" s="307">
        <v>1</v>
      </c>
      <c r="BB7" s="307"/>
      <c r="BC7" s="307"/>
      <c r="BD7" s="307"/>
      <c r="BE7" s="308"/>
      <c r="BF7" s="307"/>
      <c r="BG7" s="309">
        <v>0</v>
      </c>
      <c r="BH7" s="307"/>
    </row>
    <row r="8" s="12" customFormat="1" ht="15" customHeight="1" spans="1:60">
      <c r="A8" s="10"/>
      <c r="B8" s="10"/>
      <c r="C8" s="10"/>
      <c r="D8" s="10"/>
      <c r="E8" s="10"/>
      <c r="H8" s="10"/>
      <c r="I8" s="10"/>
      <c r="J8" s="10"/>
      <c r="K8" s="10"/>
      <c r="L8" s="10"/>
      <c r="O8" s="10"/>
      <c r="P8" s="10"/>
      <c r="Q8" s="10"/>
      <c r="R8" s="10"/>
      <c r="S8" s="10"/>
      <c r="T8" s="310"/>
      <c r="V8" s="10"/>
      <c r="W8" s="10"/>
      <c r="X8" s="10"/>
      <c r="Y8" s="10"/>
      <c r="Z8" s="10"/>
      <c r="AC8" s="283" t="s">
        <v>253</v>
      </c>
      <c r="AD8" s="283" t="str">
        <f>_xlfn.XLOOKUP(AC8,'IRUP SITELIST'!N:N,'IRUP SITELIST'!D:D)</f>
        <v>NLZ</v>
      </c>
      <c r="AE8" s="283" t="str">
        <f>_xlfn.XLOOKUP(AC8,'IRUP SITELIST'!N:N,'IRUP SITELIST'!G:G)</f>
        <v>Orion</v>
      </c>
      <c r="AF8" s="284" t="str">
        <f>_xlfn.XLOOKUP(AC8,'IRUP SITELIST'!N:N,'IRUP SITELIST'!K:K)</f>
        <v>Q1</v>
      </c>
      <c r="AG8" s="285" t="str">
        <f>_xlfn.XLOOKUP(AC8,'IRUP SITELIST'!N:N,'IRUP SITELIST'!S:S)</f>
        <v>READY FOR EXTRACTION</v>
      </c>
      <c r="AH8" s="283" t="str">
        <f>IF(_xlfn.XLOOKUP(AC8,'IRUP SITELIST'!N:N,'IRUP SITELIST'!CG:CG)=0,"",_xlfn.XLOOKUP(AC8,'IRUP SITELIST'!N:N,'IRUP SITELIST'!CG:CG))</f>
        <v>Richard, Ronnel</v>
      </c>
      <c r="AI8" s="283" t="str">
        <f>_xlfn.XLOOKUP(AC8,'IRUP SITELIST'!N:N,'IRUP SITELIST'!J:J)</f>
        <v>Limwell</v>
      </c>
      <c r="AJ8" s="286">
        <f t="shared" si="0"/>
        <v>6</v>
      </c>
      <c r="AK8" s="287">
        <f>_xlfn.XLOOKUP(AC8,'IRUP SITELIST'!N:N,'IRUP SITELIST'!BV:BV)</f>
        <v>46331</v>
      </c>
      <c r="AL8" s="288">
        <f>_xlfn.XLOOKUP(AC8,'IRUP SITELIST'!N:N,'IRUP SITELIST'!BY:BY)</f>
        <v>46337</v>
      </c>
      <c r="AM8" s="287" t="s">
        <v>1160</v>
      </c>
      <c r="AN8" s="289" t="s">
        <v>1161</v>
      </c>
      <c r="AO8" s="290" t="str">
        <f>IF(_xlfn.XLOOKUP(AC8,'IRUP SITELIST'!N:N,'IRUP SITELIST'!CA:CA)=0,"",_xlfn.XLOOKUP(AC8,'IRUP SITELIST'!N:N,'IRUP SITELIST'!CA:CA))</f>
        <v/>
      </c>
      <c r="AP8" s="290" t="str">
        <f>IF(_xlfn.XLOOKUP(AC8,'IRUP SITELIST'!N:N,'IRUP SITELIST'!CV:CV)=0,"",_xlfn.XLOOKUP(AC8,'IRUP SITELIST'!N:N,'IRUP SITELIST'!CV:CV))</f>
        <v/>
      </c>
      <c r="AQ8" s="291"/>
      <c r="AR8" s="292"/>
      <c r="AS8" s="292"/>
      <c r="AU8" s="311" t="s">
        <v>1162</v>
      </c>
      <c r="AV8" s="307">
        <v>109</v>
      </c>
      <c r="AW8" s="307"/>
      <c r="AX8" s="307"/>
      <c r="AY8" s="307"/>
      <c r="AZ8" s="307"/>
      <c r="BA8" s="307"/>
      <c r="BB8" s="307"/>
      <c r="BC8" s="307"/>
      <c r="BD8" s="307"/>
      <c r="BE8" s="308"/>
      <c r="BF8" s="307"/>
      <c r="BG8" s="309">
        <v>0</v>
      </c>
      <c r="BH8" s="307"/>
    </row>
    <row r="9" s="243" customFormat="1" ht="15" customHeight="1" spans="1:60">
      <c r="A9" s="13">
        <f>IF(A5="ALL",COUNTIF('IRUP SITELIST'!D:D,A11),COUNTIFS('IRUP SITELIST'!K:K,A5,'IRUP SITELIST'!D:D,A11))</f>
        <v>16</v>
      </c>
      <c r="B9" s="14">
        <f>IF(A5="ALL",COUNTIF('IRUP SITELIST'!D:D,B11),COUNTIFS('IRUP SITELIST'!K:K,A5,'IRUP SITELIST'!D:D,B11))</f>
        <v>24</v>
      </c>
      <c r="C9" s="15">
        <f>IF(A5="ALL",COUNTIF('IRUP SITELIST'!D:D,C11),COUNTIFS('IRUP SITELIST'!K:K,A5,'IRUP SITELIST'!D:D,C11))</f>
        <v>0</v>
      </c>
      <c r="D9" s="16">
        <f>IF(A5="ALL",COUNTIF('IRUP SITELIST'!D:D,D11),COUNTIFS('IRUP SITELIST'!K:K,A5,'IRUP SITELIST'!D:D,D11))</f>
        <v>0</v>
      </c>
      <c r="E9" s="17">
        <f>IF(A5="ALL",COUNTIF('IRUP SITELIST'!D:D,E11),COUNTIFS('IRUP SITELIST'!K:K,A5,'IRUP SITELIST'!D:D,E11))</f>
        <v>0</v>
      </c>
      <c r="F9" s="18">
        <f>IF(A5="ALL",COUNTIF('IRUP SITELIST'!D:D,F11),COUNTIFS('IRUP SITELIST'!K:K,A5,'IRUP SITELIST'!D:D,F11))</f>
        <v>0</v>
      </c>
      <c r="G9" s="244"/>
      <c r="H9" s="312" t="s">
        <v>118</v>
      </c>
      <c r="I9" s="313" t="s">
        <v>136</v>
      </c>
      <c r="J9" s="314" t="s">
        <v>364</v>
      </c>
      <c r="K9" s="315" t="s">
        <v>500</v>
      </c>
      <c r="L9" s="316" t="s">
        <v>620</v>
      </c>
      <c r="M9" s="317" t="s">
        <v>607</v>
      </c>
      <c r="O9" s="312" t="s">
        <v>118</v>
      </c>
      <c r="P9" s="313" t="s">
        <v>136</v>
      </c>
      <c r="Q9" s="314" t="s">
        <v>364</v>
      </c>
      <c r="R9" s="315" t="s">
        <v>500</v>
      </c>
      <c r="S9" s="316" t="s">
        <v>620</v>
      </c>
      <c r="T9" s="317" t="s">
        <v>607</v>
      </c>
      <c r="V9" s="312" t="s">
        <v>118</v>
      </c>
      <c r="W9" s="313" t="s">
        <v>136</v>
      </c>
      <c r="X9" s="314" t="s">
        <v>364</v>
      </c>
      <c r="Y9" s="315" t="s">
        <v>500</v>
      </c>
      <c r="Z9" s="316" t="s">
        <v>620</v>
      </c>
      <c r="AA9" s="317" t="s">
        <v>607</v>
      </c>
      <c r="AC9" s="283" t="s">
        <v>215</v>
      </c>
      <c r="AD9" s="283" t="str">
        <f>_xlfn.XLOOKUP(AC9,'IRUP SITELIST'!N:N,'IRUP SITELIST'!D:D)</f>
        <v>NLZ</v>
      </c>
      <c r="AE9" s="283" t="str">
        <f>_xlfn.XLOOKUP(AC9,'IRUP SITELIST'!N:N,'IRUP SITELIST'!G:G)</f>
        <v>Munoz City</v>
      </c>
      <c r="AF9" s="284" t="str">
        <f>_xlfn.XLOOKUP(AC9,'IRUP SITELIST'!N:N,'IRUP SITELIST'!K:K)</f>
        <v>Q1</v>
      </c>
      <c r="AG9" s="285" t="str">
        <f>_xlfn.XLOOKUP(AC9,'IRUP SITELIST'!N:N,'IRUP SITELIST'!S:S)</f>
        <v>READY FOR EXTRACTION</v>
      </c>
      <c r="AH9" s="283" t="str">
        <f>IF(_xlfn.XLOOKUP(AC9,'IRUP SITELIST'!N:N,'IRUP SITELIST'!CG:CG)=0,"",_xlfn.XLOOKUP(AC9,'IRUP SITELIST'!N:N,'IRUP SITELIST'!CG:CG))</f>
        <v>Rainer, Michael, Richard, Ron</v>
      </c>
      <c r="AI9" s="283" t="str">
        <f>_xlfn.XLOOKUP(AC9,'IRUP SITELIST'!N:N,'IRUP SITELIST'!J:J)</f>
        <v>Rowlan</v>
      </c>
      <c r="AJ9" s="286">
        <f t="shared" si="0"/>
        <v>4</v>
      </c>
      <c r="AK9" s="287">
        <f>_xlfn.XLOOKUP(AC9,'IRUP SITELIST'!N:N,'IRUP SITELIST'!BV:BV)</f>
        <v>46331</v>
      </c>
      <c r="AL9" s="288">
        <f>_xlfn.XLOOKUP(AC9,'IRUP SITELIST'!N:N,'IRUP SITELIST'!BY:BY)</f>
        <v>46335</v>
      </c>
      <c r="AM9" s="287" t="s">
        <v>1158</v>
      </c>
      <c r="AN9" s="289" t="s">
        <v>218</v>
      </c>
      <c r="AO9" s="290" t="str">
        <f>IF(_xlfn.XLOOKUP(AC9,'IRUP SITELIST'!N:N,'IRUP SITELIST'!CA:CA)=0,"",_xlfn.XLOOKUP(AC9,'IRUP SITELIST'!N:N,'IRUP SITELIST'!CA:CA))</f>
        <v/>
      </c>
      <c r="AP9" s="290" t="str">
        <f>IF(_xlfn.XLOOKUP(AC9,'IRUP SITELIST'!N:N,'IRUP SITELIST'!CV:CV)=0,"",_xlfn.XLOOKUP(AC9,'IRUP SITELIST'!N:N,'IRUP SITELIST'!CV:CV))</f>
        <v/>
      </c>
      <c r="AQ9" s="291"/>
      <c r="AR9" s="292"/>
      <c r="AS9" s="292"/>
      <c r="AU9" s="318" t="s">
        <v>1163</v>
      </c>
      <c r="AV9" s="318">
        <v>183</v>
      </c>
      <c r="AW9" s="318">
        <v>45</v>
      </c>
      <c r="AX9" s="318">
        <v>43</v>
      </c>
      <c r="AY9" s="318">
        <v>41</v>
      </c>
      <c r="AZ9" s="318">
        <v>39</v>
      </c>
      <c r="BA9" s="318">
        <v>29</v>
      </c>
      <c r="BB9" s="318">
        <v>33</v>
      </c>
      <c r="BC9" s="318">
        <v>10</v>
      </c>
      <c r="BD9" s="318">
        <v>4</v>
      </c>
      <c r="BE9" s="319">
        <v>6.1071</v>
      </c>
      <c r="BF9" s="318">
        <v>25.9</v>
      </c>
      <c r="BG9" s="296">
        <v>32.0071</v>
      </c>
      <c r="BH9" s="318"/>
    </row>
    <row r="10" ht="15" customHeight="1" spans="1:60">
      <c r="A10" s="19"/>
      <c r="B10" s="20"/>
      <c r="C10" s="21"/>
      <c r="D10" s="22"/>
      <c r="E10" s="23"/>
      <c r="F10" s="24"/>
      <c r="H10" s="320">
        <f>IF(A5="ALL",COUNTIFS('IRUP SITELIST'!D:D,H9,'IRUP SITELIST'!AC:AC,"&lt;&gt;"),COUNTIFS('IRUP SITELIST'!K:K,A5,'IRUP SITELIST'!D:D,H9,'IRUP SITELIST'!AC:AC,"&lt;&gt;"))</f>
        <v>13</v>
      </c>
      <c r="I10" s="321">
        <f>IF(A5="ALL",COUNTIFS('IRUP SITELIST'!D:D,I9,'IRUP SITELIST'!AC:AC,"&lt;&gt;"),COUNTIFS('IRUP SITELIST'!K:K,A5,'IRUP SITELIST'!D:D,I9,'IRUP SITELIST'!AC:AC,"&lt;&gt;"))</f>
        <v>15</v>
      </c>
      <c r="J10" s="322">
        <f>IF(A5="ALL",COUNTIFS('IRUP SITELIST'!D:D,J9,'IRUP SITELIST'!AC:AC,"&lt;&gt;"),COUNTIFS('IRUP SITELIST'!K:K,A5,'IRUP SITELIST'!D:D,J9,'IRUP SITELIST'!AC:AC,"&lt;&gt;"))</f>
        <v>0</v>
      </c>
      <c r="K10" s="323">
        <f>IF(A5="ALL",COUNTIFS('IRUP SITELIST'!D:D,K9,'IRUP SITELIST'!AC:AC,"&lt;&gt;"),COUNTIFS('IRUP SITELIST'!K:K,A5,'IRUP SITELIST'!D:D,K9,'IRUP SITELIST'!AC:AC,"&lt;&gt;"))</f>
        <v>0</v>
      </c>
      <c r="L10" s="324">
        <f>IF(A5="ALL",COUNTIFS('IRUP SITELIST'!D:D,L9,'IRUP SITELIST'!AC:AC,"&lt;&gt;"),COUNTIFS('IRUP SITELIST'!K:K,A5,'IRUP SITELIST'!D:D,L9,'IRUP SITELIST'!AC:AC,"&lt;&gt;"))</f>
        <v>0</v>
      </c>
      <c r="M10" s="325">
        <f>IF(A5="ALL",COUNTIFS('IRUP SITELIST'!D:D,M9,'IRUP SITELIST'!AC:AC,"&lt;&gt;"),COUNTIFS('IRUP SITELIST'!K:K,A5,'IRUP SITELIST'!D:D,M9,'IRUP SITELIST'!AC:AC,"&lt;&gt;"))</f>
        <v>0</v>
      </c>
      <c r="O10" s="320">
        <f>IF(A5="ALL",COUNTIFS('IRUP SITELIST'!D:D,O9,'IRUP SITELIST'!BR:BR,100%),COUNTIFS('IRUP SITELIST'!K:K,A5,'IRUP SITELIST'!D:D,O9,'IRUP SITELIST'!BR:BR,100%))</f>
        <v>2</v>
      </c>
      <c r="P10" s="321">
        <f>IF(A5="ALL",COUNTIFS('IRUP SITELIST'!D:D,P9,'IRUP SITELIST'!BR:BR,100%),COUNTIFS('IRUP SITELIST'!K:K,A5,'IRUP SITELIST'!D:D,P9,'IRUP SITELIST'!BR:BR,100%))</f>
        <v>8</v>
      </c>
      <c r="Q10" s="322">
        <f>IF(A5="ALL",COUNTIFS('IRUP SITELIST'!D:D,Q9,'IRUP SITELIST'!BR:BR,100%),COUNTIFS('IRUP SITELIST'!K:K,A5,'IRUP SITELIST'!D:D,Q9,'IRUP SITELIST'!BR:BR,100%))</f>
        <v>0</v>
      </c>
      <c r="R10" s="323">
        <f>IF(A5="ALL",COUNTIFS('IRUP SITELIST'!D:D,R9,'IRUP SITELIST'!BR:BR,100%),COUNTIFS('IRUP SITELIST'!K:K,A5,'IRUP SITELIST'!D:D,R9,'IRUP SITELIST'!BR:BR,100%))</f>
        <v>0</v>
      </c>
      <c r="S10" s="324">
        <f>IF(A5="ALL",COUNTIFS('IRUP SITELIST'!D:D,S9,'IRUP SITELIST'!BR:BR,100%),COUNTIFS('IRUP SITELIST'!K:K,A5,'IRUP SITELIST'!D:D,S9,'IRUP SITELIST'!BR:BR,100%))</f>
        <v>0</v>
      </c>
      <c r="T10" s="325">
        <f>IF(A5="ALL",COUNTIFS('IRUP SITELIST'!D:D,T9,'IRUP SITELIST'!BR:BR,100%),COUNTIFS('IRUP SITELIST'!K:K,A5,'IRUP SITELIST'!D:D,T9,'IRUP SITELIST'!BR:BR,100%))</f>
        <v>0</v>
      </c>
      <c r="V10" s="320">
        <f>IF(A5="ALL",COUNTIFS('IRUP SITELIST'!D:D,V9,'IRUP SITELIST'!TJ:TJ,"EXTRACTION DONE"),COUNTIFS('IRUP SITELIST'!K:K,A5,'IRUP SITELIST'!D:D,V9,'IRUP SITELIST'!TJ:TJ,"EXTRACTION DONE"))</f>
        <v>0</v>
      </c>
      <c r="W10" s="321">
        <f>IF(A5="ALL",COUNTIFS('IRUP SITELIST'!D:D,W9,'IRUP SITELIST'!TJ:TJ,"EXTRACTION DONE"),COUNTIFS('IRUP SITELIST'!K:K,A5,'IRUP SITELIST'!D:D,W9,'IRUP SITELIST'!TJ:TJ,"EXTRACTION DONE"))</f>
        <v>0</v>
      </c>
      <c r="X10" s="322">
        <f>IF(A5="ALL",COUNTIFS('IRUP SITELIST'!D:D,X9,'IRUP SITELIST'!TJ:TJ,"EXTRACTION DONE"),COUNTIFS('IRUP SITELIST'!K:K,A5,'IRUP SITELIST'!D:D,X9,'IRUP SITELIST'!TJ:TJ,"EXTRACTION DONE"))</f>
        <v>0</v>
      </c>
      <c r="Y10" s="323">
        <f>IF(A5="ALL",COUNTIFS('IRUP SITELIST'!D:D,Y9,'IRUP SITELIST'!TJ:TJ,"EXTRACTION DONE"),COUNTIFS('IRUP SITELIST'!K:K,A5,'IRUP SITELIST'!D:D,Y9,'IRUP SITELIST'!TJ:TJ,"EXTRACTION DONE"))</f>
        <v>0</v>
      </c>
      <c r="Z10" s="324">
        <f>IF(A5="ALL",COUNTIFS('IRUP SITELIST'!D:D,Z9,'IRUP SITELIST'!TJ:TJ,"EXTRACTION DONE"),COUNTIFS('IRUP SITELIST'!K:K,A5,'IRUP SITELIST'!D:D,Z9,'IRUP SITELIST'!TJ:TJ,"EXTRACTION DONE"))</f>
        <v>0</v>
      </c>
      <c r="AA10" s="325">
        <f>IF(A5="ALL",COUNTIFS('IRUP SITELIST'!D:D,AA9,'IRUP SITELIST'!TJ:TJ,"EXTRACTION DONE"),COUNTIFS('IRUP SITELIST'!K:K,A5,'IRUP SITELIST'!D:D,AA9,'IRUP SITELIST'!TJ:TJ,"EXTRACTION DONE"))</f>
        <v>0</v>
      </c>
      <c r="AC10" s="283" t="s">
        <v>246</v>
      </c>
      <c r="AD10" s="283" t="str">
        <f>_xlfn.XLOOKUP(AC10,'IRUP SITELIST'!N:N,'IRUP SITELIST'!D:D)</f>
        <v>NLZ</v>
      </c>
      <c r="AE10" s="283" t="str">
        <f>_xlfn.XLOOKUP(AC10,'IRUP SITELIST'!N:N,'IRUP SITELIST'!G:G)</f>
        <v>San Narciso</v>
      </c>
      <c r="AF10" s="284" t="str">
        <f>_xlfn.XLOOKUP(AC10,'IRUP SITELIST'!N:N,'IRUP SITELIST'!K:K)</f>
        <v>Q1</v>
      </c>
      <c r="AG10" s="285" t="str">
        <f>_xlfn.XLOOKUP(AC10,'IRUP SITELIST'!N:N,'IRUP SITELIST'!S:S)</f>
        <v>READY FOR EXTRACTION</v>
      </c>
      <c r="AH10" s="283" t="str">
        <f>IF(_xlfn.XLOOKUP(AC10,'IRUP SITELIST'!N:N,'IRUP SITELIST'!CG:CG)=0,"",_xlfn.XLOOKUP(AC10,'IRUP SITELIST'!N:N,'IRUP SITELIST'!CG:CG))</f>
        <v/>
      </c>
      <c r="AI10" s="283" t="str">
        <f>_xlfn.XLOOKUP(AC10,'IRUP SITELIST'!N:N,'IRUP SITELIST'!J:J)</f>
        <v>Limwell</v>
      </c>
      <c r="AJ10" s="286">
        <f t="shared" si="0"/>
        <v>0</v>
      </c>
      <c r="AK10" s="287">
        <f>_xlfn.XLOOKUP(AC10,'IRUP SITELIST'!N:N,'IRUP SITELIST'!BV:BV)</f>
        <v>46329</v>
      </c>
      <c r="AL10" s="288">
        <f>_xlfn.XLOOKUP(AC10,'IRUP SITELIST'!N:N,'IRUP SITELIST'!BY:BY)</f>
        <v>46329</v>
      </c>
      <c r="AM10" s="287" t="s">
        <v>1160</v>
      </c>
      <c r="AN10" s="289" t="s">
        <v>248</v>
      </c>
      <c r="AO10" s="290" t="str">
        <f>IF(_xlfn.XLOOKUP(AC10,'IRUP SITELIST'!N:N,'IRUP SITELIST'!CA:CA)=0,"",_xlfn.XLOOKUP(AC10,'IRUP SITELIST'!N:N,'IRUP SITELIST'!CA:CA))</f>
        <v/>
      </c>
      <c r="AP10" s="290" t="str">
        <f>IF(_xlfn.XLOOKUP(AC10,'IRUP SITELIST'!N:N,'IRUP SITELIST'!CV:CV)=0,"",_xlfn.XLOOKUP(AC10,'IRUP SITELIST'!N:N,'IRUP SITELIST'!CV:CV))</f>
        <v/>
      </c>
      <c r="AQ10" s="291"/>
      <c r="AR10" s="292"/>
      <c r="AS10" s="292"/>
      <c r="AT10" s="326"/>
      <c r="AU10"/>
      <c r="AV10"/>
      <c r="AW10"/>
      <c r="AX10"/>
      <c r="AY10"/>
      <c r="AZ10"/>
      <c r="BA10"/>
      <c r="BB10"/>
      <c r="BC10"/>
      <c r="BD10"/>
      <c r="BE10"/>
      <c r="BF10"/>
      <c r="BG10"/>
      <c r="BH10"/>
    </row>
    <row r="11" ht="15" customHeight="1" spans="1:60">
      <c r="A11" s="25" t="s">
        <v>118</v>
      </c>
      <c r="B11" s="26" t="s">
        <v>136</v>
      </c>
      <c r="C11" s="27" t="s">
        <v>364</v>
      </c>
      <c r="D11" s="28" t="s">
        <v>500</v>
      </c>
      <c r="E11" s="29" t="s">
        <v>620</v>
      </c>
      <c r="F11" s="30" t="s">
        <v>607</v>
      </c>
      <c r="G11" s="245"/>
      <c r="H11" s="327"/>
      <c r="I11" s="328"/>
      <c r="J11" s="329"/>
      <c r="K11" s="330"/>
      <c r="L11" s="331"/>
      <c r="M11" s="332"/>
      <c r="O11" s="327"/>
      <c r="P11" s="328"/>
      <c r="Q11" s="329"/>
      <c r="R11" s="330"/>
      <c r="S11" s="331"/>
      <c r="T11" s="332"/>
      <c r="V11" s="327"/>
      <c r="W11" s="328"/>
      <c r="X11" s="329"/>
      <c r="Y11" s="330"/>
      <c r="Z11" s="331"/>
      <c r="AA11" s="332"/>
      <c r="AC11" s="283" t="s">
        <v>260</v>
      </c>
      <c r="AD11" s="283" t="str">
        <f>_xlfn.XLOOKUP(AC11,'IRUP SITELIST'!N:N,'IRUP SITELIST'!D:D)</f>
        <v>NLZ</v>
      </c>
      <c r="AE11" s="283" t="str">
        <f>_xlfn.XLOOKUP(AC11,'IRUP SITELIST'!N:N,'IRUP SITELIST'!G:G)</f>
        <v>San Marcelino</v>
      </c>
      <c r="AF11" s="284" t="str">
        <f>_xlfn.XLOOKUP(AC11,'IRUP SITELIST'!N:N,'IRUP SITELIST'!K:K)</f>
        <v>Q1</v>
      </c>
      <c r="AG11" s="285" t="str">
        <f>_xlfn.XLOOKUP(AC11,'IRUP SITELIST'!N:N,'IRUP SITELIST'!S:S)</f>
        <v>READY FOR EXTRACTION</v>
      </c>
      <c r="AH11" s="283" t="str">
        <f>IF(_xlfn.XLOOKUP(AC11,'IRUP SITELIST'!N:N,'IRUP SITELIST'!CG:CG)=0,"",_xlfn.XLOOKUP(AC11,'IRUP SITELIST'!N:N,'IRUP SITELIST'!CG:CG))</f>
        <v/>
      </c>
      <c r="AI11" s="283" t="str">
        <f>_xlfn.XLOOKUP(AC11,'IRUP SITELIST'!N:N,'IRUP SITELIST'!J:J)</f>
        <v>Limwell</v>
      </c>
      <c r="AJ11" s="286">
        <f t="shared" si="0"/>
        <v>0</v>
      </c>
      <c r="AK11" s="287">
        <f>_xlfn.XLOOKUP(AC11,'IRUP SITELIST'!N:N,'IRUP SITELIST'!BV:BV)</f>
        <v>46329</v>
      </c>
      <c r="AL11" s="288">
        <f>_xlfn.XLOOKUP(AC11,'IRUP SITELIST'!N:N,'IRUP SITELIST'!BY:BY)</f>
        <v>46329</v>
      </c>
      <c r="AM11" s="287" t="s">
        <v>1160</v>
      </c>
      <c r="AN11" s="289" t="s">
        <v>248</v>
      </c>
      <c r="AO11" s="290" t="str">
        <f>IF(_xlfn.XLOOKUP(AC11,'IRUP SITELIST'!N:N,'IRUP SITELIST'!CA:CA)=0,"",_xlfn.XLOOKUP(AC11,'IRUP SITELIST'!N:N,'IRUP SITELIST'!CA:CA))</f>
        <v/>
      </c>
      <c r="AP11" s="290" t="str">
        <f>IF(_xlfn.XLOOKUP(AC11,'IRUP SITELIST'!N:N,'IRUP SITELIST'!CV:CV)=0,"",_xlfn.XLOOKUP(AC11,'IRUP SITELIST'!N:N,'IRUP SITELIST'!CV:CV))</f>
        <v/>
      </c>
      <c r="AQ11" s="291"/>
      <c r="AR11" s="292"/>
      <c r="AS11" s="292"/>
      <c r="AT11" s="326"/>
    </row>
    <row r="12" s="244" customFormat="1" ht="15" customHeight="1" spans="1:60">
      <c r="A12" s="245"/>
      <c r="B12" s="245"/>
      <c r="C12" s="245"/>
      <c r="D12" s="245"/>
      <c r="E12" s="245"/>
      <c r="F12" s="245"/>
      <c r="H12" s="333" t="s">
        <v>1164</v>
      </c>
      <c r="I12" s="333"/>
      <c r="J12" s="333"/>
      <c r="K12" s="333"/>
      <c r="L12" s="333"/>
      <c r="M12" s="3"/>
      <c r="N12" s="3"/>
      <c r="O12" s="333" t="s">
        <v>1165</v>
      </c>
      <c r="P12" s="333"/>
      <c r="Q12" s="333"/>
      <c r="R12" s="333"/>
      <c r="S12" s="333"/>
      <c r="T12" s="3"/>
      <c r="U12" s="3"/>
      <c r="V12" s="333" t="s">
        <v>1166</v>
      </c>
      <c r="W12" s="333"/>
      <c r="X12" s="333"/>
      <c r="Y12" s="333"/>
      <c r="Z12" s="333"/>
      <c r="AA12" s="3"/>
      <c r="AC12" s="283" t="s">
        <v>165</v>
      </c>
      <c r="AD12" s="283" t="str">
        <f>_xlfn.XLOOKUP(AC12,'IRUP SITELIST'!N:N,'IRUP SITELIST'!D:D)</f>
        <v>GMM</v>
      </c>
      <c r="AE12" s="283" t="str">
        <f>_xlfn.XLOOKUP(AC12,'IRUP SITELIST'!N:N,'IRUP SITELIST'!G:G)</f>
        <v>Tanay</v>
      </c>
      <c r="AF12" s="284" t="str">
        <f>_xlfn.XLOOKUP(AC12,'IRUP SITELIST'!N:N,'IRUP SITELIST'!K:K)</f>
        <v>Q1</v>
      </c>
      <c r="AG12" s="285" t="str">
        <f>_xlfn.XLOOKUP(AC12,'IRUP SITELIST'!N:N,'IRUP SITELIST'!S:S)</f>
        <v>ON GOING EXTRACTION</v>
      </c>
      <c r="AH12" s="283" t="str">
        <f>IF(_xlfn.XLOOKUP(AC12,'IRUP SITELIST'!N:N,'IRUP SITELIST'!CG:CG)=0,"",_xlfn.XLOOKUP(AC12,'IRUP SITELIST'!N:N,'IRUP SITELIST'!CG:CG))</f>
        <v>Jed, Mark, Ron, Adrian, Jerome, Naj, Alain</v>
      </c>
      <c r="AI12" s="283" t="str">
        <f>_xlfn.XLOOKUP(AC12,'IRUP SITELIST'!N:N,'IRUP SITELIST'!J:J)</f>
        <v>Jessa</v>
      </c>
      <c r="AJ12" s="286">
        <f t="shared" si="0"/>
        <v>10</v>
      </c>
      <c r="AK12" s="287">
        <f>_xlfn.XLOOKUP(AC12,'IRUP SITELIST'!N:N,'IRUP SITELIST'!BV:BV)</f>
        <v>46323</v>
      </c>
      <c r="AL12" s="288">
        <f>_xlfn.XLOOKUP(AC12,'IRUP SITELIST'!N:N,'IRUP SITELIST'!BY:BY)</f>
        <v>46333</v>
      </c>
      <c r="AM12" s="287" t="s">
        <v>1167</v>
      </c>
      <c r="AN12" s="289" t="s">
        <v>1168</v>
      </c>
      <c r="AO12" s="290">
        <f>IF(_xlfn.XLOOKUP(AC12,'IRUP SITELIST'!N:N,'IRUP SITELIST'!CA:CA)=0,"",_xlfn.XLOOKUP(AC12,'IRUP SITELIST'!N:N,'IRUP SITELIST'!CA:CA))</f>
        <v>46323</v>
      </c>
      <c r="AP12" s="290" t="str">
        <f>IF(_xlfn.XLOOKUP(AC12,'IRUP SITELIST'!N:N,'IRUP SITELIST'!CV:CV)=0,"",_xlfn.XLOOKUP(AC12,'IRUP SITELIST'!N:N,'IRUP SITELIST'!CV:CV))</f>
        <v/>
      </c>
      <c r="AQ12" s="291"/>
      <c r="AR12" s="292"/>
      <c r="AS12" s="292"/>
      <c r="AT12" s="326"/>
      <c r="BG12" s="334"/>
    </row>
    <row r="13" ht="16" customHeight="1" spans="1:60">
      <c r="A13" s="335" t="s">
        <v>1169</v>
      </c>
      <c r="B13" s="335" t="s">
        <v>1170</v>
      </c>
      <c r="C13" s="335" t="s">
        <v>1171</v>
      </c>
      <c r="D13" s="335" t="s">
        <v>1172</v>
      </c>
      <c r="E13" s="335" t="s">
        <v>1173</v>
      </c>
      <c r="F13" s="335" t="s">
        <v>1174</v>
      </c>
      <c r="H13" s="333"/>
      <c r="I13" s="333"/>
      <c r="J13" s="333"/>
      <c r="K13" s="333"/>
      <c r="L13" s="333"/>
      <c r="M13" s="245"/>
      <c r="N13" s="245"/>
      <c r="O13" s="333"/>
      <c r="P13" s="333"/>
      <c r="Q13" s="333"/>
      <c r="R13" s="333"/>
      <c r="S13" s="333"/>
      <c r="U13" s="245"/>
      <c r="V13" s="333"/>
      <c r="W13" s="333"/>
      <c r="X13" s="333"/>
      <c r="Y13" s="333"/>
      <c r="Z13" s="333"/>
      <c r="AA13" s="245"/>
      <c r="AC13" s="283" t="s">
        <v>238</v>
      </c>
      <c r="AD13" s="283" t="str">
        <f>_xlfn.XLOOKUP(AC13,'IRUP SITELIST'!N:N,'IRUP SITELIST'!D:D)</f>
        <v>NLZ</v>
      </c>
      <c r="AE13" s="283" t="str">
        <f>_xlfn.XLOOKUP(AC13,'IRUP SITELIST'!N:N,'IRUP SITELIST'!G:G)</f>
        <v>Tarlac City</v>
      </c>
      <c r="AF13" s="284" t="str">
        <f>_xlfn.XLOOKUP(AC13,'IRUP SITELIST'!N:N,'IRUP SITELIST'!K:K)</f>
        <v>Q1</v>
      </c>
      <c r="AG13" s="285" t="str">
        <f>_xlfn.XLOOKUP(AC13,'IRUP SITELIST'!N:N,'IRUP SITELIST'!S:S)</f>
        <v>READY FOR EXTRACTION</v>
      </c>
      <c r="AH13" s="283" t="str">
        <f>IF(_xlfn.XLOOKUP(AC13,'IRUP SITELIST'!N:N,'IRUP SITELIST'!CG:CG)=0,"",_xlfn.XLOOKUP(AC13,'IRUP SITELIST'!N:N,'IRUP SITELIST'!CG:CG))</f>
        <v/>
      </c>
      <c r="AI13" s="283" t="str">
        <f>_xlfn.XLOOKUP(AC13,'IRUP SITELIST'!N:N,'IRUP SITELIST'!J:J)</f>
        <v>Rowlan</v>
      </c>
      <c r="AJ13" s="286">
        <f t="shared" si="0"/>
        <v>7</v>
      </c>
      <c r="AK13" s="287">
        <f>_xlfn.XLOOKUP(AC13,'IRUP SITELIST'!N:N,'IRUP SITELIST'!BV:BV)</f>
        <v>46335</v>
      </c>
      <c r="AL13" s="288">
        <f>_xlfn.XLOOKUP(AC13,'IRUP SITELIST'!N:N,'IRUP SITELIST'!BY:BY)</f>
        <v>46342</v>
      </c>
      <c r="AM13" s="287" t="s">
        <v>1175</v>
      </c>
      <c r="AN13" s="289" t="s">
        <v>1176</v>
      </c>
      <c r="AO13" s="290" t="str">
        <f>IF(_xlfn.XLOOKUP(AC13,'IRUP SITELIST'!N:N,'IRUP SITELIST'!CA:CA)=0,"",_xlfn.XLOOKUP(AC13,'IRUP SITELIST'!N:N,'IRUP SITELIST'!CA:CA))</f>
        <v/>
      </c>
      <c r="AP13" s="290" t="str">
        <f>IF(_xlfn.XLOOKUP(AC13,'IRUP SITELIST'!N:N,'IRUP SITELIST'!CV:CV)=0,"",_xlfn.XLOOKUP(AC13,'IRUP SITELIST'!N:N,'IRUP SITELIST'!CV:CV))</f>
        <v/>
      </c>
      <c r="AQ13" s="291"/>
      <c r="AR13" s="292"/>
      <c r="AS13" s="292"/>
      <c r="AT13" s="326"/>
    </row>
    <row r="14" s="245" customFormat="1" ht="16" customHeight="1" spans="1:60">
      <c r="A14" s="336"/>
      <c r="B14" s="336"/>
      <c r="C14" s="336"/>
      <c r="D14" s="336"/>
      <c r="E14" s="336"/>
      <c r="F14" s="336"/>
      <c r="H14" s="337" t="s">
        <v>1177</v>
      </c>
      <c r="I14" s="338"/>
      <c r="J14" s="324" t="s">
        <v>1178</v>
      </c>
      <c r="K14" s="324" t="s">
        <v>1115</v>
      </c>
      <c r="L14" s="324" t="s">
        <v>1120</v>
      </c>
      <c r="M14" s="324" t="s">
        <v>1124</v>
      </c>
      <c r="N14" s="244"/>
      <c r="O14" s="337" t="s">
        <v>1177</v>
      </c>
      <c r="P14" s="338"/>
      <c r="Q14" s="324" t="s">
        <v>1178</v>
      </c>
      <c r="R14" s="324" t="s">
        <v>1115</v>
      </c>
      <c r="S14" s="324" t="s">
        <v>1120</v>
      </c>
      <c r="T14" s="324" t="s">
        <v>1124</v>
      </c>
      <c r="U14" s="244"/>
      <c r="V14" s="339" t="s">
        <v>1177</v>
      </c>
      <c r="W14" s="340"/>
      <c r="X14" s="341" t="s">
        <v>1178</v>
      </c>
      <c r="Y14" s="341" t="s">
        <v>1115</v>
      </c>
      <c r="Z14" s="341" t="s">
        <v>1119</v>
      </c>
      <c r="AA14" s="341" t="s">
        <v>1124</v>
      </c>
      <c r="AC14" s="283" t="s">
        <v>180</v>
      </c>
      <c r="AD14" s="283" t="str">
        <f>_xlfn.XLOOKUP(AC14,'IRUP SITELIST'!N:N,'IRUP SITELIST'!D:D)</f>
        <v>GMM</v>
      </c>
      <c r="AE14" s="283" t="str">
        <f>_xlfn.XLOOKUP(AC14,'IRUP SITELIST'!N:N,'IRUP SITELIST'!G:G)</f>
        <v>Caloocan City</v>
      </c>
      <c r="AF14" s="284" t="str">
        <f>_xlfn.XLOOKUP(AC14,'IRUP SITELIST'!N:N,'IRUP SITELIST'!K:K)</f>
        <v>Q1</v>
      </c>
      <c r="AG14" s="285" t="str">
        <f>_xlfn.XLOOKUP(AC14,'IRUP SITELIST'!N:N,'IRUP SITELIST'!S:S)</f>
        <v>ON GOING PERMITTING</v>
      </c>
      <c r="AH14" s="283" t="str">
        <f>IF(_xlfn.XLOOKUP(AC14,'IRUP SITELIST'!N:N,'IRUP SITELIST'!CG:CG)=0,"",_xlfn.XLOOKUP(AC14,'IRUP SITELIST'!N:N,'IRUP SITELIST'!CG:CG))</f>
        <v>Frederick, Randy, Mjay, Loyd, Rafael, Winston, Mathew</v>
      </c>
      <c r="AI14" s="283" t="str">
        <f>_xlfn.XLOOKUP(AC14,'IRUP SITELIST'!N:N,'IRUP SITELIST'!J:J)</f>
        <v>Dan</v>
      </c>
      <c r="AJ14" s="286">
        <f t="shared" si="0"/>
        <v>24.8266666666968</v>
      </c>
      <c r="AK14" s="287">
        <f>_xlfn.XLOOKUP(AC14,'IRUP SITELIST'!N:N,'IRUP SITELIST'!BV:BV)</f>
        <v>46335</v>
      </c>
      <c r="AL14" s="288">
        <f>_xlfn.XLOOKUP(AC14,'IRUP SITELIST'!N:N,'IRUP SITELIST'!BY:BY)</f>
        <v>46359.8266666667</v>
      </c>
      <c r="AM14" s="287"/>
      <c r="AN14" s="289" t="s">
        <v>1179</v>
      </c>
      <c r="AO14" s="290" t="str">
        <f>IF(_xlfn.XLOOKUP(AC14,'IRUP SITELIST'!N:N,'IRUP SITELIST'!CA:CA)=0,"",_xlfn.XLOOKUP(AC14,'IRUP SITELIST'!N:N,'IRUP SITELIST'!CA:CA))</f>
        <v/>
      </c>
      <c r="AP14" s="290" t="str">
        <f>IF(_xlfn.XLOOKUP(AC14,'IRUP SITELIST'!N:N,'IRUP SITELIST'!CV:CV)=0,"",_xlfn.XLOOKUP(AC14,'IRUP SITELIST'!N:N,'IRUP SITELIST'!CV:CV))</f>
        <v/>
      </c>
      <c r="AQ14" s="291"/>
      <c r="AR14" s="292"/>
      <c r="AS14" s="292"/>
      <c r="AT14" s="326"/>
      <c r="BG14" s="342"/>
    </row>
    <row r="15" s="244" customFormat="1" ht="16" customHeight="1" spans="1:60">
      <c r="A15" s="6">
        <f>IF(A5="ALL",COUNTIF('IRUP SITELIST'!AB4:AB1009,"&lt;&gt;"),COUNTIFS('IRUP SITELIST'!K4:K1009,A5,'IRUP SITELIST'!AB4:AB1009,"&lt;&gt;"))</f>
        <v>38</v>
      </c>
      <c r="B15" s="6">
        <f>IF(A5="ALL",COUNTIF('IRUP SITELIST'!AC4:AC1009,"&lt;&gt;"),COUNTIFS('IRUP SITELIST'!K4:K1009,A5,'IRUP SITELIST'!AC4:AC1009,"&lt;&gt;"))</f>
        <v>28</v>
      </c>
      <c r="C15" s="6">
        <f>IF(A5="ALL",COUNTIF('IRUP SITELIST'!AR4:AR1009,"ON GOING PERMITTING"),COUNTIFS('IRUP SITELIST'!K4:K1009,A5,'IRUP SITELIST'!AR4:AR1009,"ON GOING PERMITTING"))</f>
        <v>25</v>
      </c>
      <c r="D15" s="6">
        <f>IF(A5="ALL",COUNTIF('IRUP SITELIST'!BR4:BR1009,100%),COUNTIFS('IRUP SITELIST'!K4:K1009,A5,'IRUP SITELIST'!BR4:BR1009,100%))</f>
        <v>10</v>
      </c>
      <c r="E15" s="6">
        <f>IF(A5="ALL",COUNTIF('IRUP SITELIST'!CA:CA,"&lt;&gt;"),COUNTIFS('IRUP SITELIST'!K:K,A5,'IRUP SITELIST'!CA:CA,"&lt;&gt;"))</f>
        <v>4</v>
      </c>
      <c r="F15" s="6">
        <f>IF(A5="ALL",COUNTIF('IRUP SITELIST'!CH:CH,"EXTRACTION DONE"),COUNTIFS('IRUP SITELIST'!K:K,A5,'IRUP SITELIST'!CH:CH,"EXTRACTION DONE"))</f>
        <v>0</v>
      </c>
      <c r="H15" s="343"/>
      <c r="I15" s="344"/>
      <c r="J15" s="331"/>
      <c r="K15" s="331"/>
      <c r="L15" s="331"/>
      <c r="M15" s="331"/>
      <c r="N15" s="3"/>
      <c r="O15" s="343"/>
      <c r="P15" s="344"/>
      <c r="Q15" s="331"/>
      <c r="R15" s="331"/>
      <c r="S15" s="331"/>
      <c r="T15" s="331"/>
      <c r="U15" s="3"/>
      <c r="V15" s="345"/>
      <c r="W15" s="346"/>
      <c r="X15" s="347"/>
      <c r="Y15" s="347"/>
      <c r="Z15" s="347"/>
      <c r="AA15" s="347"/>
      <c r="AC15" s="283" t="s">
        <v>142</v>
      </c>
      <c r="AD15" s="283" t="str">
        <f>_xlfn.XLOOKUP(AC15,'IRUP SITELIST'!N:N,'IRUP SITELIST'!D:D)</f>
        <v>NLZ</v>
      </c>
      <c r="AE15" s="283" t="str">
        <f>_xlfn.XLOOKUP(AC15,'IRUP SITELIST'!N:N,'IRUP SITELIST'!G:G)</f>
        <v>Baliuag</v>
      </c>
      <c r="AF15" s="284" t="str">
        <f>_xlfn.XLOOKUP(AC15,'IRUP SITELIST'!N:N,'IRUP SITELIST'!K:K)</f>
        <v>Q1</v>
      </c>
      <c r="AG15" s="285" t="str">
        <f>_xlfn.XLOOKUP(AC15,'IRUP SITELIST'!N:N,'IRUP SITELIST'!S:S)</f>
        <v>READY FOR EXTRACTION</v>
      </c>
      <c r="AH15" s="283" t="str">
        <f>IF(_xlfn.XLOOKUP(AC15,'IRUP SITELIST'!N:N,'IRUP SITELIST'!CG:CG)=0,"",_xlfn.XLOOKUP(AC15,'IRUP SITELIST'!N:N,'IRUP SITELIST'!CG:CG))</f>
        <v/>
      </c>
      <c r="AI15" s="283" t="str">
        <f>_xlfn.XLOOKUP(AC15,'IRUP SITELIST'!N:N,'IRUP SITELIST'!J:J)</f>
        <v>Limwell</v>
      </c>
      <c r="AJ15" s="286">
        <f t="shared" si="0"/>
        <v>0</v>
      </c>
      <c r="AK15" s="287">
        <f>_xlfn.XLOOKUP(AC15,'IRUP SITELIST'!N:N,'IRUP SITELIST'!BV:BV)</f>
        <v>0</v>
      </c>
      <c r="AL15" s="288">
        <f>_xlfn.XLOOKUP(AC15,'IRUP SITELIST'!N:N,'IRUP SITELIST'!BY:BY)</f>
        <v>0</v>
      </c>
      <c r="AM15" s="287"/>
      <c r="AN15" s="289" t="s">
        <v>145</v>
      </c>
      <c r="AO15" s="290" t="str">
        <f>IF(_xlfn.XLOOKUP(AC15,'IRUP SITELIST'!N:N,'IRUP SITELIST'!CA:CA)=0,"",_xlfn.XLOOKUP(AC15,'IRUP SITELIST'!N:N,'IRUP SITELIST'!CA:CA))</f>
        <v/>
      </c>
      <c r="AP15" s="290" t="str">
        <f>IF(_xlfn.XLOOKUP(AC15,'IRUP SITELIST'!N:N,'IRUP SITELIST'!CV:CV)=0,"",_xlfn.XLOOKUP(AC15,'IRUP SITELIST'!N:N,'IRUP SITELIST'!CV:CV))</f>
        <v/>
      </c>
      <c r="AQ15" s="291"/>
      <c r="AR15" s="292"/>
      <c r="AS15" s="292"/>
      <c r="AT15" s="348"/>
      <c r="BG15" s="334"/>
    </row>
    <row r="16" ht="16" customHeight="1" spans="1:60">
      <c r="A16" s="8"/>
      <c r="B16" s="8"/>
      <c r="C16" s="8"/>
      <c r="D16" s="8"/>
      <c r="E16" s="8"/>
      <c r="F16" s="8"/>
      <c r="H16" s="349" t="str">
        <f>TEXT(DATE(RIGHT(J16,4),1,1)-WEEKDAY(DATE(RIGHT(J16,4),1,1),2)+1+(LEFT(J16,2)-1)*7,"mmm.dd")&amp;" - "&amp;TEXT(DATE(RIGHT(J16,4),1,1)-WEEKDAY(DATE(RIGHT(J16,4),1,1),2)+7+(LEFT(J16,2)-1)*7,"mmm.dd")</f>
        <v>Oct.19 - Oct.25</v>
      </c>
      <c r="I16" s="350"/>
      <c r="J16" s="351" t="s">
        <v>1180</v>
      </c>
      <c r="K16" s="351">
        <f>IF(A5="ALL",COUNTIF('IRUP SITELIST'!U4:U1008,J16),COUNTIFS('IRUP SITELIST'!K3:K1008,A5,'IRUP SITELIST'!U3:U1008,J16))</f>
        <v>3</v>
      </c>
      <c r="L16" s="351">
        <f>IF(A5="ALL",COUNTIFS('IRUP SITELIST'!U4:U1009,J16,'IRUP SITELIST'!AA4:AA1009,"&lt;&gt;"),COUNTIFS('IRUP SITELIST'!K4:K1009,A5,'IRUP SITELIST'!U4:U1009,J16,'IRUP SITELIST'!AA4:AA1009,"&lt;&gt;"))</f>
        <v>1</v>
      </c>
      <c r="M16" s="351">
        <f>K16-L16</f>
        <v>2</v>
      </c>
      <c r="N16" s="246"/>
      <c r="O16" s="352" t="str">
        <f>TEXT(DATE(RIGHT(Q16,4),1,1)-WEEKDAY(DATE(RIGHT(Q16,4),1,1),2)+1+(LEFT(Q16,2)-1)*7,"mmm.dd")&amp;" - "&amp;TEXT(DATE(RIGHT(Q16,4),1,1)-WEEKDAY(DATE(RIGHT(Q16,4),1,1),2)+7+(LEFT(Q16,2)-1)*7,"mmm.dd")</f>
        <v>Oct.12 - Oct.18</v>
      </c>
      <c r="P16" s="353"/>
      <c r="Q16" s="354" t="s">
        <v>1181</v>
      </c>
      <c r="R16" s="355">
        <f>IF(A5="ALL",COUNTIF('IRUP SITELIST'!AO4:AO1009,Q16),COUNTIFS('IRUP SITELIST'!K4:K1009,A5,'IRUP SITELIST'!AO4:AO1009,Q16))</f>
        <v>1</v>
      </c>
      <c r="S16" s="354">
        <f>IF(A5="ALL",COUNTIFS('IRUP SITELIST'!BR4:BR1009,100%,'IRUP SITELIST'!AO4:AO1009,Q16),COUNTIFS('IRUP SITELIST'!K4:K1009,A5,'IRUP SITELIST'!AO4:AO1009,Q16,'IRUP SITELIST'!BR4:BR1009,100%))</f>
        <v>1</v>
      </c>
      <c r="T16" s="354">
        <f>R16-S16</f>
        <v>0</v>
      </c>
      <c r="U16" s="356"/>
      <c r="V16" s="352" t="str">
        <f>TEXT(DATE(RIGHT(X16,4),1,1)-WEEKDAY(DATE(RIGHT(X16,4),1,1),2)+1+(LEFT(X16,2)-1)*7,"mmm.dd")&amp;" - "&amp;TEXT(DATE(RIGHT(X16,4),1,1)-WEEKDAY(DATE(RIGHT(X16,4),1,1),2)+7+(LEFT(X16,2)-1)*7,"mmm.dd")</f>
        <v>Oct.12 - Oct.18</v>
      </c>
      <c r="W16" s="353"/>
      <c r="X16" s="354" t="s">
        <v>1181</v>
      </c>
      <c r="Y16" s="355">
        <f>IF(A5="ALL",COUNTIF('IRUP SITELIST'!BU:BU,X16),COUNTIFS('IRUP SITELIST'!K:K,A5,'IRUP SITELIST'!BU:BU,X16))</f>
        <v>1</v>
      </c>
      <c r="Z16" s="354">
        <f>IF(A5="ALL",COUNTIFS('IRUP SITELIST'!BU:BU,X16,'IRUP SITELIST'!CA:CA,"&lt;&gt;"),COUNTIFS('IRUP SITELIST'!K:K,A5,'IRUP SITELIST'!BU:BU,X16,'IRUP SITELIST'!CA:CA,"&lt;&gt;"))</f>
        <v>1</v>
      </c>
      <c r="AA16" s="354">
        <f>Y16-Z16</f>
        <v>0</v>
      </c>
      <c r="AC16" s="283" t="s">
        <v>174</v>
      </c>
      <c r="AD16" s="283" t="str">
        <f>_xlfn.XLOOKUP(AC16,'IRUP SITELIST'!N:N,'IRUP SITELIST'!D:D)</f>
        <v>GMM</v>
      </c>
      <c r="AE16" s="283" t="str">
        <f>_xlfn.XLOOKUP(AC16,'IRUP SITELIST'!N:N,'IRUP SITELIST'!G:G)</f>
        <v>Malabon City</v>
      </c>
      <c r="AF16" s="284" t="str">
        <f>_xlfn.XLOOKUP(AC16,'IRUP SITELIST'!N:N,'IRUP SITELIST'!K:K)</f>
        <v>Q1</v>
      </c>
      <c r="AG16" s="285" t="str">
        <f>_xlfn.XLOOKUP(AC16,'IRUP SITELIST'!N:N,'IRUP SITELIST'!S:S)</f>
        <v>ON GOING PERMITTING</v>
      </c>
      <c r="AH16" s="283" t="str">
        <f>IF(_xlfn.XLOOKUP(AC16,'IRUP SITELIST'!N:N,'IRUP SITELIST'!CG:CG)=0,"",_xlfn.XLOOKUP(AC16,'IRUP SITELIST'!N:N,'IRUP SITELIST'!CG:CG))</f>
        <v>Frederick, Randy, Mjay, Loyd, Rafael, Winston, Mathew</v>
      </c>
      <c r="AI16" s="283" t="str">
        <f>_xlfn.XLOOKUP(AC16,'IRUP SITELIST'!N:N,'IRUP SITELIST'!J:J)</f>
        <v>Dan</v>
      </c>
      <c r="AJ16" s="286">
        <f t="shared" si="0"/>
        <v>13.8919999999998</v>
      </c>
      <c r="AK16" s="287">
        <f>_xlfn.XLOOKUP(AC16,'IRUP SITELIST'!N:N,'IRUP SITELIST'!BV:BV)</f>
        <v>46337</v>
      </c>
      <c r="AL16" s="288">
        <f>_xlfn.XLOOKUP(AC16,'IRUP SITELIST'!N:N,'IRUP SITELIST'!BY:BY)</f>
        <v>46350.892</v>
      </c>
      <c r="AM16" s="287"/>
      <c r="AN16" s="289" t="s">
        <v>1179</v>
      </c>
      <c r="AO16" s="290" t="str">
        <f>IF(_xlfn.XLOOKUP(AC16,'IRUP SITELIST'!N:N,'IRUP SITELIST'!CA:CA)=0,"",_xlfn.XLOOKUP(AC16,'IRUP SITELIST'!N:N,'IRUP SITELIST'!CA:CA))</f>
        <v/>
      </c>
      <c r="AP16" s="290" t="str">
        <f>IF(_xlfn.XLOOKUP(AC16,'IRUP SITELIST'!N:N,'IRUP SITELIST'!CV:CV)=0,"",_xlfn.XLOOKUP(AC16,'IRUP SITELIST'!N:N,'IRUP SITELIST'!CV:CV))</f>
        <v/>
      </c>
      <c r="AQ16" s="291"/>
      <c r="AR16" s="292"/>
      <c r="AS16" s="292"/>
    </row>
    <row r="17" s="246" customFormat="1" ht="16" customHeight="1" spans="3:59">
      <c r="H17" s="357"/>
      <c r="I17" s="358"/>
      <c r="J17" s="359"/>
      <c r="K17" s="359"/>
      <c r="L17" s="359"/>
      <c r="M17" s="359"/>
      <c r="N17" s="3"/>
      <c r="O17" s="360"/>
      <c r="P17" s="361"/>
      <c r="Q17" s="362"/>
      <c r="R17" s="363"/>
      <c r="S17" s="362"/>
      <c r="T17" s="362"/>
      <c r="U17" s="3"/>
      <c r="V17" s="360"/>
      <c r="W17" s="361"/>
      <c r="X17" s="362"/>
      <c r="Y17" s="363"/>
      <c r="Z17" s="362"/>
      <c r="AA17" s="362"/>
      <c r="AC17" s="283" t="s">
        <v>187</v>
      </c>
      <c r="AD17" s="283" t="str">
        <f>_xlfn.XLOOKUP(AC17,'IRUP SITELIST'!N:N,'IRUP SITELIST'!D:D)</f>
        <v>GMM</v>
      </c>
      <c r="AE17" s="283" t="str">
        <f>_xlfn.XLOOKUP(AC17,'IRUP SITELIST'!N:N,'IRUP SITELIST'!G:G)</f>
        <v>Pasig City</v>
      </c>
      <c r="AF17" s="284" t="str">
        <f>_xlfn.XLOOKUP(AC17,'IRUP SITELIST'!N:N,'IRUP SITELIST'!K:K)</f>
        <v>Q1</v>
      </c>
      <c r="AG17" s="285" t="str">
        <f>_xlfn.XLOOKUP(AC17,'IRUP SITELIST'!N:N,'IRUP SITELIST'!S:S)</f>
        <v>ON GOING PERMITTING</v>
      </c>
      <c r="AH17" s="283" t="str">
        <f>IF(_xlfn.XLOOKUP(AC17,'IRUP SITELIST'!N:N,'IRUP SITELIST'!CG:CG)=0,"",_xlfn.XLOOKUP(AC17,'IRUP SITELIST'!N:N,'IRUP SITELIST'!CG:CG))</f>
        <v>Jed, Mark, Ron, Adrian, Jerome, Naj, Alain</v>
      </c>
      <c r="AI17" s="283" t="str">
        <f>_xlfn.XLOOKUP(AC17,'IRUP SITELIST'!N:N,'IRUP SITELIST'!J:J)</f>
        <v>Jessa</v>
      </c>
      <c r="AJ17" s="286">
        <f t="shared" si="0"/>
        <v>0</v>
      </c>
      <c r="AK17" s="287">
        <f>_xlfn.XLOOKUP(AC17,'IRUP SITELIST'!N:N,'IRUP SITELIST'!BV:BV)</f>
        <v>46330</v>
      </c>
      <c r="AL17" s="288">
        <f>_xlfn.XLOOKUP(AC17,'IRUP SITELIST'!N:N,'IRUP SITELIST'!BY:BY)</f>
        <v>46330</v>
      </c>
      <c r="AM17" s="287"/>
      <c r="AN17" s="289" t="s">
        <v>189</v>
      </c>
      <c r="AO17" s="290" t="str">
        <f>IF(_xlfn.XLOOKUP(AC17,'IRUP SITELIST'!N:N,'IRUP SITELIST'!CA:CA)=0,"",_xlfn.XLOOKUP(AC17,'IRUP SITELIST'!N:N,'IRUP SITELIST'!CA:CA))</f>
        <v/>
      </c>
      <c r="AP17" s="290" t="str">
        <f>IF(_xlfn.XLOOKUP(AC17,'IRUP SITELIST'!N:N,'IRUP SITELIST'!CV:CV)=0,"",_xlfn.XLOOKUP(AC17,'IRUP SITELIST'!N:N,'IRUP SITELIST'!CV:CV))</f>
        <v/>
      </c>
      <c r="AQ17" s="291"/>
      <c r="AR17" s="292"/>
      <c r="AS17" s="292"/>
      <c r="BG17" s="364"/>
    </row>
    <row r="18" ht="16" customHeight="1" spans="3:59">
      <c r="H18" s="365" t="str">
        <f>TEXT(DATE(RIGHT(J18,4),1,1)-WEEKDAY(DATE(RIGHT(J18,4),1,1),2)+1+(LEFT(J18,2)-1)*7,"mmm.dd")&amp;" - "&amp;TEXT(DATE(RIGHT(J18,4),1,1)-WEEKDAY(DATE(RIGHT(J18,4),1,1),2)+7+(LEFT(J18,2)-1)*7,"mmm.dd")</f>
        <v>Oct.26 - Nov.01</v>
      </c>
      <c r="I18" s="366"/>
      <c r="J18" s="367" t="s">
        <v>1182</v>
      </c>
      <c r="K18" s="368">
        <f>IF(A5="ALL",COUNTIF('IRUP SITELIST'!U4:U1009,J18),COUNTIFS('IRUP SITELIST'!K4:K1009,A5,'IRUP SITELIST'!U4:U1009,J18))</f>
        <v>3</v>
      </c>
      <c r="L18" s="367">
        <f>IF(A5="ALL",COUNTIFS('IRUP SITELIST'!U4:U1009,J18,'IRUP SITELIST'!AA4:AA1009,"&lt;&gt;"),COUNTIFS('IRUP SITELIST'!K4:K1009,A5,'IRUP SITELIST'!U4:U1009,J18,'IRUP SITELIST'!AA4:AA1009,"&lt;&gt;"))</f>
        <v>3</v>
      </c>
      <c r="M18" s="367">
        <f>K18-L18</f>
        <v>0</v>
      </c>
      <c r="O18" s="352" t="str">
        <f>TEXT(DATE(RIGHT(Q18,4),1,1)-WEEKDAY(DATE(RIGHT(Q18,4),1,1),2)+1+(LEFT(Q18,2)-1)*7,"mmm.dd")&amp;" - "&amp;TEXT(DATE(RIGHT(Q18,4),1,1)-WEEKDAY(DATE(RIGHT(Q18,4),1,1),2)+7+(LEFT(Q18,2)-1)*7,"mmm.dd")</f>
        <v>Oct.19 - Oct.25</v>
      </c>
      <c r="P18" s="353"/>
      <c r="Q18" s="354" t="s">
        <v>1180</v>
      </c>
      <c r="R18" s="355">
        <f>IF(A5="ALL",COUNTIF('IRUP SITELIST'!AO4:AO1009,Q18),COUNTIFS('IRUP SITELIST'!K4:K1009,A5,'IRUP SITELIST'!AO4:AO1009,Q18))</f>
        <v>2</v>
      </c>
      <c r="S18" s="354">
        <f>IF(A5="ALL",COUNTIFS('IRUP SITELIST'!BR4:BR1009,100%,'IRUP SITELIST'!AO4:AO1009,Q18),COUNTIFS('IRUP SITELIST'!K4:K1009,A5,'IRUP SITELIST'!AO4:AO1009,Q18,'IRUP SITELIST'!BR4:BR1009,100%))</f>
        <v>2</v>
      </c>
      <c r="T18" s="354">
        <f>R18-S18</f>
        <v>0</v>
      </c>
      <c r="V18" s="352" t="str">
        <f>TEXT(DATE(RIGHT(X18,4),1,1)-WEEKDAY(DATE(RIGHT(X18,4),1,1),2)+1+(LEFT(X18,2)-1)*7,"mmm.dd")&amp;" - "&amp;TEXT(DATE(RIGHT(X18,4),1,1)-WEEKDAY(DATE(RIGHT(X18,4),1,1),2)+7+(LEFT(X18,2)-1)*7,"mmm.dd")</f>
        <v>Oct.19 - Oct.25</v>
      </c>
      <c r="W18" s="353"/>
      <c r="X18" s="354" t="s">
        <v>1180</v>
      </c>
      <c r="Y18" s="355">
        <f>IF(A5="ALL",COUNTIF('IRUP SITELIST'!BU:BU,X18),COUNTIFS('IRUP SITELIST'!K:K,A5,'IRUP SITELIST'!BU:BU,X18))</f>
        <v>0</v>
      </c>
      <c r="Z18" s="354">
        <f>IF(A5="ALL",COUNTIFS('IRUP SITELIST'!BS:BS,X18,'IRUP SITELIST'!CA:CA,"&lt;&gt;"),COUNTIFS('IRUP SITELIST'!K:K,A5,'IRUP SITELIST'!BU:BU,X18,'IRUP SITELIST'!CA:CA,"&lt;&gt;"))</f>
        <v>0</v>
      </c>
      <c r="AA18" s="354">
        <f>Y18-Z18</f>
        <v>0</v>
      </c>
      <c r="AC18" s="283" t="s">
        <v>194</v>
      </c>
      <c r="AD18" s="283" t="str">
        <f>_xlfn.XLOOKUP(AC18,'IRUP SITELIST'!N:N,'IRUP SITELIST'!D:D)</f>
        <v>GMM</v>
      </c>
      <c r="AE18" s="283" t="str">
        <f>_xlfn.XLOOKUP(AC18,'IRUP SITELIST'!N:N,'IRUP SITELIST'!G:G)</f>
        <v>Valenzuela City</v>
      </c>
      <c r="AF18" s="284" t="str">
        <f>_xlfn.XLOOKUP(AC18,'IRUP SITELIST'!N:N,'IRUP SITELIST'!K:K)</f>
        <v>Q1</v>
      </c>
      <c r="AG18" s="285" t="str">
        <f>_xlfn.XLOOKUP(AC18,'IRUP SITELIST'!N:N,'IRUP SITELIST'!S:S)</f>
        <v>ON GOING EXTRACTION</v>
      </c>
      <c r="AH18" s="283" t="str">
        <f>IF(_xlfn.XLOOKUP(AC18,'IRUP SITELIST'!N:N,'IRUP SITELIST'!CG:CG)=0,"",_xlfn.XLOOKUP(AC18,'IRUP SITELIST'!N:N,'IRUP SITELIST'!CG:CG))</f>
        <v>Frederick, Randy, Mjay, Loyd, Rafael, Winston, Mathew</v>
      </c>
      <c r="AI18" s="283" t="str">
        <f>_xlfn.XLOOKUP(AC18,'IRUP SITELIST'!N:N,'IRUP SITELIST'!J:J)</f>
        <v>Dan</v>
      </c>
      <c r="AJ18" s="286">
        <f t="shared" si="0"/>
        <v>2</v>
      </c>
      <c r="AK18" s="287">
        <f>_xlfn.XLOOKUP(AC18,'IRUP SITELIST'!N:N,'IRUP SITELIST'!BV:BV)</f>
        <v>46323</v>
      </c>
      <c r="AL18" s="288">
        <f>_xlfn.XLOOKUP(AC18,'IRUP SITELIST'!N:N,'IRUP SITELIST'!BY:BY)</f>
        <v>46325</v>
      </c>
      <c r="AM18" s="287" t="s">
        <v>1183</v>
      </c>
      <c r="AN18" s="289" t="s">
        <v>196</v>
      </c>
      <c r="AO18" s="290">
        <f>IF(_xlfn.XLOOKUP(AC18,'IRUP SITELIST'!N:N,'IRUP SITELIST'!CA:CA)=0,"",_xlfn.XLOOKUP(AC18,'IRUP SITELIST'!N:N,'IRUP SITELIST'!CA:CA))</f>
        <v>46323</v>
      </c>
      <c r="AP18" s="290" t="str">
        <f>IF(_xlfn.XLOOKUP(AC18,'IRUP SITELIST'!N:N,'IRUP SITELIST'!CV:CV)=0,"",_xlfn.XLOOKUP(AC18,'IRUP SITELIST'!N:N,'IRUP SITELIST'!CV:CV))</f>
        <v/>
      </c>
      <c r="AQ18" s="291"/>
      <c r="AR18" s="292"/>
      <c r="AS18" s="292"/>
    </row>
    <row r="19" ht="16" customHeight="1" spans="3:59">
      <c r="H19" s="369"/>
      <c r="I19" s="370"/>
      <c r="J19" s="371"/>
      <c r="K19" s="372"/>
      <c r="L19" s="371"/>
      <c r="M19" s="371"/>
      <c r="O19" s="360"/>
      <c r="P19" s="361"/>
      <c r="Q19" s="362"/>
      <c r="R19" s="363"/>
      <c r="S19" s="362"/>
      <c r="T19" s="362"/>
      <c r="V19" s="360"/>
      <c r="W19" s="361"/>
      <c r="X19" s="362"/>
      <c r="Y19" s="363"/>
      <c r="Z19" s="362"/>
      <c r="AA19" s="362"/>
      <c r="AC19" s="283" t="s">
        <v>209</v>
      </c>
      <c r="AD19" s="283" t="str">
        <f>_xlfn.XLOOKUP(AC19,'IRUP SITELIST'!N:N,'IRUP SITELIST'!D:D)</f>
        <v>NLZ</v>
      </c>
      <c r="AE19" s="283" t="str">
        <f>_xlfn.XLOOKUP(AC19,'IRUP SITELIST'!N:N,'IRUP SITELIST'!G:G)</f>
        <v>Gapan City</v>
      </c>
      <c r="AF19" s="284" t="str">
        <f>_xlfn.XLOOKUP(AC19,'IRUP SITELIST'!N:N,'IRUP SITELIST'!K:K)</f>
        <v>Q1</v>
      </c>
      <c r="AG19" s="285" t="str">
        <f>_xlfn.XLOOKUP(AC19,'IRUP SITELIST'!N:N,'IRUP SITELIST'!S:S)</f>
        <v>ON GOING PERMITTING</v>
      </c>
      <c r="AH19" s="283" t="str">
        <f>IF(_xlfn.XLOOKUP(AC19,'IRUP SITELIST'!N:N,'IRUP SITELIST'!CG:CG)=0,"",_xlfn.XLOOKUP(AC19,'IRUP SITELIST'!N:N,'IRUP SITELIST'!CG:CG))</f>
        <v>Jed, Mark, Ron, Adrian, Jerome, Naj, Alain</v>
      </c>
      <c r="AI19" s="283" t="str">
        <f>_xlfn.XLOOKUP(AC19,'IRUP SITELIST'!N:N,'IRUP SITELIST'!J:J)</f>
        <v>Rowlan</v>
      </c>
      <c r="AJ19" s="286">
        <f t="shared" si="0"/>
        <v>4.04000000000087</v>
      </c>
      <c r="AK19" s="287">
        <f>_xlfn.XLOOKUP(AC19,'IRUP SITELIST'!N:N,'IRUP SITELIST'!BV:BV)</f>
        <v>46335</v>
      </c>
      <c r="AL19" s="288">
        <f>_xlfn.XLOOKUP(AC19,'IRUP SITELIST'!N:N,'IRUP SITELIST'!BY:BY)</f>
        <v>46339.04</v>
      </c>
      <c r="AM19" s="287"/>
      <c r="AN19" s="289"/>
      <c r="AO19" s="290" t="str">
        <f>IF(_xlfn.XLOOKUP(AC19,'IRUP SITELIST'!N:N,'IRUP SITELIST'!CA:CA)=0,"",_xlfn.XLOOKUP(AC19,'IRUP SITELIST'!N:N,'IRUP SITELIST'!CA:CA))</f>
        <v/>
      </c>
      <c r="AP19" s="290" t="str">
        <f>IF(_xlfn.XLOOKUP(AC19,'IRUP SITELIST'!N:N,'IRUP SITELIST'!CV:CV)=0,"",_xlfn.XLOOKUP(AC19,'IRUP SITELIST'!N:N,'IRUP SITELIST'!CV:CV))</f>
        <v/>
      </c>
      <c r="AQ19" s="291"/>
      <c r="AR19" s="292"/>
      <c r="AS19" s="292"/>
    </row>
    <row r="20" ht="16" customHeight="1" spans="3:59">
      <c r="H20" s="365" t="str">
        <f>TEXT(DATE(RIGHT(J20,4),1,1)-WEEKDAY(DATE(RIGHT(J20,4),1,1),2)+1+(LEFT(J20,2)-1)*7,"mmm.dd")&amp;" - "&amp;TEXT(DATE(RIGHT(J20,4),1,1)-WEEKDAY(DATE(RIGHT(J20,4),1,1),2)+7+(LEFT(J20,2)-1)*7,"mmm.dd")</f>
        <v>Nov.02 - Nov.08</v>
      </c>
      <c r="I20" s="366"/>
      <c r="J20" s="367" t="s">
        <v>1184</v>
      </c>
      <c r="K20" s="368">
        <f>IF(A5="ALL",COUNTIF('IRUP SITELIST'!U4:U1009,J20),COUNTIFS('IRUP SITELIST'!K4:K1009,A5,'IRUP SITELIST'!U4:U1009,J20))</f>
        <v>0</v>
      </c>
      <c r="L20" s="367">
        <f>IF(A5="ALL",COUNTIFS('IRUP SITELIST'!U4:U1009,J20,'IRUP SITELIST'!AA4:AA1009,"&lt;&gt;"),COUNTIFS('IRUP SITELIST'!K4:K1009,A5,'IRUP SITELIST'!U4:U1009,J20,'IRUP SITELIST'!AA4:AA1009,"&lt;&gt;"))</f>
        <v>0</v>
      </c>
      <c r="M20" s="367">
        <f>K20-L20</f>
        <v>0</v>
      </c>
      <c r="O20" s="373" t="str">
        <f>TEXT(DATE(RIGHT(Q20,4),1,1)-WEEKDAY(DATE(RIGHT(Q20,4),1,1),2)+1+(LEFT(Q20,2)-1)*7,"mmm.dd")&amp;" - "&amp;TEXT(DATE(RIGHT(Q20,4),1,1)-WEEKDAY(DATE(RIGHT(Q20,4),1,1),2)+7+(LEFT(Q20,2)-1)*7,"mmm.dd")</f>
        <v>Oct.26 - Nov.01</v>
      </c>
      <c r="P20" s="374"/>
      <c r="Q20" s="375" t="s">
        <v>1182</v>
      </c>
      <c r="R20" s="375">
        <f>IF(A5="ALL",COUNTIF('IRUP SITELIST'!AO4:AO1009,Q20),COUNTIFS('IRUP SITELIST'!K4:K1009,A5,'IRUP SITELIST'!AO4:AO1009,Q20))</f>
        <v>1</v>
      </c>
      <c r="S20" s="375">
        <f>IF(A5="ALL",COUNTIFS('IRUP SITELIST'!BR4:BR1009,100%,'IRUP SITELIST'!AO4:AO1009,Q20),COUNTIFS('IRUP SITELIST'!K4:K1009,A5,'IRUP SITELIST'!AO4:AO1009,Q20,'IRUP SITELIST'!BR4:BR1009,100%))</f>
        <v>1</v>
      </c>
      <c r="T20" s="375">
        <f>R20-S20</f>
        <v>0</v>
      </c>
      <c r="V20" s="373" t="str">
        <f>TEXT(DATE(RIGHT(X20,4),1,1)-WEEKDAY(DATE(RIGHT(X20,4),1,1),2)+1+(LEFT(X20,2)-1)*7,"mmm.dd")&amp;" - "&amp;TEXT(DATE(RIGHT(X20,4),1,1)-WEEKDAY(DATE(RIGHT(X20,4),1,1),2)+7+(LEFT(X20,2)-1)*7,"mmm.dd")</f>
        <v>Oct.26 - Nov.01</v>
      </c>
      <c r="W20" s="374"/>
      <c r="X20" s="375" t="s">
        <v>1182</v>
      </c>
      <c r="Y20" s="375">
        <f>IF(A5="ALL",COUNTIF('IRUP SITELIST'!BU:BU,X20),COUNTIFS('IRUP SITELIST'!K:K,A5,'IRUP SITELIST'!BU:BU,X20))</f>
        <v>3</v>
      </c>
      <c r="Z20" s="375">
        <f>IF(A5="ALL",COUNTIFS('IRUP SITELIST'!BS:BS,X20,'IRUP SITELIST'!CA:CA,"&lt;&gt;"),COUNTIFS('IRUP SITELIST'!K:K,A5,'IRUP SITELIST'!BU:BU,X20,'IRUP SITELIST'!CA:CA,"&lt;&gt;"))</f>
        <v>3</v>
      </c>
      <c r="AA20" s="375">
        <f>Y20-Z20</f>
        <v>0</v>
      </c>
      <c r="AC20" s="283" t="s">
        <v>355</v>
      </c>
      <c r="AD20" s="283" t="str">
        <f>_xlfn.XLOOKUP(AC20,'IRUP SITELIST'!N:N,'IRUP SITELIST'!D:D)</f>
        <v>GMM</v>
      </c>
      <c r="AE20" s="283" t="str">
        <f>_xlfn.XLOOKUP(AC20,'IRUP SITELIST'!N:N,'IRUP SITELIST'!G:G)</f>
        <v>Taytay</v>
      </c>
      <c r="AF20" s="284" t="str">
        <f>_xlfn.XLOOKUP(AC20,'IRUP SITELIST'!N:N,'IRUP SITELIST'!K:K)</f>
        <v>Q1</v>
      </c>
      <c r="AG20" s="285" t="str">
        <f>_xlfn.XLOOKUP(AC20,'IRUP SITELIST'!N:N,'IRUP SITELIST'!S:S)</f>
        <v>ON GOING PERMITTING</v>
      </c>
      <c r="AH20" s="283" t="str">
        <f>IF(_xlfn.XLOOKUP(AC20,'IRUP SITELIST'!N:N,'IRUP SITELIST'!CG:CG)=0,"",_xlfn.XLOOKUP(AC20,'IRUP SITELIST'!N:N,'IRUP SITELIST'!CG:CG))</f>
        <v>Jed, Mark, Ron, Adrian, Jerome, Naj, Alain</v>
      </c>
      <c r="AI20" s="283" t="str">
        <f>_xlfn.XLOOKUP(AC20,'IRUP SITELIST'!N:N,'IRUP SITELIST'!J:J)</f>
        <v>Jessa</v>
      </c>
      <c r="AJ20" s="286">
        <f t="shared" si="0"/>
        <v>23.760000000002</v>
      </c>
      <c r="AK20" s="287">
        <f>_xlfn.XLOOKUP(AC20,'IRUP SITELIST'!N:N,'IRUP SITELIST'!BV:BV)</f>
        <v>46351</v>
      </c>
      <c r="AL20" s="288">
        <f>_xlfn.XLOOKUP(AC20,'IRUP SITELIST'!N:N,'IRUP SITELIST'!BY:BY)</f>
        <v>46374.76</v>
      </c>
      <c r="AM20" s="287"/>
      <c r="AN20" s="289"/>
      <c r="AO20" s="290" t="str">
        <f>IF(_xlfn.XLOOKUP(AC20,'IRUP SITELIST'!N:N,'IRUP SITELIST'!CA:CA)=0,"",_xlfn.XLOOKUP(AC20,'IRUP SITELIST'!N:N,'IRUP SITELIST'!CA:CA))</f>
        <v/>
      </c>
      <c r="AP20" s="290" t="str">
        <f>IF(_xlfn.XLOOKUP(AC20,'IRUP SITELIST'!N:N,'IRUP SITELIST'!CV:CV)=0,"",_xlfn.XLOOKUP(AC20,'IRUP SITELIST'!N:N,'IRUP SITELIST'!CV:CV))</f>
        <v/>
      </c>
      <c r="AQ20" s="291"/>
      <c r="AR20" s="292"/>
      <c r="AS20" s="292"/>
    </row>
    <row r="21" ht="16" customHeight="1" spans="3:59">
      <c r="H21" s="369"/>
      <c r="I21" s="370"/>
      <c r="J21" s="371"/>
      <c r="K21" s="372"/>
      <c r="L21" s="371"/>
      <c r="M21" s="371"/>
      <c r="O21" s="376"/>
      <c r="P21" s="377"/>
      <c r="Q21" s="378"/>
      <c r="R21" s="378"/>
      <c r="S21" s="378"/>
      <c r="T21" s="378"/>
      <c r="V21" s="376"/>
      <c r="W21" s="377"/>
      <c r="X21" s="378"/>
      <c r="Y21" s="378"/>
      <c r="Z21" s="378"/>
      <c r="AA21" s="378"/>
      <c r="AC21" s="283" t="s">
        <v>326</v>
      </c>
      <c r="AD21" s="283" t="str">
        <f>_xlfn.XLOOKUP(AC21,'IRUP SITELIST'!N:N,'IRUP SITELIST'!D:D)</f>
        <v>GMM</v>
      </c>
      <c r="AE21" s="283" t="str">
        <f>_xlfn.XLOOKUP(AC21,'IRUP SITELIST'!N:N,'IRUP SITELIST'!G:G)</f>
        <v>Angono</v>
      </c>
      <c r="AF21" s="284" t="str">
        <f>_xlfn.XLOOKUP(AC21,'IRUP SITELIST'!N:N,'IRUP SITELIST'!K:K)</f>
        <v>Q1</v>
      </c>
      <c r="AG21" s="285" t="str">
        <f>_xlfn.XLOOKUP(AC21,'IRUP SITELIST'!N:N,'IRUP SITELIST'!S:S)</f>
        <v>ON GOING PERMITTING</v>
      </c>
      <c r="AH21" s="283" t="str">
        <f>IF(_xlfn.XLOOKUP(AC21,'IRUP SITELIST'!N:N,'IRUP SITELIST'!CG:CG)=0,"",_xlfn.XLOOKUP(AC21,'IRUP SITELIST'!N:N,'IRUP SITELIST'!CG:CG))</f>
        <v>Jed, Mark, Ron, Adrian, Jerome, Naj, Alain</v>
      </c>
      <c r="AI21" s="283" t="str">
        <f>_xlfn.XLOOKUP(AC21,'IRUP SITELIST'!N:N,'IRUP SITELIST'!J:J)</f>
        <v>Jessa</v>
      </c>
      <c r="AJ21" s="286">
        <f t="shared" si="0"/>
        <v>7.32400000000052</v>
      </c>
      <c r="AK21" s="287">
        <f>_xlfn.XLOOKUP(AC21,'IRUP SITELIST'!N:N,'IRUP SITELIST'!BV:BV)</f>
        <v>46351</v>
      </c>
      <c r="AL21" s="288">
        <f>_xlfn.XLOOKUP(AC21,'IRUP SITELIST'!N:N,'IRUP SITELIST'!BY:BY)</f>
        <v>46358.324</v>
      </c>
      <c r="AM21" s="287"/>
      <c r="AN21" s="289"/>
      <c r="AO21" s="290" t="str">
        <f>IF(_xlfn.XLOOKUP(AC21,'IRUP SITELIST'!N:N,'IRUP SITELIST'!CA:CA)=0,"",_xlfn.XLOOKUP(AC21,'IRUP SITELIST'!N:N,'IRUP SITELIST'!CA:CA))</f>
        <v/>
      </c>
      <c r="AP21" s="290" t="str">
        <f>IF(_xlfn.XLOOKUP(AC21,'IRUP SITELIST'!N:N,'IRUP SITELIST'!CV:CV)=0,"",_xlfn.XLOOKUP(AC21,'IRUP SITELIST'!N:N,'IRUP SITELIST'!CV:CV))</f>
        <v/>
      </c>
      <c r="AQ21" s="291"/>
      <c r="AR21" s="292"/>
      <c r="AS21" s="292"/>
    </row>
    <row r="22" ht="16" customHeight="1" spans="3:59">
      <c r="C22" s="379"/>
      <c r="H22" s="365" t="str">
        <f t="shared" ref="H22:H26" si="1">TEXT(DATE(RIGHT(J22,4),1,1)-WEEKDAY(DATE(RIGHT(J22,4),1,1),2)+1+(LEFT(J22,2)-1)*7,"mmm.dd")&amp;" - "&amp;TEXT(DATE(RIGHT(J22,4),1,1)-WEEKDAY(DATE(RIGHT(J22,4),1,1),2)+7+(LEFT(J22,2)-1)*7,"mmm.dd")</f>
        <v>Nov.09 - Nov.15</v>
      </c>
      <c r="I22" s="366"/>
      <c r="J22" s="367" t="s">
        <v>1185</v>
      </c>
      <c r="K22" s="368">
        <f>IF(A5="ALL",COUNTIF('IRUP SITELIST'!U4:U1009,J22),COUNTIFS('IRUP SITELIST'!K4:K1009,A5,'IRUP SITELIST'!U4:U1009,J22))</f>
        <v>0</v>
      </c>
      <c r="L22" s="367">
        <f>IF(A5="ALL",COUNTIFS('IRUP SITELIST'!U4:U1009,J22,'IRUP SITELIST'!AA4:AA1009,"&lt;&gt;"),COUNTIFS('IRUP SITELIST'!K4:K1009,A5,'IRUP SITELIST'!U4:U1009,J22,'IRUP SITELIST'!AA4:AA1009,"&lt;&gt;"))</f>
        <v>0</v>
      </c>
      <c r="M22" s="367">
        <f t="shared" ref="M22:M26" si="2">K22-L22</f>
        <v>0</v>
      </c>
      <c r="O22" s="352" t="str">
        <f>TEXT(DATE(RIGHT(Q22,4),1,1)-WEEKDAY(DATE(RIGHT(Q22,4),1,1),2)+1+(LEFT(Q22,2)-1)*7,"mmm.dd")&amp;" - "&amp;TEXT(DATE(RIGHT(Q22,4),1,1)-WEEKDAY(DATE(RIGHT(Q22,4),1,1),2)+7+(LEFT(Q22,2)-1)*7,"mmm.dd")</f>
        <v>Nov.02 - Nov.08</v>
      </c>
      <c r="P22" s="353"/>
      <c r="Q22" s="354" t="s">
        <v>1184</v>
      </c>
      <c r="R22" s="355">
        <f>IF(A5="ALL",COUNTIF('IRUP SITELIST'!AO4:AO1009,Q22),COUNTIFS('IRUP SITELIST'!K4:K1009,A5,'IRUP SITELIST'!AO4:AO1009,Q22))</f>
        <v>8</v>
      </c>
      <c r="S22" s="354">
        <f>IF(A5="ALL",COUNTIFS('IRUP SITELIST'!BR4:BR1009,100%,'IRUP SITELIST'!AO4:AO1009,Q22),COUNTIFS('IRUP SITELIST'!K4:K1009,A5,'IRUP SITELIST'!AO4:AO1009,Q22,'IRUP SITELIST'!BR4:BR1009,100%))</f>
        <v>1</v>
      </c>
      <c r="T22" s="354">
        <f>R22-S22</f>
        <v>7</v>
      </c>
      <c r="V22" s="352" t="str">
        <f>TEXT(DATE(RIGHT(X22,4),1,1)-WEEKDAY(DATE(RIGHT(X22,4),1,1),2)+1+(LEFT(X22,2)-1)*7,"mmm.dd")&amp;" - "&amp;TEXT(DATE(RIGHT(X22,4),1,1)-WEEKDAY(DATE(RIGHT(X22,4),1,1),2)+7+(LEFT(X22,2)-1)*7,"mmm.dd")</f>
        <v>Nov.02 - Nov.08</v>
      </c>
      <c r="W22" s="353"/>
      <c r="X22" s="354" t="s">
        <v>1184</v>
      </c>
      <c r="Y22" s="355">
        <f>IF(A5="ALL",COUNTIF('IRUP SITELIST'!BU:BU,X22),COUNTIFS('IRUP SITELIST'!K:K,A5,'IRUP SITELIST'!BU:BU,X22))</f>
        <v>8</v>
      </c>
      <c r="Z22" s="354">
        <f>IF(A5="ALL",COUNTIFS('IRUP SITELIST'!BU:BU,X22,'IRUP SITELIST'!CA:CA,"&lt;&gt;"),COUNTIFS('IRUP SITELIST'!K:K,A5,'IRUP SITELIST'!BU:BU,X22,'IRUP SITELIST'!CA:CA,"&lt;&gt;"))</f>
        <v>0</v>
      </c>
      <c r="AA22" s="354">
        <f>Y22-Z22</f>
        <v>8</v>
      </c>
      <c r="AC22" s="283" t="s">
        <v>344</v>
      </c>
      <c r="AD22" s="283" t="str">
        <f>_xlfn.XLOOKUP(AC22,'IRUP SITELIST'!N:N,'IRUP SITELIST'!D:D)</f>
        <v>GMM</v>
      </c>
      <c r="AE22" s="283" t="str">
        <f>_xlfn.XLOOKUP(AC22,'IRUP SITELIST'!N:N,'IRUP SITELIST'!G:G)</f>
        <v>Cainta</v>
      </c>
      <c r="AF22" s="284" t="str">
        <f>_xlfn.XLOOKUP(AC22,'IRUP SITELIST'!N:N,'IRUP SITELIST'!K:K)</f>
        <v>Q1</v>
      </c>
      <c r="AG22" s="285" t="str">
        <f>_xlfn.XLOOKUP(AC22,'IRUP SITELIST'!N:N,'IRUP SITELIST'!S:S)</f>
        <v>ON GOING PERMITTING</v>
      </c>
      <c r="AH22" s="283" t="str">
        <f>IF(_xlfn.XLOOKUP(AC22,'IRUP SITELIST'!N:N,'IRUP SITELIST'!CG:CG)=0,"",_xlfn.XLOOKUP(AC22,'IRUP SITELIST'!N:N,'IRUP SITELIST'!CG:CG))</f>
        <v>Jed, Mark, Ron, Adrian, Jerome, Naj, Alain</v>
      </c>
      <c r="AI22" s="283" t="str">
        <f>_xlfn.XLOOKUP(AC22,'IRUP SITELIST'!N:N,'IRUP SITELIST'!J:J)</f>
        <v>Jessa</v>
      </c>
      <c r="AJ22" s="286">
        <f t="shared" si="0"/>
        <v>9.36800000000221</v>
      </c>
      <c r="AK22" s="287">
        <f>_xlfn.XLOOKUP(AC22,'IRUP SITELIST'!N:N,'IRUP SITELIST'!BV:BV)</f>
        <v>46344</v>
      </c>
      <c r="AL22" s="288">
        <f>_xlfn.XLOOKUP(AC22,'IRUP SITELIST'!N:N,'IRUP SITELIST'!BY:BY)</f>
        <v>46353.368</v>
      </c>
      <c r="AM22" s="287"/>
      <c r="AN22" s="289" t="s">
        <v>1179</v>
      </c>
      <c r="AO22" s="290" t="str">
        <f>IF(_xlfn.XLOOKUP(AC22,'IRUP SITELIST'!N:N,'IRUP SITELIST'!CA:CA)=0,"",_xlfn.XLOOKUP(AC22,'IRUP SITELIST'!N:N,'IRUP SITELIST'!CA:CA))</f>
        <v/>
      </c>
      <c r="AP22" s="290" t="str">
        <f>IF(_xlfn.XLOOKUP(AC22,'IRUP SITELIST'!N:N,'IRUP SITELIST'!CV:CV)=0,"",_xlfn.XLOOKUP(AC22,'IRUP SITELIST'!N:N,'IRUP SITELIST'!CV:CV))</f>
        <v/>
      </c>
      <c r="AQ22" s="291"/>
      <c r="AR22" s="292"/>
      <c r="AS22" s="292"/>
    </row>
    <row r="23" ht="16" customHeight="1" spans="3:59">
      <c r="C23" s="379"/>
      <c r="H23" s="369"/>
      <c r="I23" s="370"/>
      <c r="J23" s="371"/>
      <c r="K23" s="372"/>
      <c r="L23" s="371"/>
      <c r="M23" s="371"/>
      <c r="O23" s="360"/>
      <c r="P23" s="361"/>
      <c r="Q23" s="362"/>
      <c r="R23" s="363"/>
      <c r="S23" s="362"/>
      <c r="T23" s="362"/>
      <c r="V23" s="360"/>
      <c r="W23" s="361"/>
      <c r="X23" s="362"/>
      <c r="Y23" s="363"/>
      <c r="Z23" s="362"/>
      <c r="AA23" s="362"/>
      <c r="AC23" s="283" t="s">
        <v>311</v>
      </c>
      <c r="AD23" s="283" t="str">
        <f>_xlfn.XLOOKUP(AC23,'IRUP SITELIST'!N:N,'IRUP SITELIST'!D:D)</f>
        <v>GMM</v>
      </c>
      <c r="AE23" s="283" t="str">
        <f>_xlfn.XLOOKUP(AC23,'IRUP SITELIST'!N:N,'IRUP SITELIST'!G:G)</f>
        <v>Quezon City</v>
      </c>
      <c r="AF23" s="284" t="str">
        <f>_xlfn.XLOOKUP(AC23,'IRUP SITELIST'!N:N,'IRUP SITELIST'!K:K)</f>
        <v>Q1</v>
      </c>
      <c r="AG23" s="285" t="str">
        <f>_xlfn.XLOOKUP(AC23,'IRUP SITELIST'!N:N,'IRUP SITELIST'!S:S)</f>
        <v>ON GOING PERMITTING</v>
      </c>
      <c r="AH23" s="283" t="str">
        <f>IF(_xlfn.XLOOKUP(AC23,'IRUP SITELIST'!N:N,'IRUP SITELIST'!CG:CG)=0,"",_xlfn.XLOOKUP(AC23,'IRUP SITELIST'!N:N,'IRUP SITELIST'!CG:CG))</f>
        <v>Leny, Judy, Mark Sun, Raymark, Luis</v>
      </c>
      <c r="AI23" s="283" t="str">
        <f>_xlfn.XLOOKUP(AC23,'IRUP SITELIST'!N:N,'IRUP SITELIST'!J:J)</f>
        <v>Dan</v>
      </c>
      <c r="AJ23" s="286">
        <f t="shared" si="0"/>
        <v>14.3226666666669</v>
      </c>
      <c r="AK23" s="287">
        <f>_xlfn.XLOOKUP(AC23,'IRUP SITELIST'!N:N,'IRUP SITELIST'!BV:BV)</f>
        <v>46350</v>
      </c>
      <c r="AL23" s="288">
        <f>_xlfn.XLOOKUP(AC23,'IRUP SITELIST'!N:N,'IRUP SITELIST'!BY:BY)</f>
        <v>46364.3226666667</v>
      </c>
      <c r="AM23" s="287"/>
      <c r="AN23" s="289" t="s">
        <v>1179</v>
      </c>
      <c r="AO23" s="290" t="str">
        <f>IF(_xlfn.XLOOKUP(AC23,'IRUP SITELIST'!N:N,'IRUP SITELIST'!CA:CA)=0,"",_xlfn.XLOOKUP(AC23,'IRUP SITELIST'!N:N,'IRUP SITELIST'!CA:CA))</f>
        <v/>
      </c>
      <c r="AP23" s="290" t="str">
        <f>IF(_xlfn.XLOOKUP(AC23,'IRUP SITELIST'!N:N,'IRUP SITELIST'!CV:CV)=0,"",_xlfn.XLOOKUP(AC23,'IRUP SITELIST'!N:N,'IRUP SITELIST'!CV:CV))</f>
        <v/>
      </c>
      <c r="AQ23" s="291"/>
      <c r="AR23" s="292"/>
      <c r="AS23" s="292"/>
    </row>
    <row r="24" ht="16" customHeight="1" spans="3:59">
      <c r="C24" s="379"/>
      <c r="G24" s="380"/>
      <c r="H24" s="365" t="str">
        <f t="shared" si="1"/>
        <v>Oct.26 - Nov.01</v>
      </c>
      <c r="I24" s="366"/>
      <c r="J24" s="367" t="s">
        <v>1182</v>
      </c>
      <c r="K24" s="368">
        <f>IF(A5="ALL",COUNTIF('IRUP SITELIST'!U4:U1009,J24),COUNTIFS('IRUP SITELIST'!K4:K1009,A5,'IRUP SITELIST'!U4:U1009,J24))</f>
        <v>3</v>
      </c>
      <c r="L24" s="367">
        <f>IF(A5="ALL",COUNTIFS('IRUP SITELIST'!U4:U1009,J24,'IRUP SITELIST'!AA4:AA1009,"&lt;&gt;"),COUNTIFS('IRUP SITELIST'!K4:K1009,A5,'IRUP SITELIST'!U4:U1009,J24,'IRUP SITELIST'!AA4:AA1009,"&lt;&gt;"))</f>
        <v>3</v>
      </c>
      <c r="M24" s="367">
        <f t="shared" si="2"/>
        <v>0</v>
      </c>
      <c r="O24" s="352" t="str">
        <f>TEXT(DATE(RIGHT(Q24,4),1,1)-WEEKDAY(DATE(RIGHT(Q24,4),1,1),2)+1+(LEFT(Q24,2)-1)*7,"mmm.dd")&amp;" - "&amp;TEXT(DATE(RIGHT(Q24,4),1,1)-WEEKDAY(DATE(RIGHT(Q24,4),1,1),2)+7+(LEFT(Q24,2)-1)*7,"mmm.dd")</f>
        <v>Nov.09 - Nov.15</v>
      </c>
      <c r="P24" s="353"/>
      <c r="Q24" s="354" t="s">
        <v>1185</v>
      </c>
      <c r="R24" s="355">
        <f>IF(A5="ALL",COUNTIF('IRUP SITELIST'!AO4:AO1009,Q24),COUNTIFS('IRUP SITELIST'!K4:K1009,A5,'IRUP SITELIST'!AO4:AO1009,Q24))</f>
        <v>8</v>
      </c>
      <c r="S24" s="354">
        <f>IF(A5="ALL",COUNTIFS('IRUP SITELIST'!BR4:BR1009,100%,'IRUP SITELIST'!AO4:AO1009,Q24),COUNTIFS('IRUP SITELIST'!K4:K1009,A5,'IRUP SITELIST'!AO4:AO1009,Q24,'IRUP SITELIST'!BR4:BR1009,100%))</f>
        <v>5</v>
      </c>
      <c r="T24" s="354">
        <f>R24-S24</f>
        <v>3</v>
      </c>
      <c r="V24" s="352" t="str">
        <f>TEXT(DATE(RIGHT(X24,4),1,1)-WEEKDAY(DATE(RIGHT(X24,4),1,1),2)+1+(LEFT(X24,2)-1)*7,"mmm.dd")&amp;" - "&amp;TEXT(DATE(RIGHT(X24,4),1,1)-WEEKDAY(DATE(RIGHT(X24,4),1,1),2)+7+(LEFT(X24,2)-1)*7,"mmm.dd")</f>
        <v>Nov.09 - Nov.15</v>
      </c>
      <c r="W24" s="353"/>
      <c r="X24" s="354" t="s">
        <v>1185</v>
      </c>
      <c r="Y24" s="355">
        <f>IF(A5="ALL",COUNTIF('IRUP SITELIST'!BU:BU,X24),COUNTIFS('IRUP SITELIST'!K:K,A5,'IRUP SITELIST'!BU:BU,X24))</f>
        <v>6</v>
      </c>
      <c r="Z24" s="354">
        <f>IF(A5="ALL",COUNTIFS('IRUP SITELIST'!BU:BU,X24,'IRUP SITELIST'!CA:CA,"&lt;&gt;"),COUNTIFS('IRUP SITELIST'!K:K,A5,'IRUP SITELIST'!BU:BU,X24,'IRUP SITELIST'!CA:CA,"&lt;&gt;"))</f>
        <v>0</v>
      </c>
      <c r="AA24" s="354">
        <f>Y24-Z24</f>
        <v>6</v>
      </c>
      <c r="AC24" s="283" t="s">
        <v>265</v>
      </c>
      <c r="AD24" s="283" t="str">
        <f>_xlfn.XLOOKUP(AC24,'IRUP SITELIST'!N:N,'IRUP SITELIST'!D:D)</f>
        <v>NLZ</v>
      </c>
      <c r="AE24" s="283" t="str">
        <f>_xlfn.XLOOKUP(AC24,'IRUP SITELIST'!N:N,'IRUP SITELIST'!G:G)</f>
        <v>Camiling</v>
      </c>
      <c r="AF24" s="284" t="str">
        <f>_xlfn.XLOOKUP(AC24,'IRUP SITELIST'!N:N,'IRUP SITELIST'!K:K)</f>
        <v>Q1</v>
      </c>
      <c r="AG24" s="285" t="str">
        <f>_xlfn.XLOOKUP(AC24,'IRUP SITELIST'!N:N,'IRUP SITELIST'!S:S)</f>
        <v>ON GOING PERMITTING</v>
      </c>
      <c r="AH24" s="283" t="str">
        <f>IF(_xlfn.XLOOKUP(AC24,'IRUP SITELIST'!N:N,'IRUP SITELIST'!CG:CG)=0,"",_xlfn.XLOOKUP(AC24,'IRUP SITELIST'!N:N,'IRUP SITELIST'!CG:CG))</f>
        <v/>
      </c>
      <c r="AI24" s="283" t="str">
        <f>_xlfn.XLOOKUP(AC24,'IRUP SITELIST'!N:N,'IRUP SITELIST'!J:J)</f>
        <v>Rowlan</v>
      </c>
      <c r="AJ24" s="286">
        <f t="shared" si="0"/>
        <v>1.57600000000093</v>
      </c>
      <c r="AK24" s="287">
        <f>_xlfn.XLOOKUP(AC24,'IRUP SITELIST'!N:N,'IRUP SITELIST'!BV:BV)</f>
        <v>46346</v>
      </c>
      <c r="AL24" s="288">
        <f>_xlfn.XLOOKUP(AC24,'IRUP SITELIST'!N:N,'IRUP SITELIST'!BY:BY)</f>
        <v>46347.576</v>
      </c>
      <c r="AM24" s="287"/>
      <c r="AN24" s="289"/>
      <c r="AO24" s="290" t="str">
        <f>IF(_xlfn.XLOOKUP(AC24,'IRUP SITELIST'!N:N,'IRUP SITELIST'!CA:CA)=0,"",_xlfn.XLOOKUP(AC24,'IRUP SITELIST'!N:N,'IRUP SITELIST'!CA:CA))</f>
        <v/>
      </c>
      <c r="AP24" s="290" t="str">
        <f>IF(_xlfn.XLOOKUP(AC24,'IRUP SITELIST'!N:N,'IRUP SITELIST'!CV:CV)=0,"",_xlfn.XLOOKUP(AC24,'IRUP SITELIST'!N:N,'IRUP SITELIST'!CV:CV))</f>
        <v/>
      </c>
      <c r="AQ24" s="291"/>
      <c r="AR24" s="292"/>
      <c r="AS24" s="292"/>
    </row>
    <row r="25" ht="16" customHeight="1" spans="3:59">
      <c r="C25" s="379"/>
      <c r="H25" s="369"/>
      <c r="I25" s="370"/>
      <c r="J25" s="371"/>
      <c r="K25" s="372"/>
      <c r="L25" s="371"/>
      <c r="M25" s="371"/>
      <c r="O25" s="360"/>
      <c r="P25" s="361"/>
      <c r="Q25" s="362"/>
      <c r="R25" s="363"/>
      <c r="S25" s="362"/>
      <c r="T25" s="362"/>
      <c r="V25" s="360"/>
      <c r="W25" s="361"/>
      <c r="X25" s="362"/>
      <c r="Y25" s="363"/>
      <c r="Z25" s="362"/>
      <c r="AA25" s="362"/>
      <c r="AC25" s="283" t="s">
        <v>270</v>
      </c>
      <c r="AD25" s="283" t="str">
        <f>_xlfn.XLOOKUP(AC25,'IRUP SITELIST'!N:N,'IRUP SITELIST'!D:D)</f>
        <v>NLZ</v>
      </c>
      <c r="AE25" s="283" t="str">
        <f>_xlfn.XLOOKUP(AC25,'IRUP SITELIST'!N:N,'IRUP SITELIST'!G:G)</f>
        <v>Paniqui</v>
      </c>
      <c r="AF25" s="284" t="str">
        <f>_xlfn.XLOOKUP(AC25,'IRUP SITELIST'!N:N,'IRUP SITELIST'!K:K)</f>
        <v>Q1</v>
      </c>
      <c r="AG25" s="285" t="str">
        <f>_xlfn.XLOOKUP(AC25,'IRUP SITELIST'!N:N,'IRUP SITELIST'!S:S)</f>
        <v>ON GOING PERMITTING</v>
      </c>
      <c r="AH25" s="283" t="str">
        <f>IF(_xlfn.XLOOKUP(AC25,'IRUP SITELIST'!N:N,'IRUP SITELIST'!CG:CG)=0,"",_xlfn.XLOOKUP(AC25,'IRUP SITELIST'!N:N,'IRUP SITELIST'!CG:CG))</f>
        <v/>
      </c>
      <c r="AI25" s="283" t="str">
        <f>_xlfn.XLOOKUP(AC25,'IRUP SITELIST'!N:N,'IRUP SITELIST'!J:J)</f>
        <v>Rowlan</v>
      </c>
      <c r="AJ25" s="286">
        <f t="shared" si="0"/>
        <v>1.35199999999895</v>
      </c>
      <c r="AK25" s="287">
        <f>_xlfn.XLOOKUP(AC25,'IRUP SITELIST'!N:N,'IRUP SITELIST'!BV:BV)</f>
        <v>46344</v>
      </c>
      <c r="AL25" s="288">
        <f>_xlfn.XLOOKUP(AC25,'IRUP SITELIST'!N:N,'IRUP SITELIST'!BY:BY)</f>
        <v>46345.352</v>
      </c>
      <c r="AM25" s="287"/>
      <c r="AN25" s="289"/>
      <c r="AO25" s="290" t="str">
        <f>IF(_xlfn.XLOOKUP(AC25,'IRUP SITELIST'!N:N,'IRUP SITELIST'!CA:CA)=0,"",_xlfn.XLOOKUP(AC25,'IRUP SITELIST'!N:N,'IRUP SITELIST'!CA:CA))</f>
        <v/>
      </c>
      <c r="AP25" s="290" t="str">
        <f>IF(_xlfn.XLOOKUP(AC25,'IRUP SITELIST'!N:N,'IRUP SITELIST'!CV:CV)=0,"",_xlfn.XLOOKUP(AC25,'IRUP SITELIST'!N:N,'IRUP SITELIST'!CV:CV))</f>
        <v/>
      </c>
      <c r="AQ25" s="291"/>
      <c r="AR25" s="292"/>
      <c r="AS25" s="292"/>
    </row>
    <row r="26" ht="16" customHeight="1" spans="3:59">
      <c r="C26" s="379"/>
      <c r="H26" s="381" t="str">
        <f t="shared" si="1"/>
        <v>Nov.23 - Nov.29</v>
      </c>
      <c r="I26" s="382"/>
      <c r="J26" s="383" t="s">
        <v>1186</v>
      </c>
      <c r="K26" s="368">
        <f>IF(A5="ALL",COUNTIF('IRUP SITELIST'!U6:U1011,J26),COUNTIFS('IRUP SITELIST'!K6:K1011,A5,'IRUP SITELIST'!U6:U1011,J26))</f>
        <v>0</v>
      </c>
      <c r="L26" s="383">
        <f>IF(A5="ALL",COUNTIFS('IRUP SITELIST'!U6:U1011,J26,'IRUP SITELIST'!AA6:AA1011,"&lt;&gt;"),COUNTIFS('IRUP SITELIST'!K6:K1011,A5,'IRUP SITELIST'!U6:U1011,J26,'IRUP SITELIST'!AA6:AA1011,"&lt;&gt;"))</f>
        <v>0</v>
      </c>
      <c r="M26" s="383">
        <f t="shared" si="2"/>
        <v>0</v>
      </c>
      <c r="O26" s="352" t="str">
        <f>TEXT(DATE(RIGHT(Q26,4),1,1)-WEEKDAY(DATE(RIGHT(Q26,4),1,1),2)+1+(LEFT(Q26,2)-1)*7,"mmm.dd")&amp;" - "&amp;TEXT(DATE(RIGHT(Q26,4),1,1)-WEEKDAY(DATE(RIGHT(Q26,4),1,1),2)+7+(LEFT(Q26,2)-1)*7,"mmm.dd")</f>
        <v>Nov.16 - Nov.22</v>
      </c>
      <c r="P26" s="353"/>
      <c r="Q26" s="354" t="s">
        <v>1187</v>
      </c>
      <c r="R26" s="355">
        <f>IF(A5="ALL",COUNTIF('IRUP SITELIST'!AO4:AO1009,Q26),COUNTIFS('IRUP SITELIST'!K4:K1009,A5,'IRUP SITELIST'!AO4:AO1009,Q26))</f>
        <v>11</v>
      </c>
      <c r="S26" s="354">
        <f>IF(A5="ALL",COUNTIFS('IRUP SITELIST'!BR4:BR1009,100%,'IRUP SITELIST'!AO4:AO1009,Q26),COUNTIFS('IRUP SITELIST'!K4:K1009,A5,'IRUP SITELIST'!AO4:AO1009,Q26,'IRUP SITELIST'!BR4:BR1009,100%))</f>
        <v>0</v>
      </c>
      <c r="T26" s="354">
        <f>R26-S26</f>
        <v>11</v>
      </c>
      <c r="V26" s="352" t="str">
        <f>TEXT(DATE(RIGHT(X26,4),1,1)-WEEKDAY(DATE(RIGHT(X26,4),1,1),2)+1+(LEFT(X26,2)-1)*7,"mmm.dd")&amp;" - "&amp;TEXT(DATE(RIGHT(X26,4),1,1)-WEEKDAY(DATE(RIGHT(X26,4),1,1),2)+7+(LEFT(X26,2)-1)*7,"mmm.dd")</f>
        <v>Nov.16 - Nov.22</v>
      </c>
      <c r="W26" s="353"/>
      <c r="X26" s="354" t="s">
        <v>1187</v>
      </c>
      <c r="Y26" s="355">
        <f>IF(A5="ALL",COUNTIF('IRUP SITELIST'!BU:BU,X26),COUNTIFS('IRUP SITELIST'!K:K,A5,'IRUP SITELIST'!BU:BU,X26))</f>
        <v>3</v>
      </c>
      <c r="Z26" s="354">
        <f>IF(A5="ALL",COUNTIFS('IRUP SITELIST'!BU:BU,X26,'IRUP SITELIST'!CA:CA,"&lt;&gt;"),COUNTIFS('IRUP SITELIST'!K:K,A5,'IRUP SITELIST'!BU:BU,X26,'IRUP SITELIST'!CA:CA,"&lt;&gt;"))</f>
        <v>0</v>
      </c>
      <c r="AA26" s="354">
        <f>Y26-Z26</f>
        <v>3</v>
      </c>
      <c r="AC26" s="283" t="s">
        <v>275</v>
      </c>
      <c r="AD26" s="283" t="str">
        <f>_xlfn.XLOOKUP(AC26,'IRUP SITELIST'!N:N,'IRUP SITELIST'!D:D)</f>
        <v>NLZ</v>
      </c>
      <c r="AE26" s="283" t="str">
        <f>_xlfn.XLOOKUP(AC26,'IRUP SITELIST'!N:N,'IRUP SITELIST'!G:G)</f>
        <v>Dagupan City</v>
      </c>
      <c r="AF26" s="284" t="str">
        <f>_xlfn.XLOOKUP(AC26,'IRUP SITELIST'!N:N,'IRUP SITELIST'!K:K)</f>
        <v>Q1</v>
      </c>
      <c r="AG26" s="285" t="str">
        <f>_xlfn.XLOOKUP(AC26,'IRUP SITELIST'!N:N,'IRUP SITELIST'!S:S)</f>
        <v>ON GOING PERMITTING</v>
      </c>
      <c r="AH26" s="283" t="str">
        <f>IF(_xlfn.XLOOKUP(AC26,'IRUP SITELIST'!N:N,'IRUP SITELIST'!CG:CG)=0,"",_xlfn.XLOOKUP(AC26,'IRUP SITELIST'!N:N,'IRUP SITELIST'!CG:CG))</f>
        <v/>
      </c>
      <c r="AI26" s="283" t="str">
        <f>_xlfn.XLOOKUP(AC26,'IRUP SITELIST'!N:N,'IRUP SITELIST'!J:J)</f>
        <v>Rowlan</v>
      </c>
      <c r="AJ26" s="286">
        <f t="shared" si="0"/>
        <v>13.4479999999967</v>
      </c>
      <c r="AK26" s="287">
        <f>_xlfn.XLOOKUP(AC26,'IRUP SITELIST'!N:N,'IRUP SITELIST'!BV:BV)</f>
        <v>46351</v>
      </c>
      <c r="AL26" s="288">
        <f>_xlfn.XLOOKUP(AC26,'IRUP SITELIST'!N:N,'IRUP SITELIST'!BY:BY)</f>
        <v>46364.448</v>
      </c>
      <c r="AM26" s="287"/>
      <c r="AN26" s="289"/>
      <c r="AO26" s="290" t="str">
        <f>IF(_xlfn.XLOOKUP(AC26,'IRUP SITELIST'!N:N,'IRUP SITELIST'!CA:CA)=0,"",_xlfn.XLOOKUP(AC26,'IRUP SITELIST'!N:N,'IRUP SITELIST'!CA:CA))</f>
        <v/>
      </c>
      <c r="AP26" s="290" t="str">
        <f>IF(_xlfn.XLOOKUP(AC26,'IRUP SITELIST'!N:N,'IRUP SITELIST'!CV:CV)=0,"",_xlfn.XLOOKUP(AC26,'IRUP SITELIST'!N:N,'IRUP SITELIST'!CV:CV))</f>
        <v/>
      </c>
      <c r="AQ26" s="291"/>
      <c r="AR26" s="292"/>
      <c r="AS26" s="292"/>
    </row>
    <row r="27" ht="16" customHeight="1" spans="3:59">
      <c r="C27" s="379"/>
      <c r="H27" s="384"/>
      <c r="I27" s="385"/>
      <c r="J27" s="386"/>
      <c r="K27" s="372"/>
      <c r="L27" s="386"/>
      <c r="M27" s="386"/>
      <c r="O27" s="360"/>
      <c r="P27" s="361"/>
      <c r="Q27" s="362"/>
      <c r="R27" s="363"/>
      <c r="S27" s="362"/>
      <c r="T27" s="362"/>
      <c r="V27" s="360"/>
      <c r="W27" s="361"/>
      <c r="X27" s="362"/>
      <c r="Y27" s="363"/>
      <c r="Z27" s="362"/>
      <c r="AA27" s="362"/>
      <c r="AC27" s="283" t="s">
        <v>290</v>
      </c>
      <c r="AD27" s="283" t="str">
        <f>_xlfn.XLOOKUP(AC27,'IRUP SITELIST'!N:N,'IRUP SITELIST'!D:D)</f>
        <v>GMM</v>
      </c>
      <c r="AE27" s="283" t="str">
        <f>_xlfn.XLOOKUP(AC27,'IRUP SITELIST'!N:N,'IRUP SITELIST'!G:G)</f>
        <v>Caloocan City</v>
      </c>
      <c r="AF27" s="284" t="str">
        <f>_xlfn.XLOOKUP(AC27,'IRUP SITELIST'!N:N,'IRUP SITELIST'!K:K)</f>
        <v>Q1</v>
      </c>
      <c r="AG27" s="285" t="str">
        <f>_xlfn.XLOOKUP(AC27,'IRUP SITELIST'!N:N,'IRUP SITELIST'!S:S)</f>
        <v>ON GOING PERMITTING</v>
      </c>
      <c r="AH27" s="283" t="str">
        <f>IF(_xlfn.XLOOKUP(AC27,'IRUP SITELIST'!N:N,'IRUP SITELIST'!CG:CG)=0,"",_xlfn.XLOOKUP(AC27,'IRUP SITELIST'!N:N,'IRUP SITELIST'!CG:CG))</f>
        <v>Frederick, Randy, Mjay, Loyd, Rafael, Winston, Mathew</v>
      </c>
      <c r="AI27" s="283" t="str">
        <f>_xlfn.XLOOKUP(AC27,'IRUP SITELIST'!N:N,'IRUP SITELIST'!J:J)</f>
        <v>Dan</v>
      </c>
      <c r="AJ27" s="286">
        <f t="shared" si="0"/>
        <v>25.3600000000006</v>
      </c>
      <c r="AK27" s="287">
        <f>_xlfn.XLOOKUP(AC27,'IRUP SITELIST'!N:N,'IRUP SITELIST'!BV:BV)</f>
        <v>46350</v>
      </c>
      <c r="AL27" s="288">
        <f>_xlfn.XLOOKUP(AC27,'IRUP SITELIST'!N:N,'IRUP SITELIST'!BY:BY)</f>
        <v>46375.36</v>
      </c>
      <c r="AM27" s="287"/>
      <c r="AN27" s="289"/>
      <c r="AO27" s="290" t="str">
        <f>IF(_xlfn.XLOOKUP(AC27,'IRUP SITELIST'!N:N,'IRUP SITELIST'!CA:CA)=0,"",_xlfn.XLOOKUP(AC27,'IRUP SITELIST'!N:N,'IRUP SITELIST'!CA:CA))</f>
        <v/>
      </c>
      <c r="AP27" s="290" t="str">
        <f>IF(_xlfn.XLOOKUP(AC27,'IRUP SITELIST'!N:N,'IRUP SITELIST'!CV:CV)=0,"",_xlfn.XLOOKUP(AC27,'IRUP SITELIST'!N:N,'IRUP SITELIST'!CV:CV))</f>
        <v/>
      </c>
      <c r="AQ27" s="291"/>
      <c r="AR27" s="292"/>
      <c r="AS27" s="292"/>
    </row>
    <row r="28" ht="16" customHeight="1" spans="3:59">
      <c r="O28" s="247"/>
      <c r="P28" s="247"/>
      <c r="Q28" s="247"/>
      <c r="R28" s="247"/>
      <c r="S28" s="247"/>
      <c r="T28" s="247"/>
      <c r="AC28" s="283" t="s">
        <v>297</v>
      </c>
      <c r="AD28" s="283" t="str">
        <f>_xlfn.XLOOKUP(AC28,'IRUP SITELIST'!N:N,'IRUP SITELIST'!D:D)</f>
        <v>GMM</v>
      </c>
      <c r="AE28" s="283" t="str">
        <f>_xlfn.XLOOKUP(AC28,'IRUP SITELIST'!N:N,'IRUP SITELIST'!G:G)</f>
        <v>San Mateo</v>
      </c>
      <c r="AF28" s="284" t="str">
        <f>_xlfn.XLOOKUP(AC28,'IRUP SITELIST'!N:N,'IRUP SITELIST'!K:K)</f>
        <v>Q1</v>
      </c>
      <c r="AG28" s="285" t="str">
        <f>_xlfn.XLOOKUP(AC28,'IRUP SITELIST'!N:N,'IRUP SITELIST'!S:S)</f>
        <v>ON GOING PERMITTING</v>
      </c>
      <c r="AH28" s="283" t="str">
        <f>IF(_xlfn.XLOOKUP(AC28,'IRUP SITELIST'!N:N,'IRUP SITELIST'!CG:CG)=0,"",_xlfn.XLOOKUP(AC28,'IRUP SITELIST'!N:N,'IRUP SITELIST'!CG:CG))</f>
        <v>Leny, Judy, Mark Sun, Raymark, Luis</v>
      </c>
      <c r="AI28" s="283" t="str">
        <f>_xlfn.XLOOKUP(AC28,'IRUP SITELIST'!N:N,'IRUP SITELIST'!J:J)</f>
        <v>Jessa</v>
      </c>
      <c r="AJ28" s="286">
        <f t="shared" si="0"/>
        <v>3.41199999999662</v>
      </c>
      <c r="AK28" s="287">
        <f>_xlfn.XLOOKUP(AC28,'IRUP SITELIST'!N:N,'IRUP SITELIST'!BV:BV)</f>
        <v>46337</v>
      </c>
      <c r="AL28" s="288">
        <f>_xlfn.XLOOKUP(AC28,'IRUP SITELIST'!N:N,'IRUP SITELIST'!BY:BY)</f>
        <v>46340.412</v>
      </c>
      <c r="AM28" s="287"/>
      <c r="AN28" s="289"/>
      <c r="AO28" s="290" t="str">
        <f>IF(_xlfn.XLOOKUP(AC28,'IRUP SITELIST'!N:N,'IRUP SITELIST'!CA:CA)=0,"",_xlfn.XLOOKUP(AC28,'IRUP SITELIST'!N:N,'IRUP SITELIST'!CA:CA))</f>
        <v/>
      </c>
      <c r="AP28" s="290" t="str">
        <f>IF(_xlfn.XLOOKUP(AC28,'IRUP SITELIST'!N:N,'IRUP SITELIST'!CV:CV)=0,"",_xlfn.XLOOKUP(AC28,'IRUP SITELIST'!N:N,'IRUP SITELIST'!CV:CV))</f>
        <v/>
      </c>
      <c r="AQ28" s="291"/>
      <c r="AR28" s="292"/>
      <c r="AS28" s="292"/>
    </row>
    <row r="29" ht="16" customHeight="1" spans="3:59">
      <c r="H29" s="333" t="s">
        <v>39</v>
      </c>
      <c r="I29" s="333"/>
      <c r="J29" s="333"/>
      <c r="K29" s="333"/>
      <c r="L29" s="333"/>
      <c r="M29" s="387"/>
      <c r="N29" s="387"/>
      <c r="O29" s="10" t="s">
        <v>1188</v>
      </c>
      <c r="P29" s="10"/>
      <c r="Q29" s="10"/>
      <c r="R29" s="10"/>
      <c r="S29" s="10"/>
      <c r="T29" s="11"/>
      <c r="U29" s="387"/>
      <c r="V29" s="333" t="s">
        <v>1189</v>
      </c>
      <c r="W29" s="333"/>
      <c r="X29" s="333"/>
      <c r="Y29" s="333"/>
      <c r="Z29" s="333"/>
      <c r="AC29" s="283" t="s">
        <v>304</v>
      </c>
      <c r="AD29" s="283" t="str">
        <f>_xlfn.XLOOKUP(AC29,'IRUP SITELIST'!N:N,'IRUP SITELIST'!D:D)</f>
        <v>GMM</v>
      </c>
      <c r="AE29" s="283" t="str">
        <f>_xlfn.XLOOKUP(AC29,'IRUP SITELIST'!N:N,'IRUP SITELIST'!G:G)</f>
        <v>Quezon City</v>
      </c>
      <c r="AF29" s="284" t="str">
        <f>_xlfn.XLOOKUP(AC29,'IRUP SITELIST'!N:N,'IRUP SITELIST'!K:K)</f>
        <v>Q1</v>
      </c>
      <c r="AG29" s="285" t="str">
        <f>_xlfn.XLOOKUP(AC29,'IRUP SITELIST'!N:N,'IRUP SITELIST'!S:S)</f>
        <v>ON GOING PERMITTING</v>
      </c>
      <c r="AH29" s="283" t="str">
        <f>IF(_xlfn.XLOOKUP(AC29,'IRUP SITELIST'!N:N,'IRUP SITELIST'!CG:CG)=0,"",_xlfn.XLOOKUP(AC29,'IRUP SITELIST'!N:N,'IRUP SITELIST'!CG:CG))</f>
        <v>Leny, Judy, Mark Sun, Raymark, Luis</v>
      </c>
      <c r="AI29" s="283" t="str">
        <f>_xlfn.XLOOKUP(AC29,'IRUP SITELIST'!N:N,'IRUP SITELIST'!J:J)</f>
        <v>Jessa</v>
      </c>
      <c r="AJ29" s="286">
        <f t="shared" si="0"/>
        <v>19.0506666666697</v>
      </c>
      <c r="AK29" s="287">
        <f>_xlfn.XLOOKUP(AC29,'IRUP SITELIST'!N:N,'IRUP SITELIST'!BV:BV)</f>
        <v>46352</v>
      </c>
      <c r="AL29" s="288">
        <f>_xlfn.XLOOKUP(AC29,'IRUP SITELIST'!N:N,'IRUP SITELIST'!BY:BY)</f>
        <v>46371.0506666667</v>
      </c>
      <c r="AM29" s="287"/>
      <c r="AN29" s="289"/>
      <c r="AO29" s="290" t="str">
        <f>IF(_xlfn.XLOOKUP(AC29,'IRUP SITELIST'!N:N,'IRUP SITELIST'!CA:CA)=0,"",_xlfn.XLOOKUP(AC29,'IRUP SITELIST'!N:N,'IRUP SITELIST'!CA:CA))</f>
        <v/>
      </c>
      <c r="AP29" s="290" t="str">
        <f>IF(_xlfn.XLOOKUP(AC29,'IRUP SITELIST'!N:N,'IRUP SITELIST'!CV:CV)=0,"",_xlfn.XLOOKUP(AC29,'IRUP SITELIST'!N:N,'IRUP SITELIST'!CV:CV))</f>
        <v/>
      </c>
      <c r="AQ29" s="291"/>
      <c r="AR29" s="292"/>
      <c r="AS29" s="292"/>
    </row>
    <row r="30" ht="16" customHeight="1" spans="3:59">
      <c r="H30" s="333"/>
      <c r="I30" s="333"/>
      <c r="J30" s="333"/>
      <c r="K30" s="333"/>
      <c r="L30" s="333"/>
      <c r="M30" s="388"/>
      <c r="N30" s="387"/>
      <c r="O30" s="10"/>
      <c r="P30" s="10"/>
      <c r="Q30" s="10"/>
      <c r="R30" s="10"/>
      <c r="S30" s="10"/>
      <c r="T30" s="12"/>
      <c r="U30" s="387"/>
      <c r="V30" s="333"/>
      <c r="W30" s="333"/>
      <c r="X30" s="333"/>
      <c r="Y30" s="333"/>
      <c r="Z30" s="333"/>
      <c r="AA30" s="245"/>
      <c r="AC30" s="283" t="s">
        <v>350</v>
      </c>
      <c r="AD30" s="283" t="str">
        <f>_xlfn.XLOOKUP(AC30,'IRUP SITELIST'!N:N,'IRUP SITELIST'!D:D)</f>
        <v>NLZ</v>
      </c>
      <c r="AE30" s="283" t="str">
        <f>_xlfn.XLOOKUP(AC30,'IRUP SITELIST'!N:N,'IRUP SITELIST'!G:G)</f>
        <v>San Miguel</v>
      </c>
      <c r="AF30" s="284" t="str">
        <f>_xlfn.XLOOKUP(AC30,'IRUP SITELIST'!N:N,'IRUP SITELIST'!K:K)</f>
        <v>Q1</v>
      </c>
      <c r="AG30" s="285" t="str">
        <f>_xlfn.XLOOKUP(AC30,'IRUP SITELIST'!N:N,'IRUP SITELIST'!S:S)</f>
        <v>ON GOING PERMITTING</v>
      </c>
      <c r="AH30" s="283" t="str">
        <f>IF(_xlfn.XLOOKUP(AC30,'IRUP SITELIST'!N:N,'IRUP SITELIST'!CG:CG)=0,"",_xlfn.XLOOKUP(AC30,'IRUP SITELIST'!N:N,'IRUP SITELIST'!CG:CG))</f>
        <v/>
      </c>
      <c r="AI30" s="283" t="str">
        <f>_xlfn.XLOOKUP(AC30,'IRUP SITELIST'!N:N,'IRUP SITELIST'!J:J)</f>
        <v>Limwell</v>
      </c>
      <c r="AJ30" s="286">
        <f t="shared" si="0"/>
        <v>12</v>
      </c>
      <c r="AK30" s="287">
        <f>_xlfn.XLOOKUP(AC30,'IRUP SITELIST'!N:N,'IRUP SITELIST'!BV:BV)</f>
        <v>46349</v>
      </c>
      <c r="AL30" s="288">
        <f>_xlfn.XLOOKUP(AC30,'IRUP SITELIST'!N:N,'IRUP SITELIST'!BY:BY)</f>
        <v>46361</v>
      </c>
      <c r="AM30" s="287"/>
      <c r="AN30" s="289"/>
      <c r="AO30" s="290" t="str">
        <f>IF(_xlfn.XLOOKUP(AC30,'IRUP SITELIST'!N:N,'IRUP SITELIST'!CA:CA)=0,"",_xlfn.XLOOKUP(AC30,'IRUP SITELIST'!N:N,'IRUP SITELIST'!CA:CA))</f>
        <v/>
      </c>
      <c r="AP30" s="290" t="str">
        <f>IF(_xlfn.XLOOKUP(AC30,'IRUP SITELIST'!N:N,'IRUP SITELIST'!CV:CV)=0,"",_xlfn.XLOOKUP(AC30,'IRUP SITELIST'!N:N,'IRUP SITELIST'!CV:CV))</f>
        <v/>
      </c>
      <c r="AQ30" s="291"/>
      <c r="AR30" s="292"/>
      <c r="AS30" s="292"/>
    </row>
    <row r="31" ht="16" customHeight="1" spans="3:59">
      <c r="H31" s="389" t="s">
        <v>1190</v>
      </c>
      <c r="I31" s="389" t="s">
        <v>1109</v>
      </c>
      <c r="J31" s="390" t="s">
        <v>1110</v>
      </c>
      <c r="K31" s="389" t="s">
        <v>1191</v>
      </c>
      <c r="L31" s="389" t="s">
        <v>1192</v>
      </c>
      <c r="M31" s="389" t="s">
        <v>1113</v>
      </c>
      <c r="O31" s="391" t="s">
        <v>1193</v>
      </c>
      <c r="P31" s="391"/>
      <c r="Q31" s="392" t="s">
        <v>1194</v>
      </c>
      <c r="R31" s="392" t="s">
        <v>1195</v>
      </c>
      <c r="S31" s="391" t="s">
        <v>1196</v>
      </c>
      <c r="T31" s="391"/>
      <c r="V31" s="339" t="s">
        <v>1177</v>
      </c>
      <c r="W31" s="340"/>
      <c r="X31" s="324" t="s">
        <v>1178</v>
      </c>
      <c r="Y31" s="324" t="s">
        <v>1115</v>
      </c>
      <c r="Z31" s="324" t="s">
        <v>1120</v>
      </c>
      <c r="AA31" s="324" t="s">
        <v>1124</v>
      </c>
      <c r="AC31" s="283" t="s">
        <v>331</v>
      </c>
      <c r="AD31" s="283" t="str">
        <f>_xlfn.XLOOKUP(AC31,'IRUP SITELIST'!N:N,'IRUP SITELIST'!D:D)</f>
        <v>GMM</v>
      </c>
      <c r="AE31" s="283" t="str">
        <f>_xlfn.XLOOKUP(AC31,'IRUP SITELIST'!N:N,'IRUP SITELIST'!G:G)</f>
        <v>Binangonan</v>
      </c>
      <c r="AF31" s="284" t="str">
        <f>_xlfn.XLOOKUP(AC31,'IRUP SITELIST'!N:N,'IRUP SITELIST'!K:K)</f>
        <v>Q1</v>
      </c>
      <c r="AG31" s="285" t="str">
        <f>_xlfn.XLOOKUP(AC31,'IRUP SITELIST'!N:N,'IRUP SITELIST'!S:S)</f>
        <v>ON GOING PERMITTING</v>
      </c>
      <c r="AH31" s="283" t="str">
        <f>IF(_xlfn.XLOOKUP(AC31,'IRUP SITELIST'!N:N,'IRUP SITELIST'!CG:CG)=0,"",_xlfn.XLOOKUP(AC31,'IRUP SITELIST'!N:N,'IRUP SITELIST'!CG:CG))</f>
        <v>Jed, Mark, Ron, Adrian, Jerome, Naj, Alain</v>
      </c>
      <c r="AI31" s="283" t="str">
        <f>_xlfn.XLOOKUP(AC31,'IRUP SITELIST'!N:N,'IRUP SITELIST'!J:J)</f>
        <v>Jessa</v>
      </c>
      <c r="AJ31" s="286">
        <f t="shared" si="0"/>
        <v>3.12000000000262</v>
      </c>
      <c r="AK31" s="287">
        <f>_xlfn.XLOOKUP(AC31,'IRUP SITELIST'!N:N,'IRUP SITELIST'!BV:BV)</f>
        <v>46337</v>
      </c>
      <c r="AL31" s="288">
        <f>_xlfn.XLOOKUP(AC31,'IRUP SITELIST'!N:N,'IRUP SITELIST'!BY:BY)</f>
        <v>46340.12</v>
      </c>
      <c r="AM31" s="287"/>
      <c r="AN31" s="289"/>
      <c r="AO31" s="290" t="str">
        <f>IF(_xlfn.XLOOKUP(AC31,'IRUP SITELIST'!N:N,'IRUP SITELIST'!CA:CA)=0,"",_xlfn.XLOOKUP(AC31,'IRUP SITELIST'!N:N,'IRUP SITELIST'!CA:CA))</f>
        <v/>
      </c>
      <c r="AP31" s="290" t="str">
        <f>IF(_xlfn.XLOOKUP(AC31,'IRUP SITELIST'!N:N,'IRUP SITELIST'!CV:CV)=0,"",_xlfn.XLOOKUP(AC31,'IRUP SITELIST'!N:N,'IRUP SITELIST'!CV:CV))</f>
        <v/>
      </c>
      <c r="AQ31" s="291"/>
      <c r="AR31" s="292"/>
      <c r="AS31" s="292"/>
    </row>
    <row r="32" ht="16" customHeight="1" spans="3:59">
      <c r="H32" s="393"/>
      <c r="I32" s="393"/>
      <c r="J32" s="394"/>
      <c r="K32" s="393"/>
      <c r="L32" s="393"/>
      <c r="M32" s="393"/>
      <c r="O32" s="391"/>
      <c r="P32" s="391"/>
      <c r="Q32" s="392"/>
      <c r="R32" s="392"/>
      <c r="S32" s="391"/>
      <c r="T32" s="391"/>
      <c r="V32" s="345"/>
      <c r="W32" s="346"/>
      <c r="X32" s="331"/>
      <c r="Y32" s="331"/>
      <c r="Z32" s="331"/>
      <c r="AA32" s="331"/>
      <c r="AC32" s="283" t="s">
        <v>360</v>
      </c>
      <c r="AD32" s="283" t="str">
        <f>_xlfn.XLOOKUP(AC32,'IRUP SITELIST'!N:N,'IRUP SITELIST'!D:D)</f>
        <v>GMM</v>
      </c>
      <c r="AE32" s="283" t="str">
        <f>_xlfn.XLOOKUP(AC32,'IRUP SITELIST'!N:N,'IRUP SITELIST'!G:G)</f>
        <v>Taytay</v>
      </c>
      <c r="AF32" s="284" t="str">
        <f>_xlfn.XLOOKUP(AC32,'IRUP SITELIST'!N:N,'IRUP SITELIST'!K:K)</f>
        <v>Q1</v>
      </c>
      <c r="AG32" s="285" t="str">
        <f>_xlfn.XLOOKUP(AC32,'IRUP SITELIST'!N:N,'IRUP SITELIST'!S:S)</f>
        <v>ON GOING PERMITTING</v>
      </c>
      <c r="AH32" s="283" t="str">
        <f>IF(_xlfn.XLOOKUP(AC32,'IRUP SITELIST'!N:N,'IRUP SITELIST'!CG:CG)=0,"",_xlfn.XLOOKUP(AC32,'IRUP SITELIST'!N:N,'IRUP SITELIST'!CG:CG))</f>
        <v>Leny, Judy, Mark Sun, Raymark, Luis</v>
      </c>
      <c r="AI32" s="283" t="str">
        <f>_xlfn.XLOOKUP(AC32,'IRUP SITELIST'!N:N,'IRUP SITELIST'!J:J)</f>
        <v>Jessa</v>
      </c>
      <c r="AJ32" s="286">
        <f t="shared" si="0"/>
        <v>0</v>
      </c>
      <c r="AK32" s="287">
        <f>_xlfn.XLOOKUP(AC32,'IRUP SITELIST'!N:N,'IRUP SITELIST'!BV:BV)</f>
        <v>46329</v>
      </c>
      <c r="AL32" s="288">
        <f>_xlfn.XLOOKUP(AC32,'IRUP SITELIST'!N:N,'IRUP SITELIST'!BY:BY)</f>
        <v>46329</v>
      </c>
      <c r="AM32" s="287"/>
      <c r="AN32" s="289" t="s">
        <v>362</v>
      </c>
      <c r="AO32" s="290" t="str">
        <f>IF(_xlfn.XLOOKUP(AC32,'IRUP SITELIST'!N:N,'IRUP SITELIST'!CA:CA)=0,"",_xlfn.XLOOKUP(AC32,'IRUP SITELIST'!N:N,'IRUP SITELIST'!CA:CA))</f>
        <v/>
      </c>
      <c r="AP32" s="290" t="str">
        <f>IF(_xlfn.XLOOKUP(AC32,'IRUP SITELIST'!N:N,'IRUP SITELIST'!CV:CV)=0,"",_xlfn.XLOOKUP(AC32,'IRUP SITELIST'!N:N,'IRUP SITELIST'!CV:CV))</f>
        <v/>
      </c>
      <c r="AQ32" s="291"/>
      <c r="AR32" s="292"/>
      <c r="AS32" s="292"/>
    </row>
    <row r="33" ht="16" customHeight="1" spans="1:59">
      <c r="H33" s="354" t="s">
        <v>118</v>
      </c>
      <c r="I33" s="354">
        <f>IF(A5="ALL",COUNTIFS('IRUP SITELIST'!X:X,"ONGOING SURVEY",'IRUP SITELIST'!D:D,H33),COUNTIFS('IRUP SITELIST'!K:K,A5,'IRUP SITELIST'!X:X,"ON GOING SURVEY",'IRUP SITELIST'!D:D,H33))</f>
        <v>0</v>
      </c>
      <c r="J33" s="354">
        <f>IF(A5="ALL",COUNTIFS('IRUP SITELIST'!D:D,H33,'IRUP SITELIST'!Z:Z,"&lt;&gt;"),COUNTIFS('IRUP SITELIST'!K:K,A5,'IRUP SITELIST'!D:D,H33,'IRUP SITELIST'!Z:Z,"&lt;&gt;"))</f>
        <v>16</v>
      </c>
      <c r="K33" s="395">
        <f>IF(A5="ALL",COUNTIFS('IRUP SITELIST'!D:D,H33,'IRUP SITELIST'!AA:AA,"&lt;&gt;"),COUNTIFS('IRUP SITELIST'!K:K,A5,'IRUP SITELIST'!D:D,H33,'IRUP SITELIST'!AA:AA,"&lt;&gt;"))</f>
        <v>16</v>
      </c>
      <c r="L33" s="354">
        <f>IF(A5="ALL",COUNTIFS('IRUP SITELIST'!D:D,H33,'IRUP SITELIST'!AB:AB,"&lt;&gt;"),COUNTIFS('IRUP SITELIST'!K:K,A5,'IRUP SITELIST'!D:D,H33,'IRUP SITELIST'!AB:AB,"&lt;&gt;"))</f>
        <v>16</v>
      </c>
      <c r="M33" s="354">
        <f>IF(A5="ALL",COUNTIFS('IRUP SITELIST'!D:D,H33,'IRUP SITELIST'!AC:AC,"&lt;&gt;"),COUNTIFS('IRUP SITELIST'!K:K,A5,'IRUP SITELIST'!D:D,H33,'IRUP SITELIST'!AC:AC,"&lt;&gt;"))</f>
        <v>13</v>
      </c>
      <c r="O33" s="396">
        <f>IF(A5="ALL",COUNTIFS('IRUP SITELIST'!BC:BC,"&lt;&gt;",'IRUP SITELIST'!S:S,"ON GOING PERMITTING"),COUNTIFS('IRUP SITELIST'!K:K,A5,'IRUP SITELIST'!BC:BC,"&lt;&gt;",'IRUP SITELIST'!S:S,"ON GOING PERMITTING"))</f>
        <v>22</v>
      </c>
      <c r="P33" s="397"/>
      <c r="Q33" s="398">
        <f>IF(A5="ALL",COUNTIFS('IRUP SITELIST'!BK:BK,"&lt;&gt;",'IRUP SITELIST'!S:S,"ON GOING PERMITTING"),COUNTIFS('IRUP SITELIST'!K:K,A5,'IRUP SITELIST'!BK:BK,"&lt;&gt;",'IRUP SITELIST'!S:S,"ON GOING PERMITTING"))</f>
        <v>16</v>
      </c>
      <c r="R33" s="398">
        <f>IF(A5="ALL",COUNTIFS('IRUP SITELIST'!BO:BO,"&lt;&gt;",'IRUP SITELIST'!S:S,"ON GOING PERMITTING"),COUNTIFS('IRUP SITELIST'!K:K,A5,'IRUP SITELIST'!BO:BO,"&lt;&gt;",'IRUP SITELIST'!S:S,"ON GOING PERMITTING"))</f>
        <v>4</v>
      </c>
      <c r="S33" s="399">
        <f>IF(A5="ALL",COUNTIFS('IRUP SITELIST'!BG:BG,"&lt;&gt;",'IRUP SITELIST'!S:S,"ON GOING PERMITTING"),COUNTIFS('IRUP SITELIST'!K:K,A5,'IRUP SITELIST'!BG:BG,"&lt;&gt;",'IRUP SITELIST'!S:S,"ON GOING PERMITTING"))</f>
        <v>17</v>
      </c>
      <c r="T33" s="400"/>
      <c r="V33" s="352" t="str">
        <f t="shared" ref="V33:V37" si="3">TEXT(DATE(RIGHT(X33,4),1,1)-WEEKDAY(DATE(RIGHT(X33,4),1,1),2)+1+(LEFT(X33,2)-1)*7,"mmm.dd")&amp;" - "&amp;TEXT(DATE(RIGHT(X33,4),1,1)-WEEKDAY(DATE(RIGHT(X33,4),1,1),2)+7+(LEFT(X33,2)-1)*7,"mmm.dd")</f>
        <v>Nov.09 - Nov.15</v>
      </c>
      <c r="W33" s="353"/>
      <c r="X33" s="354" t="s">
        <v>1185</v>
      </c>
      <c r="Y33" s="355">
        <f>IF(A5="ALL",COUNTIF('IRUP SITELIST'!BW:BW,X33),COUNTIFS('IRUP SITELIST'!K:K,A5,'IRUP SITELIST'!BW:BW,X33))</f>
        <v>7</v>
      </c>
      <c r="Z33" s="354">
        <f>IF(C22="ALL",COUNTIFS('IRUP SITELIST'!BS:BS,X33,'IRUP SITELIST'!CA:CA,"&lt;&gt;"),COUNTIFS('IRUP SITELIST'!K:K,C22,'IRUP SITELIST'!BS:BS,X33,'IRUP SITELIST'!CA:CA,"&lt;&gt;"))</f>
        <v>0</v>
      </c>
      <c r="AA33" s="354">
        <f t="shared" ref="AA33:AA37" si="4">Y33-Z33</f>
        <v>7</v>
      </c>
      <c r="AC33" s="283" t="s">
        <v>340</v>
      </c>
      <c r="AD33" s="283" t="str">
        <f>_xlfn.XLOOKUP(AC33,'IRUP SITELIST'!N:N,'IRUP SITELIST'!D:D)</f>
        <v>NLZ</v>
      </c>
      <c r="AE33" s="283" t="str">
        <f>_xlfn.XLOOKUP(AC33,'IRUP SITELIST'!N:N,'IRUP SITELIST'!G:G)</f>
        <v>Lubao</v>
      </c>
      <c r="AF33" s="284" t="str">
        <f>_xlfn.XLOOKUP(AC33,'IRUP SITELIST'!N:N,'IRUP SITELIST'!K:K)</f>
        <v>Q1</v>
      </c>
      <c r="AG33" s="285" t="str">
        <f>_xlfn.XLOOKUP(AC33,'IRUP SITELIST'!N:N,'IRUP SITELIST'!S:S)</f>
        <v>ON GOING PERMITTING</v>
      </c>
      <c r="AH33" s="283" t="str">
        <f>IF(_xlfn.XLOOKUP(AC33,'IRUP SITELIST'!N:N,'IRUP SITELIST'!CG:CG)=0,"",_xlfn.XLOOKUP(AC33,'IRUP SITELIST'!N:N,'IRUP SITELIST'!CG:CG))</f>
        <v/>
      </c>
      <c r="AI33" s="283" t="str">
        <f>_xlfn.XLOOKUP(AC33,'IRUP SITELIST'!N:N,'IRUP SITELIST'!J:J)</f>
        <v>Limwell</v>
      </c>
      <c r="AJ33" s="286">
        <f t="shared" si="0"/>
        <v>12</v>
      </c>
      <c r="AK33" s="287">
        <f>_xlfn.XLOOKUP(AC33,'IRUP SITELIST'!N:N,'IRUP SITELIST'!BV:BV)</f>
        <v>46359</v>
      </c>
      <c r="AL33" s="288">
        <f>_xlfn.XLOOKUP(AC33,'IRUP SITELIST'!N:N,'IRUP SITELIST'!BY:BY)</f>
        <v>46371</v>
      </c>
      <c r="AM33" s="287"/>
      <c r="AN33" s="289"/>
      <c r="AO33" s="290" t="str">
        <f>IF(_xlfn.XLOOKUP(AC33,'IRUP SITELIST'!N:N,'IRUP SITELIST'!CA:CA)=0,"",_xlfn.XLOOKUP(AC33,'IRUP SITELIST'!N:N,'IRUP SITELIST'!CA:CA))</f>
        <v/>
      </c>
      <c r="AP33" s="290" t="str">
        <f>IF(_xlfn.XLOOKUP(AC33,'IRUP SITELIST'!N:N,'IRUP SITELIST'!CV:CV)=0,"",_xlfn.XLOOKUP(AC33,'IRUP SITELIST'!N:N,'IRUP SITELIST'!CV:CV))</f>
        <v/>
      </c>
      <c r="AQ33" s="291"/>
      <c r="AR33" s="292"/>
      <c r="AS33" s="292"/>
    </row>
    <row r="34" ht="16" customHeight="1" spans="1:59">
      <c r="H34" s="362"/>
      <c r="I34" s="362"/>
      <c r="J34" s="362"/>
      <c r="K34" s="401"/>
      <c r="L34" s="362"/>
      <c r="M34" s="362"/>
      <c r="O34" s="402"/>
      <c r="P34" s="403"/>
      <c r="Q34" s="274"/>
      <c r="R34" s="274"/>
      <c r="S34" s="277"/>
      <c r="T34" s="280"/>
      <c r="V34" s="360"/>
      <c r="W34" s="361"/>
      <c r="X34" s="362"/>
      <c r="Y34" s="363"/>
      <c r="Z34" s="362"/>
      <c r="AA34" s="362"/>
      <c r="AB34"/>
      <c r="AC34" s="283" t="s">
        <v>321</v>
      </c>
      <c r="AD34" s="283" t="str">
        <f>_xlfn.XLOOKUP(AC34,'IRUP SITELIST'!N:N,'IRUP SITELIST'!D:D)</f>
        <v>NLZ</v>
      </c>
      <c r="AE34" s="283" t="str">
        <f>_xlfn.XLOOKUP(AC34,'IRUP SITELIST'!N:N,'IRUP SITELIST'!G:G)</f>
        <v>Malolos</v>
      </c>
      <c r="AF34" s="284" t="str">
        <f>_xlfn.XLOOKUP(AC34,'IRUP SITELIST'!N:N,'IRUP SITELIST'!K:K)</f>
        <v>Q1</v>
      </c>
      <c r="AG34" s="285" t="str">
        <f>_xlfn.XLOOKUP(AC34,'IRUP SITELIST'!N:N,'IRUP SITELIST'!S:S)</f>
        <v>ON GOING PERMITTING</v>
      </c>
      <c r="AH34" s="283" t="str">
        <f>IF(_xlfn.XLOOKUP(AC34,'IRUP SITELIST'!N:N,'IRUP SITELIST'!CG:CG)=0,"",_xlfn.XLOOKUP(AC34,'IRUP SITELIST'!N:N,'IRUP SITELIST'!CG:CG))</f>
        <v/>
      </c>
      <c r="AI34" s="283" t="str">
        <f>_xlfn.XLOOKUP(AC34,'IRUP SITELIST'!N:N,'IRUP SITELIST'!J:J)</f>
        <v>Limwell</v>
      </c>
      <c r="AJ34" s="286">
        <f t="shared" si="0"/>
        <v>18</v>
      </c>
      <c r="AK34" s="287">
        <f>_xlfn.XLOOKUP(AC34,'IRUP SITELIST'!N:N,'IRUP SITELIST'!BV:BV)</f>
        <v>46350</v>
      </c>
      <c r="AL34" s="288">
        <f>_xlfn.XLOOKUP(AC34,'IRUP SITELIST'!N:N,'IRUP SITELIST'!BY:BY)</f>
        <v>46368</v>
      </c>
      <c r="AM34" s="287"/>
      <c r="AN34" s="289"/>
      <c r="AO34" s="290" t="str">
        <f>IF(_xlfn.XLOOKUP(AC34,'IRUP SITELIST'!N:N,'IRUP SITELIST'!CA:CA)=0,"",_xlfn.XLOOKUP(AC34,'IRUP SITELIST'!N:N,'IRUP SITELIST'!CA:CA))</f>
        <v/>
      </c>
      <c r="AP34" s="290" t="str">
        <f>IF(_xlfn.XLOOKUP(AC34,'IRUP SITELIST'!N:N,'IRUP SITELIST'!CV:CV)=0,"",_xlfn.XLOOKUP(AC34,'IRUP SITELIST'!N:N,'IRUP SITELIST'!CV:CV))</f>
        <v/>
      </c>
      <c r="AQ34" s="291"/>
      <c r="AR34" s="292"/>
      <c r="AS34" s="292"/>
    </row>
    <row r="35" ht="16" customHeight="1" spans="1:59">
      <c r="H35" s="354" t="s">
        <v>136</v>
      </c>
      <c r="I35" s="354">
        <f>IF(A5="ALL",COUNTIFS('IRUP SITELIST'!X:X,"ONGOING SURVEY",'IRUP SITELIST'!D:D,H35),COUNTIFS('IRUP SITELIST'!K:K,A5,'IRUP SITELIST'!X:X,"ON GOING SURVEY",'IRUP SITELIST'!D:D,H35))</f>
        <v>0</v>
      </c>
      <c r="J35" s="354">
        <f>IF(A5="ALL",COUNTIFS('IRUP SITELIST'!D:D,H35,'IRUP SITELIST'!Z:Z,"&lt;&gt;"),COUNTIFS('IRUP SITELIST'!K:K,A5,'IRUP SITELIST'!D:D,H35,'IRUP SITELIST'!Z:Z,"&lt;&gt;"))</f>
        <v>23</v>
      </c>
      <c r="K35" s="395">
        <f>IF(A5="ALL",COUNTIFS('IRUP SITELIST'!D:D,H35,'IRUP SITELIST'!AA:AA,"&lt;&gt;"),COUNTIFS('IRUP SITELIST'!K:K,A5,'IRUP SITELIST'!D:D,H35,'IRUP SITELIST'!AA:AA,"&lt;&gt;"))</f>
        <v>22</v>
      </c>
      <c r="L35" s="354">
        <f>IF(A5="ALL",COUNTIFS('IRUP SITELIST'!D:D,H35,'IRUP SITELIST'!AB:AB,"&lt;&gt;"),COUNTIFS('IRUP SITELIST'!K:K,A5,'IRUP SITELIST'!D:D,H35,'IRUP SITELIST'!AB:AB,"&lt;&gt;"))</f>
        <v>22</v>
      </c>
      <c r="M35" s="354">
        <f>IF(A5="ALL",COUNTIFS('IRUP SITELIST'!D:D,H35,'IRUP SITELIST'!AC:AC,"&lt;&gt;"),COUNTIFS('IRUP SITELIST'!K:K,A5,'IRUP SITELIST'!D:D,H35,'IRUP SITELIST'!AC:AC,"&lt;&gt;"))</f>
        <v>15</v>
      </c>
      <c r="O35" s="404"/>
      <c r="P35" s="405"/>
      <c r="Q35" s="298"/>
      <c r="R35" s="298"/>
      <c r="S35" s="301"/>
      <c r="T35" s="304"/>
      <c r="V35" s="352" t="str">
        <f t="shared" si="3"/>
        <v>Nov.16 - Nov.22</v>
      </c>
      <c r="W35" s="353"/>
      <c r="X35" s="354" t="s">
        <v>1187</v>
      </c>
      <c r="Y35" s="355">
        <f>IF(A5="ALL",COUNTIF('IRUP SITELIST'!BW:BW,X35),COUNTIFS('IRUP SITELIST'!K:K,A5,'IRUP SITELIST'!BW:BW,X35))</f>
        <v>3</v>
      </c>
      <c r="Z35" s="354">
        <f>IF(C22="ALL",COUNTIFS('IRUP SITELIST'!BS:BS,X35,'IRUP SITELIST'!CA:CA,"&lt;&gt;"),COUNTIFS('IRUP SITELIST'!K:K,C22,'IRUP SITELIST'!BS:BS,X35,'IRUP SITELIST'!CA:CA,"&lt;&gt;"))</f>
        <v>0</v>
      </c>
      <c r="AA35" s="354">
        <f t="shared" si="4"/>
        <v>3</v>
      </c>
      <c r="AB35"/>
      <c r="AC35" s="283" t="s">
        <v>234</v>
      </c>
      <c r="AD35" s="283" t="str">
        <f>_xlfn.XLOOKUP(AC35,'IRUP SITELIST'!N:N,'IRUP SITELIST'!D:D)</f>
        <v>NLZ</v>
      </c>
      <c r="AE35" s="283" t="str">
        <f>_xlfn.XLOOKUP(AC35,'IRUP SITELIST'!N:N,'IRUP SITELIST'!G:G)</f>
        <v>San Carlos City</v>
      </c>
      <c r="AF35" s="284" t="str">
        <f>_xlfn.XLOOKUP(AC35,'IRUP SITELIST'!N:N,'IRUP SITELIST'!K:K)</f>
        <v>Q1</v>
      </c>
      <c r="AG35" s="285" t="str">
        <f>_xlfn.XLOOKUP(AC35,'IRUP SITELIST'!N:N,'IRUP SITELIST'!S:S)</f>
        <v>ON GOING PERMITTING</v>
      </c>
      <c r="AH35" s="283" t="str">
        <f>IF(_xlfn.XLOOKUP(AC35,'IRUP SITELIST'!N:N,'IRUP SITELIST'!CG:CG)=0,"",_xlfn.XLOOKUP(AC35,'IRUP SITELIST'!N:N,'IRUP SITELIST'!CG:CG))</f>
        <v/>
      </c>
      <c r="AI35" s="283" t="str">
        <f>_xlfn.XLOOKUP(AC35,'IRUP SITELIST'!N:N,'IRUP SITELIST'!J:J)</f>
        <v>Rowlan</v>
      </c>
      <c r="AJ35" s="286">
        <f t="shared" si="0"/>
        <v>0</v>
      </c>
      <c r="AK35" s="287">
        <f>_xlfn.XLOOKUP(AC35,'IRUP SITELIST'!N:N,'IRUP SITELIST'!BV:BV)</f>
        <v>46363</v>
      </c>
      <c r="AL35" s="288">
        <f>_xlfn.XLOOKUP(AC35,'IRUP SITELIST'!N:N,'IRUP SITELIST'!BY:BY)</f>
        <v>46363</v>
      </c>
      <c r="AM35" s="287"/>
      <c r="AN35" s="289"/>
      <c r="AO35" s="290" t="str">
        <f>IF(_xlfn.XLOOKUP(AC35,'IRUP SITELIST'!N:N,'IRUP SITELIST'!CA:CA)=0,"",_xlfn.XLOOKUP(AC35,'IRUP SITELIST'!N:N,'IRUP SITELIST'!CA:CA))</f>
        <v/>
      </c>
      <c r="AP35" s="290" t="str">
        <f>IF(_xlfn.XLOOKUP(AC35,'IRUP SITELIST'!N:N,'IRUP SITELIST'!CV:CV)=0,"",_xlfn.XLOOKUP(AC35,'IRUP SITELIST'!N:N,'IRUP SITELIST'!CV:CV))</f>
        <v/>
      </c>
      <c r="AQ35" s="291"/>
      <c r="AR35" s="292"/>
      <c r="AS35" s="292"/>
    </row>
    <row r="36" ht="16" customHeight="1" spans="1:59">
      <c r="H36" s="362"/>
      <c r="I36" s="362"/>
      <c r="J36" s="362"/>
      <c r="K36" s="401"/>
      <c r="L36" s="362"/>
      <c r="M36" s="362"/>
      <c r="O36" s="406" t="s">
        <v>52</v>
      </c>
      <c r="P36" s="406"/>
      <c r="Q36" s="406" t="s">
        <v>1197</v>
      </c>
      <c r="R36" s="406" t="s">
        <v>1198</v>
      </c>
      <c r="S36" s="406" t="s">
        <v>1199</v>
      </c>
      <c r="T36" s="406"/>
      <c r="V36" s="360"/>
      <c r="W36" s="361"/>
      <c r="X36" s="362"/>
      <c r="Y36" s="363"/>
      <c r="Z36" s="362"/>
      <c r="AA36" s="362"/>
      <c r="AB36"/>
      <c r="AC36" s="283" t="s">
        <v>229</v>
      </c>
      <c r="AD36" s="283" t="str">
        <f>_xlfn.XLOOKUP(AC36,'IRUP SITELIST'!N:N,'IRUP SITELIST'!D:D)</f>
        <v>NLZ</v>
      </c>
      <c r="AE36" s="283" t="str">
        <f>_xlfn.XLOOKUP(AC36,'IRUP SITELIST'!N:N,'IRUP SITELIST'!G:G)</f>
        <v>Capas</v>
      </c>
      <c r="AF36" s="284" t="str">
        <f>_xlfn.XLOOKUP(AC36,'IRUP SITELIST'!N:N,'IRUP SITELIST'!K:K)</f>
        <v>Q1</v>
      </c>
      <c r="AG36" s="285" t="str">
        <f>_xlfn.XLOOKUP(AC36,'IRUP SITELIST'!N:N,'IRUP SITELIST'!S:S)</f>
        <v>ON GOING PERMITTING</v>
      </c>
      <c r="AH36" s="283" t="str">
        <f>IF(_xlfn.XLOOKUP(AC36,'IRUP SITELIST'!N:N,'IRUP SITELIST'!CG:CG)=0,"",_xlfn.XLOOKUP(AC36,'IRUP SITELIST'!N:N,'IRUP SITELIST'!CG:CG))</f>
        <v/>
      </c>
      <c r="AI36" s="283" t="str">
        <f>_xlfn.XLOOKUP(AC36,'IRUP SITELIST'!N:N,'IRUP SITELIST'!J:J)</f>
        <v>Rowlan</v>
      </c>
      <c r="AJ36" s="286">
        <f t="shared" si="0"/>
        <v>4</v>
      </c>
      <c r="AK36" s="287">
        <f>_xlfn.XLOOKUP(AC36,'IRUP SITELIST'!N:N,'IRUP SITELIST'!BV:BV)</f>
        <v>46363</v>
      </c>
      <c r="AL36" s="288">
        <f>_xlfn.XLOOKUP(AC36,'IRUP SITELIST'!N:N,'IRUP SITELIST'!BY:BY)</f>
        <v>46367</v>
      </c>
      <c r="AM36" s="287"/>
      <c r="AN36" s="289"/>
      <c r="AO36" s="290" t="str">
        <f>IF(_xlfn.XLOOKUP(AC36,'IRUP SITELIST'!N:N,'IRUP SITELIST'!CA:CA)=0,"",_xlfn.XLOOKUP(AC36,'IRUP SITELIST'!N:N,'IRUP SITELIST'!CA:CA))</f>
        <v/>
      </c>
      <c r="AP36" s="290" t="str">
        <f>IF(_xlfn.XLOOKUP(AC36,'IRUP SITELIST'!N:N,'IRUP SITELIST'!CV:CV)=0,"",_xlfn.XLOOKUP(AC36,'IRUP SITELIST'!N:N,'IRUP SITELIST'!CV:CV))</f>
        <v/>
      </c>
      <c r="AQ36" s="291"/>
      <c r="AR36" s="292"/>
      <c r="AS36" s="292"/>
    </row>
    <row r="37" ht="16" customHeight="1" spans="1:59">
      <c r="H37" s="354" t="s">
        <v>364</v>
      </c>
      <c r="I37" s="354">
        <f>IF(A5="ALL",COUNTIFS('IRUP SITELIST'!X:X,"ONGOING SURVEY",'IRUP SITELIST'!D:D,H37),COUNTIFS('IRUP SITELIST'!K:K,A5,'IRUP SITELIST'!X:X,"ON GOING SURVEY",'IRUP SITELIST'!D:D,H37))</f>
        <v>0</v>
      </c>
      <c r="J37" s="354">
        <f>IF(A5="ALL",COUNTIFS('IRUP SITELIST'!D:D,H37,'IRUP SITELIST'!Z:Z,"&lt;&gt;"),COUNTIFS('IRUP SITELIST'!K:K,A5,'IRUP SITELIST'!D:D,H37,'IRUP SITELIST'!Z:Z,"&lt;&gt;"))</f>
        <v>0</v>
      </c>
      <c r="K37" s="395">
        <f>IF(A5="ALL",COUNTIFS('IRUP SITELIST'!D:D,H37,'IRUP SITELIST'!AA:AA,"&lt;&gt;"),COUNTIFS('IRUP SITELIST'!K:K,A5,'IRUP SITELIST'!D:D,H37,'IRUP SITELIST'!AA:AA,"&lt;&gt;"))</f>
        <v>0</v>
      </c>
      <c r="L37" s="354">
        <f>IF(A5="ALL",COUNTIFS('IRUP SITELIST'!D:D,H37,'IRUP SITELIST'!AB:AB,"&lt;&gt;"),COUNTIFS('IRUP SITELIST'!K:K,A5,'IRUP SITELIST'!D:D,H37,'IRUP SITELIST'!AB:AB,"&lt;&gt;"))</f>
        <v>0</v>
      </c>
      <c r="M37" s="354">
        <f>IF(A5="ALL",COUNTIFS('IRUP SITELIST'!D:D,H37,'IRUP SITELIST'!AC:AC,"&lt;&gt;"),COUNTIFS('IRUP SITELIST'!K:K,A5,'IRUP SITELIST'!D:D,H37,'IRUP SITELIST'!AC:AC,"&lt;&gt;"))</f>
        <v>0</v>
      </c>
      <c r="O37" s="406"/>
      <c r="P37" s="406"/>
      <c r="Q37" s="406"/>
      <c r="R37" s="406"/>
      <c r="S37" s="406"/>
      <c r="T37" s="406"/>
      <c r="V37" s="352" t="str">
        <f t="shared" si="3"/>
        <v>Nov.23 - Nov.29</v>
      </c>
      <c r="W37" s="353"/>
      <c r="X37" s="354" t="s">
        <v>1186</v>
      </c>
      <c r="Y37" s="355">
        <f>IF(A5="ALL",COUNTIF('IRUP SITELIST'!BW:BW,X37),COUNTIFS('IRUP SITELIST'!K:K,A5,'IRUP SITELIST'!BW:BW,X37))</f>
        <v>4</v>
      </c>
      <c r="Z37" s="354">
        <f>IF(C22="ALL",COUNTIFS('IRUP SITELIST'!BS:BS,X37,'IRUP SITELIST'!CA:CA,"&lt;&gt;"),COUNTIFS('IRUP SITELIST'!K:K,C22,'IRUP SITELIST'!BS:BS,X37,'IRUP SITELIST'!CA:CA,"&lt;&gt;"))</f>
        <v>0</v>
      </c>
      <c r="AA37" s="354">
        <f t="shared" si="4"/>
        <v>4</v>
      </c>
      <c r="AB37"/>
      <c r="AC37" s="283" t="s">
        <v>224</v>
      </c>
      <c r="AD37" s="283" t="str">
        <f>_xlfn.XLOOKUP(AC37,'IRUP SITELIST'!N:N,'IRUP SITELIST'!D:D)</f>
        <v>NLZ</v>
      </c>
      <c r="AE37" s="283" t="str">
        <f>_xlfn.XLOOKUP(AC37,'IRUP SITELIST'!N:N,'IRUP SITELIST'!G:G)</f>
        <v>Baguio City</v>
      </c>
      <c r="AF37" s="284" t="str">
        <f>_xlfn.XLOOKUP(AC37,'IRUP SITELIST'!N:N,'IRUP SITELIST'!K:K)</f>
        <v>Q1</v>
      </c>
      <c r="AG37" s="285" t="str">
        <f>_xlfn.XLOOKUP(AC37,'IRUP SITELIST'!N:N,'IRUP SITELIST'!S:S)</f>
        <v>ON GOING PERMITTING</v>
      </c>
      <c r="AH37" s="283" t="str">
        <f>IF(_xlfn.XLOOKUP(AC37,'IRUP SITELIST'!N:N,'IRUP SITELIST'!CG:CG)=0,"",_xlfn.XLOOKUP(AC37,'IRUP SITELIST'!N:N,'IRUP SITELIST'!CG:CG))</f>
        <v/>
      </c>
      <c r="AI37" s="283" t="str">
        <f>_xlfn.XLOOKUP(AC37,'IRUP SITELIST'!N:N,'IRUP SITELIST'!J:J)</f>
        <v>Rowlan</v>
      </c>
      <c r="AJ37" s="286">
        <f t="shared" si="0"/>
        <v>0.088000000003376</v>
      </c>
      <c r="AK37" s="287">
        <f>_xlfn.XLOOKUP(AC37,'IRUP SITELIST'!N:N,'IRUP SITELIST'!BV:BV)</f>
        <v>46350</v>
      </c>
      <c r="AL37" s="288">
        <f>_xlfn.XLOOKUP(AC37,'IRUP SITELIST'!N:N,'IRUP SITELIST'!BY:BY)</f>
        <v>46350.088</v>
      </c>
      <c r="AM37" s="287"/>
      <c r="AN37" s="289"/>
      <c r="AO37" s="290" t="str">
        <f>IF(_xlfn.XLOOKUP(AC37,'IRUP SITELIST'!N:N,'IRUP SITELIST'!CA:CA)=0,"",_xlfn.XLOOKUP(AC37,'IRUP SITELIST'!N:N,'IRUP SITELIST'!CA:CA))</f>
        <v/>
      </c>
      <c r="AP37" s="290" t="str">
        <f>IF(_xlfn.XLOOKUP(AC37,'IRUP SITELIST'!N:N,'IRUP SITELIST'!CV:CV)=0,"",_xlfn.XLOOKUP(AC37,'IRUP SITELIST'!N:N,'IRUP SITELIST'!CV:CV))</f>
        <v/>
      </c>
      <c r="AQ37" s="291"/>
      <c r="AR37" s="292"/>
      <c r="AS37" s="292"/>
    </row>
    <row r="38" ht="16" customHeight="1" spans="1:59">
      <c r="H38" s="362"/>
      <c r="I38" s="362"/>
      <c r="J38" s="362"/>
      <c r="K38" s="401"/>
      <c r="L38" s="362"/>
      <c r="M38" s="362"/>
      <c r="O38" s="396">
        <f>IF(A5="ALL",SUM('IRUP SITELIST'!BA:BA),SUMIFS('IRUP SITELIST'!BA:BA,'IRUP SITELIST'!K:K,A5,'IRUP SITELIST'!S:S,"ON GOING PERMITTING"))</f>
        <v>188</v>
      </c>
      <c r="P38" s="397"/>
      <c r="Q38" s="398">
        <f>IF(A5="ALL",SUM('IRUP SITELIST'!BI:BI),SUMIFS('IRUP SITELIST'!BI:BI,'IRUP SITELIST'!K:K,A5,'IRUP SITELIST'!S:S,"ON GOING PERMITTING"))</f>
        <v>16</v>
      </c>
      <c r="R38" s="398">
        <f>IF(A5="ALL",SUM('IRUP SITELIST'!BM:BM),SUMIFS('IRUP SITELIST'!BM:BM,'IRUP SITELIST'!K:K,A5,'IRUP SITELIST'!S:S,"ON GOING PERMITTING"))</f>
        <v>6</v>
      </c>
      <c r="S38" s="399">
        <f>IF(A5="ALL",SUM('IRUP SITELIST'!BE:BE),SUMIFS('IRUP SITELIST'!BE:BE,'IRUP SITELIST'!K:K,A5,'IRUP SITELIST'!S:S,"ON GOING PERMITTING"))</f>
        <v>22</v>
      </c>
      <c r="T38" s="400"/>
      <c r="V38" s="360"/>
      <c r="W38" s="361"/>
      <c r="X38" s="362"/>
      <c r="Y38" s="363"/>
      <c r="Z38" s="362"/>
      <c r="AA38" s="362"/>
      <c r="AB38"/>
      <c r="AC38" s="283" t="s">
        <v>287</v>
      </c>
      <c r="AD38" s="283" t="str">
        <f>_xlfn.XLOOKUP(AC38,'IRUP SITELIST'!N:N,'IRUP SITELIST'!D:D)</f>
        <v>NLZ</v>
      </c>
      <c r="AE38" s="283" t="str">
        <f>_xlfn.XLOOKUP(AC38,'IRUP SITELIST'!N:N,'IRUP SITELIST'!G:G)</f>
        <v>San Fernando</v>
      </c>
      <c r="AF38" s="284" t="str">
        <f>_xlfn.XLOOKUP(AC38,'IRUP SITELIST'!N:N,'IRUP SITELIST'!K:K)</f>
        <v>Q1</v>
      </c>
      <c r="AG38" s="285" t="str">
        <f>_xlfn.XLOOKUP(AC38,'IRUP SITELIST'!N:N,'IRUP SITELIST'!S:S)</f>
        <v>ON GOING PERMITTING</v>
      </c>
      <c r="AH38" s="283" t="str">
        <f>IF(_xlfn.XLOOKUP(AC38,'IRUP SITELIST'!N:N,'IRUP SITELIST'!CG:CG)=0,"",_xlfn.XLOOKUP(AC38,'IRUP SITELIST'!N:N,'IRUP SITELIST'!CG:CG))</f>
        <v/>
      </c>
      <c r="AI38" s="283" t="str">
        <f>_xlfn.XLOOKUP(AC38,'IRUP SITELIST'!N:N,'IRUP SITELIST'!J:J)</f>
        <v>Rowlan</v>
      </c>
      <c r="AJ38" s="286">
        <f t="shared" si="0"/>
        <v>62.7200000000012</v>
      </c>
      <c r="AK38" s="287">
        <f>_xlfn.XLOOKUP(AC38,'IRUP SITELIST'!N:N,'IRUP SITELIST'!BV:BV)</f>
        <v>46356</v>
      </c>
      <c r="AL38" s="288">
        <f>_xlfn.XLOOKUP(AC38,'IRUP SITELIST'!N:N,'IRUP SITELIST'!BY:BY)</f>
        <v>46418.72</v>
      </c>
      <c r="AM38" s="287"/>
      <c r="AN38" s="289"/>
      <c r="AO38" s="290" t="str">
        <f>IF(_xlfn.XLOOKUP(AC38,'IRUP SITELIST'!N:N,'IRUP SITELIST'!CA:CA)=0,"",_xlfn.XLOOKUP(AC38,'IRUP SITELIST'!N:N,'IRUP SITELIST'!CA:CA))</f>
        <v/>
      </c>
      <c r="AP38" s="290" t="str">
        <f>IF(_xlfn.XLOOKUP(AC38,'IRUP SITELIST'!N:N,'IRUP SITELIST'!CV:CV)=0,"",_xlfn.XLOOKUP(AC38,'IRUP SITELIST'!N:N,'IRUP SITELIST'!CV:CV))</f>
        <v/>
      </c>
      <c r="AQ38" s="291"/>
      <c r="AR38" s="292"/>
      <c r="AS38" s="292"/>
    </row>
    <row r="39" ht="16" customHeight="1" spans="1:59">
      <c r="H39" s="354" t="s">
        <v>500</v>
      </c>
      <c r="I39" s="354">
        <f>IF(A5="ALL",COUNTIFS('IRUP SITELIST'!X:X,"ONGOING SURVEY",'IRUP SITELIST'!D:D,H39),COUNTIFS('IRUP SITELIST'!K:K,A5,'IRUP SITELIST'!X:X,"ON GOING SURVEY",'IRUP SITELIST'!D:D,H39))</f>
        <v>0</v>
      </c>
      <c r="J39" s="354">
        <f>IF(A5="ALL",COUNTIFS('IRUP SITELIST'!D:D,H39,'IRUP SITELIST'!Z:Z,"&lt;&gt;"),COUNTIFS('IRUP SITELIST'!K:K,A5,'IRUP SITELIST'!D:D,H39,'IRUP SITELIST'!Z:Z,"&lt;&gt;"))</f>
        <v>0</v>
      </c>
      <c r="K39" s="395">
        <f>IF(A5="ALL",COUNTIFS('IRUP SITELIST'!D:D,H39,'IRUP SITELIST'!AA:AA,"&lt;&gt;"),COUNTIFS('IRUP SITELIST'!K:K,A5,'IRUP SITELIST'!D:D,H39,'IRUP SITELIST'!AA:AA,"&lt;&gt;"))</f>
        <v>0</v>
      </c>
      <c r="L39" s="354">
        <f>IF(A5="ALL",COUNTIFS('IRUP SITELIST'!D:D,H39,'IRUP SITELIST'!AB:AB,"&lt;&gt;"),COUNTIFS('IRUP SITELIST'!K:K,A5,'IRUP SITELIST'!D:D,H39,'IRUP SITELIST'!AB:AB,"&lt;&gt;"))</f>
        <v>0</v>
      </c>
      <c r="M39" s="354">
        <f>IF(A5="ALL",COUNTIFS('IRUP SITELIST'!D:D,H39,'IRUP SITELIST'!AC:AC,"&lt;&gt;"),COUNTIFS('IRUP SITELIST'!K:K,A5,'IRUP SITELIST'!D:D,H39,'IRUP SITELIST'!AC:AC,"&lt;&gt;"))</f>
        <v>0</v>
      </c>
      <c r="O39" s="402"/>
      <c r="P39" s="403"/>
      <c r="Q39" s="274"/>
      <c r="R39" s="274"/>
      <c r="S39" s="277"/>
      <c r="T39" s="280"/>
      <c r="V39" s="352" t="str">
        <f t="shared" ref="V39:V43" si="5">TEXT(DATE(RIGHT(X39,4),1,1)-WEEKDAY(DATE(RIGHT(X39,4),1,1),2)+1+(LEFT(X39,2)-1)*7,"mmm.dd")&amp;" - "&amp;TEXT(DATE(RIGHT(X39,4),1,1)-WEEKDAY(DATE(RIGHT(X39,4),1,1),2)+7+(LEFT(X39,2)-1)*7,"mmm.dd")</f>
        <v>Nov.30 - Dec.06</v>
      </c>
      <c r="W39" s="353"/>
      <c r="X39" s="354" t="s">
        <v>1200</v>
      </c>
      <c r="Y39" s="355">
        <f>IF(A5="ALL",COUNTIF('IRUP SITELIST'!BW:BW,X39),COUNTIFS('IRUP SITELIST'!K:K,A5,'IRUP SITELIST'!BW:BW,X39))</f>
        <v>8</v>
      </c>
      <c r="Z39" s="354">
        <f>IF(C22="ALL",COUNTIFS('IRUP SITELIST'!BS:BS,X39,'IRUP SITELIST'!CA:CA,"&lt;&gt;"),COUNTIFS('IRUP SITELIST'!K:K,C22,'IRUP SITELIST'!BS:BS,X39,'IRUP SITELIST'!CA:CA,"&lt;&gt;"))</f>
        <v>0</v>
      </c>
      <c r="AA39" s="354">
        <f t="shared" ref="AA39:AA43" si="6">Y39-Z39</f>
        <v>8</v>
      </c>
      <c r="AB39"/>
      <c r="AC39" s="283" t="s">
        <v>307</v>
      </c>
      <c r="AD39" s="283" t="str">
        <f>_xlfn.XLOOKUP(AC39,'IRUP SITELIST'!N:N,'IRUP SITELIST'!D:D)</f>
        <v>GMM</v>
      </c>
      <c r="AE39" s="283" t="str">
        <f>_xlfn.XLOOKUP(AC39,'IRUP SITELIST'!N:N,'IRUP SITELIST'!G:G)</f>
        <v>Quezon City</v>
      </c>
      <c r="AF39" s="284" t="str">
        <f>_xlfn.XLOOKUP(AC39,'IRUP SITELIST'!N:N,'IRUP SITELIST'!K:K)</f>
        <v>Q1</v>
      </c>
      <c r="AG39" s="285" t="str">
        <f>_xlfn.XLOOKUP(AC39,'IRUP SITELIST'!N:N,'IRUP SITELIST'!S:S)</f>
        <v>ON GOING PERMITTING</v>
      </c>
      <c r="AH39" s="283" t="str">
        <f>IF(_xlfn.XLOOKUP(AC39,'IRUP SITELIST'!N:N,'IRUP SITELIST'!CG:CG)=0,"",_xlfn.XLOOKUP(AC39,'IRUP SITELIST'!N:N,'IRUP SITELIST'!CG:CG))</f>
        <v>Leny, Judy, Mark Sun, Raymark, Luis</v>
      </c>
      <c r="AI39" s="283" t="str">
        <f>_xlfn.XLOOKUP(AC39,'IRUP SITELIST'!N:N,'IRUP SITELIST'!J:J)</f>
        <v>Dan</v>
      </c>
      <c r="AJ39" s="286">
        <f t="shared" si="0"/>
        <v>38.4599999999991</v>
      </c>
      <c r="AK39" s="287">
        <f>_xlfn.XLOOKUP(AC39,'IRUP SITELIST'!N:N,'IRUP SITELIST'!BV:BV)</f>
        <v>46355</v>
      </c>
      <c r="AL39" s="288">
        <f>_xlfn.XLOOKUP(AC39,'IRUP SITELIST'!N:N,'IRUP SITELIST'!BY:BY)</f>
        <v>46393.46</v>
      </c>
      <c r="AM39" s="287"/>
      <c r="AN39" s="289"/>
      <c r="AO39" s="290" t="str">
        <f>IF(_xlfn.XLOOKUP(AC39,'IRUP SITELIST'!N:N,'IRUP SITELIST'!CA:CA)=0,"",_xlfn.XLOOKUP(AC39,'IRUP SITELIST'!N:N,'IRUP SITELIST'!CA:CA))</f>
        <v/>
      </c>
      <c r="AP39" s="290" t="str">
        <f>IF(_xlfn.XLOOKUP(AC39,'IRUP SITELIST'!N:N,'IRUP SITELIST'!CV:CV)=0,"",_xlfn.XLOOKUP(AC39,'IRUP SITELIST'!N:N,'IRUP SITELIST'!CV:CV))</f>
        <v/>
      </c>
      <c r="AQ39" s="291"/>
      <c r="AR39" s="292"/>
      <c r="AS39" s="292"/>
    </row>
    <row r="40" ht="16" customHeight="1" spans="1:59">
      <c r="H40" s="362"/>
      <c r="I40" s="362"/>
      <c r="J40" s="362"/>
      <c r="K40" s="401"/>
      <c r="L40" s="362"/>
      <c r="M40" s="362"/>
      <c r="O40" s="404"/>
      <c r="P40" s="405"/>
      <c r="Q40" s="298"/>
      <c r="R40" s="298"/>
      <c r="S40" s="301"/>
      <c r="T40" s="304"/>
      <c r="V40" s="360"/>
      <c r="W40" s="361"/>
      <c r="X40" s="362"/>
      <c r="Y40" s="363"/>
      <c r="Z40" s="362"/>
      <c r="AA40" s="362"/>
      <c r="AB40"/>
      <c r="AC40" s="283" t="s">
        <v>541</v>
      </c>
      <c r="AD40" s="283" t="str">
        <f>_xlfn.XLOOKUP(AC40,'IRUP SITELIST'!N:N,'IRUP SITELIST'!D:D)</f>
        <v>NLZ</v>
      </c>
      <c r="AE40" s="283" t="str">
        <f>_xlfn.XLOOKUP(AC40,'IRUP SITELIST'!N:N,'IRUP SITELIST'!G:G)</f>
        <v>Angeles City</v>
      </c>
      <c r="AF40" s="284" t="str">
        <f>_xlfn.XLOOKUP(AC40,'IRUP SITELIST'!N:N,'IRUP SITELIST'!K:K)</f>
        <v>Q1</v>
      </c>
      <c r="AG40" s="285" t="str">
        <f>_xlfn.XLOOKUP(AC40,'IRUP SITELIST'!N:N,'IRUP SITELIST'!S:S)</f>
        <v>DESIGN SUBMITTED</v>
      </c>
      <c r="AH40" s="283" t="str">
        <f>IF(_xlfn.XLOOKUP(AC40,'IRUP SITELIST'!N:N,'IRUP SITELIST'!CG:CG)=0,"",_xlfn.XLOOKUP(AC40,'IRUP SITELIST'!N:N,'IRUP SITELIST'!CG:CG))</f>
        <v/>
      </c>
      <c r="AI40" s="283" t="str">
        <f>_xlfn.XLOOKUP(AC40,'IRUP SITELIST'!N:N,'IRUP SITELIST'!J:J)</f>
        <v>Limwell</v>
      </c>
      <c r="AJ40" s="286">
        <f t="shared" si="0"/>
        <v>3</v>
      </c>
      <c r="AK40" s="287">
        <f>_xlfn.XLOOKUP(AC40,'IRUP SITELIST'!N:N,'IRUP SITELIST'!BV:BV)</f>
        <v>46360</v>
      </c>
      <c r="AL40" s="288">
        <f>_xlfn.XLOOKUP(AC40,'IRUP SITELIST'!N:N,'IRUP SITELIST'!BY:BY)</f>
        <v>46363</v>
      </c>
      <c r="AM40" s="287"/>
      <c r="AN40" s="289"/>
      <c r="AO40" s="290" t="str">
        <f>IF(_xlfn.XLOOKUP(AC40,'IRUP SITELIST'!N:N,'IRUP SITELIST'!CA:CA)=0,"",_xlfn.XLOOKUP(AC40,'IRUP SITELIST'!N:N,'IRUP SITELIST'!CA:CA))</f>
        <v/>
      </c>
      <c r="AP40" s="290" t="str">
        <f>IF(_xlfn.XLOOKUP(AC40,'IRUP SITELIST'!N:N,'IRUP SITELIST'!CV:CV)=0,"",_xlfn.XLOOKUP(AC40,'IRUP SITELIST'!N:N,'IRUP SITELIST'!CV:CV))</f>
        <v/>
      </c>
      <c r="AQ40" s="291"/>
      <c r="AR40" s="292"/>
      <c r="AS40" s="292"/>
    </row>
    <row r="41" ht="16" customHeight="1" spans="1:59">
      <c r="H41" s="354" t="s">
        <v>620</v>
      </c>
      <c r="I41" s="354">
        <f>IF(A5="ALL",COUNTIFS('IRUP SITELIST'!X:X,"ONGOING SURVEY",'IRUP SITELIST'!D:D,H41),COUNTIFS('IRUP SITELIST'!K:K,A5,'IRUP SITELIST'!X:X,"ON GOING SURVEY",'IRUP SITELIST'!D:D,H41))</f>
        <v>0</v>
      </c>
      <c r="J41" s="354">
        <f>IF(A5="ALL",COUNTIFS('IRUP SITELIST'!D:D,H41,'IRUP SITELIST'!Z:Z,"&lt;&gt;"),COUNTIFS('IRUP SITELIST'!K:K,A5,'IRUP SITELIST'!D:D,H41,'IRUP SITELIST'!Z:Z,"&lt;&gt;"))</f>
        <v>0</v>
      </c>
      <c r="K41" s="395">
        <f>IF(A5="ALL",COUNTIFS('IRUP SITELIST'!D:D,H41,'IRUP SITELIST'!AA:AA,"&lt;&gt;"),COUNTIFS('IRUP SITELIST'!K:K,A5,'IRUP SITELIST'!D:D,H41,'IRUP SITELIST'!AA:AA,"&lt;&gt;"))</f>
        <v>0</v>
      </c>
      <c r="L41" s="354">
        <f>IF(A5="ALL",COUNTIFS('IRUP SITELIST'!D:D,H41,'IRUP SITELIST'!AB:AB,"&lt;&gt;"),COUNTIFS('IRUP SITELIST'!K:K,A5,'IRUP SITELIST'!D:D,H41,'IRUP SITELIST'!AB:AB,"&lt;&gt;"))</f>
        <v>0</v>
      </c>
      <c r="M41" s="354">
        <f>IF(A5="ALL",COUNTIFS('IRUP SITELIST'!D:D,H41,'IRUP SITELIST'!AC:AC,"&lt;&gt;"),COUNTIFS('IRUP SITELIST'!K:K,A5,'IRUP SITELIST'!D:D,H41,'IRUP SITELIST'!AC:AC,"&lt;&gt;"))</f>
        <v>0</v>
      </c>
      <c r="O41" s="406" t="s">
        <v>1201</v>
      </c>
      <c r="P41" s="406"/>
      <c r="Q41" s="406" t="s">
        <v>1202</v>
      </c>
      <c r="R41" s="406" t="s">
        <v>65</v>
      </c>
      <c r="S41" s="406" t="s">
        <v>1203</v>
      </c>
      <c r="T41" s="406"/>
      <c r="V41" s="352" t="str">
        <f t="shared" si="5"/>
        <v>Dec.07 - Dec.13</v>
      </c>
      <c r="W41" s="353"/>
      <c r="X41" s="407" t="s">
        <v>1204</v>
      </c>
      <c r="Y41" s="355">
        <f>IF(A5="ALL",COUNTIF('IRUP SITELIST'!BW:BW,X41),COUNTIFS('IRUP SITELIST'!K:K,A5,'IRUP SITELIST'!BW:BW,X41))</f>
        <v>5</v>
      </c>
      <c r="Z41" s="354">
        <f>IF(C22="ALL",COUNTIFS('IRUP SITELIST'!BS:BS,X41,'IRUP SITELIST'!CA:CA,"&lt;&gt;"),COUNTIFS('IRUP SITELIST'!K:K,C22,'IRUP SITELIST'!BS:BS,X41,'IRUP SITELIST'!CA:CA,"&lt;&gt;"))</f>
        <v>0</v>
      </c>
      <c r="AA41" s="354">
        <f t="shared" si="6"/>
        <v>5</v>
      </c>
      <c r="AB41"/>
      <c r="AC41" s="283" t="s">
        <v>551</v>
      </c>
      <c r="AD41" s="283" t="str">
        <f>_xlfn.XLOOKUP(AC41,'IRUP SITELIST'!N:N,'IRUP SITELIST'!D:D)</f>
        <v>NLZ</v>
      </c>
      <c r="AE41" s="283" t="str">
        <f>_xlfn.XLOOKUP(AC41,'IRUP SITELIST'!N:N,'IRUP SITELIST'!G:G)</f>
        <v>SANTA MARIA</v>
      </c>
      <c r="AF41" s="284" t="str">
        <f>_xlfn.XLOOKUP(AC41,'IRUP SITELIST'!N:N,'IRUP SITELIST'!K:K)</f>
        <v>Q1</v>
      </c>
      <c r="AG41" s="285" t="str">
        <f>_xlfn.XLOOKUP(AC41,'IRUP SITELIST'!N:N,'IRUP SITELIST'!S:S)</f>
        <v>DESIGN SUBMITTED</v>
      </c>
      <c r="AH41" s="283" t="str">
        <f>IF(_xlfn.XLOOKUP(AC41,'IRUP SITELIST'!N:N,'IRUP SITELIST'!CG:CG)=0,"",_xlfn.XLOOKUP(AC41,'IRUP SITELIST'!N:N,'IRUP SITELIST'!CG:CG))</f>
        <v/>
      </c>
      <c r="AI41" s="283" t="str">
        <f>_xlfn.XLOOKUP(AC41,'IRUP SITELIST'!N:N,'IRUP SITELIST'!J:J)</f>
        <v>Limwell</v>
      </c>
      <c r="AJ41" s="286">
        <f t="shared" si="0"/>
        <v>5</v>
      </c>
      <c r="AK41" s="287">
        <f>_xlfn.XLOOKUP(AC41,'IRUP SITELIST'!N:N,'IRUP SITELIST'!BV:BV)</f>
        <v>46361</v>
      </c>
      <c r="AL41" s="288">
        <f>_xlfn.XLOOKUP(AC41,'IRUP SITELIST'!N:N,'IRUP SITELIST'!BY:BY)</f>
        <v>46366</v>
      </c>
      <c r="AM41" s="287"/>
      <c r="AN41" s="289"/>
      <c r="AO41" s="290" t="str">
        <f>IF(_xlfn.XLOOKUP(AC41,'IRUP SITELIST'!N:N,'IRUP SITELIST'!CA:CA)=0,"",_xlfn.XLOOKUP(AC41,'IRUP SITELIST'!N:N,'IRUP SITELIST'!CA:CA))</f>
        <v/>
      </c>
      <c r="AP41" s="290" t="str">
        <f>IF(_xlfn.XLOOKUP(AC41,'IRUP SITELIST'!N:N,'IRUP SITELIST'!CV:CV)=0,"",_xlfn.XLOOKUP(AC41,'IRUP SITELIST'!N:N,'IRUP SITELIST'!CV:CV))</f>
        <v/>
      </c>
      <c r="AQ41" s="291"/>
      <c r="AR41" s="292"/>
      <c r="AS41" s="292"/>
    </row>
    <row r="42" s="247" customFormat="1" ht="16" customHeight="1" spans="1:59">
      <c r="A42" s="13">
        <f>COUNTIF('IRUP SITELIST'!D:D,A44)</f>
        <v>50</v>
      </c>
      <c r="B42" s="14">
        <f>COUNTIF('IRUP SITELIST'!D:D,B44)</f>
        <v>114</v>
      </c>
      <c r="C42" s="15">
        <f>COUNTIF('IRUP SITELIST'!D:D,C44)</f>
        <v>62</v>
      </c>
      <c r="D42" s="16">
        <f>COUNTIF('IRUP SITELIST'!D:D,D44)</f>
        <v>39</v>
      </c>
      <c r="E42" s="17">
        <f>COUNTIF('IRUP SITELIST'!D:D,E44)</f>
        <v>29</v>
      </c>
      <c r="F42" s="18">
        <f>COUNTIF('IRUP SITELIST'!D:D,F44)</f>
        <v>20</v>
      </c>
      <c r="H42" s="362"/>
      <c r="I42" s="362"/>
      <c r="J42" s="362"/>
      <c r="K42" s="401"/>
      <c r="L42" s="362"/>
      <c r="M42" s="362"/>
      <c r="O42" s="406"/>
      <c r="P42" s="406"/>
      <c r="Q42" s="406"/>
      <c r="R42" s="406"/>
      <c r="S42" s="406"/>
      <c r="T42" s="406"/>
      <c r="U42"/>
      <c r="V42" s="360"/>
      <c r="W42" s="361"/>
      <c r="X42" s="362"/>
      <c r="Y42" s="363"/>
      <c r="Z42" s="362"/>
      <c r="AA42" s="362"/>
      <c r="AB42"/>
      <c r="AC42" s="283" t="s">
        <v>581</v>
      </c>
      <c r="AD42" s="283" t="str">
        <f>_xlfn.XLOOKUP(AC42,'IRUP SITELIST'!N:N,'IRUP SITELIST'!D:D)</f>
        <v>NLZ</v>
      </c>
      <c r="AE42" s="283" t="str">
        <f>_xlfn.XLOOKUP(AC42,'IRUP SITELIST'!N:N,'IRUP SITELIST'!G:G)</f>
        <v>Cabanatuan City</v>
      </c>
      <c r="AF42" s="284" t="str">
        <f>_xlfn.XLOOKUP(AC42,'IRUP SITELIST'!N:N,'IRUP SITELIST'!K:K)</f>
        <v>Q1</v>
      </c>
      <c r="AG42" s="285" t="str">
        <f>_xlfn.XLOOKUP(AC42,'IRUP SITELIST'!N:N,'IRUP SITELIST'!S:S)</f>
        <v>DESIGN SUBMITTED</v>
      </c>
      <c r="AH42" s="283" t="str">
        <f>IF(_xlfn.XLOOKUP(AC42,'IRUP SITELIST'!N:N,'IRUP SITELIST'!CG:CG)=0,"",_xlfn.XLOOKUP(AC42,'IRUP SITELIST'!N:N,'IRUP SITELIST'!CG:CG))</f>
        <v>Rainer, Michael, Richard, Ron</v>
      </c>
      <c r="AI42" s="283" t="str">
        <f>_xlfn.XLOOKUP(AC42,'IRUP SITELIST'!N:N,'IRUP SITELIST'!J:J)</f>
        <v>Rowlan</v>
      </c>
      <c r="AJ42" s="286">
        <f t="shared" si="0"/>
        <v>0</v>
      </c>
      <c r="AK42" s="287">
        <f>_xlfn.XLOOKUP(AC42,'IRUP SITELIST'!N:N,'IRUP SITELIST'!BV:BV)</f>
        <v>46329</v>
      </c>
      <c r="AL42" s="288">
        <f>_xlfn.XLOOKUP(AC42,'IRUP SITELIST'!N:N,'IRUP SITELIST'!BY:BY)</f>
        <v>46329</v>
      </c>
      <c r="AM42" s="287" t="s">
        <v>1152</v>
      </c>
      <c r="AN42" s="289"/>
      <c r="AO42" s="290" t="str">
        <f>IF(_xlfn.XLOOKUP(AC42,'IRUP SITELIST'!N:N,'IRUP SITELIST'!CA:CA)=0,"",_xlfn.XLOOKUP(AC42,'IRUP SITELIST'!N:N,'IRUP SITELIST'!CA:CA))</f>
        <v/>
      </c>
      <c r="AP42" s="290" t="str">
        <f>IF(_xlfn.XLOOKUP(AC42,'IRUP SITELIST'!N:N,'IRUP SITELIST'!CV:CV)=0,"",_xlfn.XLOOKUP(AC42,'IRUP SITELIST'!N:N,'IRUP SITELIST'!CV:CV))</f>
        <v/>
      </c>
      <c r="AQ42" s="291"/>
      <c r="AR42" s="292"/>
      <c r="AS42" s="292"/>
      <c r="AT42" s="408"/>
      <c r="BG42" s="409"/>
    </row>
    <row r="43" ht="16" customHeight="1" spans="1:59">
      <c r="A43" s="19"/>
      <c r="B43" s="20"/>
      <c r="C43" s="21"/>
      <c r="D43" s="22"/>
      <c r="E43" s="23"/>
      <c r="F43" s="24"/>
      <c r="H43" s="354" t="s">
        <v>607</v>
      </c>
      <c r="I43" s="354">
        <f>IF(A5="ALL",COUNTIFS('IRUP SITELIST'!X:X,"ONGOING SURVEY",'IRUP SITELIST'!D:D,H43),COUNTIFS('IRUP SITELIST'!K:K,A5,'IRUP SITELIST'!X:X,"ON GOING SURVEY",'IRUP SITELIST'!D:D,H43))</f>
        <v>0</v>
      </c>
      <c r="J43" s="354">
        <f>IF(A5="ALL",COUNTIFS('IRUP SITELIST'!D:D,H43,'IRUP SITELIST'!Z:Z,"&lt;&gt;"),COUNTIFS('IRUP SITELIST'!K:K,A5,'IRUP SITELIST'!D:D,H43,'IRUP SITELIST'!Z:Z,"&lt;&gt;"))</f>
        <v>0</v>
      </c>
      <c r="K43" s="395">
        <f>IF(A5="ALL",COUNTIFS('IRUP SITELIST'!D:D,H43,'IRUP SITELIST'!AA:AA,"&lt;&gt;"),COUNTIFS('IRUP SITELIST'!K:K,A5,'IRUP SITELIST'!D:D,H43,'IRUP SITELIST'!AA:AA,"&lt;&gt;"))</f>
        <v>0</v>
      </c>
      <c r="L43" s="354">
        <f>IF(A5="ALL",COUNTIFS('IRUP SITELIST'!D:D,H43,'IRUP SITELIST'!AB:AB,"&lt;&gt;"),COUNTIFS('IRUP SITELIST'!K:K,A5,'IRUP SITELIST'!D:D,H43,'IRUP SITELIST'!AB:AB,"&lt;&gt;"))</f>
        <v>0</v>
      </c>
      <c r="M43" s="354">
        <f>IF(A5="ALL",COUNTIFS('IRUP SITELIST'!D:D,H43,'IRUP SITELIST'!AC:AC,"&lt;&gt;"),COUNTIFS('IRUP SITELIST'!K:K,A5,'IRUP SITELIST'!D:D,H43,'IRUP SITELIST'!AC:AC,"&lt;&gt;"))</f>
        <v>0</v>
      </c>
      <c r="O43" s="396">
        <f>IF(A5="ALL",SUM('IRUP SITELIST'!BB:BB),SUMIFS('IRUP SITELIST'!BB:BB,'IRUP SITELIST'!K:K,A5,'IRUP SITELIST'!S:S,"ON GOING PERMITTING"))</f>
        <v>173</v>
      </c>
      <c r="P43" s="397"/>
      <c r="Q43" s="398">
        <f>IF(A5="ALL",SUM('IRUP SITELIST'!BJ:BJ),SUMIFS('IRUP SITELIST'!BJ:BJ,'IRUP SITELIST'!K:K,A5,'IRUP SITELIST'!S:S,"ON GOING PERMITTING"))</f>
        <v>13</v>
      </c>
      <c r="R43" s="398">
        <f>IF(A5="ALL",SUM('IRUP SITELIST'!BN:BN),SUMIFS('IRUP SITELIST'!BN:BN,'IRUP SITELIST'!K:K,A5,'IRUP SITELIST'!S:S,"ON GOING PERMITTING"))</f>
        <v>0</v>
      </c>
      <c r="S43" s="399">
        <f>IF(A5="ALL",SUM('IRUP SITELIST'!BF:BF),SUMIFS('IRUP SITELIST'!BF:BF,'IRUP SITELIST'!K:K,A5,'IRUP SITELIST'!S:S,"ON GOING PERMITTING"))</f>
        <v>3</v>
      </c>
      <c r="T43" s="400"/>
      <c r="V43" s="352" t="str">
        <f t="shared" si="5"/>
        <v>Dec.14 - Dec.20</v>
      </c>
      <c r="W43" s="353"/>
      <c r="X43" s="354" t="s">
        <v>1205</v>
      </c>
      <c r="Y43" s="355">
        <f>IF(A5="ALL",COUNTIF('IRUP SITELIST'!BW:BW,X43),COUNTIFS('IRUP SITELIST'!K:K,A5,'IRUP SITELIST'!BW:BW,X43))</f>
        <v>4</v>
      </c>
      <c r="Z43" s="354">
        <f>IF(C22="ALL",COUNTIFS('IRUP SITELIST'!BS:BS,X43,'IRUP SITELIST'!CA:CA,"&lt;&gt;"),COUNTIFS('IRUP SITELIST'!K:K,C22,'IRUP SITELIST'!BS:BS,X43,'IRUP SITELIST'!CA:CA,"&lt;&gt;"))</f>
        <v>0</v>
      </c>
      <c r="AA43" s="354">
        <f t="shared" si="6"/>
        <v>4</v>
      </c>
      <c r="AC43" s="283" t="s">
        <v>573</v>
      </c>
      <c r="AD43" s="283" t="str">
        <f>_xlfn.XLOOKUP(AC43,'IRUP SITELIST'!N:N,'IRUP SITELIST'!D:D)</f>
        <v>NLZ</v>
      </c>
      <c r="AE43" s="283" t="str">
        <f>_xlfn.XLOOKUP(AC43,'IRUP SITELIST'!N:N,'IRUP SITELIST'!G:G)</f>
        <v>Angeles City</v>
      </c>
      <c r="AF43" s="284" t="str">
        <f>_xlfn.XLOOKUP(AC43,'IRUP SITELIST'!N:N,'IRUP SITELIST'!K:K)</f>
        <v>Q1</v>
      </c>
      <c r="AG43" s="285" t="str">
        <f>_xlfn.XLOOKUP(AC43,'IRUP SITELIST'!N:N,'IRUP SITELIST'!S:S)</f>
        <v>ON GOING DESIGN</v>
      </c>
      <c r="AH43" s="283" t="str">
        <f>IF(_xlfn.XLOOKUP(AC43,'IRUP SITELIST'!N:N,'IRUP SITELIST'!CG:CG)=0,"",_xlfn.XLOOKUP(AC43,'IRUP SITELIST'!N:N,'IRUP SITELIST'!CG:CG))</f>
        <v/>
      </c>
      <c r="AI43" s="283" t="str">
        <f>_xlfn.XLOOKUP(AC43,'IRUP SITELIST'!N:N,'IRUP SITELIST'!J:J)</f>
        <v>Limwell</v>
      </c>
      <c r="AJ43" s="286">
        <f t="shared" si="0"/>
        <v>15</v>
      </c>
      <c r="AK43" s="287">
        <f>_xlfn.XLOOKUP(AC43,'IRUP SITELIST'!N:N,'IRUP SITELIST'!BV:BV)</f>
        <v>46355</v>
      </c>
      <c r="AL43" s="288">
        <f>_xlfn.XLOOKUP(AC43,'IRUP SITELIST'!N:N,'IRUP SITELIST'!BY:BY)</f>
        <v>46370</v>
      </c>
      <c r="AM43" s="287"/>
      <c r="AN43" s="289"/>
      <c r="AO43" s="290" t="str">
        <f>IF(_xlfn.XLOOKUP(AC43,'IRUP SITELIST'!N:N,'IRUP SITELIST'!CA:CA)=0,"",_xlfn.XLOOKUP(AC43,'IRUP SITELIST'!N:N,'IRUP SITELIST'!CA:CA))</f>
        <v/>
      </c>
      <c r="AP43" s="290" t="str">
        <f>IF(_xlfn.XLOOKUP(AC43,'IRUP SITELIST'!N:N,'IRUP SITELIST'!CV:CV)=0,"",_xlfn.XLOOKUP(AC43,'IRUP SITELIST'!N:N,'IRUP SITELIST'!CV:CV))</f>
        <v/>
      </c>
      <c r="AQ43" s="291"/>
      <c r="AR43" s="292"/>
      <c r="AS43" s="292"/>
    </row>
    <row r="44" ht="16" customHeight="1" spans="1:59">
      <c r="A44" s="25" t="s">
        <v>118</v>
      </c>
      <c r="B44" s="26" t="s">
        <v>136</v>
      </c>
      <c r="C44" s="27" t="s">
        <v>364</v>
      </c>
      <c r="D44" s="28" t="s">
        <v>500</v>
      </c>
      <c r="E44" s="29" t="s">
        <v>620</v>
      </c>
      <c r="F44" s="30" t="s">
        <v>607</v>
      </c>
      <c r="H44" s="362"/>
      <c r="I44" s="362"/>
      <c r="J44" s="362"/>
      <c r="K44" s="401"/>
      <c r="L44" s="362"/>
      <c r="M44" s="362"/>
      <c r="O44" s="402"/>
      <c r="P44" s="403"/>
      <c r="Q44" s="274"/>
      <c r="R44" s="274"/>
      <c r="S44" s="277"/>
      <c r="T44" s="280"/>
      <c r="U44" s="247"/>
      <c r="V44" s="360"/>
      <c r="W44" s="361"/>
      <c r="X44" s="362"/>
      <c r="Y44" s="363"/>
      <c r="Z44" s="362"/>
      <c r="AA44" s="362"/>
      <c r="AC44" s="283" t="s">
        <v>588</v>
      </c>
      <c r="AD44" s="283" t="str">
        <f>_xlfn.XLOOKUP(AC44,'IRUP SITELIST'!N:N,'IRUP SITELIST'!D:D)</f>
        <v>NLZ</v>
      </c>
      <c r="AE44" s="283" t="str">
        <f>_xlfn.XLOOKUP(AC44,'IRUP SITELIST'!N:N,'IRUP SITELIST'!G:G)</f>
        <v>San Fernando City</v>
      </c>
      <c r="AF44" s="284" t="str">
        <f>_xlfn.XLOOKUP(AC44,'IRUP SITELIST'!N:N,'IRUP SITELIST'!K:K)</f>
        <v>Q1</v>
      </c>
      <c r="AG44" s="285" t="str">
        <f>_xlfn.XLOOKUP(AC44,'IRUP SITELIST'!N:N,'IRUP SITELIST'!S:S)</f>
        <v>ON GOING SURVEY</v>
      </c>
      <c r="AH44" s="283" t="str">
        <f>IF(_xlfn.XLOOKUP(AC44,'IRUP SITELIST'!N:N,'IRUP SITELIST'!CG:CG)=0,"",_xlfn.XLOOKUP(AC44,'IRUP SITELIST'!N:N,'IRUP SITELIST'!CG:CG))</f>
        <v/>
      </c>
      <c r="AI44" s="283" t="str">
        <f>_xlfn.XLOOKUP(AC44,'IRUP SITELIST'!N:N,'IRUP SITELIST'!J:J)</f>
        <v>Limwell</v>
      </c>
      <c r="AJ44" s="286">
        <f t="shared" si="0"/>
        <v>17</v>
      </c>
      <c r="AK44" s="287">
        <f>_xlfn.XLOOKUP(AC44,'IRUP SITELIST'!N:N,'IRUP SITELIST'!BV:BV)</f>
        <v>46355</v>
      </c>
      <c r="AL44" s="288">
        <f>_xlfn.XLOOKUP(AC44,'IRUP SITELIST'!N:N,'IRUP SITELIST'!BY:BY)</f>
        <v>46372</v>
      </c>
      <c r="AM44" s="287"/>
      <c r="AN44" s="289"/>
      <c r="AO44" s="290" t="str">
        <f>IF(_xlfn.XLOOKUP(AC44,'IRUP SITELIST'!N:N,'IRUP SITELIST'!CA:CA)=0,"",_xlfn.XLOOKUP(AC44,'IRUP SITELIST'!N:N,'IRUP SITELIST'!CA:CA))</f>
        <v/>
      </c>
      <c r="AP44" s="290" t="str">
        <f>IF(_xlfn.XLOOKUP(AC44,'IRUP SITELIST'!N:N,'IRUP SITELIST'!CV:CV)=0,"",_xlfn.XLOOKUP(AC44,'IRUP SITELIST'!N:N,'IRUP SITELIST'!CV:CV))</f>
        <v/>
      </c>
      <c r="AQ44" s="291"/>
      <c r="AR44" s="292"/>
      <c r="AS44" s="292"/>
    </row>
    <row r="45" s="247" customFormat="1" ht="16" customHeight="1" spans="1:59">
      <c r="O45" s="404"/>
      <c r="P45" s="405"/>
      <c r="Q45" s="298"/>
      <c r="R45" s="298"/>
      <c r="S45" s="301"/>
      <c r="T45" s="304"/>
      <c r="U45" s="3"/>
      <c r="V45" s="3"/>
      <c r="W45" s="3"/>
      <c r="X45" s="3"/>
      <c r="Y45" s="3"/>
      <c r="Z45" s="3"/>
      <c r="AA45" s="3"/>
      <c r="AG45"/>
      <c r="AH45"/>
      <c r="AI45"/>
      <c r="AJ45" s="410"/>
      <c r="AK45"/>
      <c r="AL45"/>
      <c r="AM45"/>
      <c r="AN45"/>
      <c r="AO45"/>
      <c r="AP45"/>
      <c r="AQ45"/>
      <c r="AR45"/>
      <c r="AS45"/>
      <c r="AT45" s="408"/>
      <c r="BG45" s="409"/>
    </row>
    <row r="46" customHeight="1" spans="1:59">
      <c r="A46" s="411"/>
      <c r="B46" s="412"/>
      <c r="C46" s="413"/>
      <c r="L46" s="387"/>
      <c r="AG46"/>
      <c r="AH46"/>
      <c r="AI46"/>
      <c r="AJ46" s="414"/>
      <c r="AK46"/>
      <c r="AO46"/>
      <c r="AP46"/>
      <c r="AQ46"/>
      <c r="AR46"/>
      <c r="AS46"/>
    </row>
    <row r="47" customFormat="1" customHeight="1" spans="1:59">
      <c r="A47" s="415"/>
      <c r="B47" s="415"/>
      <c r="C47" s="416"/>
      <c r="D47" s="416"/>
      <c r="E47" s="415"/>
      <c r="F47" s="415"/>
      <c r="G47" s="415"/>
      <c r="H47" s="415"/>
      <c r="I47" s="415"/>
      <c r="J47" s="415"/>
      <c r="K47" s="415"/>
      <c r="L47" s="416"/>
      <c r="M47" s="415"/>
      <c r="N47" s="415"/>
      <c r="O47" s="415"/>
      <c r="P47" s="415"/>
      <c r="Q47" s="415"/>
      <c r="R47" s="415"/>
      <c r="S47" s="415"/>
      <c r="T47" s="415"/>
      <c r="U47" s="415"/>
      <c r="V47" s="415"/>
      <c r="W47" s="415"/>
      <c r="X47" s="415"/>
      <c r="Y47" s="415"/>
      <c r="Z47" s="415"/>
      <c r="AA47" s="415"/>
      <c r="AJ47" s="414"/>
      <c r="AL47" s="3"/>
      <c r="AM47" s="3"/>
      <c r="AN47" s="3"/>
      <c r="AO47" s="417"/>
      <c r="AP47" s="417"/>
      <c r="AQ47" s="418"/>
      <c r="AR47" s="419"/>
      <c r="AS47" s="419"/>
      <c r="AT47" s="326"/>
      <c r="BG47" s="420"/>
    </row>
    <row r="48" customHeight="1" spans="1:59">
      <c r="AJ48" s="421"/>
      <c r="AL48"/>
      <c r="AM48"/>
      <c r="AN48"/>
    </row>
    <row r="49" ht="39" customHeight="1" spans="11:37">
      <c r="L49" s="422"/>
      <c r="M49" s="423"/>
      <c r="N49" s="424"/>
      <c r="O49" s="424"/>
      <c r="P49" s="424"/>
      <c r="Q49" s="424"/>
      <c r="R49" s="424"/>
      <c r="S49" s="424"/>
      <c r="T49" s="424"/>
      <c r="U49" s="424"/>
      <c r="V49"/>
      <c r="W49"/>
      <c r="X49"/>
      <c r="AG49"/>
      <c r="AH49"/>
      <c r="AI49"/>
      <c r="AJ49"/>
    </row>
    <row r="50" ht="39" customHeight="1" spans="11:37">
      <c r="L50" s="422"/>
      <c r="M50" s="423"/>
      <c r="N50" s="424"/>
      <c r="O50" s="424"/>
      <c r="P50" s="424"/>
      <c r="Q50" s="424"/>
      <c r="R50" s="424"/>
      <c r="S50" s="424"/>
      <c r="T50" s="424"/>
      <c r="U50" s="424"/>
      <c r="V50"/>
      <c r="W50"/>
      <c r="X50"/>
      <c r="AG50"/>
      <c r="AH50"/>
      <c r="AI50"/>
      <c r="AJ50"/>
    </row>
    <row r="51" ht="39" customHeight="1" spans="11:37">
      <c r="L51" s="422"/>
      <c r="M51" s="422"/>
      <c r="N51" s="422"/>
      <c r="O51" s="422"/>
      <c r="P51" s="422"/>
      <c r="Q51" s="422"/>
      <c r="R51" s="422"/>
      <c r="S51" s="422"/>
      <c r="T51" s="422"/>
      <c r="U51" s="422"/>
      <c r="AG51"/>
      <c r="AH51"/>
      <c r="AI51"/>
      <c r="AJ51"/>
    </row>
    <row r="52" ht="39" customHeight="1" spans="11:37">
      <c r="L52" s="422"/>
      <c r="M52" s="422"/>
      <c r="N52" s="422"/>
      <c r="O52" s="422"/>
      <c r="P52" s="422"/>
      <c r="Q52" s="422"/>
      <c r="R52" s="422"/>
      <c r="S52" s="422"/>
      <c r="T52" s="422"/>
      <c r="U52" s="422"/>
      <c r="AG52"/>
      <c r="AH52"/>
      <c r="AI52"/>
      <c r="AJ52"/>
      <c r="AK52"/>
    </row>
    <row r="53" customHeight="1" spans="11:37">
      <c r="L53" s="422"/>
      <c r="M53" s="422"/>
      <c r="N53" s="422"/>
      <c r="O53" s="422"/>
      <c r="P53" s="422"/>
      <c r="Q53" s="422"/>
      <c r="R53" s="422"/>
      <c r="S53" s="422"/>
      <c r="T53" s="422"/>
      <c r="U53" s="422"/>
      <c r="AG53"/>
      <c r="AH53"/>
      <c r="AI53"/>
      <c r="AJ53"/>
      <c r="AK53"/>
    </row>
    <row r="54" customHeight="1" spans="11:37">
      <c r="L54" s="422"/>
      <c r="M54" s="422"/>
      <c r="N54" s="422"/>
      <c r="O54" s="422"/>
      <c r="P54" s="422"/>
      <c r="Q54" s="422"/>
      <c r="R54" s="422"/>
      <c r="S54" s="422"/>
      <c r="T54" s="422"/>
      <c r="U54" s="422"/>
      <c r="AG54"/>
      <c r="AH54"/>
      <c r="AI54"/>
      <c r="AJ54"/>
      <c r="AK54"/>
    </row>
    <row r="55" customHeight="1" spans="11:37">
      <c r="L55" s="422"/>
      <c r="M55" s="422"/>
      <c r="N55" s="422"/>
      <c r="O55" s="422"/>
      <c r="P55" s="422"/>
      <c r="Q55" s="422"/>
      <c r="R55" s="422"/>
      <c r="S55" s="422"/>
      <c r="T55" s="422"/>
      <c r="U55" s="422"/>
      <c r="AG55"/>
      <c r="AH55"/>
      <c r="AI55"/>
      <c r="AJ55"/>
      <c r="AK55"/>
    </row>
    <row r="56" ht="41" customHeight="1" spans="11:37">
      <c r="L56" s="422"/>
      <c r="M56" s="422"/>
      <c r="N56" s="422"/>
      <c r="O56" s="422"/>
      <c r="P56" s="422"/>
      <c r="Q56" s="422"/>
      <c r="R56" s="422"/>
      <c r="S56" s="422"/>
      <c r="T56" s="422"/>
      <c r="U56" s="422"/>
      <c r="AG56"/>
      <c r="AH56"/>
      <c r="AI56"/>
      <c r="AJ56"/>
      <c r="AK56"/>
    </row>
    <row r="57" ht="26" customHeight="1" spans="11:37">
      <c r="K57" s="422"/>
      <c r="L57" s="422"/>
      <c r="M57" s="422"/>
      <c r="N57" s="422"/>
      <c r="O57" s="422"/>
      <c r="P57" s="422"/>
      <c r="Q57" s="422"/>
      <c r="R57" s="422"/>
      <c r="S57" s="422"/>
      <c r="T57" s="422"/>
      <c r="U57" s="422"/>
      <c r="AG57"/>
      <c r="AH57"/>
      <c r="AI57"/>
      <c r="AJ57"/>
      <c r="AK57"/>
    </row>
    <row r="58" ht="26" customHeight="1" spans="11:37">
      <c r="K58" s="422"/>
      <c r="L58" s="422"/>
      <c r="M58" s="422"/>
      <c r="N58" s="422"/>
      <c r="O58" s="422"/>
      <c r="P58" s="422"/>
      <c r="Q58" s="422"/>
      <c r="R58" s="422"/>
      <c r="S58" s="422"/>
      <c r="T58" s="422"/>
      <c r="U58" s="422"/>
      <c r="AG58"/>
      <c r="AH58"/>
      <c r="AI58"/>
      <c r="AJ58"/>
      <c r="AK58"/>
    </row>
    <row r="59" ht="26" customHeight="1" spans="11:37">
      <c r="K59" s="422"/>
      <c r="L59" s="422"/>
      <c r="M59" s="422"/>
      <c r="N59" s="422"/>
      <c r="O59" s="422"/>
      <c r="P59" s="422"/>
      <c r="Q59" s="422"/>
      <c r="R59" s="422"/>
      <c r="S59" s="422"/>
      <c r="T59" s="422"/>
      <c r="U59" s="422"/>
      <c r="AG59"/>
      <c r="AH59"/>
      <c r="AI59"/>
      <c r="AJ59"/>
      <c r="AK59"/>
    </row>
    <row r="60" ht="26" customHeight="1" spans="11:37">
      <c r="K60" s="422"/>
      <c r="L60" s="422"/>
      <c r="M60" s="422"/>
      <c r="N60" s="422"/>
      <c r="O60" s="422"/>
      <c r="P60" s="422"/>
      <c r="Q60" s="422"/>
      <c r="R60" s="422"/>
      <c r="S60" s="422"/>
      <c r="T60" s="422"/>
      <c r="U60" s="422"/>
      <c r="AG60"/>
      <c r="AH60"/>
      <c r="AI60"/>
      <c r="AJ60"/>
      <c r="AK60"/>
    </row>
    <row r="61" ht="26" customHeight="1" spans="11:37">
      <c r="K61" s="422"/>
      <c r="L61" s="422"/>
      <c r="M61" s="422"/>
      <c r="N61" s="422"/>
      <c r="O61" s="422"/>
      <c r="P61" s="422"/>
      <c r="Q61" s="422"/>
      <c r="R61" s="422"/>
      <c r="S61" s="422"/>
      <c r="T61" s="422"/>
      <c r="U61" s="422"/>
      <c r="AG61"/>
      <c r="AH61"/>
      <c r="AI61"/>
      <c r="AJ61"/>
      <c r="AK61"/>
    </row>
    <row r="62" customHeight="1" spans="11:37">
      <c r="AG62"/>
      <c r="AH62"/>
      <c r="AI62"/>
      <c r="AJ62"/>
      <c r="AK62"/>
    </row>
    <row r="63" customHeight="1" spans="11:37">
      <c r="AG63"/>
      <c r="AH63"/>
      <c r="AI63"/>
      <c r="AJ63"/>
      <c r="AK63"/>
    </row>
    <row r="64" customHeight="1" spans="11:37">
      <c r="AG64"/>
      <c r="AH64"/>
      <c r="AI64"/>
      <c r="AJ64"/>
      <c r="AK64"/>
    </row>
    <row r="65" customHeight="1" spans="33:37">
      <c r="AG65"/>
      <c r="AH65"/>
      <c r="AI65"/>
      <c r="AJ65"/>
      <c r="AK65"/>
    </row>
    <row r="66" customHeight="1" spans="33:37">
      <c r="AG66"/>
      <c r="AH66"/>
      <c r="AI66"/>
      <c r="AJ66"/>
      <c r="AK66"/>
    </row>
    <row r="67" customHeight="1" spans="33:37">
      <c r="AG67"/>
      <c r="AH67"/>
      <c r="AI67"/>
      <c r="AJ67"/>
      <c r="AK67"/>
    </row>
    <row r="68" customHeight="1" spans="33:37">
      <c r="AG68"/>
      <c r="AH68"/>
      <c r="AI68"/>
      <c r="AJ68"/>
      <c r="AK68"/>
    </row>
    <row r="69" customHeight="1" spans="33:37">
      <c r="AG69"/>
      <c r="AH69"/>
      <c r="AI69"/>
      <c r="AJ69"/>
      <c r="AK69"/>
    </row>
    <row r="70" customHeight="1" spans="33:37">
      <c r="AG70"/>
      <c r="AH70"/>
      <c r="AI70"/>
      <c r="AJ70"/>
      <c r="AK70"/>
    </row>
    <row r="71" customHeight="1" spans="33:37">
      <c r="AG71"/>
      <c r="AH71"/>
      <c r="AI71"/>
      <c r="AJ71"/>
      <c r="AK71"/>
    </row>
    <row r="72" customHeight="1" spans="33:37">
      <c r="AG72"/>
      <c r="AH72"/>
      <c r="AI72"/>
      <c r="AK72"/>
    </row>
    <row r="73" customHeight="1" spans="33:37">
      <c r="AG73"/>
      <c r="AH73"/>
      <c r="AI73"/>
      <c r="AK73"/>
    </row>
    <row r="74" customHeight="1" spans="33:37">
      <c r="AG74"/>
    </row>
    <row r="75" customHeight="1" spans="33:37">
      <c r="AG75"/>
    </row>
    <row r="76" customHeight="1" spans="33:37">
      <c r="AG76"/>
    </row>
    <row r="77" customHeight="1" spans="33:37">
      <c r="AG77"/>
    </row>
    <row r="78" customHeight="1" spans="33:37">
      <c r="AG78"/>
    </row>
    <row r="79" customHeight="1" spans="33:37">
      <c r="AG79"/>
    </row>
    <row r="80" customHeight="1" spans="33:37">
      <c r="AG80"/>
    </row>
    <row r="81" customHeight="1" spans="33:33">
      <c r="AG81"/>
    </row>
    <row r="82" customHeight="1" spans="33:33">
      <c r="AG82"/>
    </row>
    <row r="83" customHeight="1" spans="33:33">
      <c r="AG83"/>
    </row>
    <row r="84" customHeight="1" spans="33:33">
      <c r="AG84"/>
    </row>
    <row r="85" customHeight="1" spans="33:33">
      <c r="AG85"/>
    </row>
    <row r="86" customHeight="1" spans="33:33">
      <c r="AG86"/>
    </row>
    <row r="87" customHeight="1" spans="33:33">
      <c r="AG87"/>
    </row>
    <row r="88" customHeight="1" spans="33:33">
      <c r="AG88"/>
    </row>
    <row r="89" customHeight="1" spans="33:33">
      <c r="AG89"/>
    </row>
    <row r="90" customHeight="1" spans="33:33">
      <c r="AG90"/>
    </row>
    <row r="91" customHeight="1" spans="33:33">
      <c r="AG91"/>
    </row>
    <row r="92" customHeight="1" spans="33:33">
      <c r="AG92"/>
    </row>
    <row r="93" customHeight="1" spans="33:33">
      <c r="AG93"/>
    </row>
    <row r="94" customHeight="1" spans="33:33">
      <c r="AG94"/>
    </row>
    <row r="95" customHeight="1" spans="33:33">
      <c r="AG95"/>
    </row>
    <row r="96" customHeight="1" spans="33:33">
      <c r="AG96"/>
    </row>
    <row r="97" customHeight="1" spans="33:33">
      <c r="AG97"/>
    </row>
    <row r="98" customHeight="1" spans="33:33">
      <c r="AG98"/>
    </row>
    <row r="99" customHeight="1" spans="33:33">
      <c r="AG99"/>
    </row>
  </sheetData>
  <autoFilter xmlns:etc="http://www.wps.cn/officeDocument/2017/etCustomData" ref="AC4:AS48" etc:filterBottomFollowUsedRange="0">
    <extLst/>
  </autoFilter>
  <sortState ref="AG5:AT44">
    <sortCondition ref="AG5:AG44" customList="RFE,ON GOING PERMITTING,PERMITTING NOT STARTED,WAITING FOR PLAN"/>
  </sortState>
  <mergeCells count="290">
    <mergeCell ref="P4:Q4"/>
    <mergeCell ref="A5:A6"/>
    <mergeCell ref="A9:A10"/>
    <mergeCell ref="A13:A14"/>
    <mergeCell ref="A15:A16"/>
    <mergeCell ref="A42:A43"/>
    <mergeCell ref="B5:B6"/>
    <mergeCell ref="B9:B10"/>
    <mergeCell ref="B13:B14"/>
    <mergeCell ref="B15:B16"/>
    <mergeCell ref="B42:B43"/>
    <mergeCell ref="C5:C6"/>
    <mergeCell ref="C9:C10"/>
    <mergeCell ref="C13:C14"/>
    <mergeCell ref="C15:C16"/>
    <mergeCell ref="C42:C43"/>
    <mergeCell ref="D5:D6"/>
    <mergeCell ref="D9:D10"/>
    <mergeCell ref="D13:D14"/>
    <mergeCell ref="D15:D16"/>
    <mergeCell ref="D42:D43"/>
    <mergeCell ref="E5:E6"/>
    <mergeCell ref="E9:E10"/>
    <mergeCell ref="E13:E14"/>
    <mergeCell ref="E15:E16"/>
    <mergeCell ref="E42:E43"/>
    <mergeCell ref="F5:F6"/>
    <mergeCell ref="F9:F10"/>
    <mergeCell ref="F13:F14"/>
    <mergeCell ref="F15:F16"/>
    <mergeCell ref="F42:F43"/>
    <mergeCell ref="H5:H6"/>
    <mergeCell ref="H10:H11"/>
    <mergeCell ref="H31:H32"/>
    <mergeCell ref="H33:H34"/>
    <mergeCell ref="H35:H36"/>
    <mergeCell ref="H37:H38"/>
    <mergeCell ref="H39:H40"/>
    <mergeCell ref="H41:H42"/>
    <mergeCell ref="H43:H44"/>
    <mergeCell ref="I5:I6"/>
    <mergeCell ref="I10:I11"/>
    <mergeCell ref="I31:I32"/>
    <mergeCell ref="I33:I34"/>
    <mergeCell ref="I35:I36"/>
    <mergeCell ref="I37:I38"/>
    <mergeCell ref="I39:I40"/>
    <mergeCell ref="I41:I42"/>
    <mergeCell ref="I43:I44"/>
    <mergeCell ref="J5:J6"/>
    <mergeCell ref="J10:J11"/>
    <mergeCell ref="J14:J15"/>
    <mergeCell ref="J16:J17"/>
    <mergeCell ref="J18:J19"/>
    <mergeCell ref="J20:J21"/>
    <mergeCell ref="J22:J23"/>
    <mergeCell ref="J24:J25"/>
    <mergeCell ref="J26:J27"/>
    <mergeCell ref="J31:J32"/>
    <mergeCell ref="J33:J34"/>
    <mergeCell ref="J35:J36"/>
    <mergeCell ref="J37:J38"/>
    <mergeCell ref="J39:J40"/>
    <mergeCell ref="J41:J42"/>
    <mergeCell ref="J43:J44"/>
    <mergeCell ref="K5:K6"/>
    <mergeCell ref="K10:K11"/>
    <mergeCell ref="K14:K15"/>
    <mergeCell ref="K16:K17"/>
    <mergeCell ref="K18:K19"/>
    <mergeCell ref="K20:K21"/>
    <mergeCell ref="K22:K23"/>
    <mergeCell ref="K24:K25"/>
    <mergeCell ref="K26:K27"/>
    <mergeCell ref="K31:K32"/>
    <mergeCell ref="K33:K34"/>
    <mergeCell ref="K35:K36"/>
    <mergeCell ref="K37:K38"/>
    <mergeCell ref="K39:K40"/>
    <mergeCell ref="K41:K42"/>
    <mergeCell ref="K43:K44"/>
    <mergeCell ref="L1:L2"/>
    <mergeCell ref="L5:L6"/>
    <mergeCell ref="L10:L11"/>
    <mergeCell ref="L14:L15"/>
    <mergeCell ref="L16:L17"/>
    <mergeCell ref="L18:L19"/>
    <mergeCell ref="L20:L21"/>
    <mergeCell ref="L22:L23"/>
    <mergeCell ref="L24:L25"/>
    <mergeCell ref="L26:L27"/>
    <mergeCell ref="L31:L32"/>
    <mergeCell ref="L33:L34"/>
    <mergeCell ref="L35:L36"/>
    <mergeCell ref="L37:L38"/>
    <mergeCell ref="L39:L40"/>
    <mergeCell ref="L41:L42"/>
    <mergeCell ref="L43:L44"/>
    <mergeCell ref="M5:M6"/>
    <mergeCell ref="M10:M11"/>
    <mergeCell ref="M14:M15"/>
    <mergeCell ref="M16:M17"/>
    <mergeCell ref="M18:M19"/>
    <mergeCell ref="M20:M21"/>
    <mergeCell ref="M22:M23"/>
    <mergeCell ref="M24:M25"/>
    <mergeCell ref="M26:M27"/>
    <mergeCell ref="M31:M32"/>
    <mergeCell ref="M33:M34"/>
    <mergeCell ref="M35:M36"/>
    <mergeCell ref="M37:M38"/>
    <mergeCell ref="M39:M40"/>
    <mergeCell ref="M41:M42"/>
    <mergeCell ref="M43:M44"/>
    <mergeCell ref="O5:O6"/>
    <mergeCell ref="O10:O11"/>
    <mergeCell ref="P10:P11"/>
    <mergeCell ref="Q10:Q11"/>
    <mergeCell ref="Q14:Q15"/>
    <mergeCell ref="Q16:Q17"/>
    <mergeCell ref="Q18:Q19"/>
    <mergeCell ref="Q20:Q21"/>
    <mergeCell ref="Q22:Q23"/>
    <mergeCell ref="Q24:Q25"/>
    <mergeCell ref="Q26:Q27"/>
    <mergeCell ref="Q31:Q32"/>
    <mergeCell ref="Q33:Q35"/>
    <mergeCell ref="Q36:Q37"/>
    <mergeCell ref="Q38:Q40"/>
    <mergeCell ref="Q41:Q42"/>
    <mergeCell ref="Q43:Q45"/>
    <mergeCell ref="R5:R6"/>
    <mergeCell ref="R10:R11"/>
    <mergeCell ref="R14:R15"/>
    <mergeCell ref="R16:R17"/>
    <mergeCell ref="R18:R19"/>
    <mergeCell ref="R20:R21"/>
    <mergeCell ref="R22:R23"/>
    <mergeCell ref="R24:R25"/>
    <mergeCell ref="R26:R27"/>
    <mergeCell ref="R31:R32"/>
    <mergeCell ref="R33:R35"/>
    <mergeCell ref="R36:R37"/>
    <mergeCell ref="R38:R40"/>
    <mergeCell ref="R41:R42"/>
    <mergeCell ref="R43:R45"/>
    <mergeCell ref="S1:S2"/>
    <mergeCell ref="S5:S6"/>
    <mergeCell ref="S10:S11"/>
    <mergeCell ref="S14:S15"/>
    <mergeCell ref="S16:S17"/>
    <mergeCell ref="S18:S19"/>
    <mergeCell ref="S20:S21"/>
    <mergeCell ref="S22:S23"/>
    <mergeCell ref="S24:S25"/>
    <mergeCell ref="S26:S27"/>
    <mergeCell ref="T5:T6"/>
    <mergeCell ref="T10:T11"/>
    <mergeCell ref="T14:T15"/>
    <mergeCell ref="T16:T17"/>
    <mergeCell ref="T18:T19"/>
    <mergeCell ref="T20:T21"/>
    <mergeCell ref="T22:T23"/>
    <mergeCell ref="T24:T25"/>
    <mergeCell ref="T26:T27"/>
    <mergeCell ref="V5:V6"/>
    <mergeCell ref="V10:V11"/>
    <mergeCell ref="W5:W6"/>
    <mergeCell ref="W10:W11"/>
    <mergeCell ref="X5:X6"/>
    <mergeCell ref="X10:X11"/>
    <mergeCell ref="X14:X15"/>
    <mergeCell ref="X16:X17"/>
    <mergeCell ref="X18:X19"/>
    <mergeCell ref="X20:X21"/>
    <mergeCell ref="X22:X23"/>
    <mergeCell ref="X24:X25"/>
    <mergeCell ref="X26:X27"/>
    <mergeCell ref="X31:X32"/>
    <mergeCell ref="X33:X34"/>
    <mergeCell ref="X35:X36"/>
    <mergeCell ref="X37:X38"/>
    <mergeCell ref="X39:X40"/>
    <mergeCell ref="X41:X42"/>
    <mergeCell ref="X43:X44"/>
    <mergeCell ref="Y5:Y6"/>
    <mergeCell ref="Y10:Y11"/>
    <mergeCell ref="Y14:Y15"/>
    <mergeCell ref="Y16:Y17"/>
    <mergeCell ref="Y18:Y19"/>
    <mergeCell ref="Y20:Y21"/>
    <mergeCell ref="Y22:Y23"/>
    <mergeCell ref="Y24:Y25"/>
    <mergeCell ref="Y26:Y27"/>
    <mergeCell ref="Y31:Y32"/>
    <mergeCell ref="Y33:Y34"/>
    <mergeCell ref="Y35:Y36"/>
    <mergeCell ref="Y37:Y38"/>
    <mergeCell ref="Y39:Y40"/>
    <mergeCell ref="Y41:Y42"/>
    <mergeCell ref="Y43:Y44"/>
    <mergeCell ref="Z5:Z6"/>
    <mergeCell ref="Z10:Z11"/>
    <mergeCell ref="Z14:Z15"/>
    <mergeCell ref="Z16:Z17"/>
    <mergeCell ref="Z18:Z19"/>
    <mergeCell ref="Z20:Z21"/>
    <mergeCell ref="Z22:Z23"/>
    <mergeCell ref="Z24:Z25"/>
    <mergeCell ref="Z26:Z27"/>
    <mergeCell ref="Z31:Z32"/>
    <mergeCell ref="Z33:Z34"/>
    <mergeCell ref="Z35:Z36"/>
    <mergeCell ref="Z37:Z38"/>
    <mergeCell ref="Z39:Z40"/>
    <mergeCell ref="Z41:Z42"/>
    <mergeCell ref="Z43:Z44"/>
    <mergeCell ref="AA1:AA2"/>
    <mergeCell ref="AA5:AA6"/>
    <mergeCell ref="AA10:AA11"/>
    <mergeCell ref="AA14:AA15"/>
    <mergeCell ref="AA16:AA17"/>
    <mergeCell ref="AA18:AA19"/>
    <mergeCell ref="AA20:AA21"/>
    <mergeCell ref="AA22:AA23"/>
    <mergeCell ref="AA24:AA25"/>
    <mergeCell ref="AA26:AA27"/>
    <mergeCell ref="AA31:AA32"/>
    <mergeCell ref="AA33:AA34"/>
    <mergeCell ref="AA35:AA36"/>
    <mergeCell ref="AA37:AA38"/>
    <mergeCell ref="AA39:AA40"/>
    <mergeCell ref="AA41:AA42"/>
    <mergeCell ref="AA43:AA44"/>
    <mergeCell ref="O16:P17"/>
    <mergeCell ref="H14:I15"/>
    <mergeCell ref="V14:W15"/>
    <mergeCell ref="H16:I17"/>
    <mergeCell ref="V16:W17"/>
    <mergeCell ref="H18:I19"/>
    <mergeCell ref="V18:W19"/>
    <mergeCell ref="H20:I21"/>
    <mergeCell ref="V20:W21"/>
    <mergeCell ref="H22:I23"/>
    <mergeCell ref="V22:W23"/>
    <mergeCell ref="H24:I25"/>
    <mergeCell ref="V24:W25"/>
    <mergeCell ref="H26:I27"/>
    <mergeCell ref="V26:W27"/>
    <mergeCell ref="O14:P15"/>
    <mergeCell ref="O18:P19"/>
    <mergeCell ref="O20:P21"/>
    <mergeCell ref="O22:P23"/>
    <mergeCell ref="O24:P25"/>
    <mergeCell ref="O26:P27"/>
    <mergeCell ref="V31:W32"/>
    <mergeCell ref="V41:W42"/>
    <mergeCell ref="O31:P32"/>
    <mergeCell ref="S31:T32"/>
    <mergeCell ref="O41:P42"/>
    <mergeCell ref="S41:T42"/>
    <mergeCell ref="O1:R2"/>
    <mergeCell ref="V7:Z8"/>
    <mergeCell ref="V12:Z13"/>
    <mergeCell ref="V29:Z30"/>
    <mergeCell ref="H1:K2"/>
    <mergeCell ref="H7:L8"/>
    <mergeCell ref="P5:Q6"/>
    <mergeCell ref="O7:S8"/>
    <mergeCell ref="V1:Z2"/>
    <mergeCell ref="O12:S13"/>
    <mergeCell ref="H12:L13"/>
    <mergeCell ref="V33:W34"/>
    <mergeCell ref="V35:W36"/>
    <mergeCell ref="V37:W38"/>
    <mergeCell ref="V39:W40"/>
    <mergeCell ref="V43:W44"/>
    <mergeCell ref="O29:S30"/>
    <mergeCell ref="H29:L30"/>
    <mergeCell ref="O38:P40"/>
    <mergeCell ref="S38:T40"/>
    <mergeCell ref="O33:P35"/>
    <mergeCell ref="S33:T35"/>
    <mergeCell ref="O36:P37"/>
    <mergeCell ref="S36:T37"/>
    <mergeCell ref="O43:P45"/>
    <mergeCell ref="S43:T45"/>
    <mergeCell ref="A1:D2"/>
    <mergeCell ref="A7:E8"/>
    <mergeCell ref="AD1:AE2"/>
  </mergeCells>
  <dataValidations count="1">
    <dataValidation type="list" allowBlank="1" showInputMessage="1" showErrorMessage="1" sqref="A5:A6">
      <formula1>"Q1,Q2,Q1 - BUFFER,ALL"</formula1>
    </dataValidation>
  </dataValidations>
  <pageMargins left="0.75" right="0.75" top="1" bottom="1" header="0.5" footer="0.5"/>
  <headerFooter/>
  <ignoredErrors>
    <ignoredError sqref="H12:U12 H13:AA13 G15:U15 M14:R14 H14:K14 K16:N16 I16 H11:AA11 M5:Q5 G5:J5 E6:AA6 F4:U4 C27:N27 K26:N26 C26:I26 C25:N25 K24:N24 C24:I24 C23:N23 K22:N22 C22:I22 C21:N21 K20:N20 C20:I20 G19:N19 K18:N18 G18:I18 G17:N17 H10:N10 K9:O9 H9 H8:AA8 H7:U7 F3:AA3 N31 U29:U31 U43:U44 C28:AA28 C29:G39 M29:N30 AA4 W7:AA7 U10 W12:AA12 T14:U14 G16 Q16 U16:U27 Q17:R17 Q18 Q19:R19 Q20 Q21:R21 Q22 Q23:R23 Q24 Q25:R25 Q26 Q27:R27 G40:G44 C45 F45:G45 U45:AA45 T5:U5 F2:N2 Y9:AA9 R9:V9" formulaRange="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
  <sheetViews>
    <sheetView zoomScale="69" zoomScaleNormal="69" topLeftCell="B1" workbookViewId="0">
      <selection activeCell="N38" sqref="N38"/>
    </sheetView>
  </sheetViews>
  <sheetFormatPr defaultColWidth="9.14285714285714" defaultRowHeight="15"/>
  <cols>
    <col min="1" max="6" width="21.847619047619" style="236" customWidth="1"/>
    <col min="7" max="7" width="30.2857142857143" style="236" customWidth="1"/>
    <col min="8" max="10" width="21.847619047619" style="236" customWidth="1"/>
    <col min="11" max="12" width="21.847619047619" style="237" customWidth="1"/>
    <col min="13" max="13" width="21.847619047619" style="236" customWidth="1"/>
    <col min="14" max="16384" width="9.14285714285714" style="238"/>
  </cols>
  <sheetData>
    <row r="1" spans="1:13">
      <c r="A1" s="239" t="s">
        <v>1206</v>
      </c>
      <c r="B1" s="239" t="s">
        <v>1207</v>
      </c>
      <c r="C1" s="239" t="s">
        <v>1208</v>
      </c>
      <c r="D1" s="239" t="s">
        <v>1209</v>
      </c>
      <c r="E1" s="239" t="s">
        <v>1210</v>
      </c>
      <c r="F1" s="239" t="s">
        <v>1211</v>
      </c>
      <c r="G1" s="239" t="s">
        <v>1212</v>
      </c>
      <c r="H1" s="239" t="s">
        <v>1213</v>
      </c>
      <c r="I1" s="239" t="s">
        <v>1214</v>
      </c>
      <c r="J1" s="239" t="s">
        <v>1215</v>
      </c>
      <c r="K1" s="240" t="s">
        <v>1216</v>
      </c>
      <c r="L1" s="240" t="s">
        <v>1217</v>
      </c>
      <c r="M1" s="239" t="s">
        <v>1218</v>
      </c>
    </row>
    <row r="2" s="236" customFormat="1" ht="144" customHeight="1" spans="1:13">
      <c r="A2" s="241" t="s">
        <v>126</v>
      </c>
      <c r="B2" s="241" t="s">
        <v>1219</v>
      </c>
      <c r="C2" s="241" t="s">
        <v>1220</v>
      </c>
      <c r="D2" s="241">
        <v>1200</v>
      </c>
      <c r="E2" s="241">
        <v>150</v>
      </c>
      <c r="F2" s="241"/>
      <c r="G2" s="241" t="s">
        <v>1221</v>
      </c>
      <c r="H2" s="241" t="s">
        <v>1222</v>
      </c>
      <c r="I2" s="241" t="s">
        <v>1223</v>
      </c>
      <c r="J2" s="241"/>
      <c r="K2" s="242">
        <v>46268</v>
      </c>
      <c r="L2" s="242"/>
      <c r="M2" s="241" t="str">
        <f>_xlfn.DISPIMG("ID_E646E7EA5C71493CB7CF1FBBA82109AC",1)</f>
        <v>=DISPIMG("ID_E646E7EA5C71493CB7CF1FBBA82109AC",1)</v>
      </c>
    </row>
    <row r="3" ht="120" customHeight="1" spans="1:13">
      <c r="A3" s="241" t="s">
        <v>126</v>
      </c>
      <c r="B3" s="241" t="s">
        <v>1224</v>
      </c>
      <c r="C3" s="241" t="s">
        <v>1225</v>
      </c>
      <c r="D3" s="241" t="s">
        <v>1225</v>
      </c>
      <c r="E3" s="241" t="s">
        <v>1225</v>
      </c>
      <c r="F3" s="241"/>
      <c r="G3" s="241" t="s">
        <v>1226</v>
      </c>
      <c r="H3" s="241" t="s">
        <v>1227</v>
      </c>
      <c r="I3" s="241" t="s">
        <v>1228</v>
      </c>
      <c r="J3" s="241"/>
      <c r="K3" s="242">
        <v>46316</v>
      </c>
      <c r="L3" s="242" t="s">
        <v>1229</v>
      </c>
      <c r="M3" s="241" t="str">
        <f>_xlfn.DISPIMG("ID_9971D5EE9E8042F994C24CA9AA946DBC",1)</f>
        <v>=DISPIMG("ID_9971D5EE9E8042F994C24CA9AA946DBC",1)</v>
      </c>
    </row>
    <row r="4" ht="45" spans="1:13">
      <c r="A4" s="241" t="s">
        <v>126</v>
      </c>
      <c r="B4" s="241" t="s">
        <v>1230</v>
      </c>
      <c r="C4" s="241" t="s">
        <v>1231</v>
      </c>
      <c r="D4" s="241" t="s">
        <v>129</v>
      </c>
      <c r="E4" s="241" t="s">
        <v>129</v>
      </c>
      <c r="F4" s="241"/>
      <c r="G4" s="241" t="s">
        <v>1232</v>
      </c>
      <c r="H4" s="241" t="s">
        <v>1233</v>
      </c>
      <c r="I4" s="241" t="s">
        <v>1234</v>
      </c>
      <c r="J4" s="241"/>
      <c r="K4" s="242">
        <v>46316</v>
      </c>
      <c r="L4" s="242" t="s">
        <v>1229</v>
      </c>
      <c r="M4" s="241"/>
    </row>
    <row r="5" ht="45" spans="1:13">
      <c r="A5" s="241" t="s">
        <v>126</v>
      </c>
      <c r="B5" s="241" t="s">
        <v>1230</v>
      </c>
      <c r="C5" s="241" t="s">
        <v>1235</v>
      </c>
      <c r="D5" s="241" t="s">
        <v>129</v>
      </c>
      <c r="E5" s="241" t="s">
        <v>129</v>
      </c>
      <c r="F5" s="241"/>
      <c r="G5" s="241" t="s">
        <v>1236</v>
      </c>
      <c r="H5" s="241" t="s">
        <v>1237</v>
      </c>
      <c r="I5" s="241" t="s">
        <v>1234</v>
      </c>
      <c r="J5" s="241"/>
      <c r="K5" s="242">
        <v>46316</v>
      </c>
      <c r="L5" s="242" t="s">
        <v>1229</v>
      </c>
      <c r="M5" s="241"/>
    </row>
    <row r="6" ht="60" spans="1:13">
      <c r="A6" s="241" t="s">
        <v>126</v>
      </c>
      <c r="B6" s="241" t="s">
        <v>1230</v>
      </c>
      <c r="C6" s="241" t="s">
        <v>1238</v>
      </c>
      <c r="D6" s="241" t="s">
        <v>129</v>
      </c>
      <c r="E6" s="241" t="s">
        <v>129</v>
      </c>
      <c r="F6" s="241"/>
      <c r="G6" s="241" t="s">
        <v>1239</v>
      </c>
      <c r="H6" s="241" t="s">
        <v>1240</v>
      </c>
      <c r="I6" s="241" t="s">
        <v>1241</v>
      </c>
      <c r="J6" s="241"/>
      <c r="K6" s="242">
        <v>46317</v>
      </c>
      <c r="L6" s="242" t="s">
        <v>1229</v>
      </c>
      <c r="M6" s="241"/>
    </row>
    <row r="7" ht="60" spans="1:13">
      <c r="A7" s="241" t="s">
        <v>126</v>
      </c>
      <c r="B7" s="241" t="s">
        <v>1224</v>
      </c>
      <c r="C7" s="241" t="s">
        <v>1242</v>
      </c>
      <c r="D7" s="241" t="s">
        <v>129</v>
      </c>
      <c r="E7" s="241" t="s">
        <v>129</v>
      </c>
      <c r="F7" s="241"/>
      <c r="G7" s="241" t="s">
        <v>1243</v>
      </c>
      <c r="H7" s="241" t="s">
        <v>1244</v>
      </c>
      <c r="I7" s="241" t="s">
        <v>1245</v>
      </c>
      <c r="J7" s="241"/>
      <c r="K7" s="242">
        <v>46317</v>
      </c>
      <c r="L7" s="242" t="s">
        <v>1229</v>
      </c>
      <c r="M7" s="241"/>
    </row>
    <row r="8" ht="60" spans="1:13">
      <c r="A8" s="241" t="s">
        <v>126</v>
      </c>
      <c r="B8" s="241" t="s">
        <v>1224</v>
      </c>
      <c r="C8" s="241" t="s">
        <v>1246</v>
      </c>
      <c r="D8" s="241" t="s">
        <v>129</v>
      </c>
      <c r="E8" s="241" t="s">
        <v>129</v>
      </c>
      <c r="F8" s="241"/>
      <c r="G8" s="241" t="s">
        <v>1243</v>
      </c>
      <c r="H8" s="241" t="s">
        <v>1247</v>
      </c>
      <c r="I8" s="241" t="s">
        <v>1245</v>
      </c>
      <c r="J8" s="241"/>
      <c r="K8" s="242">
        <v>46317</v>
      </c>
      <c r="L8" s="242" t="s">
        <v>1229</v>
      </c>
      <c r="M8" s="241"/>
    </row>
    <row r="9" spans="1:13">
      <c r="A9" s="241"/>
      <c r="B9" s="241"/>
      <c r="C9" s="241"/>
      <c r="D9" s="241"/>
      <c r="E9" s="241"/>
      <c r="F9" s="241"/>
      <c r="G9" s="241"/>
      <c r="H9" s="241"/>
      <c r="I9" s="241"/>
      <c r="J9" s="241"/>
      <c r="K9" s="242"/>
      <c r="L9" s="242"/>
      <c r="M9" s="241"/>
    </row>
    <row r="10" spans="1:13">
      <c r="A10" s="241"/>
      <c r="B10" s="241"/>
      <c r="C10" s="241"/>
      <c r="D10" s="241"/>
      <c r="E10" s="241"/>
      <c r="F10" s="241"/>
      <c r="G10" s="241"/>
      <c r="H10" s="241"/>
      <c r="I10" s="241"/>
      <c r="J10" s="241"/>
      <c r="K10" s="242"/>
      <c r="L10" s="242"/>
      <c r="M10" s="241"/>
    </row>
    <row r="11" spans="1:13">
      <c r="A11" s="241"/>
      <c r="B11" s="241"/>
      <c r="C11" s="241"/>
      <c r="D11" s="241"/>
      <c r="E11" s="241"/>
      <c r="F11" s="241"/>
      <c r="G11" s="241"/>
      <c r="H11" s="241"/>
      <c r="I11" s="241"/>
      <c r="J11" s="241"/>
      <c r="K11" s="242"/>
      <c r="L11" s="242"/>
      <c r="M11" s="241"/>
    </row>
    <row r="12" spans="1:13">
      <c r="A12" s="241"/>
      <c r="B12" s="241"/>
      <c r="C12" s="241"/>
      <c r="D12" s="241"/>
      <c r="E12" s="241"/>
      <c r="F12" s="241"/>
      <c r="G12" s="241"/>
      <c r="H12" s="241"/>
      <c r="I12" s="241"/>
      <c r="J12" s="241"/>
      <c r="K12" s="242"/>
      <c r="L12" s="242"/>
      <c r="M12" s="241"/>
    </row>
    <row r="13" spans="1:13">
      <c r="A13" s="241"/>
      <c r="B13" s="241"/>
      <c r="C13" s="241"/>
      <c r="D13" s="241"/>
      <c r="E13" s="241"/>
      <c r="F13" s="241"/>
      <c r="G13" s="241"/>
      <c r="H13" s="241"/>
      <c r="I13" s="241"/>
      <c r="J13" s="241"/>
      <c r="K13" s="242"/>
      <c r="L13" s="242"/>
      <c r="M13" s="241"/>
    </row>
    <row r="14" spans="1:13">
      <c r="A14" s="241"/>
      <c r="B14" s="241"/>
      <c r="C14" s="241"/>
      <c r="D14" s="241"/>
      <c r="E14" s="241"/>
      <c r="F14" s="241"/>
      <c r="G14" s="241"/>
      <c r="H14" s="241"/>
      <c r="I14" s="241"/>
      <c r="J14" s="241"/>
      <c r="K14" s="242"/>
      <c r="L14" s="242"/>
      <c r="M14" s="241"/>
    </row>
    <row r="15" spans="1:13">
      <c r="A15" s="241"/>
      <c r="B15" s="241"/>
      <c r="C15" s="241"/>
      <c r="D15" s="241"/>
      <c r="E15" s="241"/>
      <c r="F15" s="241"/>
      <c r="G15" s="241"/>
      <c r="H15" s="241"/>
      <c r="I15" s="241"/>
      <c r="J15" s="241"/>
      <c r="K15" s="242"/>
      <c r="L15" s="242"/>
      <c r="M15" s="241"/>
    </row>
    <row r="16" spans="1:13">
      <c r="A16" s="241"/>
      <c r="B16" s="241"/>
      <c r="C16" s="241"/>
      <c r="D16" s="241"/>
      <c r="E16" s="241"/>
      <c r="F16" s="241"/>
      <c r="G16" s="241"/>
      <c r="H16" s="241"/>
      <c r="I16" s="241"/>
      <c r="J16" s="241"/>
      <c r="K16" s="242"/>
      <c r="L16" s="242"/>
      <c r="M16" s="241"/>
    </row>
    <row r="17" spans="1:13">
      <c r="A17" s="241"/>
      <c r="B17" s="241"/>
      <c r="C17" s="241"/>
      <c r="D17" s="241"/>
      <c r="E17" s="241"/>
      <c r="F17" s="241"/>
      <c r="G17" s="241"/>
      <c r="H17" s="241"/>
      <c r="I17" s="241"/>
      <c r="J17" s="241"/>
      <c r="K17" s="242"/>
      <c r="L17" s="242"/>
      <c r="M17" s="241"/>
    </row>
    <row r="18" spans="1:13">
      <c r="A18" s="241"/>
      <c r="B18" s="241"/>
      <c r="C18" s="241"/>
      <c r="D18" s="241"/>
      <c r="E18" s="241"/>
      <c r="F18" s="241"/>
      <c r="G18" s="241"/>
      <c r="H18" s="241"/>
      <c r="I18" s="241"/>
      <c r="J18" s="241"/>
      <c r="K18" s="242"/>
      <c r="L18" s="242"/>
      <c r="M18" s="241"/>
    </row>
    <row r="19" spans="1:13">
      <c r="A19" s="241"/>
      <c r="B19" s="241"/>
      <c r="C19" s="241"/>
      <c r="D19" s="241"/>
      <c r="E19" s="241"/>
      <c r="F19" s="241"/>
      <c r="G19" s="241"/>
      <c r="H19" s="241"/>
      <c r="I19" s="241"/>
      <c r="J19" s="241"/>
      <c r="K19" s="242"/>
      <c r="L19" s="242"/>
      <c r="M19" s="241"/>
    </row>
    <row r="20" spans="1:13">
      <c r="A20" s="241"/>
      <c r="B20" s="241"/>
      <c r="C20" s="241"/>
      <c r="D20" s="241"/>
      <c r="E20" s="241"/>
      <c r="F20" s="241"/>
      <c r="G20" s="241"/>
      <c r="H20" s="241"/>
      <c r="I20" s="241"/>
      <c r="J20" s="241"/>
      <c r="K20" s="242"/>
      <c r="L20" s="242"/>
      <c r="M20" s="241"/>
    </row>
    <row r="21" spans="1:13">
      <c r="A21" s="241"/>
      <c r="B21" s="241"/>
      <c r="C21" s="241"/>
      <c r="D21" s="241"/>
      <c r="E21" s="241"/>
      <c r="F21" s="241"/>
      <c r="G21" s="241"/>
      <c r="H21" s="241"/>
      <c r="I21" s="241"/>
      <c r="J21" s="241"/>
      <c r="K21" s="242"/>
      <c r="L21" s="242"/>
      <c r="M21" s="241"/>
    </row>
  </sheetData>
  <dataValidations count="1">
    <dataValidation type="list" allowBlank="1" showInputMessage="1" showErrorMessage="1" sqref="A2:A3">
      <formula1>'IRUP SITELIST'!$N:$N</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O22"/>
  <sheetViews>
    <sheetView showGridLines="0" zoomScale="63" zoomScaleNormal="63" workbookViewId="0">
      <selection activeCell="N38" sqref="N38"/>
    </sheetView>
  </sheetViews>
  <sheetFormatPr defaultColWidth="12.8" defaultRowHeight="24" customHeight="1"/>
  <cols>
    <col min="1" max="1" width="2" customWidth="1"/>
    <col min="2" max="2" width="18" customWidth="1"/>
    <col min="3" max="3" width="11" customWidth="1"/>
    <col min="4" max="5" width="4" customWidth="1"/>
    <col min="6" max="6" width="18" customWidth="1"/>
    <col min="7" max="7" width="11" customWidth="1"/>
    <col min="8" max="9" width="4" customWidth="1"/>
    <col min="10" max="10" width="18" customWidth="1"/>
    <col min="11" max="11" width="11" customWidth="1"/>
    <col min="12" max="13" width="4" customWidth="1"/>
    <col min="14" max="14" width="18" customWidth="1"/>
    <col min="15" max="15" width="11" customWidth="1"/>
  </cols>
  <sheetData>
    <row r="1" customHeight="1" spans="2:15">
      <c r="B1" s="219" t="s">
        <v>1248</v>
      </c>
      <c r="C1" s="219"/>
      <c r="D1" s="219"/>
      <c r="E1" s="219"/>
      <c r="F1" s="219"/>
      <c r="G1" s="219"/>
      <c r="H1" s="219"/>
      <c r="I1" s="219"/>
      <c r="J1" s="219"/>
      <c r="K1" s="219"/>
      <c r="L1" s="219"/>
      <c r="M1" s="219"/>
      <c r="N1" s="219"/>
      <c r="O1" s="219"/>
    </row>
    <row r="3" customHeight="1" spans="2:15">
      <c r="B3" s="220" t="s">
        <v>1163</v>
      </c>
      <c r="C3" s="220"/>
      <c r="F3" s="220" t="s">
        <v>1249</v>
      </c>
      <c r="G3" s="220"/>
      <c r="J3" s="220" t="s">
        <v>1250</v>
      </c>
      <c r="K3" s="220"/>
      <c r="N3" s="220" t="s">
        <v>1251</v>
      </c>
      <c r="O3" s="220"/>
    </row>
    <row r="5" customHeight="1" spans="2:15">
      <c r="J5" s="221" t="s">
        <v>1252</v>
      </c>
      <c r="K5" s="222">
        <f>COUNTIFS('IRUP SITELIST'!$B$4:$B$1001,"RFE",'IRUP SITELIST'!$Q$4:$Q$1001,0)</f>
        <v>83</v>
      </c>
      <c r="N5" s="221" t="s">
        <v>1253</v>
      </c>
      <c r="O5" s="222">
        <f>COUNTIFS('IRUP SITELIST'!$B$4:$B$1001,"RFE",'IRUP SITELIST'!$Q$4:$Q$1001,0,'IRUP SITELIST'!$K$4:$K$1001,"Q1")</f>
        <v>10</v>
      </c>
    </row>
    <row r="6" customHeight="1" spans="2:15">
      <c r="J6" s="223" t="s">
        <v>1254</v>
      </c>
      <c r="K6" s="224">
        <f>SUMIFS('IRUP SITELIST'!$Q$4:$Q$1001,'IRUP SITELIST'!$B$4:$B$1001,"RFE",'IRUP SITELIST'!$Q$4:$Q$1001,0)</f>
        <v>0</v>
      </c>
      <c r="N6" s="223" t="s">
        <v>1254</v>
      </c>
      <c r="O6" s="224">
        <f>SUMIFS('[7]IRUP SITELIST'!$P$4:$P$1000,'[7]IRUP SITELIST'!$C$4:$C$1000,"RFE",'[7]IRUP SITELIST'!$P$4:$P$1000,0,'[7]IRUP SITELIST'!$K$4:$K$1000,"Q1")</f>
        <v>0</v>
      </c>
    </row>
    <row r="8" customHeight="1" spans="2:15">
      <c r="F8" s="225" t="s">
        <v>116</v>
      </c>
      <c r="G8" s="226">
        <f>COUNTIFS('IRUP SITELIST'!$B$4:$B$1001,"RFE")</f>
        <v>183</v>
      </c>
      <c r="J8" s="227" t="s">
        <v>1255</v>
      </c>
      <c r="K8" s="228">
        <f>COUNTIFS('IRUP SITELIST'!$B$4:$B$1001,"RFE",'IRUP SITELIST'!$Q$4:$Q$1001,"&gt;10")</f>
        <v>69</v>
      </c>
      <c r="N8" s="227" t="s">
        <v>1253</v>
      </c>
      <c r="O8" s="228">
        <f>COUNTIFS('[7]IRUP SITELIST'!$C$4:$C$1000,"RFE",'[7]IRUP SITELIST'!$P$4:$P$1000,"&gt;10",'[7]IRUP SITELIST'!$K$4:$K$1000,"Q1")</f>
        <v>27</v>
      </c>
    </row>
    <row r="9" customHeight="1" spans="2:15">
      <c r="F9" s="223" t="s">
        <v>1254</v>
      </c>
      <c r="G9" s="224">
        <f>SUMIFS('IRUP SITELIST'!$Q$4:$Q$1001,'IRUP SITELIST'!$B$4:$B$1001,"RFE")</f>
        <v>7265.7</v>
      </c>
      <c r="J9" s="223" t="s">
        <v>1254</v>
      </c>
      <c r="K9" s="224">
        <f>SUMIFS('IRUP SITELIST'!$Q$4:$Q$1001,'IRUP SITELIST'!$B$4:$B$1001,"RFE",'IRUP SITELIST'!$Q$4:$Q$1001,"&gt;10")</f>
        <v>7053.2</v>
      </c>
      <c r="N9" s="223" t="s">
        <v>1254</v>
      </c>
      <c r="O9" s="224">
        <f>SUMIFS('[7]IRUP SITELIST'!$P$4:$P$1000,'[7]IRUP SITELIST'!$C$4:$C$1000,"RFE",'[7]IRUP SITELIST'!$P$4:$P$1000,"&gt;10",'[7]IRUP SITELIST'!$K$4:$K$1000,"Q1")</f>
        <v>4181.9</v>
      </c>
    </row>
    <row r="11" customHeight="1" spans="2:15">
      <c r="J11" s="229" t="s">
        <v>1256</v>
      </c>
      <c r="K11" s="230">
        <f>COUNTIFS('IRUP SITELIST'!$B$4:$B$1001,"RFE",'IRUP SITELIST'!$Q$4:$Q$1001,"&gt;0",'IRUP SITELIST'!$Q$4:$Q$1001,"&lt;10")</f>
        <v>31</v>
      </c>
      <c r="N11" s="229" t="s">
        <v>1253</v>
      </c>
      <c r="O11" s="230">
        <f>COUNTIFS('[7]IRUP SITELIST'!$C$4:$C$1000,"RFE",'[7]IRUP SITELIST'!$P$4:$P$1000,"&gt;0",'[7]IRUP SITELIST'!$P$4:$P$1000,"&lt;10",'[7]IRUP SITELIST'!$K$4:$K$1000,"Q1")</f>
        <v>0</v>
      </c>
    </row>
    <row r="12" customHeight="1" spans="2:15">
      <c r="F12" s="231" t="s">
        <v>1257</v>
      </c>
      <c r="G12" s="232">
        <f>COUNTIFS('IRUP SITELIST'!$C$4:$C$1000,"FOR VALIDATION")</f>
        <v>0</v>
      </c>
      <c r="J12" s="223" t="s">
        <v>1254</v>
      </c>
      <c r="K12" s="224">
        <f>SUMIFS('IRUP SITELIST'!$Q$4:$Q$1001,'IRUP SITELIST'!$B$4:$B$1001,"RFE",'IRUP SITELIST'!$Q$4:$Q$1001,"&gt;0",'IRUP SITELIST'!$Q$4:$Q$1001,"&lt;10")</f>
        <v>212.5</v>
      </c>
      <c r="N12" s="223" t="s">
        <v>1254</v>
      </c>
      <c r="O12" s="224">
        <f>SUMIFS('[7]IRUP SITELIST'!$P$4:$P$1000,'[7]IRUP SITELIST'!$C$4:$C$1000,"RFE",'[7]IRUP SITELIST'!$P$4:$P$1000,"&gt;0",'[7]IRUP SITELIST'!$P$4:$P$1000,"&lt;10",'[7]IRUP SITELIST'!$K$4:$K$1000,"Q1")</f>
        <v>0</v>
      </c>
    </row>
    <row r="13" customHeight="1" spans="2:15">
      <c r="F13" s="223" t="s">
        <v>1254</v>
      </c>
      <c r="G13" s="224">
        <f>SUMIFS('IRUP SITELIST'!$Q$4:$Q$1001,'IRUP SITELIST'!$B$4:$B$1001,"FOR VALIDATION")</f>
        <v>0</v>
      </c>
    </row>
    <row r="15" customHeight="1" spans="2:15">
      <c r="F15" s="233" t="s">
        <v>277</v>
      </c>
      <c r="G15" s="234">
        <f>COUNTIFS('IRUP SITELIST'!$B$4:$B$1001,"CANCELLED")</f>
        <v>5</v>
      </c>
      <c r="J15" s="221" t="s">
        <v>1252</v>
      </c>
      <c r="K15" s="222">
        <f>COUNTIFS('[7]IRUP SITELIST'!$C$4:$C$1000,"NY RFE",'[7]IRUP SITELIST'!$P$4:$P$1000,0)</f>
        <v>4</v>
      </c>
    </row>
    <row r="16" customHeight="1" spans="2:15">
      <c r="B16" s="220" t="s">
        <v>1258</v>
      </c>
      <c r="C16" s="235">
        <f>COUNTA('IRUP SITELIST'!$N$4:$N$1001)</f>
        <v>314</v>
      </c>
      <c r="F16" s="223" t="s">
        <v>1254</v>
      </c>
      <c r="G16" s="224">
        <f>SUMIFS('[7]IRUP SITELIST'!$P$4:$P$1000,'[7]IRUP SITELIST'!$C$4:$C$1000,"CANCELLED")</f>
        <v>156.8</v>
      </c>
      <c r="J16" s="223" t="s">
        <v>1254</v>
      </c>
      <c r="K16" s="224">
        <f>SUMIFS('[7]IRUP SITELIST'!$P$4:$P$1000,'[7]IRUP SITELIST'!$C$4:$C$1000,"NY RFE",'[7]IRUP SITELIST'!$P$4:$P$1000,0)</f>
        <v>0</v>
      </c>
    </row>
    <row r="17" customHeight="1" spans="2:11">
      <c r="B17" s="223" t="s">
        <v>1254</v>
      </c>
      <c r="C17" s="224">
        <f>SUM('IRUP SITELIST'!$Q$4:$Q$1001)</f>
        <v>28601.4</v>
      </c>
    </row>
    <row r="18" customHeight="1" spans="2:11">
      <c r="F18" s="231" t="s">
        <v>1259</v>
      </c>
      <c r="G18" s="232">
        <f>COUNTIFS('IRUP SITELIST'!$B$4:$B$1001,"NY RFE")</f>
        <v>126</v>
      </c>
      <c r="J18" s="227" t="s">
        <v>1255</v>
      </c>
      <c r="K18" s="228">
        <f>COUNTIFS('[7]IRUP SITELIST'!$C$4:$C$1000,"NY RFE",'[7]IRUP SITELIST'!$P$4:$P$1000,"&gt;10")</f>
        <v>69</v>
      </c>
    </row>
    <row r="19" customHeight="1" spans="2:11">
      <c r="F19" s="223" t="s">
        <v>1254</v>
      </c>
      <c r="G19" s="224">
        <f>SUMIFS('IRUP SITELIST'!$Q$4:$Q$1001,'IRUP SITELIST'!$B$4:$B$1001,"NY RFE")</f>
        <v>21129.6</v>
      </c>
      <c r="J19" s="223" t="s">
        <v>1254</v>
      </c>
      <c r="K19" s="224">
        <f>SUMIFS('[7]IRUP SITELIST'!$P$4:$P$1000,'[7]IRUP SITELIST'!$C$4:$C$1000,"NY RFE",'[7]IRUP SITELIST'!$P$4:$P$1000,"&gt;10")</f>
        <v>17838</v>
      </c>
    </row>
    <row r="21" customHeight="1" spans="2:11">
      <c r="J21" s="229" t="s">
        <v>1256</v>
      </c>
      <c r="K21" s="230">
        <f>COUNTIFS('[7]IRUP SITELIST'!$C$4:$C$1000,"NY RFE",'[7]IRUP SITELIST'!$P$4:$P$1000,"&gt;0",'[7]IRUP SITELIST'!$P$4:$P$1000,"&lt;10")</f>
        <v>56</v>
      </c>
    </row>
    <row r="22" customHeight="1" spans="2:11">
      <c r="J22" s="223" t="s">
        <v>1254</v>
      </c>
      <c r="K22" s="224">
        <f>SUMIFS('[7]IRUP SITELIST'!$P$4:$P$1000,'[7]IRUP SITELIST'!$C$4:$C$1000,"NY RFE",'[7]IRUP SITELIST'!$P$4:$P$1000,"&gt;0",'[7]IRUP SITELIST'!$P$4:$P$1000,"&lt;10")</f>
        <v>450.8</v>
      </c>
    </row>
  </sheetData>
  <mergeCells count="5">
    <mergeCell ref="B1:O1"/>
    <mergeCell ref="B3:C3"/>
    <mergeCell ref="F3:G3"/>
    <mergeCell ref="J3:K3"/>
    <mergeCell ref="N3:O3"/>
  </mergeCells>
  <pageMargins left="0.5" right="0.5" top="0.75" bottom="0.75" header="0.3" footer="0.3"/>
  <pageSetup paperSize="1"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1999"/>
  <sheetViews>
    <sheetView zoomScale="99" zoomScaleNormal="99" topLeftCell="E1" workbookViewId="0">
      <selection activeCell="N38" sqref="N38"/>
    </sheetView>
  </sheetViews>
  <sheetFormatPr defaultColWidth="12.6285714285714" defaultRowHeight="15.75" customHeight="1"/>
  <cols>
    <col min="1" max="1" width="14.247619047619" style="111" customWidth="1"/>
    <col min="2" max="2" width="23.3809523809524" style="111" customWidth="1"/>
    <col min="3" max="3" width="14.247619047619" style="111" customWidth="1"/>
    <col min="4" max="4" width="30.6285714285714" style="111" customWidth="1"/>
    <col min="5" max="5" width="12.6285714285714" style="111"/>
    <col min="6" max="6" width="18" style="111" customWidth="1"/>
    <col min="7" max="7" width="12.6285714285714" style="111"/>
    <col min="8" max="8" width="17.752380952381" style="111" customWidth="1"/>
    <col min="9" max="10" width="12.6285714285714" style="111"/>
    <col min="11" max="11" width="13.6285714285714" style="111" customWidth="1"/>
    <col min="12" max="12" width="7.62857142857143" style="111" customWidth="1"/>
    <col min="13" max="14" width="8.62857142857143" style="111" customWidth="1"/>
    <col min="15" max="15" width="13.6285714285714" style="111" customWidth="1"/>
    <col min="16" max="16" width="13.247619047619" style="111" customWidth="1"/>
    <col min="17" max="17" width="20.8761904761905" style="111" customWidth="1"/>
    <col min="18" max="18" width="11.1333333333333" style="111" customWidth="1"/>
    <col min="19" max="19" width="30.752380952381" style="111" customWidth="1"/>
    <col min="20" max="16384" width="12.6285714285714" style="111"/>
  </cols>
  <sheetData>
    <row r="1" s="111" customFormat="1" customHeight="1" spans="1:31">
      <c r="A1" s="112" t="s">
        <v>1260</v>
      </c>
      <c r="B1" s="112"/>
      <c r="C1" s="112"/>
      <c r="D1" s="113"/>
      <c r="E1" s="113"/>
      <c r="F1" s="112">
        <f>SUMPRODUCT((F4:F2008&lt;&gt;"")/COUNTIF(F4:F2008,F4:F2008&amp;""))</f>
        <v>20.0000000000004</v>
      </c>
      <c r="G1" s="113"/>
      <c r="H1" s="113"/>
      <c r="I1" s="113"/>
      <c r="J1" s="113"/>
      <c r="K1" s="114" t="s">
        <v>1261</v>
      </c>
      <c r="L1" s="114"/>
      <c r="M1" s="112">
        <f>SUBTOTAL(9,M4:M2008)</f>
        <v>2430.25</v>
      </c>
      <c r="N1" s="112">
        <f>M1/1000</f>
        <v>2.43025</v>
      </c>
      <c r="O1" s="114"/>
      <c r="P1" s="115">
        <f>SUBTOTAL(9,P4:P1000998)</f>
        <v>771.780736491727</v>
      </c>
      <c r="Q1" s="116"/>
      <c r="R1" s="117"/>
      <c r="S1" s="117"/>
      <c r="T1" s="117"/>
    </row>
    <row r="2" s="111" customFormat="1" customHeight="1" spans="1:31">
      <c r="A2" s="118" t="s">
        <v>1262</v>
      </c>
      <c r="G2" s="119"/>
      <c r="H2" s="120" t="s">
        <v>1263</v>
      </c>
      <c r="I2" s="121"/>
      <c r="J2" s="122"/>
      <c r="K2" s="123" t="s">
        <v>1264</v>
      </c>
      <c r="L2" s="121"/>
      <c r="M2" s="121"/>
      <c r="N2" s="121"/>
      <c r="O2" s="121"/>
      <c r="P2" s="124"/>
      <c r="Q2" s="125"/>
      <c r="R2" s="117"/>
      <c r="S2" s="117"/>
      <c r="T2" s="117"/>
    </row>
    <row r="3" s="111" customFormat="1" customHeight="1" spans="1:31">
      <c r="A3" s="126" t="s">
        <v>1125</v>
      </c>
      <c r="B3" s="126" t="s">
        <v>11</v>
      </c>
      <c r="C3" s="126" t="s">
        <v>1265</v>
      </c>
      <c r="D3" s="126" t="s">
        <v>1266</v>
      </c>
      <c r="E3" s="127" t="s">
        <v>1267</v>
      </c>
      <c r="F3" s="127" t="s">
        <v>1268</v>
      </c>
      <c r="G3" s="127" t="s">
        <v>1269</v>
      </c>
      <c r="H3" s="127" t="s">
        <v>1270</v>
      </c>
      <c r="I3" s="127" t="s">
        <v>1271</v>
      </c>
      <c r="J3" s="127" t="s">
        <v>1272</v>
      </c>
      <c r="K3" s="128" t="s">
        <v>1273</v>
      </c>
      <c r="L3" s="128" t="s">
        <v>1274</v>
      </c>
      <c r="M3" s="128" t="s">
        <v>1275</v>
      </c>
      <c r="N3" s="128" t="s">
        <v>1276</v>
      </c>
      <c r="O3" s="128" t="s">
        <v>1277</v>
      </c>
      <c r="P3" s="129" t="s">
        <v>1278</v>
      </c>
      <c r="Q3" s="130" t="s">
        <v>1279</v>
      </c>
      <c r="R3" s="131" t="s">
        <v>1280</v>
      </c>
      <c r="S3" s="132" t="s">
        <v>1281</v>
      </c>
      <c r="T3" s="132" t="s">
        <v>1282</v>
      </c>
      <c r="U3" s="133"/>
      <c r="V3" s="133"/>
      <c r="W3" s="133"/>
      <c r="X3" s="133"/>
      <c r="Y3" s="133"/>
      <c r="Z3" s="133"/>
      <c r="AA3" s="133"/>
      <c r="AB3" s="133"/>
      <c r="AC3" s="133"/>
      <c r="AD3" s="133"/>
      <c r="AE3" s="133"/>
    </row>
    <row r="4" s="111" customFormat="1" customHeight="1" spans="1:31">
      <c r="A4" s="117" t="s">
        <v>1283</v>
      </c>
      <c r="B4" s="134" t="s">
        <v>124</v>
      </c>
      <c r="C4" s="117" t="s">
        <v>118</v>
      </c>
      <c r="D4" s="117" t="s">
        <v>1284</v>
      </c>
      <c r="E4" s="117" t="s">
        <v>1121</v>
      </c>
      <c r="F4" s="135">
        <v>46252</v>
      </c>
      <c r="G4" s="117"/>
      <c r="H4" s="117" t="s">
        <v>1285</v>
      </c>
      <c r="I4" s="117" t="s">
        <v>1286</v>
      </c>
      <c r="J4" s="117" t="s">
        <v>1287</v>
      </c>
      <c r="K4" s="117" t="s">
        <v>1121</v>
      </c>
      <c r="L4" s="117">
        <v>400</v>
      </c>
      <c r="M4" s="136">
        <v>11.2</v>
      </c>
      <c r="N4" s="136"/>
      <c r="O4" s="117">
        <v>3</v>
      </c>
      <c r="P4" s="137">
        <f t="shared" ref="P4:P67" si="0">IFERROR(M4/_xlfn.IFS(L4=200,1.06558,L4=400,2.515,L4=1200,4.430769,L4=1500,5.225,L4=1800,6.340625,L4=2100,7.357031,L4=2400,8.398148),"")</f>
        <v>4.45328031809145</v>
      </c>
      <c r="Q4" s="117" t="s">
        <v>1288</v>
      </c>
      <c r="R4" s="117" t="s">
        <v>1289</v>
      </c>
      <c r="S4" s="117" t="s">
        <v>1290</v>
      </c>
      <c r="T4" s="117" t="s">
        <v>1291</v>
      </c>
      <c r="U4" s="117">
        <f t="shared" ref="U4:U67" si="1">O4*2</f>
        <v>6</v>
      </c>
      <c r="V4" s="117"/>
      <c r="W4" s="117"/>
      <c r="X4" s="117"/>
      <c r="Y4" s="117"/>
      <c r="Z4" s="117"/>
      <c r="AA4" s="117"/>
      <c r="AB4" s="117"/>
      <c r="AC4" s="117"/>
      <c r="AD4" s="117"/>
      <c r="AE4" s="117"/>
    </row>
    <row r="5" s="111" customFormat="1" hidden="1" customHeight="1" spans="1:31">
      <c r="A5" s="117" t="s">
        <v>1283</v>
      </c>
      <c r="B5" s="134" t="s">
        <v>124</v>
      </c>
      <c r="C5" s="117" t="s">
        <v>118</v>
      </c>
      <c r="D5" s="117" t="s">
        <v>1292</v>
      </c>
      <c r="E5" s="117" t="s">
        <v>1121</v>
      </c>
      <c r="F5" s="135">
        <v>46252</v>
      </c>
      <c r="G5" s="117"/>
      <c r="H5" s="117" t="s">
        <v>1285</v>
      </c>
      <c r="I5" s="117" t="s">
        <v>1286</v>
      </c>
      <c r="J5" s="117" t="s">
        <v>1287</v>
      </c>
      <c r="K5" s="117" t="s">
        <v>1121</v>
      </c>
      <c r="L5" s="117">
        <v>2400</v>
      </c>
      <c r="M5" s="138">
        <v>64.9</v>
      </c>
      <c r="N5" s="138"/>
      <c r="O5" s="139">
        <v>4</v>
      </c>
      <c r="P5" s="137">
        <f t="shared" si="0"/>
        <v>7.72789429288457</v>
      </c>
      <c r="Q5" s="117" t="s">
        <v>1293</v>
      </c>
      <c r="R5" s="117" t="s">
        <v>1289</v>
      </c>
      <c r="S5" s="117" t="s">
        <v>1290</v>
      </c>
      <c r="T5" s="117" t="s">
        <v>1291</v>
      </c>
      <c r="U5" s="117">
        <f t="shared" si="1"/>
        <v>8</v>
      </c>
      <c r="V5" s="117"/>
      <c r="W5" s="117"/>
      <c r="X5" s="117"/>
      <c r="Y5" s="117"/>
      <c r="Z5" s="117"/>
      <c r="AA5" s="117"/>
      <c r="AB5" s="117"/>
      <c r="AC5" s="117"/>
      <c r="AD5" s="117"/>
      <c r="AE5" s="117"/>
    </row>
    <row r="6" s="111" customFormat="1" hidden="1" customHeight="1" spans="1:31">
      <c r="A6" s="117" t="s">
        <v>1283</v>
      </c>
      <c r="B6" s="134" t="s">
        <v>124</v>
      </c>
      <c r="C6" s="117" t="s">
        <v>118</v>
      </c>
      <c r="D6" s="117" t="s">
        <v>1294</v>
      </c>
      <c r="E6" s="117" t="s">
        <v>1121</v>
      </c>
      <c r="F6" s="135">
        <v>46252</v>
      </c>
      <c r="G6" s="117"/>
      <c r="H6" s="117" t="s">
        <v>1285</v>
      </c>
      <c r="I6" s="117" t="s">
        <v>1286</v>
      </c>
      <c r="J6" s="117" t="s">
        <v>1287</v>
      </c>
      <c r="K6" s="117" t="s">
        <v>1121</v>
      </c>
      <c r="L6" s="117">
        <v>2400</v>
      </c>
      <c r="M6" s="136">
        <v>65.9</v>
      </c>
      <c r="N6" s="136"/>
      <c r="O6" s="117">
        <v>4</v>
      </c>
      <c r="P6" s="137">
        <f t="shared" si="0"/>
        <v>7.84696816488588</v>
      </c>
      <c r="Q6" s="117"/>
      <c r="R6" s="117" t="s">
        <v>1289</v>
      </c>
      <c r="S6" s="117" t="s">
        <v>1290</v>
      </c>
      <c r="T6" s="117" t="s">
        <v>1291</v>
      </c>
      <c r="U6" s="117">
        <f t="shared" si="1"/>
        <v>8</v>
      </c>
      <c r="V6" s="117"/>
      <c r="W6" s="117"/>
      <c r="X6" s="117"/>
      <c r="Y6" s="117"/>
      <c r="Z6" s="117"/>
      <c r="AA6" s="117"/>
      <c r="AB6" s="117"/>
      <c r="AC6" s="117"/>
      <c r="AD6" s="117"/>
      <c r="AE6" s="117"/>
    </row>
    <row r="7" s="111" customFormat="1" hidden="1" customHeight="1" spans="1:31">
      <c r="A7" s="117" t="s">
        <v>1283</v>
      </c>
      <c r="B7" s="134" t="s">
        <v>124</v>
      </c>
      <c r="C7" s="117" t="s">
        <v>118</v>
      </c>
      <c r="D7" s="117" t="s">
        <v>1295</v>
      </c>
      <c r="E7" s="117" t="s">
        <v>1121</v>
      </c>
      <c r="F7" s="135">
        <v>46252</v>
      </c>
      <c r="G7" s="117"/>
      <c r="H7" s="117" t="s">
        <v>1285</v>
      </c>
      <c r="I7" s="117" t="s">
        <v>1286</v>
      </c>
      <c r="J7" s="117" t="s">
        <v>1287</v>
      </c>
      <c r="K7" s="117" t="s">
        <v>1121</v>
      </c>
      <c r="L7" s="117">
        <v>2400</v>
      </c>
      <c r="M7" s="136">
        <v>65.3</v>
      </c>
      <c r="N7" s="136"/>
      <c r="O7" s="117">
        <v>4</v>
      </c>
      <c r="P7" s="137">
        <f t="shared" si="0"/>
        <v>7.77552384168509</v>
      </c>
      <c r="Q7" s="117"/>
      <c r="R7" s="117" t="s">
        <v>1289</v>
      </c>
      <c r="S7" s="117" t="s">
        <v>1290</v>
      </c>
      <c r="T7" s="117" t="s">
        <v>1291</v>
      </c>
      <c r="U7" s="117">
        <f t="shared" si="1"/>
        <v>8</v>
      </c>
      <c r="V7" s="117"/>
      <c r="W7" s="117"/>
      <c r="X7" s="117"/>
      <c r="Y7" s="117"/>
      <c r="Z7" s="117"/>
      <c r="AA7" s="117"/>
      <c r="AB7" s="117"/>
      <c r="AC7" s="117"/>
      <c r="AD7" s="117"/>
      <c r="AE7" s="117"/>
    </row>
    <row r="8" s="111" customFormat="1" hidden="1" customHeight="1" spans="1:31">
      <c r="A8" s="117" t="s">
        <v>1283</v>
      </c>
      <c r="B8" s="134" t="s">
        <v>124</v>
      </c>
      <c r="C8" s="117" t="s">
        <v>118</v>
      </c>
      <c r="D8" s="117" t="s">
        <v>1296</v>
      </c>
      <c r="E8" s="117" t="s">
        <v>1121</v>
      </c>
      <c r="F8" s="135">
        <v>46252</v>
      </c>
      <c r="G8" s="117"/>
      <c r="H8" s="117" t="s">
        <v>1285</v>
      </c>
      <c r="I8" s="117" t="s">
        <v>1286</v>
      </c>
      <c r="J8" s="117" t="s">
        <v>1287</v>
      </c>
      <c r="K8" s="117" t="s">
        <v>1121</v>
      </c>
      <c r="L8" s="117">
        <v>2400</v>
      </c>
      <c r="M8" s="136">
        <v>56</v>
      </c>
      <c r="N8" s="136"/>
      <c r="O8" s="117">
        <v>4</v>
      </c>
      <c r="P8" s="137">
        <f t="shared" si="0"/>
        <v>6.66813683207298</v>
      </c>
      <c r="Q8" s="117" t="s">
        <v>1288</v>
      </c>
      <c r="R8" s="117" t="s">
        <v>1289</v>
      </c>
      <c r="S8" s="117" t="s">
        <v>1290</v>
      </c>
      <c r="T8" s="117" t="s">
        <v>1291</v>
      </c>
      <c r="U8" s="117">
        <f t="shared" si="1"/>
        <v>8</v>
      </c>
      <c r="V8" s="117"/>
      <c r="W8" s="117"/>
      <c r="X8" s="117"/>
      <c r="Y8" s="117"/>
      <c r="Z8" s="117"/>
      <c r="AA8" s="117"/>
      <c r="AB8" s="117"/>
      <c r="AC8" s="117"/>
      <c r="AD8" s="117"/>
      <c r="AE8" s="117"/>
    </row>
    <row r="9" s="111" customFormat="1" hidden="1" customHeight="1" spans="1:31">
      <c r="A9" s="117" t="s">
        <v>1283</v>
      </c>
      <c r="B9" s="134" t="s">
        <v>124</v>
      </c>
      <c r="C9" s="117" t="s">
        <v>118</v>
      </c>
      <c r="D9" s="117" t="s">
        <v>1297</v>
      </c>
      <c r="E9" s="117" t="s">
        <v>1121</v>
      </c>
      <c r="F9" s="135">
        <v>46252</v>
      </c>
      <c r="G9" s="117"/>
      <c r="H9" s="117" t="s">
        <v>1285</v>
      </c>
      <c r="I9" s="117" t="s">
        <v>1286</v>
      </c>
      <c r="J9" s="117" t="s">
        <v>1287</v>
      </c>
      <c r="K9" s="117" t="s">
        <v>1121</v>
      </c>
      <c r="L9" s="117">
        <v>2400</v>
      </c>
      <c r="M9" s="136">
        <v>71.6</v>
      </c>
      <c r="N9" s="136"/>
      <c r="O9" s="117">
        <v>4</v>
      </c>
      <c r="P9" s="137">
        <f t="shared" si="0"/>
        <v>8.5256892352933</v>
      </c>
      <c r="Q9" s="117"/>
      <c r="R9" s="117" t="s">
        <v>1289</v>
      </c>
      <c r="S9" s="117" t="s">
        <v>1290</v>
      </c>
      <c r="T9" s="117" t="s">
        <v>1291</v>
      </c>
      <c r="U9" s="117">
        <f t="shared" si="1"/>
        <v>8</v>
      </c>
      <c r="V9" s="117"/>
      <c r="W9" s="117"/>
      <c r="X9" s="117"/>
      <c r="Y9" s="117"/>
      <c r="Z9" s="117"/>
      <c r="AA9" s="117"/>
      <c r="AB9" s="117"/>
      <c r="AC9" s="117"/>
      <c r="AD9" s="117"/>
      <c r="AE9" s="117"/>
    </row>
    <row r="10" s="111" customFormat="1" hidden="1" customHeight="1" spans="1:31">
      <c r="A10" s="117" t="s">
        <v>1283</v>
      </c>
      <c r="B10" s="134" t="s">
        <v>124</v>
      </c>
      <c r="C10" s="117" t="s">
        <v>118</v>
      </c>
      <c r="D10" s="117" t="s">
        <v>1298</v>
      </c>
      <c r="E10" s="117" t="s">
        <v>1121</v>
      </c>
      <c r="F10" s="135">
        <v>46252</v>
      </c>
      <c r="G10" s="117"/>
      <c r="H10" s="117" t="s">
        <v>1285</v>
      </c>
      <c r="I10" s="117" t="s">
        <v>1286</v>
      </c>
      <c r="J10" s="117" t="s">
        <v>1287</v>
      </c>
      <c r="K10" s="117" t="s">
        <v>1121</v>
      </c>
      <c r="L10" s="117">
        <v>2400</v>
      </c>
      <c r="M10" s="136">
        <v>82.4</v>
      </c>
      <c r="N10" s="136"/>
      <c r="O10" s="117">
        <v>5</v>
      </c>
      <c r="P10" s="137">
        <f t="shared" si="0"/>
        <v>9.81168705290738</v>
      </c>
      <c r="Q10" s="117"/>
      <c r="R10" s="117" t="s">
        <v>1289</v>
      </c>
      <c r="S10" s="117" t="s">
        <v>1290</v>
      </c>
      <c r="T10" s="117" t="s">
        <v>1291</v>
      </c>
      <c r="U10" s="117">
        <f t="shared" si="1"/>
        <v>10</v>
      </c>
      <c r="V10" s="117"/>
      <c r="W10" s="117"/>
      <c r="X10" s="117"/>
      <c r="Y10" s="117"/>
      <c r="Z10" s="117"/>
      <c r="AA10" s="117"/>
      <c r="AB10" s="117"/>
      <c r="AC10" s="117"/>
      <c r="AD10" s="117"/>
      <c r="AE10" s="117"/>
    </row>
    <row r="11" s="111" customFormat="1" hidden="1" customHeight="1" spans="1:31">
      <c r="A11" s="117" t="s">
        <v>1283</v>
      </c>
      <c r="B11" s="134" t="s">
        <v>124</v>
      </c>
      <c r="C11" s="117" t="s">
        <v>118</v>
      </c>
      <c r="D11" s="117" t="s">
        <v>1299</v>
      </c>
      <c r="E11" s="117" t="s">
        <v>1121</v>
      </c>
      <c r="F11" s="135">
        <v>46252</v>
      </c>
      <c r="G11" s="117"/>
      <c r="H11" s="117" t="s">
        <v>1285</v>
      </c>
      <c r="I11" s="117" t="s">
        <v>1286</v>
      </c>
      <c r="J11" s="117" t="s">
        <v>1287</v>
      </c>
      <c r="K11" s="117" t="s">
        <v>1121</v>
      </c>
      <c r="L11" s="117">
        <v>2400</v>
      </c>
      <c r="M11" s="136">
        <v>66.6</v>
      </c>
      <c r="N11" s="136"/>
      <c r="O11" s="117">
        <v>4</v>
      </c>
      <c r="P11" s="137">
        <f t="shared" si="0"/>
        <v>7.93031987528679</v>
      </c>
      <c r="Q11" s="117"/>
      <c r="R11" s="117" t="s">
        <v>1289</v>
      </c>
      <c r="S11" s="117" t="s">
        <v>1290</v>
      </c>
      <c r="T11" s="117" t="s">
        <v>1291</v>
      </c>
      <c r="U11" s="117">
        <f t="shared" si="1"/>
        <v>8</v>
      </c>
      <c r="V11" s="117"/>
      <c r="W11" s="117"/>
      <c r="X11" s="117"/>
      <c r="Y11" s="117"/>
      <c r="Z11" s="117"/>
      <c r="AA11" s="117"/>
      <c r="AB11" s="117"/>
      <c r="AC11" s="117"/>
      <c r="AD11" s="117"/>
      <c r="AE11" s="117"/>
    </row>
    <row r="12" s="111" customFormat="1" hidden="1" customHeight="1" spans="1:31">
      <c r="A12" s="117" t="s">
        <v>1283</v>
      </c>
      <c r="B12" s="134" t="s">
        <v>124</v>
      </c>
      <c r="C12" s="117" t="s">
        <v>118</v>
      </c>
      <c r="D12" s="117" t="s">
        <v>1300</v>
      </c>
      <c r="E12" s="117" t="s">
        <v>1121</v>
      </c>
      <c r="F12" s="135">
        <v>46252</v>
      </c>
      <c r="G12" s="117"/>
      <c r="H12" s="117" t="s">
        <v>1285</v>
      </c>
      <c r="I12" s="117" t="s">
        <v>1286</v>
      </c>
      <c r="J12" s="117" t="s">
        <v>1287</v>
      </c>
      <c r="K12" s="117" t="s">
        <v>1121</v>
      </c>
      <c r="L12" s="117">
        <v>2400</v>
      </c>
      <c r="M12" s="136">
        <v>67.1</v>
      </c>
      <c r="N12" s="136"/>
      <c r="O12" s="117">
        <v>4</v>
      </c>
      <c r="P12" s="137">
        <f t="shared" si="0"/>
        <v>7.98985681128744</v>
      </c>
      <c r="Q12" s="117"/>
      <c r="R12" s="117" t="s">
        <v>1289</v>
      </c>
      <c r="S12" s="117" t="s">
        <v>1290</v>
      </c>
      <c r="T12" s="117" t="s">
        <v>1291</v>
      </c>
      <c r="U12" s="117">
        <f t="shared" si="1"/>
        <v>8</v>
      </c>
      <c r="V12" s="117"/>
      <c r="W12" s="117"/>
      <c r="X12" s="117"/>
      <c r="Y12" s="117"/>
      <c r="Z12" s="117"/>
      <c r="AA12" s="117"/>
      <c r="AB12" s="117"/>
      <c r="AC12" s="117"/>
      <c r="AD12" s="117"/>
      <c r="AE12" s="117"/>
    </row>
    <row r="13" s="111" customFormat="1" hidden="1" customHeight="1" spans="1:31">
      <c r="A13" s="117" t="s">
        <v>1283</v>
      </c>
      <c r="B13" s="134" t="s">
        <v>124</v>
      </c>
      <c r="C13" s="117" t="s">
        <v>118</v>
      </c>
      <c r="D13" s="117" t="s">
        <v>1301</v>
      </c>
      <c r="E13" s="117" t="s">
        <v>1121</v>
      </c>
      <c r="F13" s="135">
        <v>46252</v>
      </c>
      <c r="G13" s="117"/>
      <c r="H13" s="117" t="s">
        <v>1285</v>
      </c>
      <c r="I13" s="117" t="s">
        <v>1286</v>
      </c>
      <c r="J13" s="117" t="s">
        <v>1287</v>
      </c>
      <c r="K13" s="117" t="s">
        <v>1121</v>
      </c>
      <c r="L13" s="117">
        <v>2100</v>
      </c>
      <c r="M13" s="136">
        <v>57</v>
      </c>
      <c r="N13" s="136"/>
      <c r="O13" s="117">
        <v>4</v>
      </c>
      <c r="P13" s="137">
        <f t="shared" si="0"/>
        <v>7.74769061051938</v>
      </c>
      <c r="Q13" s="117"/>
      <c r="R13" s="117" t="s">
        <v>1289</v>
      </c>
      <c r="S13" s="117" t="s">
        <v>1290</v>
      </c>
      <c r="T13" s="117" t="s">
        <v>1291</v>
      </c>
      <c r="U13" s="117">
        <f t="shared" si="1"/>
        <v>8</v>
      </c>
      <c r="V13" s="117"/>
      <c r="W13" s="117"/>
      <c r="X13" s="117"/>
      <c r="Y13" s="117"/>
      <c r="Z13" s="117"/>
      <c r="AA13" s="117"/>
      <c r="AB13" s="117"/>
      <c r="AC13" s="117"/>
      <c r="AD13" s="117"/>
      <c r="AE13" s="117"/>
    </row>
    <row r="14" s="111" customFormat="1" hidden="1" customHeight="1" spans="1:31">
      <c r="A14" s="117" t="s">
        <v>1283</v>
      </c>
      <c r="B14" s="134" t="s">
        <v>124</v>
      </c>
      <c r="C14" s="117" t="s">
        <v>118</v>
      </c>
      <c r="D14" s="117" t="s">
        <v>1302</v>
      </c>
      <c r="E14" s="117" t="s">
        <v>1121</v>
      </c>
      <c r="F14" s="135">
        <v>46252</v>
      </c>
      <c r="G14" s="117"/>
      <c r="H14" s="117" t="s">
        <v>1285</v>
      </c>
      <c r="I14" s="117" t="s">
        <v>1286</v>
      </c>
      <c r="J14" s="117" t="s">
        <v>1287</v>
      </c>
      <c r="K14" s="117" t="s">
        <v>1121</v>
      </c>
      <c r="L14" s="117">
        <v>2100</v>
      </c>
      <c r="M14" s="136">
        <v>56.6</v>
      </c>
      <c r="N14" s="136"/>
      <c r="O14" s="117">
        <v>4</v>
      </c>
      <c r="P14" s="137">
        <f t="shared" si="0"/>
        <v>7.69332085184907</v>
      </c>
      <c r="Q14" s="117"/>
      <c r="R14" s="117" t="s">
        <v>1289</v>
      </c>
      <c r="S14" s="117" t="s">
        <v>1290</v>
      </c>
      <c r="T14" s="117" t="s">
        <v>1291</v>
      </c>
      <c r="U14" s="117">
        <f t="shared" si="1"/>
        <v>8</v>
      </c>
      <c r="V14" s="117"/>
      <c r="W14" s="117"/>
      <c r="X14" s="117"/>
      <c r="Y14" s="117"/>
      <c r="Z14" s="117"/>
      <c r="AA14" s="117"/>
      <c r="AB14" s="117"/>
      <c r="AC14" s="117"/>
      <c r="AD14" s="117"/>
      <c r="AE14" s="117"/>
    </row>
    <row r="15" s="111" customFormat="1" hidden="1" customHeight="1" spans="1:31">
      <c r="A15" s="117" t="s">
        <v>1283</v>
      </c>
      <c r="B15" s="134" t="s">
        <v>124</v>
      </c>
      <c r="C15" s="117" t="s">
        <v>118</v>
      </c>
      <c r="D15" s="117" t="s">
        <v>1303</v>
      </c>
      <c r="E15" s="117" t="s">
        <v>1121</v>
      </c>
      <c r="F15" s="135">
        <v>46252</v>
      </c>
      <c r="G15" s="117"/>
      <c r="H15" s="117" t="s">
        <v>1285</v>
      </c>
      <c r="I15" s="117" t="s">
        <v>1286</v>
      </c>
      <c r="J15" s="117" t="s">
        <v>1287</v>
      </c>
      <c r="K15" s="117" t="s">
        <v>1121</v>
      </c>
      <c r="L15" s="117">
        <v>2100</v>
      </c>
      <c r="M15" s="136">
        <v>58</v>
      </c>
      <c r="N15" s="136"/>
      <c r="O15" s="117">
        <v>4</v>
      </c>
      <c r="P15" s="137">
        <f t="shared" si="0"/>
        <v>7.88361500719516</v>
      </c>
      <c r="Q15" s="117"/>
      <c r="R15" s="117" t="s">
        <v>1289</v>
      </c>
      <c r="S15" s="117" t="s">
        <v>1290</v>
      </c>
      <c r="T15" s="117" t="s">
        <v>1291</v>
      </c>
      <c r="U15" s="117">
        <f t="shared" si="1"/>
        <v>8</v>
      </c>
      <c r="V15" s="117"/>
      <c r="W15" s="117"/>
      <c r="X15" s="117"/>
      <c r="Y15" s="117"/>
      <c r="Z15" s="117"/>
      <c r="AA15" s="117"/>
      <c r="AB15" s="117"/>
      <c r="AC15" s="117"/>
      <c r="AD15" s="117"/>
      <c r="AE15" s="117"/>
    </row>
    <row r="16" s="111" customFormat="1" hidden="1" customHeight="1" spans="1:31">
      <c r="A16" s="117" t="s">
        <v>1283</v>
      </c>
      <c r="B16" s="134" t="s">
        <v>124</v>
      </c>
      <c r="C16" s="117" t="s">
        <v>118</v>
      </c>
      <c r="D16" s="117" t="s">
        <v>1304</v>
      </c>
      <c r="E16" s="117" t="s">
        <v>1121</v>
      </c>
      <c r="F16" s="135">
        <v>46252</v>
      </c>
      <c r="G16" s="117"/>
      <c r="H16" s="117" t="s">
        <v>1285</v>
      </c>
      <c r="I16" s="117" t="s">
        <v>1286</v>
      </c>
      <c r="J16" s="117" t="s">
        <v>1287</v>
      </c>
      <c r="K16" s="117" t="s">
        <v>1121</v>
      </c>
      <c r="L16" s="117">
        <v>2100</v>
      </c>
      <c r="M16" s="136">
        <v>57.3</v>
      </c>
      <c r="N16" s="136"/>
      <c r="O16" s="117">
        <v>4</v>
      </c>
      <c r="P16" s="137">
        <f t="shared" si="0"/>
        <v>7.78846792952211</v>
      </c>
      <c r="Q16" s="117"/>
      <c r="R16" s="117" t="s">
        <v>1289</v>
      </c>
      <c r="S16" s="117" t="s">
        <v>1290</v>
      </c>
      <c r="T16" s="117" t="s">
        <v>1291</v>
      </c>
      <c r="U16" s="117">
        <f t="shared" si="1"/>
        <v>8</v>
      </c>
      <c r="V16" s="117"/>
      <c r="W16" s="117"/>
      <c r="X16" s="117"/>
      <c r="Y16" s="117"/>
      <c r="Z16" s="117"/>
      <c r="AA16" s="117"/>
      <c r="AB16" s="117"/>
      <c r="AC16" s="117"/>
      <c r="AD16" s="117"/>
      <c r="AE16" s="117"/>
    </row>
    <row r="17" s="111" customFormat="1" hidden="1" customHeight="1" spans="1:31">
      <c r="A17" s="117" t="s">
        <v>1283</v>
      </c>
      <c r="B17" s="134" t="s">
        <v>124</v>
      </c>
      <c r="C17" s="117" t="s">
        <v>118</v>
      </c>
      <c r="D17" s="117" t="s">
        <v>1305</v>
      </c>
      <c r="E17" s="117" t="s">
        <v>1121</v>
      </c>
      <c r="F17" s="135">
        <v>46252</v>
      </c>
      <c r="G17" s="117"/>
      <c r="H17" s="117" t="s">
        <v>1285</v>
      </c>
      <c r="I17" s="117" t="s">
        <v>1286</v>
      </c>
      <c r="J17" s="117" t="s">
        <v>1287</v>
      </c>
      <c r="K17" s="117" t="s">
        <v>1121</v>
      </c>
      <c r="L17" s="117">
        <v>2100</v>
      </c>
      <c r="M17" s="136">
        <v>57.7</v>
      </c>
      <c r="N17" s="136"/>
      <c r="O17" s="117">
        <v>4</v>
      </c>
      <c r="P17" s="137">
        <f t="shared" si="0"/>
        <v>7.84283768819242</v>
      </c>
      <c r="Q17" s="117"/>
      <c r="R17" s="117" t="s">
        <v>1289</v>
      </c>
      <c r="S17" s="117" t="s">
        <v>1290</v>
      </c>
      <c r="T17" s="117" t="s">
        <v>1291</v>
      </c>
      <c r="U17" s="117">
        <f t="shared" si="1"/>
        <v>8</v>
      </c>
      <c r="V17" s="117"/>
      <c r="W17" s="117"/>
      <c r="X17" s="117"/>
      <c r="Y17" s="117"/>
      <c r="Z17" s="117"/>
      <c r="AA17" s="117"/>
      <c r="AB17" s="117"/>
      <c r="AC17" s="117"/>
      <c r="AD17" s="117"/>
      <c r="AE17" s="117"/>
    </row>
    <row r="18" s="111" customFormat="1" hidden="1" customHeight="1" spans="1:31">
      <c r="A18" s="117" t="s">
        <v>1283</v>
      </c>
      <c r="B18" s="134" t="s">
        <v>124</v>
      </c>
      <c r="C18" s="117" t="s">
        <v>118</v>
      </c>
      <c r="D18" s="117" t="s">
        <v>1306</v>
      </c>
      <c r="E18" s="117" t="s">
        <v>1121</v>
      </c>
      <c r="F18" s="135">
        <v>46252</v>
      </c>
      <c r="G18" s="117"/>
      <c r="H18" s="117" t="s">
        <v>1285</v>
      </c>
      <c r="I18" s="117" t="s">
        <v>1286</v>
      </c>
      <c r="J18" s="117" t="s">
        <v>1287</v>
      </c>
      <c r="K18" s="117" t="s">
        <v>1121</v>
      </c>
      <c r="L18" s="117">
        <v>2100</v>
      </c>
      <c r="M18" s="136">
        <v>59.8</v>
      </c>
      <c r="N18" s="136"/>
      <c r="O18" s="117">
        <v>4</v>
      </c>
      <c r="P18" s="137">
        <f t="shared" si="0"/>
        <v>8.12827892121156</v>
      </c>
      <c r="Q18" s="117"/>
      <c r="R18" s="117" t="s">
        <v>1289</v>
      </c>
      <c r="S18" s="117" t="s">
        <v>1290</v>
      </c>
      <c r="T18" s="117" t="s">
        <v>1291</v>
      </c>
      <c r="U18" s="117">
        <f t="shared" si="1"/>
        <v>8</v>
      </c>
      <c r="V18" s="117"/>
      <c r="W18" s="117"/>
      <c r="X18" s="117"/>
      <c r="Y18" s="117"/>
      <c r="Z18" s="117"/>
      <c r="AA18" s="117"/>
      <c r="AB18" s="117"/>
      <c r="AC18" s="117"/>
      <c r="AD18" s="117"/>
      <c r="AE18" s="117"/>
    </row>
    <row r="19" s="111" customFormat="1" hidden="1" customHeight="1" spans="1:31">
      <c r="A19" s="117" t="s">
        <v>1283</v>
      </c>
      <c r="B19" s="134" t="s">
        <v>124</v>
      </c>
      <c r="C19" s="117" t="s">
        <v>118</v>
      </c>
      <c r="D19" s="117" t="s">
        <v>1307</v>
      </c>
      <c r="E19" s="117" t="s">
        <v>1121</v>
      </c>
      <c r="F19" s="135">
        <v>46252</v>
      </c>
      <c r="G19" s="117"/>
      <c r="H19" s="117" t="s">
        <v>1285</v>
      </c>
      <c r="I19" s="117" t="s">
        <v>1286</v>
      </c>
      <c r="J19" s="117" t="s">
        <v>1287</v>
      </c>
      <c r="K19" s="117" t="s">
        <v>1121</v>
      </c>
      <c r="L19" s="117">
        <v>1800</v>
      </c>
      <c r="M19" s="136">
        <v>50.1</v>
      </c>
      <c r="N19" s="136"/>
      <c r="O19" s="117">
        <v>4</v>
      </c>
      <c r="P19" s="137">
        <f t="shared" si="0"/>
        <v>7.90142927550518</v>
      </c>
      <c r="Q19" s="117"/>
      <c r="R19" s="117" t="s">
        <v>1289</v>
      </c>
      <c r="S19" s="117" t="s">
        <v>1290</v>
      </c>
      <c r="T19" s="117" t="s">
        <v>1291</v>
      </c>
      <c r="U19" s="117">
        <f t="shared" si="1"/>
        <v>8</v>
      </c>
      <c r="V19" s="117"/>
      <c r="W19" s="117"/>
      <c r="X19" s="117"/>
      <c r="Y19" s="117"/>
      <c r="Z19" s="117"/>
      <c r="AA19" s="117"/>
      <c r="AB19" s="117"/>
      <c r="AC19" s="117"/>
      <c r="AD19" s="117"/>
      <c r="AE19" s="117"/>
    </row>
    <row r="20" s="111" customFormat="1" hidden="1" customHeight="1" spans="1:31">
      <c r="A20" s="117" t="s">
        <v>1283</v>
      </c>
      <c r="B20" s="134" t="s">
        <v>124</v>
      </c>
      <c r="C20" s="117" t="s">
        <v>118</v>
      </c>
      <c r="D20" s="117" t="s">
        <v>1308</v>
      </c>
      <c r="E20" s="117" t="s">
        <v>1121</v>
      </c>
      <c r="F20" s="135">
        <v>46252</v>
      </c>
      <c r="G20" s="117"/>
      <c r="H20" s="117" t="s">
        <v>1285</v>
      </c>
      <c r="I20" s="117" t="s">
        <v>1286</v>
      </c>
      <c r="J20" s="117" t="s">
        <v>1287</v>
      </c>
      <c r="K20" s="117" t="s">
        <v>1121</v>
      </c>
      <c r="L20" s="117">
        <v>1800</v>
      </c>
      <c r="M20" s="136">
        <v>50.8</v>
      </c>
      <c r="N20" s="136"/>
      <c r="O20" s="117">
        <v>4</v>
      </c>
      <c r="P20" s="137">
        <f t="shared" si="0"/>
        <v>8.01182848693938</v>
      </c>
      <c r="Q20" s="117"/>
      <c r="R20" s="117" t="s">
        <v>1289</v>
      </c>
      <c r="S20" s="117" t="s">
        <v>1290</v>
      </c>
      <c r="T20" s="117" t="s">
        <v>1291</v>
      </c>
      <c r="U20" s="117">
        <f t="shared" si="1"/>
        <v>8</v>
      </c>
      <c r="V20" s="117"/>
      <c r="W20" s="117"/>
      <c r="X20" s="117"/>
      <c r="Y20" s="117"/>
      <c r="Z20" s="117"/>
      <c r="AA20" s="117"/>
      <c r="AB20" s="117"/>
      <c r="AC20" s="117"/>
      <c r="AD20" s="117"/>
      <c r="AE20" s="117"/>
    </row>
    <row r="21" s="111" customFormat="1" hidden="1" customHeight="1" spans="1:31">
      <c r="A21" s="117" t="s">
        <v>1283</v>
      </c>
      <c r="B21" s="134" t="s">
        <v>124</v>
      </c>
      <c r="C21" s="117" t="s">
        <v>118</v>
      </c>
      <c r="D21" s="117" t="s">
        <v>1309</v>
      </c>
      <c r="E21" s="117" t="s">
        <v>1121</v>
      </c>
      <c r="F21" s="135">
        <v>46252</v>
      </c>
      <c r="G21" s="117"/>
      <c r="H21" s="117" t="s">
        <v>1285</v>
      </c>
      <c r="I21" s="117" t="s">
        <v>1286</v>
      </c>
      <c r="J21" s="117" t="s">
        <v>1287</v>
      </c>
      <c r="K21" s="117" t="s">
        <v>1121</v>
      </c>
      <c r="L21" s="117">
        <v>1800</v>
      </c>
      <c r="M21" s="136">
        <v>63.2</v>
      </c>
      <c r="N21" s="136"/>
      <c r="O21" s="117">
        <v>5</v>
      </c>
      <c r="P21" s="137">
        <f t="shared" si="0"/>
        <v>9.96747166091671</v>
      </c>
      <c r="Q21" s="117"/>
      <c r="R21" s="117" t="s">
        <v>1289</v>
      </c>
      <c r="S21" s="117" t="s">
        <v>1290</v>
      </c>
      <c r="T21" s="117" t="s">
        <v>1291</v>
      </c>
      <c r="U21" s="117">
        <f t="shared" si="1"/>
        <v>10</v>
      </c>
      <c r="V21" s="117"/>
      <c r="W21" s="117"/>
      <c r="X21" s="117"/>
      <c r="Y21" s="117"/>
      <c r="Z21" s="117"/>
      <c r="AA21" s="117"/>
      <c r="AB21" s="117"/>
      <c r="AC21" s="117"/>
      <c r="AD21" s="117"/>
      <c r="AE21" s="117"/>
    </row>
    <row r="22" s="111" customFormat="1" hidden="1" customHeight="1" spans="1:31">
      <c r="A22" s="117" t="s">
        <v>1283</v>
      </c>
      <c r="B22" s="134" t="s">
        <v>124</v>
      </c>
      <c r="C22" s="117" t="s">
        <v>118</v>
      </c>
      <c r="D22" s="117" t="s">
        <v>1310</v>
      </c>
      <c r="E22" s="117" t="s">
        <v>1121</v>
      </c>
      <c r="F22" s="135">
        <v>46252</v>
      </c>
      <c r="G22" s="117"/>
      <c r="H22" s="117" t="s">
        <v>1285</v>
      </c>
      <c r="I22" s="117" t="s">
        <v>1286</v>
      </c>
      <c r="J22" s="117" t="s">
        <v>1287</v>
      </c>
      <c r="K22" s="117" t="s">
        <v>1121</v>
      </c>
      <c r="L22" s="117">
        <v>1500</v>
      </c>
      <c r="M22" s="136">
        <v>30</v>
      </c>
      <c r="N22" s="136"/>
      <c r="O22" s="117">
        <v>3</v>
      </c>
      <c r="P22" s="137">
        <f t="shared" si="0"/>
        <v>5.74162679425837</v>
      </c>
      <c r="Q22" s="117"/>
      <c r="R22" s="117" t="s">
        <v>1289</v>
      </c>
      <c r="S22" s="117" t="s">
        <v>1290</v>
      </c>
      <c r="T22" s="117" t="s">
        <v>1291</v>
      </c>
      <c r="U22" s="117">
        <f t="shared" si="1"/>
        <v>6</v>
      </c>
      <c r="V22" s="117"/>
      <c r="W22" s="117"/>
      <c r="X22" s="117"/>
      <c r="Y22" s="117"/>
      <c r="Z22" s="117"/>
      <c r="AA22" s="117"/>
      <c r="AB22" s="117"/>
      <c r="AC22" s="117"/>
      <c r="AD22" s="117"/>
      <c r="AE22" s="117"/>
    </row>
    <row r="23" s="111" customFormat="1" hidden="1" customHeight="1" spans="1:31">
      <c r="A23" s="117" t="s">
        <v>1283</v>
      </c>
      <c r="B23" s="134" t="s">
        <v>124</v>
      </c>
      <c r="C23" s="117" t="s">
        <v>118</v>
      </c>
      <c r="D23" s="117" t="s">
        <v>1311</v>
      </c>
      <c r="E23" s="117" t="s">
        <v>1121</v>
      </c>
      <c r="F23" s="135">
        <v>46252</v>
      </c>
      <c r="G23" s="117"/>
      <c r="H23" s="117" t="s">
        <v>1285</v>
      </c>
      <c r="I23" s="117" t="s">
        <v>1286</v>
      </c>
      <c r="J23" s="117" t="s">
        <v>1287</v>
      </c>
      <c r="K23" s="117" t="s">
        <v>1121</v>
      </c>
      <c r="L23" s="117">
        <v>2400</v>
      </c>
      <c r="M23" s="136">
        <v>25.1</v>
      </c>
      <c r="N23" s="136"/>
      <c r="O23" s="117">
        <v>4</v>
      </c>
      <c r="P23" s="137">
        <f t="shared" si="0"/>
        <v>2.98875418723271</v>
      </c>
      <c r="Q23" s="117" t="s">
        <v>1288</v>
      </c>
      <c r="R23" s="117" t="s">
        <v>1289</v>
      </c>
      <c r="S23" s="117" t="s">
        <v>1290</v>
      </c>
      <c r="T23" s="117" t="s">
        <v>1291</v>
      </c>
      <c r="U23" s="117">
        <f t="shared" si="1"/>
        <v>8</v>
      </c>
      <c r="V23" s="117"/>
      <c r="W23" s="117"/>
      <c r="X23" s="117"/>
      <c r="Y23" s="117"/>
      <c r="Z23" s="117"/>
      <c r="AA23" s="117"/>
      <c r="AB23" s="117"/>
      <c r="AC23" s="117"/>
      <c r="AD23" s="117"/>
      <c r="AE23" s="117"/>
    </row>
    <row r="24" s="111" customFormat="1" hidden="1" customHeight="1" spans="1:31">
      <c r="A24" s="117" t="s">
        <v>1283</v>
      </c>
      <c r="B24" s="134" t="s">
        <v>124</v>
      </c>
      <c r="C24" s="117" t="s">
        <v>118</v>
      </c>
      <c r="D24" s="117" t="s">
        <v>1312</v>
      </c>
      <c r="E24" s="117" t="s">
        <v>1121</v>
      </c>
      <c r="F24" s="135">
        <v>46252</v>
      </c>
      <c r="G24" s="117"/>
      <c r="H24" s="117" t="s">
        <v>1285</v>
      </c>
      <c r="I24" s="117" t="s">
        <v>1286</v>
      </c>
      <c r="J24" s="117" t="s">
        <v>1287</v>
      </c>
      <c r="K24" s="117" t="s">
        <v>1121</v>
      </c>
      <c r="L24" s="117">
        <v>2100</v>
      </c>
      <c r="M24" s="136">
        <v>18.9</v>
      </c>
      <c r="N24" s="136"/>
      <c r="O24" s="117">
        <v>3</v>
      </c>
      <c r="P24" s="137">
        <f t="shared" si="0"/>
        <v>2.56897109717221</v>
      </c>
      <c r="Q24" s="117" t="s">
        <v>1288</v>
      </c>
      <c r="R24" s="117" t="s">
        <v>1289</v>
      </c>
      <c r="S24" s="117" t="s">
        <v>1290</v>
      </c>
      <c r="T24" s="117" t="s">
        <v>1291</v>
      </c>
      <c r="U24" s="117">
        <f t="shared" si="1"/>
        <v>6</v>
      </c>
      <c r="V24" s="117"/>
      <c r="W24" s="117"/>
      <c r="X24" s="117"/>
      <c r="Y24" s="117"/>
      <c r="Z24" s="117"/>
      <c r="AA24" s="117"/>
      <c r="AB24" s="117"/>
      <c r="AC24" s="117"/>
      <c r="AD24" s="117"/>
      <c r="AE24" s="117"/>
    </row>
    <row r="25" s="111" customFormat="1" hidden="1" customHeight="1" spans="1:31">
      <c r="A25" s="117" t="s">
        <v>1283</v>
      </c>
      <c r="B25" s="134" t="s">
        <v>124</v>
      </c>
      <c r="C25" s="117" t="s">
        <v>118</v>
      </c>
      <c r="D25" s="117" t="s">
        <v>1313</v>
      </c>
      <c r="E25" s="117" t="s">
        <v>1121</v>
      </c>
      <c r="F25" s="135">
        <v>46252</v>
      </c>
      <c r="G25" s="117"/>
      <c r="H25" s="117" t="s">
        <v>1285</v>
      </c>
      <c r="I25" s="117" t="s">
        <v>1286</v>
      </c>
      <c r="J25" s="117" t="s">
        <v>1287</v>
      </c>
      <c r="K25" s="117" t="s">
        <v>1121</v>
      </c>
      <c r="L25" s="117">
        <v>1800</v>
      </c>
      <c r="M25" s="136">
        <v>12.6</v>
      </c>
      <c r="N25" s="136"/>
      <c r="O25" s="117">
        <v>3</v>
      </c>
      <c r="P25" s="137">
        <f t="shared" si="0"/>
        <v>1.98718580581567</v>
      </c>
      <c r="Q25" s="117" t="s">
        <v>1288</v>
      </c>
      <c r="R25" s="117" t="s">
        <v>1289</v>
      </c>
      <c r="S25" s="117" t="s">
        <v>1290</v>
      </c>
      <c r="T25" s="117" t="s">
        <v>1291</v>
      </c>
      <c r="U25" s="117">
        <f t="shared" si="1"/>
        <v>6</v>
      </c>
      <c r="V25" s="117"/>
      <c r="W25" s="117"/>
      <c r="X25" s="117"/>
      <c r="Y25" s="117"/>
      <c r="Z25" s="117"/>
      <c r="AA25" s="117"/>
      <c r="AB25" s="117"/>
      <c r="AC25" s="117"/>
      <c r="AD25" s="117"/>
      <c r="AE25" s="117"/>
    </row>
    <row r="26" s="111" customFormat="1" customHeight="1" spans="1:31">
      <c r="A26" s="117" t="s">
        <v>1283</v>
      </c>
      <c r="B26" s="134" t="s">
        <v>124</v>
      </c>
      <c r="C26" s="117" t="s">
        <v>118</v>
      </c>
      <c r="D26" s="117" t="s">
        <v>1314</v>
      </c>
      <c r="E26" s="117" t="s">
        <v>1121</v>
      </c>
      <c r="F26" s="135">
        <v>46253</v>
      </c>
      <c r="G26" s="117"/>
      <c r="H26" s="117" t="s">
        <v>1285</v>
      </c>
      <c r="I26" s="117" t="s">
        <v>1315</v>
      </c>
      <c r="J26" s="117" t="s">
        <v>1316</v>
      </c>
      <c r="K26" s="117" t="s">
        <v>1121</v>
      </c>
      <c r="L26" s="117">
        <v>200</v>
      </c>
      <c r="M26" s="140">
        <v>12.8</v>
      </c>
      <c r="N26" s="140"/>
      <c r="O26" s="117">
        <v>6</v>
      </c>
      <c r="P26" s="141">
        <f t="shared" si="0"/>
        <v>12.0122374669194</v>
      </c>
      <c r="Q26" s="117"/>
      <c r="R26" s="117" t="s">
        <v>1289</v>
      </c>
      <c r="S26" s="117" t="s">
        <v>1317</v>
      </c>
      <c r="T26" s="117" t="s">
        <v>1291</v>
      </c>
      <c r="U26" s="117">
        <f t="shared" si="1"/>
        <v>12</v>
      </c>
      <c r="V26" s="117"/>
      <c r="W26" s="117"/>
      <c r="X26" s="117"/>
      <c r="Y26" s="117"/>
      <c r="Z26" s="117"/>
      <c r="AA26" s="117"/>
      <c r="AB26" s="117"/>
      <c r="AC26" s="117"/>
      <c r="AD26" s="117"/>
      <c r="AE26" s="117"/>
    </row>
    <row r="27" s="111" customFormat="1" customHeight="1" spans="1:31">
      <c r="A27" s="117" t="s">
        <v>1283</v>
      </c>
      <c r="B27" s="134" t="s">
        <v>124</v>
      </c>
      <c r="C27" s="117" t="s">
        <v>118</v>
      </c>
      <c r="D27" s="117" t="s">
        <v>1318</v>
      </c>
      <c r="E27" s="117" t="s">
        <v>1121</v>
      </c>
      <c r="F27" s="135">
        <v>46253</v>
      </c>
      <c r="G27" s="117"/>
      <c r="H27" s="117" t="s">
        <v>1285</v>
      </c>
      <c r="I27" s="117" t="s">
        <v>1315</v>
      </c>
      <c r="J27" s="117" t="s">
        <v>1316</v>
      </c>
      <c r="K27" s="117" t="s">
        <v>1121</v>
      </c>
      <c r="L27" s="117">
        <v>200</v>
      </c>
      <c r="M27" s="140">
        <v>6.5</v>
      </c>
      <c r="N27" s="140"/>
      <c r="O27" s="117">
        <v>3</v>
      </c>
      <c r="P27" s="141">
        <f t="shared" si="0"/>
        <v>6.09996433867002</v>
      </c>
      <c r="Q27" s="117"/>
      <c r="R27" s="117" t="s">
        <v>1289</v>
      </c>
      <c r="S27" s="117" t="s">
        <v>1317</v>
      </c>
      <c r="T27" s="117" t="s">
        <v>1291</v>
      </c>
      <c r="U27" s="117">
        <f t="shared" si="1"/>
        <v>6</v>
      </c>
      <c r="V27" s="117"/>
      <c r="W27" s="117"/>
      <c r="X27" s="117"/>
      <c r="Y27" s="117"/>
      <c r="Z27" s="117"/>
      <c r="AA27" s="117"/>
      <c r="AB27" s="117"/>
      <c r="AC27" s="117"/>
      <c r="AD27" s="117"/>
      <c r="AE27" s="117"/>
    </row>
    <row r="28" s="111" customFormat="1" customHeight="1" spans="1:31">
      <c r="A28" s="117" t="s">
        <v>1283</v>
      </c>
      <c r="B28" s="134" t="s">
        <v>124</v>
      </c>
      <c r="C28" s="117" t="s">
        <v>118</v>
      </c>
      <c r="D28" s="117" t="s">
        <v>1319</v>
      </c>
      <c r="E28" s="117" t="s">
        <v>1121</v>
      </c>
      <c r="F28" s="135">
        <v>46253</v>
      </c>
      <c r="G28" s="117"/>
      <c r="H28" s="117" t="s">
        <v>1285</v>
      </c>
      <c r="I28" s="117" t="s">
        <v>1315</v>
      </c>
      <c r="J28" s="117" t="s">
        <v>1316</v>
      </c>
      <c r="K28" s="117" t="s">
        <v>1121</v>
      </c>
      <c r="L28" s="117">
        <v>200</v>
      </c>
      <c r="M28" s="140">
        <v>10.7</v>
      </c>
      <c r="N28" s="140"/>
      <c r="O28" s="117">
        <v>5</v>
      </c>
      <c r="P28" s="141">
        <f t="shared" si="0"/>
        <v>10.041479757503</v>
      </c>
      <c r="Q28" s="117"/>
      <c r="R28" s="117" t="s">
        <v>1289</v>
      </c>
      <c r="S28" s="117" t="s">
        <v>1317</v>
      </c>
      <c r="T28" s="117" t="s">
        <v>1291</v>
      </c>
      <c r="U28" s="117">
        <f t="shared" si="1"/>
        <v>10</v>
      </c>
      <c r="V28" s="117"/>
      <c r="W28" s="117"/>
      <c r="X28" s="117"/>
      <c r="Y28" s="117"/>
      <c r="Z28" s="117"/>
      <c r="AA28" s="117"/>
      <c r="AB28" s="117"/>
      <c r="AC28" s="117"/>
      <c r="AD28" s="117"/>
      <c r="AE28" s="117"/>
    </row>
    <row r="29" s="111" customFormat="1" customHeight="1" spans="1:31">
      <c r="A29" s="117" t="s">
        <v>1283</v>
      </c>
      <c r="B29" s="134" t="s">
        <v>124</v>
      </c>
      <c r="C29" s="117" t="s">
        <v>118</v>
      </c>
      <c r="D29" s="117" t="s">
        <v>1320</v>
      </c>
      <c r="E29" s="117" t="s">
        <v>1121</v>
      </c>
      <c r="F29" s="135">
        <v>46253</v>
      </c>
      <c r="G29" s="117"/>
      <c r="H29" s="117" t="s">
        <v>1285</v>
      </c>
      <c r="I29" s="117" t="s">
        <v>1315</v>
      </c>
      <c r="J29" s="117" t="s">
        <v>1316</v>
      </c>
      <c r="K29" s="117" t="s">
        <v>1121</v>
      </c>
      <c r="L29" s="117">
        <v>200</v>
      </c>
      <c r="M29" s="140">
        <v>12.8</v>
      </c>
      <c r="N29" s="140"/>
      <c r="O29" s="117">
        <v>6</v>
      </c>
      <c r="P29" s="141">
        <f t="shared" si="0"/>
        <v>12.0122374669194</v>
      </c>
      <c r="Q29" s="117"/>
      <c r="R29" s="117" t="s">
        <v>1289</v>
      </c>
      <c r="S29" s="117" t="s">
        <v>1317</v>
      </c>
      <c r="T29" s="117" t="s">
        <v>1291</v>
      </c>
      <c r="U29" s="117">
        <f t="shared" si="1"/>
        <v>12</v>
      </c>
      <c r="V29" s="117"/>
      <c r="W29" s="117"/>
      <c r="X29" s="117"/>
      <c r="Y29" s="117"/>
      <c r="Z29" s="117"/>
      <c r="AA29" s="117"/>
      <c r="AB29" s="117"/>
      <c r="AC29" s="117"/>
      <c r="AD29" s="117"/>
      <c r="AE29" s="117"/>
    </row>
    <row r="30" s="111" customFormat="1" customHeight="1" spans="1:31">
      <c r="A30" s="117" t="s">
        <v>1283</v>
      </c>
      <c r="B30" s="134" t="s">
        <v>124</v>
      </c>
      <c r="C30" s="117" t="s">
        <v>118</v>
      </c>
      <c r="D30" s="117" t="s">
        <v>1321</v>
      </c>
      <c r="E30" s="117" t="s">
        <v>1121</v>
      </c>
      <c r="F30" s="135">
        <v>46253</v>
      </c>
      <c r="G30" s="117"/>
      <c r="H30" s="117" t="s">
        <v>1285</v>
      </c>
      <c r="I30" s="117" t="s">
        <v>1315</v>
      </c>
      <c r="J30" s="117" t="s">
        <v>1316</v>
      </c>
      <c r="K30" s="117" t="s">
        <v>1121</v>
      </c>
      <c r="L30" s="117">
        <v>200</v>
      </c>
      <c r="M30" s="140">
        <v>12.8</v>
      </c>
      <c r="N30" s="140"/>
      <c r="O30" s="117">
        <v>6</v>
      </c>
      <c r="P30" s="141">
        <f t="shared" si="0"/>
        <v>12.0122374669194</v>
      </c>
      <c r="Q30" s="139"/>
      <c r="R30" s="117" t="s">
        <v>1289</v>
      </c>
      <c r="S30" s="117" t="s">
        <v>1317</v>
      </c>
      <c r="T30" s="117" t="s">
        <v>1291</v>
      </c>
      <c r="U30" s="117">
        <f t="shared" si="1"/>
        <v>12</v>
      </c>
      <c r="V30" s="117"/>
      <c r="W30" s="117"/>
      <c r="X30" s="117"/>
      <c r="Y30" s="117"/>
      <c r="Z30" s="117"/>
      <c r="AA30" s="117"/>
      <c r="AB30" s="117"/>
      <c r="AC30" s="117"/>
      <c r="AD30" s="117"/>
      <c r="AE30" s="117"/>
    </row>
    <row r="31" s="111" customFormat="1" customHeight="1" spans="1:31">
      <c r="A31" s="117" t="s">
        <v>1283</v>
      </c>
      <c r="B31" s="134" t="s">
        <v>124</v>
      </c>
      <c r="C31" s="117" t="s">
        <v>118</v>
      </c>
      <c r="D31" s="117" t="s">
        <v>1322</v>
      </c>
      <c r="E31" s="117" t="s">
        <v>1121</v>
      </c>
      <c r="F31" s="135">
        <v>46253</v>
      </c>
      <c r="G31" s="117"/>
      <c r="H31" s="117" t="s">
        <v>1285</v>
      </c>
      <c r="I31" s="117" t="s">
        <v>1315</v>
      </c>
      <c r="J31" s="117" t="s">
        <v>1316</v>
      </c>
      <c r="K31" s="117" t="s">
        <v>1121</v>
      </c>
      <c r="L31" s="117">
        <v>200</v>
      </c>
      <c r="M31" s="140">
        <v>8.5</v>
      </c>
      <c r="N31" s="140"/>
      <c r="O31" s="117">
        <v>4</v>
      </c>
      <c r="P31" s="141">
        <f t="shared" si="0"/>
        <v>7.97687644287618</v>
      </c>
      <c r="Q31" s="139"/>
      <c r="R31" s="117" t="s">
        <v>1289</v>
      </c>
      <c r="S31" s="117" t="s">
        <v>1317</v>
      </c>
      <c r="T31" s="117" t="s">
        <v>1291</v>
      </c>
      <c r="U31" s="117">
        <f t="shared" si="1"/>
        <v>8</v>
      </c>
      <c r="V31" s="117"/>
      <c r="W31" s="117"/>
      <c r="X31" s="117"/>
      <c r="Y31" s="117"/>
      <c r="Z31" s="117"/>
      <c r="AA31" s="117"/>
      <c r="AB31" s="117"/>
      <c r="AC31" s="117"/>
      <c r="AD31" s="117"/>
      <c r="AE31" s="117"/>
    </row>
    <row r="32" s="111" customFormat="1" customHeight="1" spans="1:31">
      <c r="A32" s="117" t="s">
        <v>1283</v>
      </c>
      <c r="B32" s="134" t="s">
        <v>124</v>
      </c>
      <c r="C32" s="117" t="s">
        <v>118</v>
      </c>
      <c r="D32" s="117" t="s">
        <v>1323</v>
      </c>
      <c r="E32" s="117" t="s">
        <v>1121</v>
      </c>
      <c r="F32" s="135">
        <v>46253</v>
      </c>
      <c r="G32" s="117"/>
      <c r="H32" s="117" t="s">
        <v>1285</v>
      </c>
      <c r="I32" s="117" t="s">
        <v>1315</v>
      </c>
      <c r="J32" s="117" t="s">
        <v>1316</v>
      </c>
      <c r="K32" s="117" t="s">
        <v>1121</v>
      </c>
      <c r="L32" s="117">
        <v>200</v>
      </c>
      <c r="M32" s="140">
        <v>13.1</v>
      </c>
      <c r="N32" s="140"/>
      <c r="O32" s="117">
        <v>6</v>
      </c>
      <c r="P32" s="141">
        <f t="shared" si="0"/>
        <v>12.2937742825503</v>
      </c>
      <c r="Q32" s="139"/>
      <c r="R32" s="117" t="s">
        <v>1289</v>
      </c>
      <c r="S32" s="117" t="s">
        <v>1317</v>
      </c>
      <c r="T32" s="117" t="s">
        <v>1291</v>
      </c>
      <c r="U32" s="117">
        <f t="shared" si="1"/>
        <v>12</v>
      </c>
      <c r="V32" s="117"/>
      <c r="W32" s="117"/>
      <c r="X32" s="117"/>
      <c r="Y32" s="117"/>
      <c r="Z32" s="117"/>
      <c r="AA32" s="117"/>
      <c r="AB32" s="117"/>
      <c r="AC32" s="117"/>
      <c r="AD32" s="117"/>
      <c r="AE32" s="117"/>
    </row>
    <row r="33" s="111" customFormat="1" customHeight="1" spans="1:31">
      <c r="A33" s="117" t="s">
        <v>1283</v>
      </c>
      <c r="B33" s="134" t="s">
        <v>124</v>
      </c>
      <c r="C33" s="117" t="s">
        <v>118</v>
      </c>
      <c r="D33" s="117" t="s">
        <v>1324</v>
      </c>
      <c r="E33" s="117" t="s">
        <v>1121</v>
      </c>
      <c r="F33" s="135">
        <v>46253</v>
      </c>
      <c r="G33" s="117"/>
      <c r="H33" s="117" t="s">
        <v>1285</v>
      </c>
      <c r="I33" s="117" t="s">
        <v>1315</v>
      </c>
      <c r="J33" s="117" t="s">
        <v>1316</v>
      </c>
      <c r="K33" s="117" t="s">
        <v>1121</v>
      </c>
      <c r="L33" s="117">
        <v>200</v>
      </c>
      <c r="M33" s="140">
        <v>13.3</v>
      </c>
      <c r="N33" s="140"/>
      <c r="O33" s="117">
        <v>6</v>
      </c>
      <c r="P33" s="141">
        <f t="shared" si="0"/>
        <v>12.481465492971</v>
      </c>
      <c r="Q33" s="139"/>
      <c r="R33" s="117" t="s">
        <v>1289</v>
      </c>
      <c r="S33" s="117" t="s">
        <v>1317</v>
      </c>
      <c r="T33" s="117" t="s">
        <v>1291</v>
      </c>
      <c r="U33" s="117">
        <f t="shared" si="1"/>
        <v>12</v>
      </c>
      <c r="V33" s="117"/>
      <c r="W33" s="117"/>
      <c r="X33" s="117"/>
      <c r="Y33" s="117"/>
      <c r="Z33" s="117"/>
      <c r="AA33" s="117"/>
      <c r="AB33" s="117"/>
      <c r="AC33" s="117"/>
      <c r="AD33" s="117"/>
      <c r="AE33" s="117"/>
    </row>
    <row r="34" s="111" customFormat="1" customHeight="1" spans="1:31">
      <c r="A34" s="117" t="s">
        <v>1283</v>
      </c>
      <c r="B34" s="134" t="s">
        <v>124</v>
      </c>
      <c r="C34" s="117" t="s">
        <v>118</v>
      </c>
      <c r="D34" s="117" t="s">
        <v>1325</v>
      </c>
      <c r="E34" s="117" t="s">
        <v>1121</v>
      </c>
      <c r="F34" s="135">
        <v>46253</v>
      </c>
      <c r="G34" s="117"/>
      <c r="H34" s="117" t="s">
        <v>1285</v>
      </c>
      <c r="I34" s="117" t="s">
        <v>1315</v>
      </c>
      <c r="J34" s="117" t="s">
        <v>1316</v>
      </c>
      <c r="K34" s="117" t="s">
        <v>1121</v>
      </c>
      <c r="L34" s="117">
        <v>200</v>
      </c>
      <c r="M34" s="140">
        <v>6.4</v>
      </c>
      <c r="N34" s="140"/>
      <c r="O34" s="117">
        <v>3</v>
      </c>
      <c r="P34" s="141">
        <f t="shared" si="0"/>
        <v>6.00611873345971</v>
      </c>
      <c r="Q34" s="117"/>
      <c r="R34" s="117" t="s">
        <v>1289</v>
      </c>
      <c r="S34" s="117" t="s">
        <v>1317</v>
      </c>
      <c r="T34" s="117" t="s">
        <v>1291</v>
      </c>
      <c r="U34" s="117">
        <f t="shared" si="1"/>
        <v>6</v>
      </c>
      <c r="V34" s="117"/>
      <c r="W34" s="117"/>
      <c r="X34" s="117"/>
      <c r="Y34" s="117"/>
      <c r="Z34" s="117"/>
      <c r="AA34" s="117"/>
      <c r="AB34" s="117"/>
      <c r="AC34" s="117"/>
      <c r="AD34" s="117"/>
      <c r="AE34" s="117"/>
    </row>
    <row r="35" s="111" customFormat="1" customHeight="1" spans="1:31">
      <c r="A35" s="117" t="s">
        <v>1283</v>
      </c>
      <c r="B35" s="134" t="s">
        <v>124</v>
      </c>
      <c r="C35" s="117" t="s">
        <v>118</v>
      </c>
      <c r="D35" s="117" t="s">
        <v>1326</v>
      </c>
      <c r="E35" s="117" t="s">
        <v>1121</v>
      </c>
      <c r="F35" s="135">
        <v>46253</v>
      </c>
      <c r="G35" s="117"/>
      <c r="H35" s="117" t="s">
        <v>1285</v>
      </c>
      <c r="I35" s="117" t="s">
        <v>1315</v>
      </c>
      <c r="J35" s="117" t="s">
        <v>1316</v>
      </c>
      <c r="K35" s="117" t="s">
        <v>1121</v>
      </c>
      <c r="L35" s="117">
        <v>200</v>
      </c>
      <c r="M35" s="140">
        <v>12.7</v>
      </c>
      <c r="N35" s="140"/>
      <c r="O35" s="117">
        <v>6</v>
      </c>
      <c r="P35" s="141">
        <f t="shared" si="0"/>
        <v>11.9183918617091</v>
      </c>
      <c r="Q35" s="117"/>
      <c r="R35" s="117" t="s">
        <v>1289</v>
      </c>
      <c r="S35" s="117" t="s">
        <v>1317</v>
      </c>
      <c r="T35" s="117" t="s">
        <v>1291</v>
      </c>
      <c r="U35" s="117">
        <f t="shared" si="1"/>
        <v>12</v>
      </c>
      <c r="V35" s="117"/>
      <c r="W35" s="117"/>
      <c r="X35" s="117"/>
      <c r="Y35" s="117"/>
      <c r="Z35" s="117"/>
      <c r="AA35" s="117"/>
      <c r="AB35" s="117"/>
      <c r="AC35" s="117"/>
      <c r="AD35" s="117"/>
      <c r="AE35" s="117"/>
    </row>
    <row r="36" s="111" customFormat="1" customHeight="1" spans="1:31">
      <c r="A36" s="117" t="s">
        <v>1283</v>
      </c>
      <c r="B36" s="134" t="s">
        <v>124</v>
      </c>
      <c r="C36" s="117" t="s">
        <v>118</v>
      </c>
      <c r="D36" s="117" t="s">
        <v>1327</v>
      </c>
      <c r="E36" s="117" t="s">
        <v>1121</v>
      </c>
      <c r="F36" s="135">
        <v>46253</v>
      </c>
      <c r="G36" s="117"/>
      <c r="H36" s="117" t="s">
        <v>1285</v>
      </c>
      <c r="I36" s="117" t="s">
        <v>1315</v>
      </c>
      <c r="J36" s="117" t="s">
        <v>1316</v>
      </c>
      <c r="K36" s="117" t="s">
        <v>1121</v>
      </c>
      <c r="L36" s="117">
        <v>200</v>
      </c>
      <c r="M36" s="140">
        <v>8.5</v>
      </c>
      <c r="N36" s="140"/>
      <c r="O36" s="117">
        <v>4</v>
      </c>
      <c r="P36" s="141">
        <f t="shared" si="0"/>
        <v>7.97687644287618</v>
      </c>
      <c r="Q36" s="117"/>
      <c r="R36" s="117" t="s">
        <v>1289</v>
      </c>
      <c r="S36" s="117" t="s">
        <v>1317</v>
      </c>
      <c r="T36" s="117" t="s">
        <v>1291</v>
      </c>
      <c r="U36" s="117">
        <f t="shared" si="1"/>
        <v>8</v>
      </c>
      <c r="V36" s="117"/>
      <c r="W36" s="117"/>
      <c r="X36" s="117"/>
      <c r="Y36" s="117"/>
      <c r="Z36" s="117"/>
      <c r="AA36" s="117"/>
      <c r="AB36" s="117"/>
      <c r="AC36" s="117"/>
      <c r="AD36" s="117"/>
      <c r="AE36" s="117"/>
    </row>
    <row r="37" s="111" customFormat="1" customHeight="1" spans="1:31">
      <c r="A37" s="117" t="s">
        <v>1283</v>
      </c>
      <c r="B37" s="134" t="s">
        <v>124</v>
      </c>
      <c r="C37" s="117" t="s">
        <v>118</v>
      </c>
      <c r="D37" s="117" t="s">
        <v>1328</v>
      </c>
      <c r="E37" s="117" t="s">
        <v>1121</v>
      </c>
      <c r="F37" s="135">
        <v>46253</v>
      </c>
      <c r="G37" s="117"/>
      <c r="H37" s="117" t="s">
        <v>1285</v>
      </c>
      <c r="I37" s="117" t="s">
        <v>1315</v>
      </c>
      <c r="J37" s="117" t="s">
        <v>1316</v>
      </c>
      <c r="K37" s="117" t="s">
        <v>1121</v>
      </c>
      <c r="L37" s="117">
        <v>200</v>
      </c>
      <c r="M37" s="140">
        <v>8.6</v>
      </c>
      <c r="N37" s="140"/>
      <c r="O37" s="117">
        <v>4</v>
      </c>
      <c r="P37" s="141">
        <f t="shared" si="0"/>
        <v>8.07072204808649</v>
      </c>
      <c r="Q37" s="117"/>
      <c r="R37" s="117" t="s">
        <v>1289</v>
      </c>
      <c r="S37" s="117" t="s">
        <v>1317</v>
      </c>
      <c r="T37" s="117" t="s">
        <v>1291</v>
      </c>
      <c r="U37" s="117">
        <f t="shared" si="1"/>
        <v>8</v>
      </c>
      <c r="V37" s="117"/>
      <c r="W37" s="117"/>
      <c r="X37" s="117"/>
      <c r="Y37" s="117"/>
      <c r="Z37" s="117"/>
      <c r="AA37" s="117"/>
      <c r="AB37" s="117"/>
      <c r="AC37" s="117"/>
      <c r="AD37" s="117"/>
      <c r="AE37" s="117"/>
    </row>
    <row r="38" s="111" customFormat="1" customHeight="1" spans="1:31">
      <c r="A38" s="117" t="s">
        <v>1283</v>
      </c>
      <c r="B38" s="134" t="s">
        <v>124</v>
      </c>
      <c r="C38" s="117" t="s">
        <v>118</v>
      </c>
      <c r="D38" s="117" t="s">
        <v>1329</v>
      </c>
      <c r="E38" s="117" t="s">
        <v>1121</v>
      </c>
      <c r="F38" s="135">
        <v>46253</v>
      </c>
      <c r="G38" s="117"/>
      <c r="H38" s="117" t="s">
        <v>1285</v>
      </c>
      <c r="I38" s="117" t="s">
        <v>1315</v>
      </c>
      <c r="J38" s="117" t="s">
        <v>1316</v>
      </c>
      <c r="K38" s="117" t="s">
        <v>1121</v>
      </c>
      <c r="L38" s="117">
        <v>200</v>
      </c>
      <c r="M38" s="140">
        <v>12.7</v>
      </c>
      <c r="N38" s="140"/>
      <c r="O38" s="117">
        <v>6</v>
      </c>
      <c r="P38" s="141">
        <f t="shared" si="0"/>
        <v>11.9183918617091</v>
      </c>
      <c r="Q38" s="117"/>
      <c r="R38" s="117" t="s">
        <v>1289</v>
      </c>
      <c r="S38" s="117" t="s">
        <v>1317</v>
      </c>
      <c r="T38" s="117" t="s">
        <v>1291</v>
      </c>
      <c r="U38" s="117">
        <f t="shared" si="1"/>
        <v>12</v>
      </c>
      <c r="V38" s="117"/>
      <c r="W38" s="117"/>
      <c r="X38" s="117"/>
      <c r="Y38" s="117"/>
      <c r="Z38" s="117"/>
      <c r="AA38" s="117"/>
      <c r="AB38" s="117"/>
      <c r="AC38" s="117"/>
      <c r="AD38" s="117"/>
      <c r="AE38" s="117"/>
    </row>
    <row r="39" s="111" customFormat="1" customHeight="1" spans="1:31">
      <c r="A39" s="117" t="s">
        <v>1283</v>
      </c>
      <c r="B39" s="134" t="s">
        <v>124</v>
      </c>
      <c r="C39" s="117" t="s">
        <v>118</v>
      </c>
      <c r="D39" s="117" t="s">
        <v>1330</v>
      </c>
      <c r="E39" s="117" t="s">
        <v>1121</v>
      </c>
      <c r="F39" s="135">
        <v>46253</v>
      </c>
      <c r="G39" s="117"/>
      <c r="H39" s="117" t="s">
        <v>1285</v>
      </c>
      <c r="I39" s="117" t="s">
        <v>1315</v>
      </c>
      <c r="J39" s="117" t="s">
        <v>1316</v>
      </c>
      <c r="K39" s="117" t="s">
        <v>1121</v>
      </c>
      <c r="L39" s="117">
        <v>200</v>
      </c>
      <c r="M39" s="140">
        <v>12.5</v>
      </c>
      <c r="N39" s="140"/>
      <c r="O39" s="117">
        <v>6</v>
      </c>
      <c r="P39" s="141">
        <f t="shared" si="0"/>
        <v>11.7307006512885</v>
      </c>
      <c r="Q39" s="117"/>
      <c r="R39" s="117" t="s">
        <v>1289</v>
      </c>
      <c r="S39" s="117" t="s">
        <v>1317</v>
      </c>
      <c r="T39" s="117" t="s">
        <v>1291</v>
      </c>
      <c r="U39" s="117">
        <f t="shared" si="1"/>
        <v>12</v>
      </c>
      <c r="V39" s="117"/>
      <c r="W39" s="117"/>
      <c r="X39" s="117"/>
      <c r="Y39" s="117"/>
      <c r="Z39" s="117"/>
      <c r="AA39" s="117"/>
      <c r="AB39" s="117"/>
      <c r="AC39" s="117"/>
      <c r="AD39" s="117"/>
      <c r="AE39" s="117"/>
    </row>
    <row r="40" s="111" customFormat="1" customHeight="1" spans="1:31">
      <c r="A40" s="117" t="s">
        <v>1283</v>
      </c>
      <c r="B40" s="134" t="s">
        <v>124</v>
      </c>
      <c r="C40" s="117" t="s">
        <v>118</v>
      </c>
      <c r="D40" s="117" t="s">
        <v>1331</v>
      </c>
      <c r="E40" s="117" t="s">
        <v>1121</v>
      </c>
      <c r="F40" s="135">
        <v>46253</v>
      </c>
      <c r="G40" s="117"/>
      <c r="H40" s="117" t="s">
        <v>1285</v>
      </c>
      <c r="I40" s="117" t="s">
        <v>1315</v>
      </c>
      <c r="J40" s="117" t="s">
        <v>1316</v>
      </c>
      <c r="K40" s="117" t="s">
        <v>1121</v>
      </c>
      <c r="L40" s="117">
        <v>200</v>
      </c>
      <c r="M40" s="140">
        <v>13</v>
      </c>
      <c r="N40" s="140"/>
      <c r="O40" s="117">
        <v>6</v>
      </c>
      <c r="P40" s="141">
        <f t="shared" si="0"/>
        <v>12.19992867734</v>
      </c>
      <c r="Q40" s="117"/>
      <c r="R40" s="117" t="s">
        <v>1289</v>
      </c>
      <c r="S40" s="117" t="s">
        <v>1317</v>
      </c>
      <c r="T40" s="117" t="s">
        <v>1291</v>
      </c>
      <c r="U40" s="117">
        <f t="shared" si="1"/>
        <v>12</v>
      </c>
      <c r="V40" s="117"/>
      <c r="W40" s="117"/>
      <c r="X40" s="117"/>
      <c r="Y40" s="117"/>
      <c r="Z40" s="117"/>
      <c r="AA40" s="117"/>
      <c r="AB40" s="117"/>
      <c r="AC40" s="117"/>
      <c r="AD40" s="117"/>
      <c r="AE40" s="117"/>
    </row>
    <row r="41" s="111" customFormat="1" customHeight="1" spans="1:31">
      <c r="A41" s="117" t="s">
        <v>1283</v>
      </c>
      <c r="B41" s="134" t="s">
        <v>124</v>
      </c>
      <c r="C41" s="117" t="s">
        <v>118</v>
      </c>
      <c r="D41" s="117" t="s">
        <v>1332</v>
      </c>
      <c r="E41" s="117" t="s">
        <v>1121</v>
      </c>
      <c r="F41" s="135">
        <v>46253</v>
      </c>
      <c r="G41" s="117"/>
      <c r="H41" s="117" t="s">
        <v>1285</v>
      </c>
      <c r="I41" s="117" t="s">
        <v>1315</v>
      </c>
      <c r="J41" s="117" t="s">
        <v>1316</v>
      </c>
      <c r="K41" s="117" t="s">
        <v>1121</v>
      </c>
      <c r="L41" s="117">
        <v>200</v>
      </c>
      <c r="M41" s="140">
        <v>6.4</v>
      </c>
      <c r="N41" s="140"/>
      <c r="O41" s="117">
        <v>3</v>
      </c>
      <c r="P41" s="141">
        <f t="shared" si="0"/>
        <v>6.00611873345971</v>
      </c>
      <c r="Q41" s="117"/>
      <c r="R41" s="117" t="s">
        <v>1289</v>
      </c>
      <c r="S41" s="117" t="s">
        <v>1317</v>
      </c>
      <c r="T41" s="117" t="s">
        <v>1291</v>
      </c>
      <c r="U41" s="117">
        <f t="shared" si="1"/>
        <v>6</v>
      </c>
      <c r="V41" s="117"/>
      <c r="W41" s="117"/>
      <c r="X41" s="117"/>
      <c r="Y41" s="117"/>
      <c r="Z41" s="117"/>
      <c r="AA41" s="117"/>
      <c r="AB41" s="117"/>
      <c r="AC41" s="117"/>
      <c r="AD41" s="117"/>
      <c r="AE41" s="117"/>
    </row>
    <row r="42" s="111" customFormat="1" customHeight="1" spans="1:31">
      <c r="A42" s="117" t="s">
        <v>1283</v>
      </c>
      <c r="B42" s="134" t="s">
        <v>124</v>
      </c>
      <c r="C42" s="117" t="s">
        <v>118</v>
      </c>
      <c r="D42" s="117" t="s">
        <v>1333</v>
      </c>
      <c r="E42" s="117" t="s">
        <v>1121</v>
      </c>
      <c r="F42" s="135">
        <v>46253</v>
      </c>
      <c r="G42" s="117"/>
      <c r="H42" s="117" t="s">
        <v>1285</v>
      </c>
      <c r="I42" s="117" t="s">
        <v>1315</v>
      </c>
      <c r="J42" s="117" t="s">
        <v>1316</v>
      </c>
      <c r="K42" s="117" t="s">
        <v>1121</v>
      </c>
      <c r="L42" s="117">
        <v>200</v>
      </c>
      <c r="M42" s="140">
        <v>12.6</v>
      </c>
      <c r="N42" s="140"/>
      <c r="O42" s="117">
        <v>6</v>
      </c>
      <c r="P42" s="141">
        <f t="shared" si="0"/>
        <v>11.8245462564988</v>
      </c>
      <c r="Q42" s="117"/>
      <c r="R42" s="117" t="s">
        <v>1289</v>
      </c>
      <c r="S42" s="117" t="s">
        <v>1317</v>
      </c>
      <c r="T42" s="117" t="s">
        <v>1291</v>
      </c>
      <c r="U42" s="117">
        <f t="shared" si="1"/>
        <v>12</v>
      </c>
      <c r="V42" s="117"/>
      <c r="W42" s="117"/>
      <c r="X42" s="117"/>
      <c r="Y42" s="117"/>
      <c r="Z42" s="117"/>
      <c r="AA42" s="117"/>
      <c r="AB42" s="117"/>
      <c r="AC42" s="117"/>
      <c r="AD42" s="117"/>
      <c r="AE42" s="117"/>
    </row>
    <row r="43" s="111" customFormat="1" customHeight="1" spans="1:31">
      <c r="A43" s="117" t="s">
        <v>1283</v>
      </c>
      <c r="B43" s="134" t="s">
        <v>124</v>
      </c>
      <c r="C43" s="117" t="s">
        <v>118</v>
      </c>
      <c r="D43" s="117" t="s">
        <v>1334</v>
      </c>
      <c r="E43" s="117" t="s">
        <v>1121</v>
      </c>
      <c r="F43" s="135">
        <v>46253</v>
      </c>
      <c r="G43" s="117"/>
      <c r="H43" s="117" t="s">
        <v>1285</v>
      </c>
      <c r="I43" s="117" t="s">
        <v>1315</v>
      </c>
      <c r="J43" s="117" t="s">
        <v>1316</v>
      </c>
      <c r="K43" s="117" t="s">
        <v>1121</v>
      </c>
      <c r="L43" s="117">
        <v>200</v>
      </c>
      <c r="M43" s="140">
        <v>12.2</v>
      </c>
      <c r="N43" s="140"/>
      <c r="O43" s="117">
        <v>6</v>
      </c>
      <c r="P43" s="141">
        <f t="shared" si="0"/>
        <v>11.4491638356576</v>
      </c>
      <c r="Q43" s="117"/>
      <c r="R43" s="117" t="s">
        <v>1289</v>
      </c>
      <c r="S43" s="117" t="s">
        <v>1317</v>
      </c>
      <c r="T43" s="117" t="s">
        <v>1291</v>
      </c>
      <c r="U43" s="117">
        <f t="shared" si="1"/>
        <v>12</v>
      </c>
      <c r="V43" s="117"/>
      <c r="W43" s="117"/>
      <c r="X43" s="117"/>
      <c r="Y43" s="117"/>
      <c r="Z43" s="117"/>
      <c r="AA43" s="117"/>
      <c r="AB43" s="117"/>
      <c r="AC43" s="117"/>
      <c r="AD43" s="117"/>
      <c r="AE43" s="117"/>
    </row>
    <row r="44" s="111" customFormat="1" customHeight="1" spans="1:31">
      <c r="A44" s="117" t="s">
        <v>1283</v>
      </c>
      <c r="B44" s="134" t="s">
        <v>124</v>
      </c>
      <c r="C44" s="117" t="s">
        <v>118</v>
      </c>
      <c r="D44" s="117" t="s">
        <v>1335</v>
      </c>
      <c r="E44" s="117" t="s">
        <v>1121</v>
      </c>
      <c r="F44" s="135">
        <v>46253</v>
      </c>
      <c r="G44" s="117"/>
      <c r="H44" s="117" t="s">
        <v>1285</v>
      </c>
      <c r="I44" s="117" t="s">
        <v>1315</v>
      </c>
      <c r="J44" s="117" t="s">
        <v>1316</v>
      </c>
      <c r="K44" s="117" t="s">
        <v>1121</v>
      </c>
      <c r="L44" s="117">
        <v>200</v>
      </c>
      <c r="M44" s="140">
        <v>12.6</v>
      </c>
      <c r="N44" s="140"/>
      <c r="O44" s="117">
        <v>6</v>
      </c>
      <c r="P44" s="141">
        <f t="shared" si="0"/>
        <v>11.8245462564988</v>
      </c>
      <c r="Q44" s="117"/>
      <c r="R44" s="117" t="s">
        <v>1289</v>
      </c>
      <c r="S44" s="117" t="s">
        <v>1317</v>
      </c>
      <c r="T44" s="117" t="s">
        <v>1291</v>
      </c>
      <c r="U44" s="117">
        <f t="shared" si="1"/>
        <v>12</v>
      </c>
      <c r="V44" s="117"/>
      <c r="W44" s="117"/>
      <c r="X44" s="117"/>
      <c r="Y44" s="117"/>
      <c r="Z44" s="117"/>
      <c r="AA44" s="117"/>
      <c r="AB44" s="117"/>
      <c r="AC44" s="117"/>
      <c r="AD44" s="117"/>
      <c r="AE44" s="117"/>
    </row>
    <row r="45" s="111" customFormat="1" customHeight="1" spans="1:31">
      <c r="A45" s="117" t="s">
        <v>1283</v>
      </c>
      <c r="B45" s="134" t="s">
        <v>124</v>
      </c>
      <c r="C45" s="117" t="s">
        <v>118</v>
      </c>
      <c r="D45" s="117" t="s">
        <v>1336</v>
      </c>
      <c r="E45" s="117" t="s">
        <v>1121</v>
      </c>
      <c r="F45" s="135">
        <v>46253</v>
      </c>
      <c r="G45" s="117"/>
      <c r="H45" s="117" t="s">
        <v>1285</v>
      </c>
      <c r="I45" s="117" t="s">
        <v>1315</v>
      </c>
      <c r="J45" s="117" t="s">
        <v>1316</v>
      </c>
      <c r="K45" s="117" t="s">
        <v>1121</v>
      </c>
      <c r="L45" s="117">
        <v>200</v>
      </c>
      <c r="M45" s="140">
        <v>12.8</v>
      </c>
      <c r="N45" s="140"/>
      <c r="O45" s="117">
        <v>6</v>
      </c>
      <c r="P45" s="141">
        <f t="shared" si="0"/>
        <v>12.0122374669194</v>
      </c>
      <c r="Q45" s="117"/>
      <c r="R45" s="117" t="s">
        <v>1289</v>
      </c>
      <c r="S45" s="117" t="s">
        <v>1317</v>
      </c>
      <c r="T45" s="117" t="s">
        <v>1291</v>
      </c>
      <c r="U45" s="117">
        <f t="shared" si="1"/>
        <v>12</v>
      </c>
      <c r="V45" s="117"/>
      <c r="W45" s="117"/>
      <c r="X45" s="117"/>
      <c r="Y45" s="117"/>
      <c r="Z45" s="117"/>
      <c r="AA45" s="117"/>
      <c r="AB45" s="117"/>
      <c r="AC45" s="117"/>
      <c r="AD45" s="117"/>
      <c r="AE45" s="117"/>
    </row>
    <row r="46" s="111" customFormat="1" customHeight="1" spans="1:31">
      <c r="A46" s="117" t="s">
        <v>1283</v>
      </c>
      <c r="B46" s="134" t="s">
        <v>124</v>
      </c>
      <c r="C46" s="117" t="s">
        <v>118</v>
      </c>
      <c r="D46" s="117" t="s">
        <v>1337</v>
      </c>
      <c r="E46" s="117" t="s">
        <v>1121</v>
      </c>
      <c r="F46" s="135">
        <v>46253</v>
      </c>
      <c r="G46" s="117"/>
      <c r="H46" s="117" t="s">
        <v>1285</v>
      </c>
      <c r="I46" s="117" t="s">
        <v>1315</v>
      </c>
      <c r="J46" s="117" t="s">
        <v>1316</v>
      </c>
      <c r="K46" s="117" t="s">
        <v>1121</v>
      </c>
      <c r="L46" s="117">
        <v>200</v>
      </c>
      <c r="M46" s="140">
        <v>7.4</v>
      </c>
      <c r="N46" s="140"/>
      <c r="O46" s="117">
        <v>6</v>
      </c>
      <c r="P46" s="141">
        <f t="shared" si="0"/>
        <v>6.94457478556279</v>
      </c>
      <c r="Q46" s="117"/>
      <c r="R46" s="117" t="s">
        <v>1289</v>
      </c>
      <c r="S46" s="117" t="s">
        <v>1317</v>
      </c>
      <c r="T46" s="117" t="s">
        <v>1291</v>
      </c>
      <c r="U46" s="117">
        <f t="shared" si="1"/>
        <v>12</v>
      </c>
      <c r="V46" s="117"/>
      <c r="W46" s="117"/>
      <c r="X46" s="117"/>
      <c r="Y46" s="117"/>
      <c r="Z46" s="117"/>
      <c r="AA46" s="117"/>
      <c r="AB46" s="117"/>
      <c r="AC46" s="117"/>
      <c r="AD46" s="117"/>
      <c r="AE46" s="117"/>
    </row>
    <row r="47" s="111" customFormat="1" customHeight="1" spans="1:31">
      <c r="A47" s="117" t="s">
        <v>1283</v>
      </c>
      <c r="B47" s="134" t="s">
        <v>124</v>
      </c>
      <c r="C47" s="117" t="s">
        <v>118</v>
      </c>
      <c r="D47" s="117" t="s">
        <v>1338</v>
      </c>
      <c r="E47" s="117" t="s">
        <v>1121</v>
      </c>
      <c r="F47" s="135">
        <v>46253</v>
      </c>
      <c r="G47" s="117"/>
      <c r="H47" s="117" t="s">
        <v>1285</v>
      </c>
      <c r="I47" s="117" t="s">
        <v>1315</v>
      </c>
      <c r="J47" s="117" t="s">
        <v>1316</v>
      </c>
      <c r="K47" s="117" t="s">
        <v>1121</v>
      </c>
      <c r="L47" s="117">
        <v>200</v>
      </c>
      <c r="M47" s="140">
        <v>4.4</v>
      </c>
      <c r="N47" s="140"/>
      <c r="O47" s="117">
        <v>5</v>
      </c>
      <c r="P47" s="141">
        <f t="shared" si="0"/>
        <v>4.12920662925355</v>
      </c>
      <c r="Q47" s="117"/>
      <c r="R47" s="117" t="s">
        <v>1289</v>
      </c>
      <c r="S47" s="117" t="s">
        <v>1317</v>
      </c>
      <c r="T47" s="117" t="s">
        <v>1291</v>
      </c>
      <c r="U47" s="117">
        <f t="shared" si="1"/>
        <v>10</v>
      </c>
      <c r="V47" s="117"/>
      <c r="W47" s="117"/>
      <c r="X47" s="117"/>
      <c r="Y47" s="117"/>
      <c r="Z47" s="117"/>
      <c r="AA47" s="117"/>
      <c r="AB47" s="117"/>
      <c r="AC47" s="117"/>
      <c r="AD47" s="117"/>
      <c r="AE47" s="117"/>
    </row>
    <row r="48" s="111" customFormat="1" customHeight="1" spans="1:31">
      <c r="A48" s="117" t="s">
        <v>1283</v>
      </c>
      <c r="B48" s="134" t="s">
        <v>124</v>
      </c>
      <c r="C48" s="117" t="s">
        <v>118</v>
      </c>
      <c r="D48" s="117" t="s">
        <v>1339</v>
      </c>
      <c r="E48" s="117" t="s">
        <v>1121</v>
      </c>
      <c r="F48" s="135">
        <v>46253</v>
      </c>
      <c r="G48" s="117"/>
      <c r="H48" s="117" t="s">
        <v>1285</v>
      </c>
      <c r="I48" s="117" t="s">
        <v>1315</v>
      </c>
      <c r="J48" s="117" t="s">
        <v>1316</v>
      </c>
      <c r="K48" s="117" t="s">
        <v>1121</v>
      </c>
      <c r="L48" s="117">
        <v>200</v>
      </c>
      <c r="M48" s="140">
        <v>4.4</v>
      </c>
      <c r="N48" s="140"/>
      <c r="O48" s="117">
        <v>4</v>
      </c>
      <c r="P48" s="141">
        <f t="shared" si="0"/>
        <v>4.12920662925355</v>
      </c>
      <c r="Q48" s="117"/>
      <c r="R48" s="117" t="s">
        <v>1289</v>
      </c>
      <c r="S48" s="117" t="s">
        <v>1317</v>
      </c>
      <c r="T48" s="117" t="s">
        <v>1291</v>
      </c>
      <c r="U48" s="117">
        <f t="shared" si="1"/>
        <v>8</v>
      </c>
      <c r="V48" s="117"/>
      <c r="W48" s="117"/>
      <c r="X48" s="117"/>
      <c r="Y48" s="117"/>
      <c r="Z48" s="117"/>
      <c r="AA48" s="117"/>
      <c r="AB48" s="117"/>
      <c r="AC48" s="117"/>
      <c r="AD48" s="117"/>
      <c r="AE48" s="117"/>
    </row>
    <row r="49" s="111" customFormat="1" customHeight="1" spans="1:31">
      <c r="A49" s="117" t="s">
        <v>1283</v>
      </c>
      <c r="B49" s="134" t="s">
        <v>124</v>
      </c>
      <c r="C49" s="117" t="s">
        <v>118</v>
      </c>
      <c r="D49" s="117" t="s">
        <v>1340</v>
      </c>
      <c r="E49" s="117" t="s">
        <v>1121</v>
      </c>
      <c r="F49" s="135">
        <v>46253</v>
      </c>
      <c r="G49" s="117"/>
      <c r="H49" s="117" t="s">
        <v>1285</v>
      </c>
      <c r="I49" s="117" t="s">
        <v>1315</v>
      </c>
      <c r="J49" s="117" t="s">
        <v>1316</v>
      </c>
      <c r="K49" s="117" t="s">
        <v>1121</v>
      </c>
      <c r="L49" s="117">
        <v>200</v>
      </c>
      <c r="M49" s="140">
        <v>5.9</v>
      </c>
      <c r="N49" s="140"/>
      <c r="O49" s="117">
        <v>6</v>
      </c>
      <c r="P49" s="141">
        <f t="shared" si="0"/>
        <v>5.53689070740817</v>
      </c>
      <c r="Q49" s="117"/>
      <c r="R49" s="117" t="s">
        <v>1289</v>
      </c>
      <c r="S49" s="117" t="s">
        <v>1317</v>
      </c>
      <c r="T49" s="117" t="s">
        <v>1291</v>
      </c>
      <c r="U49" s="117">
        <f t="shared" si="1"/>
        <v>12</v>
      </c>
      <c r="V49" s="117"/>
      <c r="W49" s="117"/>
      <c r="X49" s="117"/>
      <c r="Y49" s="117"/>
      <c r="Z49" s="117"/>
      <c r="AA49" s="117"/>
      <c r="AB49" s="117"/>
      <c r="AC49" s="117"/>
      <c r="AD49" s="117"/>
      <c r="AE49" s="117"/>
    </row>
    <row r="50" s="111" customFormat="1" customHeight="1" spans="1:31">
      <c r="A50" s="117" t="s">
        <v>1283</v>
      </c>
      <c r="B50" s="134" t="s">
        <v>124</v>
      </c>
      <c r="C50" s="117" t="s">
        <v>118</v>
      </c>
      <c r="D50" s="117" t="s">
        <v>1341</v>
      </c>
      <c r="E50" s="117" t="s">
        <v>1121</v>
      </c>
      <c r="F50" s="135">
        <v>46253</v>
      </c>
      <c r="G50" s="117"/>
      <c r="H50" s="117" t="s">
        <v>1285</v>
      </c>
      <c r="I50" s="117" t="s">
        <v>1315</v>
      </c>
      <c r="J50" s="117" t="s">
        <v>1316</v>
      </c>
      <c r="K50" s="117" t="s">
        <v>1121</v>
      </c>
      <c r="L50" s="117">
        <v>200</v>
      </c>
      <c r="M50" s="140">
        <v>4.7</v>
      </c>
      <c r="N50" s="140"/>
      <c r="O50" s="117">
        <v>6</v>
      </c>
      <c r="P50" s="141">
        <f t="shared" si="0"/>
        <v>4.41074344488448</v>
      </c>
      <c r="Q50" s="117"/>
      <c r="R50" s="117" t="s">
        <v>1289</v>
      </c>
      <c r="S50" s="117" t="s">
        <v>1317</v>
      </c>
      <c r="T50" s="117" t="s">
        <v>1291</v>
      </c>
      <c r="U50" s="117">
        <f t="shared" si="1"/>
        <v>12</v>
      </c>
      <c r="V50" s="117"/>
      <c r="W50" s="117"/>
      <c r="X50" s="117"/>
      <c r="Y50" s="117"/>
      <c r="Z50" s="117"/>
      <c r="AA50" s="117"/>
      <c r="AB50" s="117"/>
      <c r="AC50" s="117"/>
      <c r="AD50" s="117"/>
      <c r="AE50" s="117"/>
    </row>
    <row r="51" s="111" customFormat="1" customHeight="1" spans="1:31">
      <c r="A51" s="117" t="s">
        <v>1283</v>
      </c>
      <c r="B51" s="134" t="s">
        <v>124</v>
      </c>
      <c r="C51" s="117" t="s">
        <v>118</v>
      </c>
      <c r="D51" s="117" t="s">
        <v>1342</v>
      </c>
      <c r="E51" s="117" t="s">
        <v>1121</v>
      </c>
      <c r="F51" s="135">
        <v>46253</v>
      </c>
      <c r="G51" s="117"/>
      <c r="H51" s="117" t="s">
        <v>1285</v>
      </c>
      <c r="I51" s="117" t="s">
        <v>1315</v>
      </c>
      <c r="J51" s="117" t="s">
        <v>1316</v>
      </c>
      <c r="K51" s="117" t="s">
        <v>1121</v>
      </c>
      <c r="L51" s="117">
        <v>200</v>
      </c>
      <c r="M51" s="140">
        <v>10.5</v>
      </c>
      <c r="N51" s="140"/>
      <c r="O51" s="117">
        <v>6</v>
      </c>
      <c r="P51" s="141">
        <f t="shared" si="0"/>
        <v>9.85378854708234</v>
      </c>
      <c r="Q51" s="117"/>
      <c r="R51" s="117" t="s">
        <v>1289</v>
      </c>
      <c r="S51" s="117" t="s">
        <v>1317</v>
      </c>
      <c r="T51" s="117" t="s">
        <v>1291</v>
      </c>
      <c r="U51" s="117">
        <f t="shared" si="1"/>
        <v>12</v>
      </c>
      <c r="V51" s="117"/>
      <c r="W51" s="117"/>
      <c r="X51" s="117"/>
      <c r="Y51" s="117"/>
      <c r="Z51" s="117"/>
      <c r="AA51" s="117"/>
      <c r="AB51" s="117"/>
      <c r="AC51" s="117"/>
      <c r="AD51" s="117"/>
      <c r="AE51" s="117"/>
    </row>
    <row r="52" s="111" customFormat="1" customHeight="1" spans="1:31">
      <c r="A52" s="117" t="s">
        <v>1283</v>
      </c>
      <c r="B52" s="134" t="s">
        <v>124</v>
      </c>
      <c r="C52" s="117" t="s">
        <v>118</v>
      </c>
      <c r="D52" s="117" t="s">
        <v>1343</v>
      </c>
      <c r="E52" s="117" t="s">
        <v>1121</v>
      </c>
      <c r="F52" s="135">
        <v>46253</v>
      </c>
      <c r="G52" s="117"/>
      <c r="H52" s="117" t="s">
        <v>1285</v>
      </c>
      <c r="I52" s="117" t="s">
        <v>1315</v>
      </c>
      <c r="J52" s="117" t="s">
        <v>1316</v>
      </c>
      <c r="K52" s="117" t="s">
        <v>1121</v>
      </c>
      <c r="L52" s="117">
        <v>200</v>
      </c>
      <c r="M52" s="140">
        <v>3.2</v>
      </c>
      <c r="N52" s="140"/>
      <c r="O52" s="117">
        <v>5</v>
      </c>
      <c r="P52" s="141">
        <f t="shared" si="0"/>
        <v>3.00305936672986</v>
      </c>
      <c r="Q52" s="117"/>
      <c r="R52" s="117" t="s">
        <v>1289</v>
      </c>
      <c r="S52" s="117" t="s">
        <v>1317</v>
      </c>
      <c r="T52" s="117" t="s">
        <v>1291</v>
      </c>
      <c r="U52" s="117">
        <f t="shared" si="1"/>
        <v>10</v>
      </c>
      <c r="V52" s="117"/>
      <c r="W52" s="117"/>
      <c r="X52" s="117"/>
      <c r="Y52" s="117"/>
      <c r="Z52" s="117"/>
      <c r="AA52" s="117"/>
      <c r="AB52" s="117"/>
      <c r="AC52" s="117"/>
      <c r="AD52" s="117"/>
      <c r="AE52" s="117"/>
    </row>
    <row r="53" s="111" customFormat="1" customHeight="1" spans="1:31">
      <c r="A53" s="117" t="s">
        <v>1283</v>
      </c>
      <c r="B53" s="134" t="s">
        <v>124</v>
      </c>
      <c r="C53" s="117" t="s">
        <v>118</v>
      </c>
      <c r="D53" s="117" t="s">
        <v>1344</v>
      </c>
      <c r="E53" s="117" t="s">
        <v>1121</v>
      </c>
      <c r="F53" s="135">
        <v>46253</v>
      </c>
      <c r="G53" s="111"/>
      <c r="H53" s="117" t="s">
        <v>1285</v>
      </c>
      <c r="I53" s="117" t="s">
        <v>1315</v>
      </c>
      <c r="J53" s="117" t="s">
        <v>1316</v>
      </c>
      <c r="K53" s="117" t="s">
        <v>1121</v>
      </c>
      <c r="L53" s="117">
        <v>200</v>
      </c>
      <c r="M53" s="140">
        <v>2.9</v>
      </c>
      <c r="N53" s="140"/>
      <c r="O53" s="117">
        <v>5</v>
      </c>
      <c r="P53" s="141">
        <f t="shared" si="0"/>
        <v>2.72152255109893</v>
      </c>
      <c r="Q53" s="117"/>
      <c r="R53" s="117" t="s">
        <v>1289</v>
      </c>
      <c r="S53" s="117" t="s">
        <v>1317</v>
      </c>
      <c r="T53" s="117" t="s">
        <v>1291</v>
      </c>
      <c r="U53" s="117">
        <f t="shared" si="1"/>
        <v>10</v>
      </c>
    </row>
    <row r="54" s="111" customFormat="1" customHeight="1" spans="1:31">
      <c r="A54" s="117" t="s">
        <v>1283</v>
      </c>
      <c r="B54" s="134" t="s">
        <v>124</v>
      </c>
      <c r="C54" s="117" t="s">
        <v>118</v>
      </c>
      <c r="D54" s="117" t="s">
        <v>1345</v>
      </c>
      <c r="E54" s="117" t="s">
        <v>1121</v>
      </c>
      <c r="F54" s="135">
        <v>46253</v>
      </c>
      <c r="G54" s="111"/>
      <c r="H54" s="117" t="s">
        <v>1285</v>
      </c>
      <c r="I54" s="117" t="s">
        <v>1315</v>
      </c>
      <c r="J54" s="117" t="s">
        <v>1316</v>
      </c>
      <c r="K54" s="117" t="s">
        <v>1121</v>
      </c>
      <c r="L54" s="117">
        <v>200</v>
      </c>
      <c r="M54" s="140">
        <v>5.4</v>
      </c>
      <c r="N54" s="140"/>
      <c r="O54" s="117">
        <v>5</v>
      </c>
      <c r="P54" s="141">
        <f t="shared" si="0"/>
        <v>5.06766268135663</v>
      </c>
      <c r="Q54" s="117"/>
      <c r="R54" s="117" t="s">
        <v>1289</v>
      </c>
      <c r="S54" s="117" t="s">
        <v>1317</v>
      </c>
      <c r="T54" s="117" t="s">
        <v>1291</v>
      </c>
      <c r="U54" s="117">
        <f t="shared" si="1"/>
        <v>10</v>
      </c>
    </row>
    <row r="55" s="111" customFormat="1" customHeight="1" spans="1:31">
      <c r="A55" s="117" t="s">
        <v>1283</v>
      </c>
      <c r="B55" s="134" t="s">
        <v>124</v>
      </c>
      <c r="C55" s="117" t="s">
        <v>118</v>
      </c>
      <c r="D55" s="117" t="s">
        <v>1346</v>
      </c>
      <c r="E55" s="117" t="s">
        <v>1121</v>
      </c>
      <c r="F55" s="135">
        <v>46253</v>
      </c>
      <c r="G55" s="111"/>
      <c r="H55" s="117" t="s">
        <v>1285</v>
      </c>
      <c r="I55" s="117" t="s">
        <v>1315</v>
      </c>
      <c r="J55" s="117" t="s">
        <v>1316</v>
      </c>
      <c r="K55" s="117" t="s">
        <v>1121</v>
      </c>
      <c r="L55" s="117">
        <v>200</v>
      </c>
      <c r="M55" s="140">
        <v>8.9</v>
      </c>
      <c r="N55" s="140"/>
      <c r="O55" s="117">
        <v>6</v>
      </c>
      <c r="P55" s="141">
        <f t="shared" si="0"/>
        <v>8.35225886371741</v>
      </c>
      <c r="Q55" s="117"/>
      <c r="R55" s="117" t="s">
        <v>1289</v>
      </c>
      <c r="S55" s="117" t="s">
        <v>1317</v>
      </c>
      <c r="T55" s="117" t="s">
        <v>1291</v>
      </c>
      <c r="U55" s="117">
        <f t="shared" si="1"/>
        <v>12</v>
      </c>
    </row>
    <row r="56" s="111" customFormat="1" customHeight="1" spans="1:31">
      <c r="A56" s="117" t="s">
        <v>1283</v>
      </c>
      <c r="B56" s="134" t="s">
        <v>124</v>
      </c>
      <c r="C56" s="117" t="s">
        <v>118</v>
      </c>
      <c r="D56" s="117" t="s">
        <v>1347</v>
      </c>
      <c r="E56" s="117" t="s">
        <v>1121</v>
      </c>
      <c r="F56" s="135">
        <v>46253</v>
      </c>
      <c r="G56" s="111"/>
      <c r="H56" s="117" t="s">
        <v>1285</v>
      </c>
      <c r="I56" s="117" t="s">
        <v>1315</v>
      </c>
      <c r="J56" s="117" t="s">
        <v>1316</v>
      </c>
      <c r="K56" s="117" t="s">
        <v>1121</v>
      </c>
      <c r="L56" s="117">
        <v>200</v>
      </c>
      <c r="M56" s="140">
        <v>9.1</v>
      </c>
      <c r="N56" s="140"/>
      <c r="O56" s="117">
        <v>6</v>
      </c>
      <c r="P56" s="141">
        <f t="shared" si="0"/>
        <v>8.53995007413803</v>
      </c>
      <c r="Q56" s="117"/>
      <c r="R56" s="117" t="s">
        <v>1289</v>
      </c>
      <c r="S56" s="117" t="s">
        <v>1317</v>
      </c>
      <c r="T56" s="117" t="s">
        <v>1291</v>
      </c>
      <c r="U56" s="117">
        <f t="shared" si="1"/>
        <v>12</v>
      </c>
    </row>
    <row r="57" s="111" customFormat="1" customHeight="1" spans="1:31">
      <c r="A57" s="117" t="s">
        <v>1283</v>
      </c>
      <c r="B57" s="134" t="s">
        <v>124</v>
      </c>
      <c r="C57" s="117" t="s">
        <v>118</v>
      </c>
      <c r="D57" s="117" t="s">
        <v>1348</v>
      </c>
      <c r="E57" s="117" t="s">
        <v>1121</v>
      </c>
      <c r="F57" s="135">
        <v>46253</v>
      </c>
      <c r="G57" s="111"/>
      <c r="H57" s="117" t="s">
        <v>1285</v>
      </c>
      <c r="I57" s="117" t="s">
        <v>1315</v>
      </c>
      <c r="J57" s="117" t="s">
        <v>1316</v>
      </c>
      <c r="K57" s="117" t="s">
        <v>1121</v>
      </c>
      <c r="L57" s="117">
        <v>200</v>
      </c>
      <c r="M57" s="140">
        <v>7.4</v>
      </c>
      <c r="N57" s="140"/>
      <c r="O57" s="117">
        <v>6</v>
      </c>
      <c r="P57" s="141">
        <f t="shared" si="0"/>
        <v>6.94457478556279</v>
      </c>
      <c r="Q57" s="117"/>
      <c r="R57" s="117" t="s">
        <v>1289</v>
      </c>
      <c r="S57" s="117" t="s">
        <v>1317</v>
      </c>
      <c r="T57" s="117" t="s">
        <v>1291</v>
      </c>
      <c r="U57" s="117">
        <f t="shared" si="1"/>
        <v>12</v>
      </c>
    </row>
    <row r="58" s="111" customFormat="1" customHeight="1" spans="1:31">
      <c r="A58" s="117" t="s">
        <v>1283</v>
      </c>
      <c r="B58" s="134" t="s">
        <v>124</v>
      </c>
      <c r="C58" s="117" t="s">
        <v>118</v>
      </c>
      <c r="D58" s="117" t="s">
        <v>1349</v>
      </c>
      <c r="E58" s="117" t="s">
        <v>1121</v>
      </c>
      <c r="F58" s="135">
        <v>46253</v>
      </c>
      <c r="G58" s="111"/>
      <c r="H58" s="117" t="s">
        <v>1285</v>
      </c>
      <c r="I58" s="117" t="s">
        <v>1315</v>
      </c>
      <c r="J58" s="117" t="s">
        <v>1316</v>
      </c>
      <c r="K58" s="117" t="s">
        <v>1121</v>
      </c>
      <c r="L58" s="117">
        <v>200</v>
      </c>
      <c r="M58" s="140">
        <v>9</v>
      </c>
      <c r="N58" s="140"/>
      <c r="O58" s="117">
        <v>6</v>
      </c>
      <c r="P58" s="141">
        <f t="shared" si="0"/>
        <v>8.44610446892772</v>
      </c>
      <c r="Q58" s="117"/>
      <c r="R58" s="117" t="s">
        <v>1289</v>
      </c>
      <c r="S58" s="117" t="s">
        <v>1317</v>
      </c>
      <c r="T58" s="117" t="s">
        <v>1291</v>
      </c>
      <c r="U58" s="117">
        <f t="shared" si="1"/>
        <v>12</v>
      </c>
    </row>
    <row r="59" s="111" customFormat="1" customHeight="1" spans="1:31">
      <c r="A59" s="117" t="s">
        <v>1283</v>
      </c>
      <c r="B59" s="134" t="s">
        <v>124</v>
      </c>
      <c r="C59" s="117" t="s">
        <v>118</v>
      </c>
      <c r="D59" s="117" t="s">
        <v>1350</v>
      </c>
      <c r="E59" s="117" t="s">
        <v>1121</v>
      </c>
      <c r="F59" s="135">
        <v>46253</v>
      </c>
      <c r="G59" s="111"/>
      <c r="H59" s="117" t="s">
        <v>1285</v>
      </c>
      <c r="I59" s="117" t="s">
        <v>1315</v>
      </c>
      <c r="J59" s="117" t="s">
        <v>1316</v>
      </c>
      <c r="K59" s="117" t="s">
        <v>1121</v>
      </c>
      <c r="L59" s="117">
        <v>200</v>
      </c>
      <c r="M59" s="140">
        <v>8.4</v>
      </c>
      <c r="N59" s="140"/>
      <c r="O59" s="117">
        <v>6</v>
      </c>
      <c r="P59" s="141">
        <f t="shared" si="0"/>
        <v>7.88303083766587</v>
      </c>
      <c r="Q59" s="117"/>
      <c r="R59" s="117" t="s">
        <v>1289</v>
      </c>
      <c r="S59" s="117" t="s">
        <v>1317</v>
      </c>
      <c r="T59" s="117" t="s">
        <v>1291</v>
      </c>
      <c r="U59" s="117">
        <f t="shared" si="1"/>
        <v>12</v>
      </c>
    </row>
    <row r="60" s="111" customFormat="1" customHeight="1" spans="1:31">
      <c r="A60" s="117" t="s">
        <v>1283</v>
      </c>
      <c r="B60" s="134" t="s">
        <v>124</v>
      </c>
      <c r="C60" s="117" t="s">
        <v>118</v>
      </c>
      <c r="D60" s="117" t="s">
        <v>1351</v>
      </c>
      <c r="E60" s="117" t="s">
        <v>1121</v>
      </c>
      <c r="F60" s="135">
        <v>46253</v>
      </c>
      <c r="G60" s="111"/>
      <c r="H60" s="117" t="s">
        <v>1285</v>
      </c>
      <c r="I60" s="117" t="s">
        <v>1315</v>
      </c>
      <c r="J60" s="117" t="s">
        <v>1316</v>
      </c>
      <c r="K60" s="117" t="s">
        <v>1121</v>
      </c>
      <c r="L60" s="117">
        <v>200</v>
      </c>
      <c r="M60" s="140">
        <v>8.6</v>
      </c>
      <c r="N60" s="140"/>
      <c r="O60" s="117">
        <v>6</v>
      </c>
      <c r="P60" s="141">
        <f t="shared" si="0"/>
        <v>8.07072204808649</v>
      </c>
      <c r="Q60" s="117"/>
      <c r="R60" s="117" t="s">
        <v>1289</v>
      </c>
      <c r="S60" s="117" t="s">
        <v>1317</v>
      </c>
      <c r="T60" s="117" t="s">
        <v>1291</v>
      </c>
      <c r="U60" s="117">
        <f t="shared" si="1"/>
        <v>12</v>
      </c>
    </row>
    <row r="61" s="111" customFormat="1" customHeight="1" spans="1:31">
      <c r="A61" s="117" t="s">
        <v>1283</v>
      </c>
      <c r="B61" s="134" t="s">
        <v>124</v>
      </c>
      <c r="C61" s="117" t="s">
        <v>118</v>
      </c>
      <c r="D61" s="117" t="s">
        <v>1352</v>
      </c>
      <c r="E61" s="117" t="s">
        <v>1121</v>
      </c>
      <c r="F61" s="135">
        <v>46253</v>
      </c>
      <c r="G61" s="111"/>
      <c r="H61" s="117" t="s">
        <v>1285</v>
      </c>
      <c r="I61" s="117" t="s">
        <v>1315</v>
      </c>
      <c r="J61" s="117" t="s">
        <v>1316</v>
      </c>
      <c r="K61" s="117" t="s">
        <v>1121</v>
      </c>
      <c r="L61" s="117">
        <v>200</v>
      </c>
      <c r="M61" s="140">
        <v>7.3</v>
      </c>
      <c r="N61" s="140"/>
      <c r="O61" s="117">
        <v>6</v>
      </c>
      <c r="P61" s="141">
        <f t="shared" si="0"/>
        <v>6.85072918035248</v>
      </c>
      <c r="Q61" s="117"/>
      <c r="R61" s="117" t="s">
        <v>1289</v>
      </c>
      <c r="S61" s="117" t="s">
        <v>1317</v>
      </c>
      <c r="T61" s="117" t="s">
        <v>1291</v>
      </c>
      <c r="U61" s="117">
        <f t="shared" si="1"/>
        <v>12</v>
      </c>
    </row>
    <row r="62" s="111" customFormat="1" customHeight="1" spans="1:31">
      <c r="A62" s="117" t="s">
        <v>1283</v>
      </c>
      <c r="B62" s="134" t="s">
        <v>124</v>
      </c>
      <c r="C62" s="117" t="s">
        <v>118</v>
      </c>
      <c r="D62" s="117" t="s">
        <v>1353</v>
      </c>
      <c r="E62" s="117" t="s">
        <v>1121</v>
      </c>
      <c r="F62" s="135">
        <v>46253</v>
      </c>
      <c r="G62" s="111"/>
      <c r="H62" s="117" t="s">
        <v>1285</v>
      </c>
      <c r="I62" s="117" t="s">
        <v>1315</v>
      </c>
      <c r="J62" s="117" t="s">
        <v>1316</v>
      </c>
      <c r="K62" s="117" t="s">
        <v>1121</v>
      </c>
      <c r="L62" s="117">
        <v>200</v>
      </c>
      <c r="M62" s="140">
        <v>9.1</v>
      </c>
      <c r="N62" s="140"/>
      <c r="O62" s="117">
        <v>6</v>
      </c>
      <c r="P62" s="141">
        <f t="shared" si="0"/>
        <v>8.53995007413803</v>
      </c>
      <c r="Q62" s="117"/>
      <c r="R62" s="117" t="s">
        <v>1289</v>
      </c>
      <c r="S62" s="117" t="s">
        <v>1317</v>
      </c>
      <c r="T62" s="117" t="s">
        <v>1291</v>
      </c>
      <c r="U62" s="117">
        <f t="shared" si="1"/>
        <v>12</v>
      </c>
    </row>
    <row r="63" s="111" customFormat="1" customHeight="1" spans="1:31">
      <c r="A63" s="117" t="s">
        <v>1283</v>
      </c>
      <c r="B63" s="134" t="s">
        <v>124</v>
      </c>
      <c r="C63" s="117" t="s">
        <v>118</v>
      </c>
      <c r="D63" s="117" t="s">
        <v>1354</v>
      </c>
      <c r="E63" s="117" t="s">
        <v>1121</v>
      </c>
      <c r="F63" s="135">
        <v>46253</v>
      </c>
      <c r="G63" s="111"/>
      <c r="H63" s="117" t="s">
        <v>1285</v>
      </c>
      <c r="I63" s="117" t="s">
        <v>1315</v>
      </c>
      <c r="J63" s="117" t="s">
        <v>1316</v>
      </c>
      <c r="K63" s="117" t="s">
        <v>1121</v>
      </c>
      <c r="L63" s="117">
        <v>200</v>
      </c>
      <c r="M63" s="140">
        <v>7.1</v>
      </c>
      <c r="N63" s="140"/>
      <c r="O63" s="117">
        <v>6</v>
      </c>
      <c r="P63" s="141">
        <f t="shared" si="0"/>
        <v>6.66303796993187</v>
      </c>
      <c r="Q63" s="117"/>
      <c r="R63" s="117" t="s">
        <v>1289</v>
      </c>
      <c r="S63" s="117" t="s">
        <v>1317</v>
      </c>
      <c r="T63" s="117" t="s">
        <v>1291</v>
      </c>
      <c r="U63" s="117">
        <f t="shared" si="1"/>
        <v>12</v>
      </c>
    </row>
    <row r="64" s="111" customFormat="1" customHeight="1" spans="1:31">
      <c r="A64" s="117" t="s">
        <v>1283</v>
      </c>
      <c r="B64" s="134" t="s">
        <v>124</v>
      </c>
      <c r="C64" s="117" t="s">
        <v>118</v>
      </c>
      <c r="D64" s="117" t="s">
        <v>1355</v>
      </c>
      <c r="E64" s="117" t="s">
        <v>1121</v>
      </c>
      <c r="F64" s="135">
        <v>46253</v>
      </c>
      <c r="G64" s="111"/>
      <c r="H64" s="117" t="s">
        <v>1285</v>
      </c>
      <c r="I64" s="117" t="s">
        <v>1315</v>
      </c>
      <c r="J64" s="117" t="s">
        <v>1316</v>
      </c>
      <c r="K64" s="117" t="s">
        <v>1121</v>
      </c>
      <c r="L64" s="117">
        <v>200</v>
      </c>
      <c r="M64" s="140">
        <v>5.8</v>
      </c>
      <c r="N64" s="140"/>
      <c r="O64" s="117">
        <v>4</v>
      </c>
      <c r="P64" s="141">
        <f t="shared" si="0"/>
        <v>5.44304510219786</v>
      </c>
      <c r="Q64" s="117"/>
      <c r="R64" s="117" t="s">
        <v>1289</v>
      </c>
      <c r="S64" s="117" t="s">
        <v>1317</v>
      </c>
      <c r="T64" s="117" t="s">
        <v>1291</v>
      </c>
      <c r="U64" s="117">
        <f t="shared" si="1"/>
        <v>8</v>
      </c>
    </row>
    <row r="65" s="111" customFormat="1" customHeight="1" spans="1:21">
      <c r="A65" s="117" t="s">
        <v>1283</v>
      </c>
      <c r="B65" s="134" t="s">
        <v>124</v>
      </c>
      <c r="C65" s="117" t="s">
        <v>118</v>
      </c>
      <c r="D65" s="117" t="s">
        <v>1356</v>
      </c>
      <c r="E65" s="117" t="s">
        <v>1121</v>
      </c>
      <c r="F65" s="135">
        <v>46253</v>
      </c>
      <c r="G65" s="111"/>
      <c r="H65" s="117" t="s">
        <v>1285</v>
      </c>
      <c r="I65" s="117" t="s">
        <v>1315</v>
      </c>
      <c r="J65" s="117" t="s">
        <v>1316</v>
      </c>
      <c r="K65" s="117" t="s">
        <v>1121</v>
      </c>
      <c r="L65" s="117">
        <v>200</v>
      </c>
      <c r="M65" s="140">
        <v>8</v>
      </c>
      <c r="N65" s="140"/>
      <c r="O65" s="117">
        <v>6</v>
      </c>
      <c r="P65" s="141">
        <f t="shared" si="0"/>
        <v>7.50764841682464</v>
      </c>
      <c r="Q65" s="117"/>
      <c r="R65" s="117" t="s">
        <v>1289</v>
      </c>
      <c r="S65" s="117" t="s">
        <v>1317</v>
      </c>
      <c r="T65" s="117" t="s">
        <v>1291</v>
      </c>
      <c r="U65" s="117">
        <f t="shared" si="1"/>
        <v>12</v>
      </c>
    </row>
    <row r="66" s="111" customFormat="1" customHeight="1" spans="1:21">
      <c r="A66" s="117" t="s">
        <v>1283</v>
      </c>
      <c r="B66" s="134" t="s">
        <v>124</v>
      </c>
      <c r="C66" s="117" t="s">
        <v>118</v>
      </c>
      <c r="D66" s="117" t="s">
        <v>1357</v>
      </c>
      <c r="E66" s="117" t="s">
        <v>1121</v>
      </c>
      <c r="F66" s="135">
        <v>46253</v>
      </c>
      <c r="G66" s="111"/>
      <c r="H66" s="117" t="s">
        <v>1285</v>
      </c>
      <c r="I66" s="117" t="s">
        <v>1315</v>
      </c>
      <c r="J66" s="117" t="s">
        <v>1316</v>
      </c>
      <c r="K66" s="117" t="s">
        <v>1121</v>
      </c>
      <c r="L66" s="117">
        <v>200</v>
      </c>
      <c r="M66" s="140">
        <v>7</v>
      </c>
      <c r="N66" s="140"/>
      <c r="O66" s="117">
        <v>6</v>
      </c>
      <c r="P66" s="141">
        <f t="shared" si="0"/>
        <v>6.56919236472156</v>
      </c>
      <c r="Q66" s="117"/>
      <c r="R66" s="117" t="s">
        <v>1289</v>
      </c>
      <c r="S66" s="117" t="s">
        <v>1317</v>
      </c>
      <c r="T66" s="117" t="s">
        <v>1291</v>
      </c>
      <c r="U66" s="117">
        <f t="shared" si="1"/>
        <v>12</v>
      </c>
    </row>
    <row r="67" s="111" customFormat="1" customHeight="1" spans="1:21">
      <c r="A67" s="117" t="s">
        <v>1283</v>
      </c>
      <c r="B67" s="134" t="s">
        <v>124</v>
      </c>
      <c r="C67" s="117" t="s">
        <v>118</v>
      </c>
      <c r="D67" s="117" t="s">
        <v>1358</v>
      </c>
      <c r="E67" s="117" t="s">
        <v>1121</v>
      </c>
      <c r="F67" s="135">
        <v>46253</v>
      </c>
      <c r="G67" s="111"/>
      <c r="H67" s="117" t="s">
        <v>1285</v>
      </c>
      <c r="I67" s="117" t="s">
        <v>1315</v>
      </c>
      <c r="J67" s="117" t="s">
        <v>1316</v>
      </c>
      <c r="K67" s="117" t="s">
        <v>1121</v>
      </c>
      <c r="L67" s="117">
        <v>200</v>
      </c>
      <c r="M67" s="140">
        <v>7.5</v>
      </c>
      <c r="N67" s="140"/>
      <c r="O67" s="117">
        <v>5</v>
      </c>
      <c r="P67" s="141">
        <f t="shared" si="0"/>
        <v>7.0384203907731</v>
      </c>
      <c r="Q67" s="117"/>
      <c r="R67" s="117" t="s">
        <v>1289</v>
      </c>
      <c r="S67" s="117" t="s">
        <v>1317</v>
      </c>
      <c r="T67" s="117" t="s">
        <v>1291</v>
      </c>
      <c r="U67" s="117">
        <f t="shared" si="1"/>
        <v>10</v>
      </c>
    </row>
    <row r="68" s="111" customFormat="1" customHeight="1" spans="1:21">
      <c r="A68" s="117" t="s">
        <v>1283</v>
      </c>
      <c r="B68" s="134" t="s">
        <v>124</v>
      </c>
      <c r="C68" s="117" t="s">
        <v>118</v>
      </c>
      <c r="D68" s="117" t="s">
        <v>1359</v>
      </c>
      <c r="E68" s="117" t="s">
        <v>1121</v>
      </c>
      <c r="F68" s="135">
        <v>46253</v>
      </c>
      <c r="G68" s="111"/>
      <c r="H68" s="117" t="s">
        <v>1285</v>
      </c>
      <c r="I68" s="117" t="s">
        <v>1315</v>
      </c>
      <c r="J68" s="117" t="s">
        <v>1316</v>
      </c>
      <c r="K68" s="117" t="s">
        <v>1121</v>
      </c>
      <c r="L68" s="117">
        <v>200</v>
      </c>
      <c r="M68" s="140">
        <v>5.7</v>
      </c>
      <c r="N68" s="140"/>
      <c r="O68" s="117">
        <v>4</v>
      </c>
      <c r="P68" s="141">
        <f t="shared" ref="P68:P103" si="2">IFERROR(M68/_xlfn.IFS(L68=200,1.06558,L68=400,2.515,L68=1200,4.430769,L68=1500,5.225,L68=1800,6.340625,L68=2100,7.357031,L68=2400,8.398148),"")</f>
        <v>5.34919949698756</v>
      </c>
      <c r="Q68" s="117"/>
      <c r="R68" s="117" t="s">
        <v>1289</v>
      </c>
      <c r="S68" s="117" t="s">
        <v>1317</v>
      </c>
      <c r="T68" s="117" t="s">
        <v>1291</v>
      </c>
      <c r="U68" s="117">
        <f t="shared" ref="U68:U131" si="3">O68*2</f>
        <v>8</v>
      </c>
    </row>
    <row r="69" s="111" customFormat="1" customHeight="1" spans="1:21">
      <c r="A69" s="117" t="s">
        <v>1283</v>
      </c>
      <c r="B69" s="134" t="s">
        <v>124</v>
      </c>
      <c r="C69" s="117" t="s">
        <v>118</v>
      </c>
      <c r="D69" s="117" t="s">
        <v>1360</v>
      </c>
      <c r="E69" s="117" t="s">
        <v>1121</v>
      </c>
      <c r="F69" s="135">
        <v>46253</v>
      </c>
      <c r="G69" s="111"/>
      <c r="H69" s="117" t="s">
        <v>1285</v>
      </c>
      <c r="I69" s="117" t="s">
        <v>1315</v>
      </c>
      <c r="J69" s="117" t="s">
        <v>1316</v>
      </c>
      <c r="K69" s="117" t="s">
        <v>1121</v>
      </c>
      <c r="L69" s="117">
        <v>200</v>
      </c>
      <c r="M69" s="140">
        <v>5.9</v>
      </c>
      <c r="N69" s="140"/>
      <c r="O69" s="117">
        <v>4</v>
      </c>
      <c r="P69" s="141">
        <f t="shared" si="2"/>
        <v>5.53689070740817</v>
      </c>
      <c r="Q69" s="117"/>
      <c r="R69" s="117" t="s">
        <v>1289</v>
      </c>
      <c r="S69" s="117" t="s">
        <v>1317</v>
      </c>
      <c r="T69" s="117" t="s">
        <v>1291</v>
      </c>
      <c r="U69" s="117">
        <f t="shared" si="3"/>
        <v>8</v>
      </c>
    </row>
    <row r="70" s="111" customFormat="1" customHeight="1" spans="1:21">
      <c r="A70" s="117" t="s">
        <v>1283</v>
      </c>
      <c r="B70" s="134" t="s">
        <v>124</v>
      </c>
      <c r="C70" s="117" t="s">
        <v>118</v>
      </c>
      <c r="D70" s="117" t="s">
        <v>1361</v>
      </c>
      <c r="E70" s="117" t="s">
        <v>1121</v>
      </c>
      <c r="F70" s="135">
        <v>46253</v>
      </c>
      <c r="G70" s="111"/>
      <c r="H70" s="117" t="s">
        <v>1285</v>
      </c>
      <c r="I70" s="117" t="s">
        <v>1315</v>
      </c>
      <c r="J70" s="117" t="s">
        <v>1316</v>
      </c>
      <c r="K70" s="117" t="s">
        <v>1121</v>
      </c>
      <c r="L70" s="117">
        <v>200</v>
      </c>
      <c r="M70" s="140">
        <v>7.1</v>
      </c>
      <c r="N70" s="140"/>
      <c r="O70" s="117">
        <v>6</v>
      </c>
      <c r="P70" s="141">
        <f t="shared" si="2"/>
        <v>6.66303796993187</v>
      </c>
      <c r="Q70" s="117"/>
      <c r="R70" s="117" t="s">
        <v>1289</v>
      </c>
      <c r="S70" s="117" t="s">
        <v>1317</v>
      </c>
      <c r="T70" s="117" t="s">
        <v>1291</v>
      </c>
      <c r="U70" s="117">
        <f t="shared" si="3"/>
        <v>12</v>
      </c>
    </row>
    <row r="71" s="111" customFormat="1" customHeight="1" spans="1:21">
      <c r="A71" s="117" t="s">
        <v>1283</v>
      </c>
      <c r="B71" s="134" t="s">
        <v>124</v>
      </c>
      <c r="C71" s="117" t="s">
        <v>118</v>
      </c>
      <c r="D71" s="117" t="s">
        <v>1362</v>
      </c>
      <c r="E71" s="117" t="s">
        <v>1121</v>
      </c>
      <c r="F71" s="135">
        <v>46253</v>
      </c>
      <c r="G71" s="111"/>
      <c r="H71" s="117" t="s">
        <v>1285</v>
      </c>
      <c r="I71" s="117" t="s">
        <v>1315</v>
      </c>
      <c r="J71" s="117" t="s">
        <v>1316</v>
      </c>
      <c r="K71" s="117" t="s">
        <v>1121</v>
      </c>
      <c r="L71" s="117">
        <v>200</v>
      </c>
      <c r="M71" s="140">
        <v>7.3</v>
      </c>
      <c r="N71" s="140"/>
      <c r="O71" s="117">
        <v>5</v>
      </c>
      <c r="P71" s="141">
        <f t="shared" si="2"/>
        <v>6.85072918035248</v>
      </c>
      <c r="Q71" s="117"/>
      <c r="R71" s="117" t="s">
        <v>1289</v>
      </c>
      <c r="S71" s="117" t="s">
        <v>1317</v>
      </c>
      <c r="T71" s="117" t="s">
        <v>1291</v>
      </c>
      <c r="U71" s="117">
        <f t="shared" si="3"/>
        <v>10</v>
      </c>
    </row>
    <row r="72" s="111" customFormat="1" customHeight="1" spans="1:21">
      <c r="A72" s="117" t="s">
        <v>1283</v>
      </c>
      <c r="B72" s="134" t="s">
        <v>124</v>
      </c>
      <c r="C72" s="117" t="s">
        <v>118</v>
      </c>
      <c r="D72" s="117" t="s">
        <v>1363</v>
      </c>
      <c r="E72" s="117" t="s">
        <v>1121</v>
      </c>
      <c r="F72" s="135">
        <v>46253</v>
      </c>
      <c r="G72" s="111"/>
      <c r="H72" s="117" t="s">
        <v>1285</v>
      </c>
      <c r="I72" s="117" t="s">
        <v>1315</v>
      </c>
      <c r="J72" s="117" t="s">
        <v>1316</v>
      </c>
      <c r="K72" s="117" t="s">
        <v>1121</v>
      </c>
      <c r="L72" s="117">
        <v>200</v>
      </c>
      <c r="M72" s="140">
        <v>8.9</v>
      </c>
      <c r="N72" s="140"/>
      <c r="O72" s="117">
        <v>6</v>
      </c>
      <c r="P72" s="141">
        <f t="shared" si="2"/>
        <v>8.35225886371741</v>
      </c>
      <c r="Q72" s="117"/>
      <c r="R72" s="117" t="s">
        <v>1289</v>
      </c>
      <c r="S72" s="117" t="s">
        <v>1317</v>
      </c>
      <c r="T72" s="117" t="s">
        <v>1291</v>
      </c>
      <c r="U72" s="117">
        <f t="shared" si="3"/>
        <v>12</v>
      </c>
    </row>
    <row r="73" s="111" customFormat="1" customHeight="1" spans="1:21">
      <c r="A73" s="117" t="s">
        <v>1283</v>
      </c>
      <c r="B73" s="134" t="s">
        <v>124</v>
      </c>
      <c r="C73" s="117" t="s">
        <v>118</v>
      </c>
      <c r="D73" s="117" t="s">
        <v>1364</v>
      </c>
      <c r="E73" s="117" t="s">
        <v>1121</v>
      </c>
      <c r="F73" s="135">
        <v>46253</v>
      </c>
      <c r="G73" s="111"/>
      <c r="H73" s="117" t="s">
        <v>1285</v>
      </c>
      <c r="I73" s="117" t="s">
        <v>1315</v>
      </c>
      <c r="J73" s="117" t="s">
        <v>1316</v>
      </c>
      <c r="K73" s="117" t="s">
        <v>1121</v>
      </c>
      <c r="L73" s="117">
        <v>200</v>
      </c>
      <c r="M73" s="140">
        <v>7.4</v>
      </c>
      <c r="N73" s="140"/>
      <c r="O73" s="117">
        <v>5</v>
      </c>
      <c r="P73" s="141">
        <f t="shared" si="2"/>
        <v>6.94457478556279</v>
      </c>
      <c r="Q73" s="117"/>
      <c r="R73" s="117" t="s">
        <v>1289</v>
      </c>
      <c r="S73" s="117" t="s">
        <v>1317</v>
      </c>
      <c r="T73" s="117" t="s">
        <v>1291</v>
      </c>
      <c r="U73" s="117">
        <f t="shared" si="3"/>
        <v>10</v>
      </c>
    </row>
    <row r="74" s="111" customFormat="1" customHeight="1" spans="1:21">
      <c r="A74" s="117" t="s">
        <v>1283</v>
      </c>
      <c r="B74" s="134" t="s">
        <v>124</v>
      </c>
      <c r="C74" s="117" t="s">
        <v>118</v>
      </c>
      <c r="D74" s="117" t="s">
        <v>1365</v>
      </c>
      <c r="E74" s="117" t="s">
        <v>1121</v>
      </c>
      <c r="F74" s="135">
        <v>46253</v>
      </c>
      <c r="G74" s="111"/>
      <c r="H74" s="117" t="s">
        <v>1285</v>
      </c>
      <c r="I74" s="117" t="s">
        <v>1315</v>
      </c>
      <c r="J74" s="117" t="s">
        <v>1316</v>
      </c>
      <c r="K74" s="117" t="s">
        <v>1121</v>
      </c>
      <c r="L74" s="117">
        <v>200</v>
      </c>
      <c r="M74" s="140">
        <v>7.5</v>
      </c>
      <c r="N74" s="140"/>
      <c r="O74" s="117">
        <v>5</v>
      </c>
      <c r="P74" s="141">
        <f t="shared" si="2"/>
        <v>7.0384203907731</v>
      </c>
      <c r="Q74" s="117"/>
      <c r="R74" s="117" t="s">
        <v>1289</v>
      </c>
      <c r="S74" s="117" t="s">
        <v>1317</v>
      </c>
      <c r="T74" s="117" t="s">
        <v>1291</v>
      </c>
      <c r="U74" s="117">
        <f t="shared" si="3"/>
        <v>10</v>
      </c>
    </row>
    <row r="75" s="111" customFormat="1" customHeight="1" spans="1:21">
      <c r="A75" s="117" t="s">
        <v>1283</v>
      </c>
      <c r="B75" s="134" t="s">
        <v>124</v>
      </c>
      <c r="C75" s="117" t="s">
        <v>118</v>
      </c>
      <c r="D75" s="117" t="s">
        <v>1366</v>
      </c>
      <c r="E75" s="117" t="s">
        <v>1121</v>
      </c>
      <c r="F75" s="135">
        <v>46253</v>
      </c>
      <c r="G75" s="111"/>
      <c r="H75" s="117" t="s">
        <v>1285</v>
      </c>
      <c r="I75" s="117" t="s">
        <v>1315</v>
      </c>
      <c r="J75" s="117" t="s">
        <v>1316</v>
      </c>
      <c r="K75" s="117" t="s">
        <v>1121</v>
      </c>
      <c r="L75" s="117">
        <v>200</v>
      </c>
      <c r="M75" s="140">
        <v>9.2</v>
      </c>
      <c r="N75" s="140"/>
      <c r="O75" s="117">
        <v>6</v>
      </c>
      <c r="P75" s="141">
        <f t="shared" si="2"/>
        <v>8.63379567934834</v>
      </c>
      <c r="Q75" s="117"/>
      <c r="R75" s="117" t="s">
        <v>1289</v>
      </c>
      <c r="S75" s="117" t="s">
        <v>1367</v>
      </c>
      <c r="T75" s="117" t="s">
        <v>1291</v>
      </c>
      <c r="U75" s="117">
        <f t="shared" si="3"/>
        <v>12</v>
      </c>
    </row>
    <row r="76" s="111" customFormat="1" customHeight="1" spans="1:21">
      <c r="A76" s="117" t="s">
        <v>1283</v>
      </c>
      <c r="B76" s="134" t="s">
        <v>124</v>
      </c>
      <c r="C76" s="117" t="s">
        <v>118</v>
      </c>
      <c r="D76" s="117" t="s">
        <v>1368</v>
      </c>
      <c r="E76" s="117" t="s">
        <v>1121</v>
      </c>
      <c r="F76" s="135">
        <v>46253</v>
      </c>
      <c r="G76" s="111"/>
      <c r="H76" s="117" t="s">
        <v>1285</v>
      </c>
      <c r="I76" s="117" t="s">
        <v>1315</v>
      </c>
      <c r="J76" s="117" t="s">
        <v>1316</v>
      </c>
      <c r="K76" s="117" t="s">
        <v>1121</v>
      </c>
      <c r="L76" s="117">
        <v>200</v>
      </c>
      <c r="M76" s="140">
        <v>6.7</v>
      </c>
      <c r="N76" s="140"/>
      <c r="O76" s="117">
        <v>5</v>
      </c>
      <c r="P76" s="141">
        <f t="shared" si="2"/>
        <v>6.28765554909064</v>
      </c>
      <c r="Q76" s="117"/>
      <c r="R76" s="117" t="s">
        <v>1289</v>
      </c>
      <c r="S76" s="117" t="s">
        <v>1367</v>
      </c>
      <c r="T76" s="117" t="s">
        <v>1291</v>
      </c>
      <c r="U76" s="117">
        <f t="shared" si="3"/>
        <v>10</v>
      </c>
    </row>
    <row r="77" s="111" customFormat="1" customHeight="1" spans="1:21">
      <c r="A77" s="117" t="s">
        <v>1283</v>
      </c>
      <c r="B77" s="134" t="s">
        <v>124</v>
      </c>
      <c r="C77" s="117" t="s">
        <v>118</v>
      </c>
      <c r="D77" s="117" t="s">
        <v>1369</v>
      </c>
      <c r="E77" s="117" t="s">
        <v>1121</v>
      </c>
      <c r="F77" s="135">
        <v>46253</v>
      </c>
      <c r="G77" s="111"/>
      <c r="H77" s="117" t="s">
        <v>1285</v>
      </c>
      <c r="I77" s="117" t="s">
        <v>1315</v>
      </c>
      <c r="J77" s="117" t="s">
        <v>1316</v>
      </c>
      <c r="K77" s="117" t="s">
        <v>1121</v>
      </c>
      <c r="L77" s="117">
        <v>200</v>
      </c>
      <c r="M77" s="140">
        <v>9.1</v>
      </c>
      <c r="N77" s="140"/>
      <c r="O77" s="117">
        <v>6</v>
      </c>
      <c r="P77" s="141">
        <f t="shared" si="2"/>
        <v>8.53995007413803</v>
      </c>
      <c r="Q77" s="117"/>
      <c r="R77" s="117" t="s">
        <v>1289</v>
      </c>
      <c r="S77" s="117" t="s">
        <v>1367</v>
      </c>
      <c r="T77" s="117" t="s">
        <v>1291</v>
      </c>
      <c r="U77" s="117">
        <f t="shared" si="3"/>
        <v>12</v>
      </c>
    </row>
    <row r="78" s="111" customFormat="1" customHeight="1" spans="1:21">
      <c r="A78" s="117" t="s">
        <v>1283</v>
      </c>
      <c r="B78" s="134" t="s">
        <v>124</v>
      </c>
      <c r="C78" s="117" t="s">
        <v>118</v>
      </c>
      <c r="D78" s="117" t="s">
        <v>1370</v>
      </c>
      <c r="E78" s="117" t="s">
        <v>1121</v>
      </c>
      <c r="F78" s="135">
        <v>46253</v>
      </c>
      <c r="G78" s="111"/>
      <c r="H78" s="117" t="s">
        <v>1285</v>
      </c>
      <c r="I78" s="117" t="s">
        <v>1315</v>
      </c>
      <c r="J78" s="117" t="s">
        <v>1316</v>
      </c>
      <c r="K78" s="117" t="s">
        <v>1121</v>
      </c>
      <c r="L78" s="117">
        <v>200</v>
      </c>
      <c r="M78" s="140">
        <v>8.6</v>
      </c>
      <c r="N78" s="140"/>
      <c r="O78" s="117">
        <v>6</v>
      </c>
      <c r="P78" s="141">
        <f t="shared" si="2"/>
        <v>8.07072204808649</v>
      </c>
      <c r="Q78" s="117"/>
      <c r="R78" s="117" t="s">
        <v>1289</v>
      </c>
      <c r="S78" s="117" t="s">
        <v>1367</v>
      </c>
      <c r="T78" s="117" t="s">
        <v>1291</v>
      </c>
      <c r="U78" s="117">
        <f t="shared" si="3"/>
        <v>12</v>
      </c>
    </row>
    <row r="79" s="111" customFormat="1" customHeight="1" spans="1:21">
      <c r="A79" s="117" t="s">
        <v>1283</v>
      </c>
      <c r="B79" s="134" t="s">
        <v>124</v>
      </c>
      <c r="C79" s="117" t="s">
        <v>118</v>
      </c>
      <c r="D79" s="117" t="s">
        <v>1371</v>
      </c>
      <c r="E79" s="117" t="s">
        <v>1121</v>
      </c>
      <c r="F79" s="135">
        <v>46253</v>
      </c>
      <c r="G79" s="111"/>
      <c r="H79" s="117" t="s">
        <v>1285</v>
      </c>
      <c r="I79" s="117" t="s">
        <v>1315</v>
      </c>
      <c r="J79" s="117" t="s">
        <v>1316</v>
      </c>
      <c r="K79" s="117" t="s">
        <v>1121</v>
      </c>
      <c r="L79" s="117">
        <v>200</v>
      </c>
      <c r="M79" s="140">
        <v>7.8</v>
      </c>
      <c r="N79" s="140"/>
      <c r="O79" s="117">
        <v>5</v>
      </c>
      <c r="P79" s="141">
        <f t="shared" si="2"/>
        <v>7.31995720640402</v>
      </c>
      <c r="Q79" s="117"/>
      <c r="R79" s="117" t="s">
        <v>1289</v>
      </c>
      <c r="S79" s="117" t="s">
        <v>1367</v>
      </c>
      <c r="T79" s="117" t="s">
        <v>1291</v>
      </c>
      <c r="U79" s="117">
        <f t="shared" si="3"/>
        <v>10</v>
      </c>
    </row>
    <row r="80" s="111" customFormat="1" customHeight="1" spans="1:21">
      <c r="A80" s="117" t="s">
        <v>1283</v>
      </c>
      <c r="B80" s="134" t="s">
        <v>124</v>
      </c>
      <c r="C80" s="117" t="s">
        <v>118</v>
      </c>
      <c r="D80" s="117" t="s">
        <v>1372</v>
      </c>
      <c r="E80" s="117" t="s">
        <v>1121</v>
      </c>
      <c r="F80" s="135">
        <v>46253</v>
      </c>
      <c r="G80" s="111"/>
      <c r="H80" s="117" t="s">
        <v>1285</v>
      </c>
      <c r="I80" s="117" t="s">
        <v>1315</v>
      </c>
      <c r="J80" s="117" t="s">
        <v>1316</v>
      </c>
      <c r="K80" s="117" t="s">
        <v>1121</v>
      </c>
      <c r="L80" s="117">
        <v>200</v>
      </c>
      <c r="M80" s="140">
        <v>8</v>
      </c>
      <c r="N80" s="140"/>
      <c r="O80" s="117">
        <v>5</v>
      </c>
      <c r="P80" s="141">
        <f t="shared" si="2"/>
        <v>7.50764841682464</v>
      </c>
      <c r="Q80" s="117"/>
      <c r="R80" s="117" t="s">
        <v>1289</v>
      </c>
      <c r="S80" s="117" t="s">
        <v>1367</v>
      </c>
      <c r="T80" s="117" t="s">
        <v>1291</v>
      </c>
      <c r="U80" s="117">
        <f t="shared" si="3"/>
        <v>10</v>
      </c>
    </row>
    <row r="81" s="111" customFormat="1" customHeight="1" spans="1:21">
      <c r="A81" s="117" t="s">
        <v>1283</v>
      </c>
      <c r="B81" s="134" t="s">
        <v>124</v>
      </c>
      <c r="C81" s="117" t="s">
        <v>118</v>
      </c>
      <c r="D81" s="117" t="s">
        <v>1373</v>
      </c>
      <c r="E81" s="117" t="s">
        <v>1121</v>
      </c>
      <c r="F81" s="135">
        <v>46253</v>
      </c>
      <c r="G81" s="111"/>
      <c r="H81" s="117" t="s">
        <v>1285</v>
      </c>
      <c r="I81" s="117" t="s">
        <v>1315</v>
      </c>
      <c r="J81" s="117" t="s">
        <v>1316</v>
      </c>
      <c r="K81" s="117" t="s">
        <v>1121</v>
      </c>
      <c r="L81" s="117">
        <v>200</v>
      </c>
      <c r="M81" s="140">
        <v>9.2</v>
      </c>
      <c r="N81" s="140"/>
      <c r="O81" s="117">
        <v>6</v>
      </c>
      <c r="P81" s="141">
        <f t="shared" si="2"/>
        <v>8.63379567934834</v>
      </c>
      <c r="Q81" s="117"/>
      <c r="R81" s="117" t="s">
        <v>1289</v>
      </c>
      <c r="S81" s="117" t="s">
        <v>1367</v>
      </c>
      <c r="T81" s="117" t="s">
        <v>1291</v>
      </c>
      <c r="U81" s="117">
        <f t="shared" si="3"/>
        <v>12</v>
      </c>
    </row>
    <row r="82" s="111" customFormat="1" customHeight="1" spans="1:21">
      <c r="A82" s="117" t="s">
        <v>1283</v>
      </c>
      <c r="B82" s="134" t="s">
        <v>124</v>
      </c>
      <c r="C82" s="117" t="s">
        <v>118</v>
      </c>
      <c r="D82" s="117" t="s">
        <v>1374</v>
      </c>
      <c r="E82" s="117" t="s">
        <v>1121</v>
      </c>
      <c r="F82" s="135">
        <v>46253</v>
      </c>
      <c r="G82" s="111"/>
      <c r="H82" s="117" t="s">
        <v>1285</v>
      </c>
      <c r="I82" s="117" t="s">
        <v>1315</v>
      </c>
      <c r="J82" s="117" t="s">
        <v>1316</v>
      </c>
      <c r="K82" s="117" t="s">
        <v>1121</v>
      </c>
      <c r="L82" s="117">
        <v>200</v>
      </c>
      <c r="M82" s="140">
        <v>8.9</v>
      </c>
      <c r="N82" s="140"/>
      <c r="O82" s="117">
        <v>6</v>
      </c>
      <c r="P82" s="141">
        <f t="shared" si="2"/>
        <v>8.35225886371741</v>
      </c>
      <c r="Q82" s="117"/>
      <c r="R82" s="117" t="s">
        <v>1289</v>
      </c>
      <c r="S82" s="117" t="s">
        <v>1367</v>
      </c>
      <c r="T82" s="117" t="s">
        <v>1291</v>
      </c>
      <c r="U82" s="117">
        <f t="shared" si="3"/>
        <v>12</v>
      </c>
    </row>
    <row r="83" s="111" customFormat="1" customHeight="1" spans="1:21">
      <c r="A83" s="117" t="s">
        <v>1283</v>
      </c>
      <c r="B83" s="134" t="s">
        <v>124</v>
      </c>
      <c r="C83" s="117" t="s">
        <v>118</v>
      </c>
      <c r="D83" s="117" t="s">
        <v>1375</v>
      </c>
      <c r="E83" s="117" t="s">
        <v>1121</v>
      </c>
      <c r="F83" s="135">
        <v>46253</v>
      </c>
      <c r="G83" s="111"/>
      <c r="H83" s="117" t="s">
        <v>1285</v>
      </c>
      <c r="I83" s="117" t="s">
        <v>1315</v>
      </c>
      <c r="J83" s="117" t="s">
        <v>1316</v>
      </c>
      <c r="K83" s="117" t="s">
        <v>1121</v>
      </c>
      <c r="L83" s="117">
        <v>200</v>
      </c>
      <c r="M83" s="140">
        <v>8.8</v>
      </c>
      <c r="N83" s="140"/>
      <c r="O83" s="117">
        <v>6</v>
      </c>
      <c r="P83" s="141">
        <f t="shared" si="2"/>
        <v>8.2584132585071</v>
      </c>
      <c r="Q83" s="117"/>
      <c r="R83" s="117" t="s">
        <v>1289</v>
      </c>
      <c r="S83" s="117" t="s">
        <v>1367</v>
      </c>
      <c r="T83" s="117" t="s">
        <v>1291</v>
      </c>
      <c r="U83" s="117">
        <f t="shared" si="3"/>
        <v>12</v>
      </c>
    </row>
    <row r="84" s="111" customFormat="1" customHeight="1" spans="1:21">
      <c r="A84" s="117" t="s">
        <v>1283</v>
      </c>
      <c r="B84" s="134" t="s">
        <v>124</v>
      </c>
      <c r="C84" s="117" t="s">
        <v>118</v>
      </c>
      <c r="D84" s="117" t="s">
        <v>1376</v>
      </c>
      <c r="E84" s="117" t="s">
        <v>1121</v>
      </c>
      <c r="F84" s="135">
        <v>46253</v>
      </c>
      <c r="G84" s="111"/>
      <c r="H84" s="117" t="s">
        <v>1285</v>
      </c>
      <c r="I84" s="117" t="s">
        <v>1315</v>
      </c>
      <c r="J84" s="117" t="s">
        <v>1316</v>
      </c>
      <c r="K84" s="117" t="s">
        <v>1121</v>
      </c>
      <c r="L84" s="117">
        <v>200</v>
      </c>
      <c r="M84" s="140">
        <v>6.9</v>
      </c>
      <c r="N84" s="140"/>
      <c r="O84" s="117">
        <v>5</v>
      </c>
      <c r="P84" s="141">
        <f t="shared" si="2"/>
        <v>6.47534675951125</v>
      </c>
      <c r="Q84" s="117"/>
      <c r="R84" s="117" t="s">
        <v>1289</v>
      </c>
      <c r="S84" s="117" t="s">
        <v>1367</v>
      </c>
      <c r="T84" s="117" t="s">
        <v>1291</v>
      </c>
      <c r="U84" s="117">
        <f t="shared" si="3"/>
        <v>10</v>
      </c>
    </row>
    <row r="85" s="111" customFormat="1" customHeight="1" spans="1:21">
      <c r="A85" s="117" t="s">
        <v>1283</v>
      </c>
      <c r="B85" s="134" t="s">
        <v>124</v>
      </c>
      <c r="C85" s="117" t="s">
        <v>118</v>
      </c>
      <c r="D85" s="117" t="s">
        <v>1377</v>
      </c>
      <c r="E85" s="117" t="s">
        <v>1121</v>
      </c>
      <c r="F85" s="135">
        <v>46253</v>
      </c>
      <c r="G85" s="111"/>
      <c r="H85" s="117" t="s">
        <v>1285</v>
      </c>
      <c r="I85" s="117" t="s">
        <v>1315</v>
      </c>
      <c r="J85" s="117" t="s">
        <v>1316</v>
      </c>
      <c r="K85" s="117" t="s">
        <v>1121</v>
      </c>
      <c r="L85" s="117">
        <v>200</v>
      </c>
      <c r="M85" s="140">
        <v>5.9</v>
      </c>
      <c r="N85" s="140"/>
      <c r="O85" s="117">
        <v>5</v>
      </c>
      <c r="P85" s="141">
        <f t="shared" si="2"/>
        <v>5.53689070740817</v>
      </c>
      <c r="Q85" s="117"/>
      <c r="R85" s="117" t="s">
        <v>1289</v>
      </c>
      <c r="S85" s="117" t="s">
        <v>1367</v>
      </c>
      <c r="T85" s="117" t="s">
        <v>1291</v>
      </c>
      <c r="U85" s="117">
        <f t="shared" si="3"/>
        <v>10</v>
      </c>
    </row>
    <row r="86" s="111" customFormat="1" customHeight="1" spans="1:21">
      <c r="A86" s="117" t="s">
        <v>1283</v>
      </c>
      <c r="B86" s="134" t="s">
        <v>124</v>
      </c>
      <c r="C86" s="117" t="s">
        <v>118</v>
      </c>
      <c r="D86" s="117" t="s">
        <v>1378</v>
      </c>
      <c r="E86" s="117" t="s">
        <v>1121</v>
      </c>
      <c r="F86" s="135">
        <v>46253</v>
      </c>
      <c r="G86" s="111"/>
      <c r="H86" s="117" t="s">
        <v>1285</v>
      </c>
      <c r="I86" s="117" t="s">
        <v>1315</v>
      </c>
      <c r="J86" s="117" t="s">
        <v>1316</v>
      </c>
      <c r="K86" s="117" t="s">
        <v>1121</v>
      </c>
      <c r="L86" s="117">
        <v>200</v>
      </c>
      <c r="M86" s="140">
        <v>6.5</v>
      </c>
      <c r="N86" s="140"/>
      <c r="O86" s="117">
        <v>5</v>
      </c>
      <c r="P86" s="141">
        <f t="shared" si="2"/>
        <v>6.09996433867002</v>
      </c>
      <c r="Q86" s="117"/>
      <c r="R86" s="117" t="s">
        <v>1289</v>
      </c>
      <c r="S86" s="117" t="s">
        <v>1367</v>
      </c>
      <c r="T86" s="117" t="s">
        <v>1291</v>
      </c>
      <c r="U86" s="117">
        <f t="shared" si="3"/>
        <v>10</v>
      </c>
    </row>
    <row r="87" s="111" customFormat="1" customHeight="1" spans="1:21">
      <c r="A87" s="117" t="s">
        <v>1283</v>
      </c>
      <c r="B87" s="134" t="s">
        <v>124</v>
      </c>
      <c r="C87" s="117" t="s">
        <v>118</v>
      </c>
      <c r="D87" s="117" t="s">
        <v>1379</v>
      </c>
      <c r="E87" s="117" t="s">
        <v>1121</v>
      </c>
      <c r="F87" s="135">
        <v>46253</v>
      </c>
      <c r="G87" s="111"/>
      <c r="H87" s="117" t="s">
        <v>1285</v>
      </c>
      <c r="I87" s="117" t="s">
        <v>1315</v>
      </c>
      <c r="J87" s="117" t="s">
        <v>1316</v>
      </c>
      <c r="K87" s="117" t="s">
        <v>1121</v>
      </c>
      <c r="L87" s="117">
        <v>200</v>
      </c>
      <c r="M87" s="140">
        <v>3.3</v>
      </c>
      <c r="N87" s="140"/>
      <c r="O87" s="117">
        <v>4</v>
      </c>
      <c r="P87" s="141">
        <f t="shared" si="2"/>
        <v>3.09690497194016</v>
      </c>
      <c r="Q87" s="117"/>
      <c r="R87" s="117" t="s">
        <v>1289</v>
      </c>
      <c r="S87" s="117" t="s">
        <v>1367</v>
      </c>
      <c r="T87" s="117" t="s">
        <v>1291</v>
      </c>
      <c r="U87" s="117">
        <f t="shared" si="3"/>
        <v>8</v>
      </c>
    </row>
    <row r="88" s="111" customFormat="1" hidden="1" customHeight="1" spans="1:21">
      <c r="A88" s="117" t="s">
        <v>1283</v>
      </c>
      <c r="B88" s="134" t="s">
        <v>124</v>
      </c>
      <c r="C88" s="117" t="s">
        <v>118</v>
      </c>
      <c r="D88" s="117" t="s">
        <v>1380</v>
      </c>
      <c r="E88" s="117" t="s">
        <v>1381</v>
      </c>
      <c r="F88" s="135">
        <v>46254</v>
      </c>
      <c r="G88" s="111"/>
      <c r="H88" s="117" t="s">
        <v>1382</v>
      </c>
      <c r="I88" s="117" t="s">
        <v>1286</v>
      </c>
      <c r="J88" s="117" t="s">
        <v>1316</v>
      </c>
      <c r="K88" s="117" t="s">
        <v>1383</v>
      </c>
      <c r="L88" s="117">
        <v>1200</v>
      </c>
      <c r="M88" s="117">
        <v>35.7</v>
      </c>
      <c r="N88" s="117"/>
      <c r="O88" s="117">
        <v>4</v>
      </c>
      <c r="P88" s="137">
        <f t="shared" si="2"/>
        <v>8.0572920863173</v>
      </c>
      <c r="Q88" s="117" t="s">
        <v>1384</v>
      </c>
      <c r="R88" s="117" t="s">
        <v>1289</v>
      </c>
      <c r="S88" s="117" t="s">
        <v>1385</v>
      </c>
      <c r="T88" s="117" t="s">
        <v>1291</v>
      </c>
      <c r="U88" s="117">
        <f t="shared" si="3"/>
        <v>8</v>
      </c>
    </row>
    <row r="89" s="111" customFormat="1" hidden="1" customHeight="1" spans="1:21">
      <c r="A89" s="117" t="s">
        <v>1283</v>
      </c>
      <c r="B89" s="134" t="s">
        <v>124</v>
      </c>
      <c r="C89" s="117" t="s">
        <v>118</v>
      </c>
      <c r="D89" s="117" t="s">
        <v>1386</v>
      </c>
      <c r="E89" s="117" t="s">
        <v>1381</v>
      </c>
      <c r="F89" s="135">
        <v>46254</v>
      </c>
      <c r="G89" s="111"/>
      <c r="H89" s="117" t="s">
        <v>1382</v>
      </c>
      <c r="I89" s="117" t="s">
        <v>1286</v>
      </c>
      <c r="J89" s="117" t="s">
        <v>1316</v>
      </c>
      <c r="K89" s="117" t="s">
        <v>1383</v>
      </c>
      <c r="L89" s="117">
        <v>1200</v>
      </c>
      <c r="M89" s="117">
        <v>35.9</v>
      </c>
      <c r="N89" s="117"/>
      <c r="O89" s="117">
        <v>4</v>
      </c>
      <c r="P89" s="137">
        <f t="shared" si="2"/>
        <v>8.10243097755717</v>
      </c>
      <c r="Q89" s="117" t="s">
        <v>1384</v>
      </c>
      <c r="R89" s="117" t="s">
        <v>1289</v>
      </c>
      <c r="S89" s="117" t="s">
        <v>1385</v>
      </c>
      <c r="T89" s="117" t="s">
        <v>1291</v>
      </c>
      <c r="U89" s="117">
        <f t="shared" si="3"/>
        <v>8</v>
      </c>
    </row>
    <row r="90" s="111" customFormat="1" hidden="1" customHeight="1" spans="1:21">
      <c r="A90" s="117" t="s">
        <v>1283</v>
      </c>
      <c r="B90" s="134" t="s">
        <v>124</v>
      </c>
      <c r="C90" s="117" t="s">
        <v>118</v>
      </c>
      <c r="D90" s="117" t="s">
        <v>1387</v>
      </c>
      <c r="E90" s="117" t="s">
        <v>1381</v>
      </c>
      <c r="F90" s="135">
        <v>46254</v>
      </c>
      <c r="G90" s="111"/>
      <c r="H90" s="117" t="s">
        <v>1382</v>
      </c>
      <c r="I90" s="117" t="s">
        <v>1286</v>
      </c>
      <c r="J90" s="117" t="s">
        <v>1316</v>
      </c>
      <c r="K90" s="117" t="s">
        <v>1383</v>
      </c>
      <c r="L90" s="117">
        <v>1200</v>
      </c>
      <c r="M90" s="117">
        <v>36.3</v>
      </c>
      <c r="N90" s="117"/>
      <c r="O90" s="117">
        <v>4</v>
      </c>
      <c r="P90" s="137">
        <f t="shared" si="2"/>
        <v>8.19270876003691</v>
      </c>
      <c r="Q90" s="117" t="s">
        <v>1384</v>
      </c>
      <c r="R90" s="117" t="s">
        <v>1289</v>
      </c>
      <c r="S90" s="117" t="s">
        <v>1385</v>
      </c>
      <c r="T90" s="117" t="s">
        <v>1291</v>
      </c>
      <c r="U90" s="117">
        <f t="shared" si="3"/>
        <v>8</v>
      </c>
    </row>
    <row r="91" s="111" customFormat="1" hidden="1" customHeight="1" spans="1:21">
      <c r="A91" s="117" t="s">
        <v>1283</v>
      </c>
      <c r="B91" s="134" t="s">
        <v>124</v>
      </c>
      <c r="C91" s="117" t="s">
        <v>118</v>
      </c>
      <c r="D91" s="117" t="s">
        <v>1388</v>
      </c>
      <c r="E91" s="117" t="s">
        <v>1381</v>
      </c>
      <c r="F91" s="135">
        <v>46254</v>
      </c>
      <c r="G91" s="111"/>
      <c r="H91" s="117" t="s">
        <v>1382</v>
      </c>
      <c r="I91" s="117" t="s">
        <v>1286</v>
      </c>
      <c r="J91" s="117" t="s">
        <v>1316</v>
      </c>
      <c r="K91" s="117" t="s">
        <v>1383</v>
      </c>
      <c r="L91" s="117">
        <v>1200</v>
      </c>
      <c r="M91" s="117">
        <v>35.9</v>
      </c>
      <c r="N91" s="117"/>
      <c r="O91" s="117">
        <v>4</v>
      </c>
      <c r="P91" s="137">
        <f t="shared" si="2"/>
        <v>8.10243097755717</v>
      </c>
      <c r="Q91" s="117" t="s">
        <v>1384</v>
      </c>
      <c r="R91" s="117" t="s">
        <v>1289</v>
      </c>
      <c r="S91" s="117" t="s">
        <v>1385</v>
      </c>
      <c r="T91" s="117" t="s">
        <v>1291</v>
      </c>
      <c r="U91" s="117">
        <f t="shared" si="3"/>
        <v>8</v>
      </c>
    </row>
    <row r="92" s="111" customFormat="1" hidden="1" customHeight="1" spans="1:21">
      <c r="A92" s="117" t="s">
        <v>1283</v>
      </c>
      <c r="B92" s="134" t="s">
        <v>124</v>
      </c>
      <c r="C92" s="117" t="s">
        <v>118</v>
      </c>
      <c r="D92" s="117" t="s">
        <v>1389</v>
      </c>
      <c r="E92" s="117" t="s">
        <v>1381</v>
      </c>
      <c r="F92" s="135">
        <v>46254</v>
      </c>
      <c r="G92" s="111"/>
      <c r="H92" s="117" t="s">
        <v>1382</v>
      </c>
      <c r="I92" s="117" t="s">
        <v>1286</v>
      </c>
      <c r="J92" s="117" t="s">
        <v>1316</v>
      </c>
      <c r="K92" s="117" t="s">
        <v>1383</v>
      </c>
      <c r="L92" s="117">
        <v>1200</v>
      </c>
      <c r="M92" s="117">
        <v>35.7</v>
      </c>
      <c r="N92" s="117"/>
      <c r="O92" s="117">
        <v>4</v>
      </c>
      <c r="P92" s="137">
        <f t="shared" si="2"/>
        <v>8.0572920863173</v>
      </c>
      <c r="Q92" s="117" t="s">
        <v>1384</v>
      </c>
      <c r="R92" s="117" t="s">
        <v>1289</v>
      </c>
      <c r="S92" s="117" t="s">
        <v>1385</v>
      </c>
      <c r="T92" s="117" t="s">
        <v>1291</v>
      </c>
      <c r="U92" s="117">
        <f t="shared" si="3"/>
        <v>8</v>
      </c>
    </row>
    <row r="93" s="111" customFormat="1" hidden="1" customHeight="1" spans="1:21">
      <c r="A93" s="117" t="s">
        <v>1283</v>
      </c>
      <c r="B93" s="134" t="s">
        <v>124</v>
      </c>
      <c r="C93" s="117" t="s">
        <v>118</v>
      </c>
      <c r="D93" s="117" t="s">
        <v>1390</v>
      </c>
      <c r="E93" s="117" t="s">
        <v>1381</v>
      </c>
      <c r="F93" s="135">
        <v>46254</v>
      </c>
      <c r="G93" s="111"/>
      <c r="H93" s="117" t="s">
        <v>1382</v>
      </c>
      <c r="I93" s="117" t="s">
        <v>1286</v>
      </c>
      <c r="J93" s="117" t="s">
        <v>1316</v>
      </c>
      <c r="K93" s="117" t="s">
        <v>1383</v>
      </c>
      <c r="L93" s="117">
        <v>1200</v>
      </c>
      <c r="M93" s="117">
        <v>35.5</v>
      </c>
      <c r="N93" s="117"/>
      <c r="O93" s="117">
        <v>4</v>
      </c>
      <c r="P93" s="137">
        <f t="shared" si="2"/>
        <v>8.01215319507742</v>
      </c>
      <c r="Q93" s="117" t="s">
        <v>1384</v>
      </c>
      <c r="R93" s="117" t="s">
        <v>1289</v>
      </c>
      <c r="S93" s="117" t="s">
        <v>1385</v>
      </c>
      <c r="T93" s="117" t="s">
        <v>1291</v>
      </c>
      <c r="U93" s="117">
        <f t="shared" si="3"/>
        <v>8</v>
      </c>
    </row>
    <row r="94" s="111" customFormat="1" hidden="1" customHeight="1" spans="1:21">
      <c r="A94" s="117" t="s">
        <v>1283</v>
      </c>
      <c r="B94" s="134" t="s">
        <v>124</v>
      </c>
      <c r="C94" s="117" t="s">
        <v>118</v>
      </c>
      <c r="D94" s="117" t="s">
        <v>1391</v>
      </c>
      <c r="E94" s="117" t="s">
        <v>1381</v>
      </c>
      <c r="F94" s="135">
        <v>46254</v>
      </c>
      <c r="G94" s="111"/>
      <c r="H94" s="117" t="s">
        <v>1382</v>
      </c>
      <c r="I94" s="117" t="s">
        <v>1286</v>
      </c>
      <c r="J94" s="117" t="s">
        <v>1316</v>
      </c>
      <c r="K94" s="117" t="s">
        <v>1383</v>
      </c>
      <c r="L94" s="117">
        <v>1200</v>
      </c>
      <c r="M94" s="117">
        <v>35.5</v>
      </c>
      <c r="N94" s="117"/>
      <c r="O94" s="117">
        <v>4</v>
      </c>
      <c r="P94" s="137">
        <f t="shared" si="2"/>
        <v>8.01215319507742</v>
      </c>
      <c r="Q94" s="117" t="s">
        <v>1384</v>
      </c>
      <c r="R94" s="117" t="s">
        <v>1289</v>
      </c>
      <c r="S94" s="117" t="s">
        <v>1385</v>
      </c>
      <c r="T94" s="117" t="s">
        <v>1291</v>
      </c>
      <c r="U94" s="117">
        <f t="shared" si="3"/>
        <v>8</v>
      </c>
    </row>
    <row r="95" s="111" customFormat="1" hidden="1" customHeight="1" spans="1:21">
      <c r="A95" s="117" t="s">
        <v>1283</v>
      </c>
      <c r="B95" s="134" t="s">
        <v>124</v>
      </c>
      <c r="C95" s="117" t="s">
        <v>118</v>
      </c>
      <c r="D95" s="117" t="s">
        <v>1392</v>
      </c>
      <c r="E95" s="117" t="s">
        <v>1381</v>
      </c>
      <c r="F95" s="135">
        <v>46254</v>
      </c>
      <c r="G95" s="111"/>
      <c r="H95" s="117" t="s">
        <v>1382</v>
      </c>
      <c r="I95" s="117" t="s">
        <v>1286</v>
      </c>
      <c r="J95" s="117" t="s">
        <v>1316</v>
      </c>
      <c r="K95" s="117" t="s">
        <v>1383</v>
      </c>
      <c r="L95" s="117">
        <v>1200</v>
      </c>
      <c r="M95" s="117">
        <v>35.1</v>
      </c>
      <c r="N95" s="117"/>
      <c r="O95" s="117">
        <v>4</v>
      </c>
      <c r="P95" s="137">
        <f t="shared" si="2"/>
        <v>7.92187541259768</v>
      </c>
      <c r="Q95" s="117" t="s">
        <v>1384</v>
      </c>
      <c r="R95" s="117" t="s">
        <v>1289</v>
      </c>
      <c r="S95" s="117" t="s">
        <v>1385</v>
      </c>
      <c r="T95" s="117" t="s">
        <v>1291</v>
      </c>
      <c r="U95" s="117">
        <f t="shared" si="3"/>
        <v>8</v>
      </c>
    </row>
    <row r="96" s="111" customFormat="1" hidden="1" customHeight="1" spans="1:21">
      <c r="A96" s="117" t="s">
        <v>1283</v>
      </c>
      <c r="B96" s="134" t="s">
        <v>124</v>
      </c>
      <c r="C96" s="117" t="s">
        <v>118</v>
      </c>
      <c r="D96" s="117" t="s">
        <v>1393</v>
      </c>
      <c r="E96" s="117" t="s">
        <v>1381</v>
      </c>
      <c r="F96" s="135">
        <v>46254</v>
      </c>
      <c r="G96" s="111"/>
      <c r="H96" s="117" t="s">
        <v>1382</v>
      </c>
      <c r="I96" s="117" t="s">
        <v>1286</v>
      </c>
      <c r="J96" s="117" t="s">
        <v>1316</v>
      </c>
      <c r="K96" s="117" t="s">
        <v>1383</v>
      </c>
      <c r="L96" s="117">
        <v>1200</v>
      </c>
      <c r="M96" s="117">
        <v>34.6</v>
      </c>
      <c r="N96" s="117"/>
      <c r="O96" s="117">
        <v>4</v>
      </c>
      <c r="P96" s="137">
        <f t="shared" si="2"/>
        <v>7.809028184498</v>
      </c>
      <c r="Q96" s="117" t="s">
        <v>1384</v>
      </c>
      <c r="R96" s="117" t="s">
        <v>1289</v>
      </c>
      <c r="S96" s="117" t="s">
        <v>1385</v>
      </c>
      <c r="T96" s="117" t="s">
        <v>1291</v>
      </c>
      <c r="U96" s="117">
        <f t="shared" si="3"/>
        <v>8</v>
      </c>
    </row>
    <row r="97" s="111" customFormat="1" hidden="1" customHeight="1" spans="1:31">
      <c r="A97" s="117" t="s">
        <v>1283</v>
      </c>
      <c r="B97" s="134" t="s">
        <v>124</v>
      </c>
      <c r="C97" s="117" t="s">
        <v>118</v>
      </c>
      <c r="D97" s="117" t="s">
        <v>1394</v>
      </c>
      <c r="E97" s="117" t="s">
        <v>1381</v>
      </c>
      <c r="F97" s="135">
        <v>46254</v>
      </c>
      <c r="G97" s="111"/>
      <c r="H97" s="117" t="s">
        <v>1382</v>
      </c>
      <c r="I97" s="117" t="s">
        <v>1286</v>
      </c>
      <c r="J97" s="117" t="s">
        <v>1316</v>
      </c>
      <c r="K97" s="117" t="s">
        <v>1383</v>
      </c>
      <c r="L97" s="117">
        <v>1200</v>
      </c>
      <c r="M97" s="117">
        <v>35.5</v>
      </c>
      <c r="N97" s="117"/>
      <c r="O97" s="117">
        <v>4</v>
      </c>
      <c r="P97" s="137">
        <f t="shared" si="2"/>
        <v>8.01215319507742</v>
      </c>
      <c r="Q97" s="117" t="s">
        <v>1384</v>
      </c>
      <c r="R97" s="117" t="s">
        <v>1289</v>
      </c>
      <c r="S97" s="117" t="s">
        <v>1385</v>
      </c>
      <c r="T97" s="117" t="s">
        <v>1291</v>
      </c>
      <c r="U97" s="117">
        <f t="shared" si="3"/>
        <v>8</v>
      </c>
    </row>
    <row r="98" s="111" customFormat="1" hidden="1" customHeight="1" spans="1:31">
      <c r="A98" s="117" t="s">
        <v>1283</v>
      </c>
      <c r="B98" s="134" t="s">
        <v>124</v>
      </c>
      <c r="C98" s="117" t="s">
        <v>118</v>
      </c>
      <c r="D98" s="117" t="s">
        <v>1395</v>
      </c>
      <c r="E98" s="117" t="s">
        <v>1381</v>
      </c>
      <c r="F98" s="135">
        <v>46254</v>
      </c>
      <c r="G98" s="111"/>
      <c r="H98" s="117" t="s">
        <v>1382</v>
      </c>
      <c r="I98" s="117" t="s">
        <v>1286</v>
      </c>
      <c r="J98" s="117" t="s">
        <v>1316</v>
      </c>
      <c r="K98" s="117" t="s">
        <v>1383</v>
      </c>
      <c r="L98" s="117">
        <v>1200</v>
      </c>
      <c r="M98" s="117">
        <v>34.5</v>
      </c>
      <c r="N98" s="117"/>
      <c r="O98" s="117">
        <v>4</v>
      </c>
      <c r="P98" s="137">
        <f t="shared" si="2"/>
        <v>7.78645873887806</v>
      </c>
      <c r="Q98" s="117" t="s">
        <v>1384</v>
      </c>
      <c r="R98" s="117" t="s">
        <v>1289</v>
      </c>
      <c r="S98" s="117" t="s">
        <v>1385</v>
      </c>
      <c r="T98" s="117" t="s">
        <v>1291</v>
      </c>
      <c r="U98" s="117">
        <f t="shared" si="3"/>
        <v>8</v>
      </c>
    </row>
    <row r="99" s="111" customFormat="1" hidden="1" customHeight="1" spans="1:31">
      <c r="A99" s="117" t="s">
        <v>1283</v>
      </c>
      <c r="B99" s="134" t="s">
        <v>124</v>
      </c>
      <c r="C99" s="117" t="s">
        <v>118</v>
      </c>
      <c r="D99" s="117" t="s">
        <v>1396</v>
      </c>
      <c r="E99" s="117" t="s">
        <v>1381</v>
      </c>
      <c r="F99" s="135">
        <v>46254</v>
      </c>
      <c r="G99" s="111"/>
      <c r="H99" s="117" t="s">
        <v>1382</v>
      </c>
      <c r="I99" s="117" t="s">
        <v>1286</v>
      </c>
      <c r="J99" s="117" t="s">
        <v>1316</v>
      </c>
      <c r="K99" s="117" t="s">
        <v>1383</v>
      </c>
      <c r="L99" s="117">
        <v>1200</v>
      </c>
      <c r="M99" s="117">
        <v>34.6</v>
      </c>
      <c r="N99" s="117"/>
      <c r="O99" s="117">
        <v>4</v>
      </c>
      <c r="P99" s="137">
        <f t="shared" si="2"/>
        <v>7.809028184498</v>
      </c>
      <c r="Q99" s="117" t="s">
        <v>1384</v>
      </c>
      <c r="R99" s="117" t="s">
        <v>1289</v>
      </c>
      <c r="S99" s="117" t="s">
        <v>1385</v>
      </c>
      <c r="T99" s="117" t="s">
        <v>1291</v>
      </c>
      <c r="U99" s="117">
        <f t="shared" si="3"/>
        <v>8</v>
      </c>
    </row>
    <row r="100" s="111" customFormat="1" hidden="1" customHeight="1" spans="1:31">
      <c r="A100" s="117" t="s">
        <v>1283</v>
      </c>
      <c r="B100" s="134" t="s">
        <v>124</v>
      </c>
      <c r="C100" s="117" t="s">
        <v>118</v>
      </c>
      <c r="D100" s="117" t="s">
        <v>1397</v>
      </c>
      <c r="E100" s="117" t="s">
        <v>1381</v>
      </c>
      <c r="F100" s="135">
        <v>46254</v>
      </c>
      <c r="G100" s="111"/>
      <c r="H100" s="117" t="s">
        <v>1382</v>
      </c>
      <c r="I100" s="117" t="s">
        <v>1286</v>
      </c>
      <c r="J100" s="117" t="s">
        <v>1316</v>
      </c>
      <c r="K100" s="117" t="s">
        <v>1383</v>
      </c>
      <c r="L100" s="117">
        <v>1200</v>
      </c>
      <c r="M100" s="117">
        <v>12.4</v>
      </c>
      <c r="N100" s="117"/>
      <c r="O100" s="117">
        <v>3</v>
      </c>
      <c r="P100" s="137">
        <f t="shared" si="2"/>
        <v>2.79861125687211</v>
      </c>
      <c r="Q100" s="117" t="s">
        <v>1384</v>
      </c>
      <c r="R100" s="117" t="s">
        <v>1289</v>
      </c>
      <c r="S100" s="117" t="s">
        <v>1385</v>
      </c>
      <c r="T100" s="117" t="s">
        <v>1291</v>
      </c>
      <c r="U100" s="117">
        <f t="shared" si="3"/>
        <v>6</v>
      </c>
    </row>
    <row r="101" s="111" customFormat="1" customHeight="1" spans="1:31">
      <c r="A101" s="117" t="s">
        <v>1283</v>
      </c>
      <c r="B101" s="134" t="s">
        <v>124</v>
      </c>
      <c r="C101" s="117" t="s">
        <v>118</v>
      </c>
      <c r="D101" s="117" t="s">
        <v>1398</v>
      </c>
      <c r="E101" s="117" t="s">
        <v>1381</v>
      </c>
      <c r="F101" s="135">
        <v>46254</v>
      </c>
      <c r="G101" s="111"/>
      <c r="H101" s="117" t="s">
        <v>1382</v>
      </c>
      <c r="I101" s="117" t="s">
        <v>1286</v>
      </c>
      <c r="J101" s="117" t="s">
        <v>1316</v>
      </c>
      <c r="K101" s="117" t="s">
        <v>1383</v>
      </c>
      <c r="L101" s="117">
        <v>400</v>
      </c>
      <c r="M101" s="142">
        <v>14.9</v>
      </c>
      <c r="N101" s="142"/>
      <c r="O101" s="142">
        <v>5</v>
      </c>
      <c r="P101" s="137">
        <f t="shared" si="2"/>
        <v>5.92445328031809</v>
      </c>
      <c r="Q101" s="117" t="s">
        <v>1384</v>
      </c>
      <c r="R101" s="117" t="s">
        <v>1289</v>
      </c>
      <c r="S101" s="117" t="s">
        <v>1399</v>
      </c>
      <c r="T101" s="117" t="s">
        <v>1291</v>
      </c>
      <c r="U101" s="117">
        <f t="shared" si="3"/>
        <v>10</v>
      </c>
    </row>
    <row r="102" s="111" customFormat="1" customHeight="1" spans="1:31">
      <c r="A102" s="117" t="s">
        <v>1283</v>
      </c>
      <c r="B102" s="134" t="s">
        <v>124</v>
      </c>
      <c r="C102" s="117" t="s">
        <v>118</v>
      </c>
      <c r="D102" s="117" t="s">
        <v>1400</v>
      </c>
      <c r="E102" s="117" t="s">
        <v>1381</v>
      </c>
      <c r="F102" s="135">
        <v>46254</v>
      </c>
      <c r="G102" s="111"/>
      <c r="H102" s="117" t="s">
        <v>1382</v>
      </c>
      <c r="I102" s="117" t="s">
        <v>1286</v>
      </c>
      <c r="J102" s="117" t="s">
        <v>1316</v>
      </c>
      <c r="K102" s="117" t="s">
        <v>1383</v>
      </c>
      <c r="L102" s="117">
        <v>400</v>
      </c>
      <c r="M102" s="142">
        <v>14.6</v>
      </c>
      <c r="N102" s="142"/>
      <c r="O102" s="142">
        <v>5</v>
      </c>
      <c r="P102" s="137">
        <f t="shared" si="2"/>
        <v>5.8051689860835</v>
      </c>
      <c r="Q102" s="117" t="s">
        <v>1384</v>
      </c>
      <c r="R102" s="117" t="s">
        <v>1289</v>
      </c>
      <c r="S102" s="117" t="s">
        <v>1399</v>
      </c>
      <c r="T102" s="117" t="s">
        <v>1291</v>
      </c>
      <c r="U102" s="117">
        <f t="shared" si="3"/>
        <v>10</v>
      </c>
    </row>
    <row r="103" s="111" customFormat="1" customHeight="1" spans="1:31">
      <c r="A103" s="117" t="s">
        <v>1283</v>
      </c>
      <c r="B103" s="134" t="s">
        <v>124</v>
      </c>
      <c r="C103" s="117" t="s">
        <v>118</v>
      </c>
      <c r="D103" s="117" t="s">
        <v>1401</v>
      </c>
      <c r="E103" s="117" t="s">
        <v>1381</v>
      </c>
      <c r="F103" s="135">
        <v>46254</v>
      </c>
      <c r="G103" s="111"/>
      <c r="H103" s="117" t="s">
        <v>1382</v>
      </c>
      <c r="I103" s="117" t="s">
        <v>1286</v>
      </c>
      <c r="J103" s="117" t="s">
        <v>1316</v>
      </c>
      <c r="K103" s="117" t="s">
        <v>1383</v>
      </c>
      <c r="L103" s="117">
        <v>400</v>
      </c>
      <c r="M103" s="117">
        <v>17.2</v>
      </c>
      <c r="N103" s="117"/>
      <c r="O103" s="117">
        <v>6</v>
      </c>
      <c r="P103" s="137">
        <f t="shared" si="2"/>
        <v>6.8389662027833</v>
      </c>
      <c r="Q103" s="117" t="s">
        <v>1384</v>
      </c>
      <c r="R103" s="117" t="s">
        <v>1289</v>
      </c>
      <c r="S103" s="117" t="s">
        <v>1399</v>
      </c>
      <c r="T103" s="117" t="s">
        <v>1291</v>
      </c>
      <c r="U103" s="117">
        <f t="shared" si="3"/>
        <v>12</v>
      </c>
    </row>
    <row r="104" s="111" customFormat="1" hidden="1" customHeight="1" spans="1:31">
      <c r="A104" s="117" t="s">
        <v>1283</v>
      </c>
      <c r="B104" s="134" t="s">
        <v>124</v>
      </c>
      <c r="C104" s="117" t="s">
        <v>118</v>
      </c>
      <c r="D104" s="117" t="s">
        <v>1402</v>
      </c>
      <c r="E104" s="117" t="s">
        <v>1381</v>
      </c>
      <c r="F104" s="135">
        <v>46254</v>
      </c>
      <c r="G104" s="111"/>
      <c r="H104" s="117" t="s">
        <v>1382</v>
      </c>
      <c r="I104" s="117" t="s">
        <v>1286</v>
      </c>
      <c r="J104" s="117" t="s">
        <v>1316</v>
      </c>
      <c r="K104" s="117" t="s">
        <v>1383</v>
      </c>
      <c r="L104" s="117">
        <v>600</v>
      </c>
      <c r="M104" s="117">
        <v>63.6</v>
      </c>
      <c r="N104" s="117"/>
      <c r="O104" s="117">
        <v>14</v>
      </c>
      <c r="P104" s="137">
        <f>IFERROR(M104/_xlfn.IFS(L104=200,1.06558,L104=400,2.515,L104=600,2.3,L104=1200,4.430769,L104=1500,5.225,L104=1800,6.340625,L104=2100,7.357031,L104=2400,8.398148),"")</f>
        <v>27.6521739130435</v>
      </c>
      <c r="Q104" s="117" t="s">
        <v>1384</v>
      </c>
      <c r="R104" s="117" t="s">
        <v>1289</v>
      </c>
      <c r="S104" s="117" t="s">
        <v>1403</v>
      </c>
      <c r="T104" s="117" t="s">
        <v>1291</v>
      </c>
      <c r="U104" s="117">
        <f t="shared" si="3"/>
        <v>28</v>
      </c>
    </row>
    <row r="105" s="111" customFormat="1" hidden="1" customHeight="1" spans="1:31">
      <c r="A105" s="117" t="s">
        <v>1283</v>
      </c>
      <c r="B105" s="134" t="s">
        <v>124</v>
      </c>
      <c r="C105" s="117" t="s">
        <v>118</v>
      </c>
      <c r="D105" s="117" t="s">
        <v>1404</v>
      </c>
      <c r="E105" s="117" t="s">
        <v>1381</v>
      </c>
      <c r="F105" s="135">
        <v>46258</v>
      </c>
      <c r="G105" s="117"/>
      <c r="H105" s="117" t="s">
        <v>1382</v>
      </c>
      <c r="I105" s="117" t="s">
        <v>1286</v>
      </c>
      <c r="J105" s="117" t="s">
        <v>1316</v>
      </c>
      <c r="K105" s="117" t="s">
        <v>1405</v>
      </c>
      <c r="L105" s="117">
        <v>2100</v>
      </c>
      <c r="M105" s="117">
        <v>57.7</v>
      </c>
      <c r="N105" s="117"/>
      <c r="O105" s="117">
        <v>4</v>
      </c>
      <c r="P105" s="137">
        <f t="shared" ref="P105:P153" si="4">IFERROR(M105/_xlfn.IFS(L105=200,1.06558,L105=400,2.515,L105=1200,4.430769,L105=1500,5.225,L105=1800,6.340625,L105=2100,7.357031,L105=2400,8.398148),"")</f>
        <v>7.84283768819242</v>
      </c>
      <c r="Q105" s="117" t="s">
        <v>1406</v>
      </c>
      <c r="R105" s="117" t="s">
        <v>1289</v>
      </c>
      <c r="S105" s="117"/>
      <c r="T105" s="117" t="s">
        <v>1291</v>
      </c>
      <c r="U105" s="117">
        <f t="shared" si="3"/>
        <v>8</v>
      </c>
      <c r="V105" s="117"/>
      <c r="W105" s="117"/>
      <c r="X105" s="117"/>
      <c r="Y105" s="117"/>
      <c r="Z105" s="117"/>
      <c r="AA105" s="117"/>
      <c r="AB105" s="117"/>
      <c r="AC105" s="117"/>
      <c r="AD105" s="117"/>
      <c r="AE105" s="117"/>
    </row>
    <row r="106" s="111" customFormat="1" hidden="1" customHeight="1" spans="1:31">
      <c r="A106" s="117" t="s">
        <v>1283</v>
      </c>
      <c r="B106" s="134" t="s">
        <v>124</v>
      </c>
      <c r="C106" s="117" t="s">
        <v>118</v>
      </c>
      <c r="D106" s="117" t="s">
        <v>1407</v>
      </c>
      <c r="E106" s="117" t="s">
        <v>1381</v>
      </c>
      <c r="F106" s="135">
        <v>46258</v>
      </c>
      <c r="G106" s="117"/>
      <c r="H106" s="117" t="s">
        <v>1382</v>
      </c>
      <c r="I106" s="117" t="s">
        <v>1286</v>
      </c>
      <c r="J106" s="117" t="s">
        <v>1316</v>
      </c>
      <c r="K106" s="117" t="s">
        <v>1405</v>
      </c>
      <c r="L106" s="117">
        <v>2100</v>
      </c>
      <c r="M106" s="117">
        <v>56.5</v>
      </c>
      <c r="N106" s="117"/>
      <c r="O106" s="117">
        <v>4</v>
      </c>
      <c r="P106" s="137">
        <f t="shared" si="4"/>
        <v>7.67972841218149</v>
      </c>
      <c r="Q106" s="117" t="s">
        <v>1406</v>
      </c>
      <c r="R106" s="117" t="s">
        <v>1289</v>
      </c>
      <c r="S106" s="117"/>
      <c r="T106" s="117" t="s">
        <v>1291</v>
      </c>
      <c r="U106" s="117">
        <f t="shared" si="3"/>
        <v>8</v>
      </c>
      <c r="V106" s="117"/>
      <c r="W106" s="117"/>
      <c r="X106" s="117"/>
      <c r="Y106" s="117"/>
      <c r="Z106" s="117"/>
      <c r="AA106" s="117"/>
      <c r="AB106" s="117"/>
      <c r="AC106" s="117"/>
      <c r="AD106" s="117"/>
      <c r="AE106" s="117"/>
    </row>
    <row r="107" s="111" customFormat="1" hidden="1" customHeight="1" spans="1:31">
      <c r="A107" s="117" t="s">
        <v>1283</v>
      </c>
      <c r="B107" s="134" t="s">
        <v>124</v>
      </c>
      <c r="C107" s="117" t="s">
        <v>118</v>
      </c>
      <c r="D107" s="117" t="s">
        <v>1408</v>
      </c>
      <c r="E107" s="117" t="s">
        <v>1381</v>
      </c>
      <c r="F107" s="135">
        <v>46258</v>
      </c>
      <c r="G107" s="117"/>
      <c r="H107" s="117" t="s">
        <v>1382</v>
      </c>
      <c r="I107" s="117" t="s">
        <v>1286</v>
      </c>
      <c r="J107" s="117" t="s">
        <v>1316</v>
      </c>
      <c r="K107" s="117" t="s">
        <v>1405</v>
      </c>
      <c r="L107" s="117">
        <v>1800</v>
      </c>
      <c r="M107" s="117">
        <v>49</v>
      </c>
      <c r="N107" s="117"/>
      <c r="O107" s="117">
        <v>4</v>
      </c>
      <c r="P107" s="137">
        <f t="shared" si="4"/>
        <v>7.72794480039428</v>
      </c>
      <c r="Q107" s="117" t="s">
        <v>1406</v>
      </c>
      <c r="R107" s="117" t="s">
        <v>1289</v>
      </c>
      <c r="S107" s="117"/>
      <c r="T107" s="117" t="s">
        <v>1291</v>
      </c>
      <c r="U107" s="117">
        <f t="shared" si="3"/>
        <v>8</v>
      </c>
      <c r="V107" s="117"/>
      <c r="W107" s="117"/>
      <c r="X107" s="117"/>
      <c r="Y107" s="117"/>
      <c r="Z107" s="117"/>
      <c r="AA107" s="117"/>
      <c r="AB107" s="117"/>
      <c r="AC107" s="117"/>
      <c r="AD107" s="117"/>
      <c r="AE107" s="117"/>
    </row>
    <row r="108" s="111" customFormat="1" hidden="1" customHeight="1" spans="1:31">
      <c r="A108" s="117" t="s">
        <v>1283</v>
      </c>
      <c r="B108" s="134" t="s">
        <v>124</v>
      </c>
      <c r="C108" s="117" t="s">
        <v>118</v>
      </c>
      <c r="D108" s="117" t="s">
        <v>1409</v>
      </c>
      <c r="E108" s="117" t="s">
        <v>1381</v>
      </c>
      <c r="F108" s="135">
        <v>46258</v>
      </c>
      <c r="G108" s="117"/>
      <c r="H108" s="117" t="s">
        <v>1382</v>
      </c>
      <c r="I108" s="117" t="s">
        <v>1286</v>
      </c>
      <c r="J108" s="117" t="s">
        <v>1316</v>
      </c>
      <c r="K108" s="117" t="s">
        <v>1405</v>
      </c>
      <c r="L108" s="117">
        <v>1800</v>
      </c>
      <c r="M108" s="117">
        <v>48.6</v>
      </c>
      <c r="N108" s="117"/>
      <c r="O108" s="117">
        <v>4</v>
      </c>
      <c r="P108" s="137">
        <f t="shared" si="4"/>
        <v>7.66485953671759</v>
      </c>
      <c r="Q108" s="117" t="s">
        <v>1406</v>
      </c>
      <c r="R108" s="117" t="s">
        <v>1289</v>
      </c>
      <c r="S108" s="117"/>
      <c r="T108" s="117" t="s">
        <v>1291</v>
      </c>
      <c r="U108" s="117">
        <f t="shared" si="3"/>
        <v>8</v>
      </c>
      <c r="V108" s="117"/>
      <c r="W108" s="117"/>
      <c r="X108" s="117"/>
      <c r="Y108" s="117"/>
      <c r="Z108" s="117"/>
      <c r="AA108" s="117"/>
      <c r="AB108" s="117"/>
      <c r="AC108" s="117"/>
      <c r="AD108" s="117"/>
      <c r="AE108" s="117"/>
    </row>
    <row r="109" s="111" customFormat="1" hidden="1" customHeight="1" spans="1:31">
      <c r="A109" s="117" t="s">
        <v>1283</v>
      </c>
      <c r="B109" s="134" t="s">
        <v>124</v>
      </c>
      <c r="C109" s="117" t="s">
        <v>118</v>
      </c>
      <c r="D109" s="117" t="s">
        <v>1410</v>
      </c>
      <c r="E109" s="117" t="s">
        <v>1381</v>
      </c>
      <c r="F109" s="135">
        <v>46258</v>
      </c>
      <c r="G109" s="117"/>
      <c r="H109" s="117" t="s">
        <v>1382</v>
      </c>
      <c r="I109" s="117" t="s">
        <v>1286</v>
      </c>
      <c r="J109" s="117" t="s">
        <v>1316</v>
      </c>
      <c r="K109" s="117" t="s">
        <v>1405</v>
      </c>
      <c r="L109" s="117">
        <v>2400</v>
      </c>
      <c r="M109" s="139">
        <v>70.3</v>
      </c>
      <c r="N109" s="139"/>
      <c r="O109" s="139">
        <v>4</v>
      </c>
      <c r="P109" s="137">
        <f t="shared" si="4"/>
        <v>8.37089320169161</v>
      </c>
      <c r="Q109" s="117" t="s">
        <v>1406</v>
      </c>
      <c r="R109" s="117" t="s">
        <v>1289</v>
      </c>
      <c r="S109" s="117"/>
      <c r="T109" s="117" t="s">
        <v>1291</v>
      </c>
      <c r="U109" s="117">
        <f t="shared" si="3"/>
        <v>8</v>
      </c>
      <c r="V109" s="117"/>
      <c r="W109" s="117"/>
      <c r="X109" s="117"/>
      <c r="Y109" s="117"/>
      <c r="Z109" s="117"/>
      <c r="AA109" s="117"/>
      <c r="AB109" s="117"/>
      <c r="AC109" s="117"/>
      <c r="AD109" s="117"/>
      <c r="AE109" s="117"/>
    </row>
    <row r="110" s="111" customFormat="1" hidden="1" customHeight="1" spans="1:31">
      <c r="A110" s="117" t="s">
        <v>1283</v>
      </c>
      <c r="B110" s="134" t="s">
        <v>124</v>
      </c>
      <c r="C110" s="117" t="s">
        <v>118</v>
      </c>
      <c r="D110" s="117" t="s">
        <v>1411</v>
      </c>
      <c r="E110" s="117" t="s">
        <v>1381</v>
      </c>
      <c r="F110" s="135">
        <v>46258</v>
      </c>
      <c r="G110" s="117"/>
      <c r="H110" s="117" t="s">
        <v>1382</v>
      </c>
      <c r="I110" s="117" t="s">
        <v>1286</v>
      </c>
      <c r="J110" s="117" t="s">
        <v>1316</v>
      </c>
      <c r="K110" s="117" t="s">
        <v>1405</v>
      </c>
      <c r="L110" s="117">
        <v>2400</v>
      </c>
      <c r="M110" s="117">
        <v>71.1</v>
      </c>
      <c r="N110" s="117"/>
      <c r="O110" s="117">
        <v>4</v>
      </c>
      <c r="P110" s="137">
        <f t="shared" si="4"/>
        <v>8.46615229929265</v>
      </c>
      <c r="Q110" s="117" t="s">
        <v>1406</v>
      </c>
      <c r="R110" s="117" t="s">
        <v>1289</v>
      </c>
      <c r="S110" s="117"/>
      <c r="T110" s="117" t="s">
        <v>1291</v>
      </c>
      <c r="U110" s="117">
        <f t="shared" si="3"/>
        <v>8</v>
      </c>
      <c r="V110" s="117"/>
      <c r="W110" s="117"/>
      <c r="X110" s="117"/>
      <c r="Y110" s="117"/>
      <c r="Z110" s="117"/>
      <c r="AA110" s="117"/>
      <c r="AB110" s="117"/>
      <c r="AC110" s="117"/>
      <c r="AD110" s="117"/>
      <c r="AE110" s="117"/>
    </row>
    <row r="111" s="111" customFormat="1" customHeight="1" spans="1:31">
      <c r="A111" s="117" t="s">
        <v>1283</v>
      </c>
      <c r="B111" s="134" t="s">
        <v>124</v>
      </c>
      <c r="C111" s="117" t="s">
        <v>118</v>
      </c>
      <c r="D111" s="117" t="s">
        <v>1412</v>
      </c>
      <c r="E111" s="117" t="s">
        <v>1381</v>
      </c>
      <c r="F111" s="135">
        <v>46258</v>
      </c>
      <c r="G111" s="117"/>
      <c r="H111" s="117" t="s">
        <v>1382</v>
      </c>
      <c r="I111" s="117" t="s">
        <v>1286</v>
      </c>
      <c r="J111" s="117" t="s">
        <v>1316</v>
      </c>
      <c r="K111" s="117" t="s">
        <v>1405</v>
      </c>
      <c r="L111" s="117">
        <v>400</v>
      </c>
      <c r="M111" s="142">
        <v>25.3</v>
      </c>
      <c r="N111" s="142"/>
      <c r="O111" s="142">
        <v>5</v>
      </c>
      <c r="P111" s="137">
        <f t="shared" si="4"/>
        <v>10.0596421471173</v>
      </c>
      <c r="Q111" s="117" t="s">
        <v>1406</v>
      </c>
      <c r="R111" s="117" t="s">
        <v>1289</v>
      </c>
      <c r="S111" s="117"/>
      <c r="T111" s="117" t="s">
        <v>1291</v>
      </c>
      <c r="U111" s="117">
        <f t="shared" si="3"/>
        <v>10</v>
      </c>
      <c r="V111" s="117"/>
      <c r="W111" s="117"/>
      <c r="X111" s="117"/>
      <c r="Y111" s="117"/>
      <c r="Z111" s="117"/>
      <c r="AA111" s="117"/>
      <c r="AB111" s="117"/>
      <c r="AC111" s="117"/>
      <c r="AD111" s="117"/>
      <c r="AE111" s="117"/>
    </row>
    <row r="112" s="111" customFormat="1" customHeight="1" spans="1:31">
      <c r="A112" s="117" t="s">
        <v>1283</v>
      </c>
      <c r="B112" s="134" t="s">
        <v>124</v>
      </c>
      <c r="C112" s="117" t="s">
        <v>118</v>
      </c>
      <c r="D112" s="117" t="s">
        <v>1413</v>
      </c>
      <c r="E112" s="117" t="s">
        <v>1381</v>
      </c>
      <c r="F112" s="135">
        <v>46258</v>
      </c>
      <c r="G112" s="117"/>
      <c r="H112" s="117" t="s">
        <v>1382</v>
      </c>
      <c r="I112" s="117" t="s">
        <v>1286</v>
      </c>
      <c r="J112" s="117" t="s">
        <v>1316</v>
      </c>
      <c r="K112" s="117" t="s">
        <v>1405</v>
      </c>
      <c r="L112" s="117">
        <v>400</v>
      </c>
      <c r="M112" s="117">
        <v>20</v>
      </c>
      <c r="N112" s="117"/>
      <c r="O112" s="117">
        <v>4</v>
      </c>
      <c r="P112" s="137">
        <f t="shared" si="4"/>
        <v>7.95228628230616</v>
      </c>
      <c r="Q112" s="117" t="s">
        <v>1406</v>
      </c>
      <c r="R112" s="117" t="s">
        <v>1289</v>
      </c>
      <c r="S112" s="117"/>
      <c r="T112" s="117" t="s">
        <v>1291</v>
      </c>
      <c r="U112" s="117">
        <f t="shared" si="3"/>
        <v>8</v>
      </c>
      <c r="V112" s="117"/>
      <c r="W112" s="117"/>
      <c r="X112" s="117"/>
      <c r="Y112" s="117"/>
      <c r="Z112" s="117"/>
      <c r="AA112" s="117"/>
      <c r="AB112" s="117"/>
      <c r="AC112" s="117"/>
      <c r="AD112" s="117"/>
      <c r="AE112" s="117"/>
    </row>
    <row r="113" s="111" customFormat="1" hidden="1" customHeight="1" spans="1:21">
      <c r="A113" s="117" t="s">
        <v>1283</v>
      </c>
      <c r="B113" s="134" t="s">
        <v>124</v>
      </c>
      <c r="C113" s="117" t="s">
        <v>118</v>
      </c>
      <c r="D113" s="117" t="s">
        <v>1414</v>
      </c>
      <c r="E113" s="117" t="s">
        <v>1381</v>
      </c>
      <c r="F113" s="135">
        <v>46259</v>
      </c>
      <c r="G113" s="111"/>
      <c r="H113" s="117" t="s">
        <v>1382</v>
      </c>
      <c r="I113" s="117" t="s">
        <v>1415</v>
      </c>
      <c r="J113" s="117" t="s">
        <v>1316</v>
      </c>
      <c r="K113" s="117" t="s">
        <v>1416</v>
      </c>
      <c r="L113" s="117">
        <v>1800</v>
      </c>
      <c r="M113" s="117">
        <v>51.3</v>
      </c>
      <c r="N113" s="117"/>
      <c r="O113" s="117">
        <v>4</v>
      </c>
      <c r="P113" s="137">
        <f t="shared" si="4"/>
        <v>8.09068506653524</v>
      </c>
      <c r="Q113" s="117" t="s">
        <v>1417</v>
      </c>
      <c r="R113" s="117" t="s">
        <v>1289</v>
      </c>
      <c r="S113" s="117"/>
      <c r="T113" s="117" t="s">
        <v>1291</v>
      </c>
      <c r="U113" s="117">
        <f t="shared" si="3"/>
        <v>8</v>
      </c>
    </row>
    <row r="114" s="111" customFormat="1" hidden="1" customHeight="1" spans="1:21">
      <c r="A114" s="117" t="s">
        <v>1283</v>
      </c>
      <c r="B114" s="134" t="s">
        <v>124</v>
      </c>
      <c r="C114" s="117" t="s">
        <v>118</v>
      </c>
      <c r="D114" s="117" t="s">
        <v>1418</v>
      </c>
      <c r="E114" s="117" t="s">
        <v>1381</v>
      </c>
      <c r="F114" s="135">
        <v>46259</v>
      </c>
      <c r="G114" s="111"/>
      <c r="H114" s="117" t="s">
        <v>1382</v>
      </c>
      <c r="I114" s="117" t="s">
        <v>1415</v>
      </c>
      <c r="J114" s="117" t="s">
        <v>1316</v>
      </c>
      <c r="K114" s="117" t="s">
        <v>1416</v>
      </c>
      <c r="L114" s="117">
        <v>1800</v>
      </c>
      <c r="M114" s="117">
        <v>52.1</v>
      </c>
      <c r="N114" s="117"/>
      <c r="O114" s="117">
        <v>4</v>
      </c>
      <c r="P114" s="137">
        <f t="shared" si="4"/>
        <v>8.21685559388862</v>
      </c>
      <c r="Q114" s="117" t="s">
        <v>1417</v>
      </c>
      <c r="R114" s="117" t="s">
        <v>1289</v>
      </c>
      <c r="S114" s="117"/>
      <c r="T114" s="117" t="s">
        <v>1291</v>
      </c>
      <c r="U114" s="117">
        <f t="shared" si="3"/>
        <v>8</v>
      </c>
    </row>
    <row r="115" s="111" customFormat="1" hidden="1" customHeight="1" spans="1:21">
      <c r="A115" s="117" t="s">
        <v>1283</v>
      </c>
      <c r="B115" s="134" t="s">
        <v>124</v>
      </c>
      <c r="C115" s="117" t="s">
        <v>118</v>
      </c>
      <c r="D115" s="117" t="s">
        <v>1419</v>
      </c>
      <c r="E115" s="117" t="s">
        <v>1381</v>
      </c>
      <c r="F115" s="135">
        <v>46259</v>
      </c>
      <c r="G115" s="111"/>
      <c r="H115" s="117" t="s">
        <v>1382</v>
      </c>
      <c r="I115" s="117" t="s">
        <v>1415</v>
      </c>
      <c r="J115" s="117" t="s">
        <v>1316</v>
      </c>
      <c r="K115" s="117" t="s">
        <v>1416</v>
      </c>
      <c r="L115" s="117">
        <v>1800</v>
      </c>
      <c r="M115" s="117">
        <v>51.6</v>
      </c>
      <c r="N115" s="117"/>
      <c r="O115" s="117">
        <v>4</v>
      </c>
      <c r="P115" s="137">
        <f t="shared" si="4"/>
        <v>8.13799901429275</v>
      </c>
      <c r="Q115" s="117" t="s">
        <v>1417</v>
      </c>
      <c r="R115" s="117" t="s">
        <v>1289</v>
      </c>
      <c r="S115" s="117"/>
      <c r="T115" s="117" t="s">
        <v>1291</v>
      </c>
      <c r="U115" s="117">
        <f t="shared" si="3"/>
        <v>8</v>
      </c>
    </row>
    <row r="116" s="111" customFormat="1" hidden="1" customHeight="1" spans="1:21">
      <c r="A116" s="117" t="s">
        <v>1283</v>
      </c>
      <c r="B116" s="134" t="s">
        <v>124</v>
      </c>
      <c r="C116" s="117" t="s">
        <v>118</v>
      </c>
      <c r="D116" s="117" t="s">
        <v>1420</v>
      </c>
      <c r="E116" s="117" t="s">
        <v>1381</v>
      </c>
      <c r="F116" s="135">
        <v>46259</v>
      </c>
      <c r="G116" s="111"/>
      <c r="H116" s="117" t="s">
        <v>1382</v>
      </c>
      <c r="I116" s="117" t="s">
        <v>1415</v>
      </c>
      <c r="J116" s="117" t="s">
        <v>1316</v>
      </c>
      <c r="K116" s="117" t="s">
        <v>1416</v>
      </c>
      <c r="L116" s="117">
        <v>1800</v>
      </c>
      <c r="M116" s="117">
        <v>52.3</v>
      </c>
      <c r="N116" s="117"/>
      <c r="O116" s="117">
        <v>4</v>
      </c>
      <c r="P116" s="137">
        <f t="shared" si="4"/>
        <v>8.24839822572696</v>
      </c>
      <c r="Q116" s="117" t="s">
        <v>1417</v>
      </c>
      <c r="R116" s="117" t="s">
        <v>1289</v>
      </c>
      <c r="S116" s="117"/>
      <c r="T116" s="117" t="s">
        <v>1291</v>
      </c>
      <c r="U116" s="117">
        <f t="shared" si="3"/>
        <v>8</v>
      </c>
    </row>
    <row r="117" s="111" customFormat="1" hidden="1" customHeight="1" spans="1:21">
      <c r="A117" s="117" t="s">
        <v>1283</v>
      </c>
      <c r="B117" s="134" t="s">
        <v>124</v>
      </c>
      <c r="C117" s="117" t="s">
        <v>118</v>
      </c>
      <c r="D117" s="117" t="s">
        <v>1421</v>
      </c>
      <c r="E117" s="117" t="s">
        <v>1381</v>
      </c>
      <c r="F117" s="135">
        <v>46259</v>
      </c>
      <c r="G117" s="111"/>
      <c r="H117" s="117" t="s">
        <v>1382</v>
      </c>
      <c r="I117" s="117" t="s">
        <v>1415</v>
      </c>
      <c r="J117" s="117" t="s">
        <v>1316</v>
      </c>
      <c r="K117" s="117" t="s">
        <v>1416</v>
      </c>
      <c r="L117" s="117">
        <v>1800</v>
      </c>
      <c r="M117" s="117">
        <v>37.8</v>
      </c>
      <c r="N117" s="117"/>
      <c r="O117" s="117">
        <v>3</v>
      </c>
      <c r="P117" s="137">
        <f t="shared" si="4"/>
        <v>5.96155741744702</v>
      </c>
      <c r="Q117" s="117" t="s">
        <v>1417</v>
      </c>
      <c r="R117" s="117" t="s">
        <v>1289</v>
      </c>
      <c r="S117" s="117"/>
      <c r="T117" s="117" t="s">
        <v>1291</v>
      </c>
      <c r="U117" s="117">
        <f t="shared" si="3"/>
        <v>6</v>
      </c>
    </row>
    <row r="118" s="111" customFormat="1" hidden="1" customHeight="1" spans="1:21">
      <c r="A118" s="117" t="s">
        <v>1283</v>
      </c>
      <c r="B118" s="134" t="s">
        <v>124</v>
      </c>
      <c r="C118" s="117" t="s">
        <v>118</v>
      </c>
      <c r="D118" s="117" t="s">
        <v>1422</v>
      </c>
      <c r="E118" s="117" t="s">
        <v>1381</v>
      </c>
      <c r="F118" s="135">
        <v>46259</v>
      </c>
      <c r="G118" s="111"/>
      <c r="H118" s="117" t="s">
        <v>1382</v>
      </c>
      <c r="I118" s="117" t="s">
        <v>1415</v>
      </c>
      <c r="J118" s="117" t="s">
        <v>1316</v>
      </c>
      <c r="K118" s="117" t="s">
        <v>1416</v>
      </c>
      <c r="L118" s="117">
        <v>2400</v>
      </c>
      <c r="M118" s="117">
        <v>49.8</v>
      </c>
      <c r="N118" s="117"/>
      <c r="O118" s="117">
        <v>3</v>
      </c>
      <c r="P118" s="137">
        <f t="shared" si="4"/>
        <v>5.9298788256649</v>
      </c>
      <c r="Q118" s="117" t="s">
        <v>1417</v>
      </c>
      <c r="R118" s="117" t="s">
        <v>1289</v>
      </c>
      <c r="S118" s="117"/>
      <c r="T118" s="117" t="s">
        <v>1291</v>
      </c>
      <c r="U118" s="117">
        <f t="shared" si="3"/>
        <v>6</v>
      </c>
    </row>
    <row r="119" s="111" customFormat="1" hidden="1" customHeight="1" spans="1:21">
      <c r="A119" s="117" t="s">
        <v>1283</v>
      </c>
      <c r="B119" s="134" t="s">
        <v>124</v>
      </c>
      <c r="C119" s="117" t="s">
        <v>118</v>
      </c>
      <c r="D119" s="117" t="s">
        <v>1423</v>
      </c>
      <c r="E119" s="117" t="s">
        <v>1381</v>
      </c>
      <c r="F119" s="135">
        <v>46259</v>
      </c>
      <c r="G119" s="111"/>
      <c r="H119" s="117" t="s">
        <v>1382</v>
      </c>
      <c r="I119" s="117" t="s">
        <v>1415</v>
      </c>
      <c r="J119" s="117" t="s">
        <v>1316</v>
      </c>
      <c r="K119" s="117" t="s">
        <v>1416</v>
      </c>
      <c r="L119" s="117">
        <v>2400</v>
      </c>
      <c r="M119" s="117">
        <v>50.3</v>
      </c>
      <c r="N119" s="117"/>
      <c r="O119" s="117">
        <v>3</v>
      </c>
      <c r="P119" s="137">
        <f t="shared" si="4"/>
        <v>5.98941576166555</v>
      </c>
      <c r="Q119" s="117" t="s">
        <v>1417</v>
      </c>
      <c r="R119" s="117" t="s">
        <v>1289</v>
      </c>
      <c r="S119" s="117"/>
      <c r="T119" s="117" t="s">
        <v>1291</v>
      </c>
      <c r="U119" s="117">
        <f t="shared" si="3"/>
        <v>6</v>
      </c>
    </row>
    <row r="120" s="111" customFormat="1" hidden="1" customHeight="1" spans="1:21">
      <c r="A120" s="117" t="s">
        <v>1283</v>
      </c>
      <c r="B120" s="134" t="s">
        <v>124</v>
      </c>
      <c r="C120" s="117" t="s">
        <v>118</v>
      </c>
      <c r="D120" s="117" t="s">
        <v>1424</v>
      </c>
      <c r="E120" s="117" t="s">
        <v>1381</v>
      </c>
      <c r="F120" s="135">
        <v>46259</v>
      </c>
      <c r="G120" s="111"/>
      <c r="H120" s="117" t="s">
        <v>1382</v>
      </c>
      <c r="I120" s="117" t="s">
        <v>1415</v>
      </c>
      <c r="J120" s="117" t="s">
        <v>1316</v>
      </c>
      <c r="K120" s="117" t="s">
        <v>1416</v>
      </c>
      <c r="L120" s="117">
        <v>2400</v>
      </c>
      <c r="M120" s="117">
        <v>50.6</v>
      </c>
      <c r="N120" s="117"/>
      <c r="O120" s="117">
        <v>3</v>
      </c>
      <c r="P120" s="137">
        <f t="shared" si="4"/>
        <v>6.02513792326594</v>
      </c>
      <c r="Q120" s="117" t="s">
        <v>1417</v>
      </c>
      <c r="R120" s="117" t="s">
        <v>1289</v>
      </c>
      <c r="S120" s="117"/>
      <c r="T120" s="117" t="s">
        <v>1291</v>
      </c>
      <c r="U120" s="117">
        <f t="shared" si="3"/>
        <v>6</v>
      </c>
    </row>
    <row r="121" s="111" customFormat="1" hidden="1" customHeight="1" spans="1:21">
      <c r="A121" s="117" t="s">
        <v>1283</v>
      </c>
      <c r="B121" s="134" t="s">
        <v>124</v>
      </c>
      <c r="C121" s="117" t="s">
        <v>118</v>
      </c>
      <c r="D121" s="117" t="s">
        <v>1425</v>
      </c>
      <c r="E121" s="117" t="s">
        <v>1381</v>
      </c>
      <c r="F121" s="135">
        <v>46259</v>
      </c>
      <c r="G121" s="111"/>
      <c r="H121" s="117" t="s">
        <v>1382</v>
      </c>
      <c r="I121" s="117" t="s">
        <v>1415</v>
      </c>
      <c r="J121" s="117" t="s">
        <v>1316</v>
      </c>
      <c r="K121" s="117" t="s">
        <v>1416</v>
      </c>
      <c r="L121" s="117">
        <v>2400</v>
      </c>
      <c r="M121" s="117">
        <v>51.7</v>
      </c>
      <c r="N121" s="117"/>
      <c r="O121" s="117">
        <v>3</v>
      </c>
      <c r="P121" s="137">
        <f t="shared" si="4"/>
        <v>6.15611918246737</v>
      </c>
      <c r="Q121" s="117" t="s">
        <v>1417</v>
      </c>
      <c r="R121" s="117" t="s">
        <v>1289</v>
      </c>
      <c r="S121" s="117"/>
      <c r="T121" s="117" t="s">
        <v>1291</v>
      </c>
      <c r="U121" s="117">
        <f t="shared" si="3"/>
        <v>6</v>
      </c>
    </row>
    <row r="122" s="111" customFormat="1" hidden="1" customHeight="1" spans="1:21">
      <c r="A122" s="117" t="s">
        <v>1283</v>
      </c>
      <c r="B122" s="134" t="s">
        <v>124</v>
      </c>
      <c r="C122" s="117" t="s">
        <v>118</v>
      </c>
      <c r="D122" s="117" t="s">
        <v>1426</v>
      </c>
      <c r="E122" s="117" t="s">
        <v>1381</v>
      </c>
      <c r="F122" s="135">
        <v>46259</v>
      </c>
      <c r="G122" s="111"/>
      <c r="H122" s="117" t="s">
        <v>1382</v>
      </c>
      <c r="I122" s="117" t="s">
        <v>1415</v>
      </c>
      <c r="J122" s="117" t="s">
        <v>1316</v>
      </c>
      <c r="K122" s="117" t="s">
        <v>1416</v>
      </c>
      <c r="L122" s="117">
        <v>2400</v>
      </c>
      <c r="M122" s="117">
        <v>52.3</v>
      </c>
      <c r="N122" s="117"/>
      <c r="O122" s="117">
        <v>3</v>
      </c>
      <c r="P122" s="137">
        <f t="shared" si="4"/>
        <v>6.22756350566815</v>
      </c>
      <c r="Q122" s="117" t="s">
        <v>1417</v>
      </c>
      <c r="R122" s="117" t="s">
        <v>1289</v>
      </c>
      <c r="S122" s="117"/>
      <c r="T122" s="117" t="s">
        <v>1291</v>
      </c>
      <c r="U122" s="117">
        <f t="shared" si="3"/>
        <v>6</v>
      </c>
    </row>
    <row r="123" s="111" customFormat="1" hidden="1" customHeight="1" spans="1:21">
      <c r="A123" s="117" t="s">
        <v>1283</v>
      </c>
      <c r="B123" s="134" t="s">
        <v>124</v>
      </c>
      <c r="C123" s="117" t="s">
        <v>118</v>
      </c>
      <c r="D123" s="117" t="s">
        <v>1427</v>
      </c>
      <c r="E123" s="117" t="s">
        <v>1381</v>
      </c>
      <c r="F123" s="135">
        <v>46259</v>
      </c>
      <c r="G123" s="111"/>
      <c r="H123" s="117" t="s">
        <v>1382</v>
      </c>
      <c r="I123" s="117" t="s">
        <v>1415</v>
      </c>
      <c r="J123" s="117" t="s">
        <v>1316</v>
      </c>
      <c r="K123" s="117" t="s">
        <v>1416</v>
      </c>
      <c r="L123" s="117">
        <v>2400</v>
      </c>
      <c r="M123" s="117">
        <v>53.5</v>
      </c>
      <c r="N123" s="117"/>
      <c r="O123" s="117">
        <v>3</v>
      </c>
      <c r="P123" s="137">
        <f t="shared" si="4"/>
        <v>6.37045215206972</v>
      </c>
      <c r="Q123" s="117" t="s">
        <v>1417</v>
      </c>
      <c r="R123" s="117" t="s">
        <v>1289</v>
      </c>
      <c r="S123" s="117"/>
      <c r="T123" s="117" t="s">
        <v>1291</v>
      </c>
      <c r="U123" s="117">
        <f t="shared" si="3"/>
        <v>6</v>
      </c>
    </row>
    <row r="124" s="111" customFormat="1" hidden="1" customHeight="1" spans="1:21">
      <c r="A124" s="117" t="s">
        <v>1283</v>
      </c>
      <c r="B124" s="134" t="s">
        <v>124</v>
      </c>
      <c r="C124" s="117" t="s">
        <v>118</v>
      </c>
      <c r="D124" s="117" t="s">
        <v>1428</v>
      </c>
      <c r="E124" s="117" t="s">
        <v>1381</v>
      </c>
      <c r="F124" s="135">
        <v>46259</v>
      </c>
      <c r="G124" s="111"/>
      <c r="H124" s="117" t="s">
        <v>1382</v>
      </c>
      <c r="I124" s="117" t="s">
        <v>1415</v>
      </c>
      <c r="J124" s="117" t="s">
        <v>1316</v>
      </c>
      <c r="K124" s="117" t="s">
        <v>1416</v>
      </c>
      <c r="L124" s="117">
        <v>2400</v>
      </c>
      <c r="M124" s="117">
        <v>50.3</v>
      </c>
      <c r="N124" s="117"/>
      <c r="O124" s="117">
        <v>3</v>
      </c>
      <c r="P124" s="137">
        <f t="shared" si="4"/>
        <v>5.98941576166555</v>
      </c>
      <c r="Q124" s="117" t="s">
        <v>1417</v>
      </c>
      <c r="R124" s="117" t="s">
        <v>1289</v>
      </c>
      <c r="S124" s="117"/>
      <c r="T124" s="117" t="s">
        <v>1291</v>
      </c>
      <c r="U124" s="117">
        <f t="shared" si="3"/>
        <v>6</v>
      </c>
    </row>
    <row r="125" s="111" customFormat="1" hidden="1" customHeight="1" spans="1:21">
      <c r="A125" s="117" t="s">
        <v>1283</v>
      </c>
      <c r="B125" s="134" t="s">
        <v>124</v>
      </c>
      <c r="C125" s="117" t="s">
        <v>118</v>
      </c>
      <c r="D125" s="117" t="s">
        <v>1429</v>
      </c>
      <c r="E125" s="117" t="s">
        <v>1381</v>
      </c>
      <c r="F125" s="135">
        <v>46259</v>
      </c>
      <c r="G125" s="111"/>
      <c r="H125" s="117" t="s">
        <v>1382</v>
      </c>
      <c r="I125" s="117" t="s">
        <v>1415</v>
      </c>
      <c r="J125" s="117" t="s">
        <v>1316</v>
      </c>
      <c r="K125" s="117" t="s">
        <v>1416</v>
      </c>
      <c r="L125" s="117">
        <v>2400</v>
      </c>
      <c r="M125" s="117">
        <v>48.9</v>
      </c>
      <c r="N125" s="117"/>
      <c r="O125" s="117">
        <v>3</v>
      </c>
      <c r="P125" s="137">
        <f t="shared" si="4"/>
        <v>5.82271234086372</v>
      </c>
      <c r="Q125" s="117" t="s">
        <v>1417</v>
      </c>
      <c r="R125" s="117" t="s">
        <v>1289</v>
      </c>
      <c r="S125" s="117"/>
      <c r="T125" s="117" t="s">
        <v>1291</v>
      </c>
      <c r="U125" s="117">
        <f t="shared" si="3"/>
        <v>6</v>
      </c>
    </row>
    <row r="126" s="111" customFormat="1" hidden="1" customHeight="1" spans="1:21">
      <c r="A126" s="117" t="s">
        <v>1283</v>
      </c>
      <c r="B126" s="134" t="s">
        <v>124</v>
      </c>
      <c r="C126" s="117" t="s">
        <v>118</v>
      </c>
      <c r="D126" s="117" t="s">
        <v>1430</v>
      </c>
      <c r="E126" s="117" t="s">
        <v>1381</v>
      </c>
      <c r="F126" s="135">
        <v>46259</v>
      </c>
      <c r="G126" s="111"/>
      <c r="H126" s="117" t="s">
        <v>1382</v>
      </c>
      <c r="I126" s="117" t="s">
        <v>1415</v>
      </c>
      <c r="J126" s="117" t="s">
        <v>1316</v>
      </c>
      <c r="K126" s="117" t="s">
        <v>1416</v>
      </c>
      <c r="L126" s="117">
        <v>2400</v>
      </c>
      <c r="M126" s="117">
        <v>49.2</v>
      </c>
      <c r="N126" s="117"/>
      <c r="O126" s="117">
        <v>3</v>
      </c>
      <c r="P126" s="137">
        <f t="shared" si="4"/>
        <v>5.85843450246411</v>
      </c>
      <c r="Q126" s="117" t="s">
        <v>1417</v>
      </c>
      <c r="R126" s="117" t="s">
        <v>1289</v>
      </c>
      <c r="S126" s="117"/>
      <c r="T126" s="117" t="s">
        <v>1291</v>
      </c>
      <c r="U126" s="117">
        <f t="shared" si="3"/>
        <v>6</v>
      </c>
    </row>
    <row r="127" s="111" customFormat="1" hidden="1" customHeight="1" spans="1:21">
      <c r="A127" s="117" t="s">
        <v>1283</v>
      </c>
      <c r="B127" s="134" t="s">
        <v>124</v>
      </c>
      <c r="C127" s="117" t="s">
        <v>118</v>
      </c>
      <c r="D127" s="117" t="s">
        <v>1431</v>
      </c>
      <c r="E127" s="117" t="s">
        <v>1381</v>
      </c>
      <c r="F127" s="135">
        <v>46259</v>
      </c>
      <c r="G127" s="111"/>
      <c r="H127" s="117" t="s">
        <v>1382</v>
      </c>
      <c r="I127" s="117" t="s">
        <v>1415</v>
      </c>
      <c r="J127" s="117" t="s">
        <v>1316</v>
      </c>
      <c r="K127" s="117" t="s">
        <v>1416</v>
      </c>
      <c r="L127" s="117">
        <v>2400</v>
      </c>
      <c r="M127" s="117">
        <v>48.9</v>
      </c>
      <c r="N127" s="117"/>
      <c r="O127" s="117">
        <v>3</v>
      </c>
      <c r="P127" s="137">
        <f t="shared" si="4"/>
        <v>5.82271234086372</v>
      </c>
      <c r="Q127" s="117" t="s">
        <v>1417</v>
      </c>
      <c r="R127" s="117" t="s">
        <v>1289</v>
      </c>
      <c r="S127" s="117"/>
      <c r="T127" s="117" t="s">
        <v>1291</v>
      </c>
      <c r="U127" s="117">
        <f t="shared" si="3"/>
        <v>6</v>
      </c>
    </row>
    <row r="128" s="111" customFormat="1" hidden="1" customHeight="1" spans="1:21">
      <c r="A128" s="117" t="s">
        <v>1283</v>
      </c>
      <c r="B128" s="134" t="s">
        <v>124</v>
      </c>
      <c r="C128" s="117" t="s">
        <v>118</v>
      </c>
      <c r="D128" s="117" t="s">
        <v>1432</v>
      </c>
      <c r="E128" s="117" t="s">
        <v>1381</v>
      </c>
      <c r="F128" s="135">
        <v>46259</v>
      </c>
      <c r="G128" s="111"/>
      <c r="H128" s="117" t="s">
        <v>1382</v>
      </c>
      <c r="I128" s="117" t="s">
        <v>1415</v>
      </c>
      <c r="J128" s="117" t="s">
        <v>1316</v>
      </c>
      <c r="K128" s="117" t="s">
        <v>1416</v>
      </c>
      <c r="L128" s="117">
        <v>2400</v>
      </c>
      <c r="M128" s="117">
        <v>48.6</v>
      </c>
      <c r="N128" s="117"/>
      <c r="O128" s="117">
        <v>3</v>
      </c>
      <c r="P128" s="137">
        <f t="shared" si="4"/>
        <v>5.78699017926333</v>
      </c>
      <c r="Q128" s="117" t="s">
        <v>1417</v>
      </c>
      <c r="R128" s="117" t="s">
        <v>1289</v>
      </c>
      <c r="S128" s="117"/>
      <c r="T128" s="117" t="s">
        <v>1291</v>
      </c>
      <c r="U128" s="117">
        <f t="shared" si="3"/>
        <v>6</v>
      </c>
    </row>
    <row r="129" s="111" customFormat="1" hidden="1" customHeight="1" spans="1:21">
      <c r="A129" s="117" t="s">
        <v>1283</v>
      </c>
      <c r="B129" s="134" t="s">
        <v>124</v>
      </c>
      <c r="C129" s="117" t="s">
        <v>118</v>
      </c>
      <c r="D129" s="117" t="s">
        <v>1433</v>
      </c>
      <c r="E129" s="117" t="s">
        <v>1381</v>
      </c>
      <c r="F129" s="135">
        <v>46259</v>
      </c>
      <c r="G129" s="111"/>
      <c r="H129" s="117" t="s">
        <v>1382</v>
      </c>
      <c r="I129" s="117" t="s">
        <v>1415</v>
      </c>
      <c r="J129" s="117" t="s">
        <v>1316</v>
      </c>
      <c r="K129" s="117" t="s">
        <v>1416</v>
      </c>
      <c r="L129" s="117">
        <v>2400</v>
      </c>
      <c r="M129" s="117">
        <v>49.2</v>
      </c>
      <c r="N129" s="117"/>
      <c r="O129" s="117">
        <v>3</v>
      </c>
      <c r="P129" s="137">
        <f t="shared" si="4"/>
        <v>5.85843450246411</v>
      </c>
      <c r="Q129" s="117" t="s">
        <v>1417</v>
      </c>
      <c r="R129" s="117" t="s">
        <v>1289</v>
      </c>
      <c r="S129" s="117"/>
      <c r="T129" s="117" t="s">
        <v>1291</v>
      </c>
      <c r="U129" s="117">
        <f t="shared" si="3"/>
        <v>6</v>
      </c>
    </row>
    <row r="130" s="111" customFormat="1" hidden="1" customHeight="1" spans="1:21">
      <c r="A130" s="117" t="s">
        <v>1283</v>
      </c>
      <c r="B130" s="134" t="s">
        <v>124</v>
      </c>
      <c r="C130" s="117" t="s">
        <v>118</v>
      </c>
      <c r="D130" s="117" t="s">
        <v>1434</v>
      </c>
      <c r="E130" s="117" t="s">
        <v>1381</v>
      </c>
      <c r="F130" s="135">
        <v>46259</v>
      </c>
      <c r="G130" s="111"/>
      <c r="H130" s="117" t="s">
        <v>1382</v>
      </c>
      <c r="I130" s="117" t="s">
        <v>1415</v>
      </c>
      <c r="J130" s="117" t="s">
        <v>1316</v>
      </c>
      <c r="K130" s="117" t="s">
        <v>1416</v>
      </c>
      <c r="L130" s="117">
        <v>2400</v>
      </c>
      <c r="M130" s="117">
        <v>48.3</v>
      </c>
      <c r="N130" s="117"/>
      <c r="O130" s="117">
        <v>3</v>
      </c>
      <c r="P130" s="137">
        <f t="shared" si="4"/>
        <v>5.75126801766294</v>
      </c>
      <c r="Q130" s="117" t="s">
        <v>1417</v>
      </c>
      <c r="R130" s="117" t="s">
        <v>1289</v>
      </c>
      <c r="S130" s="117"/>
      <c r="T130" s="117" t="s">
        <v>1291</v>
      </c>
      <c r="U130" s="117">
        <f t="shared" si="3"/>
        <v>6</v>
      </c>
    </row>
    <row r="131" s="111" customFormat="1" hidden="1" customHeight="1" spans="1:21">
      <c r="A131" s="117" t="s">
        <v>1283</v>
      </c>
      <c r="B131" s="134" t="s">
        <v>124</v>
      </c>
      <c r="C131" s="117" t="s">
        <v>118</v>
      </c>
      <c r="D131" s="117" t="s">
        <v>1435</v>
      </c>
      <c r="E131" s="117" t="s">
        <v>1381</v>
      </c>
      <c r="F131" s="135">
        <v>46259</v>
      </c>
      <c r="G131" s="111"/>
      <c r="H131" s="117" t="s">
        <v>1382</v>
      </c>
      <c r="I131" s="117" t="s">
        <v>1415</v>
      </c>
      <c r="J131" s="117" t="s">
        <v>1316</v>
      </c>
      <c r="K131" s="117" t="s">
        <v>1416</v>
      </c>
      <c r="L131" s="117">
        <v>2400</v>
      </c>
      <c r="M131" s="117">
        <v>48.6</v>
      </c>
      <c r="N131" s="117"/>
      <c r="O131" s="117">
        <v>3</v>
      </c>
      <c r="P131" s="137">
        <f t="shared" si="4"/>
        <v>5.78699017926333</v>
      </c>
      <c r="Q131" s="117" t="s">
        <v>1417</v>
      </c>
      <c r="R131" s="117" t="s">
        <v>1289</v>
      </c>
      <c r="S131" s="117"/>
      <c r="T131" s="117" t="s">
        <v>1291</v>
      </c>
      <c r="U131" s="117">
        <f t="shared" si="3"/>
        <v>6</v>
      </c>
    </row>
    <row r="132" s="111" customFormat="1" hidden="1" customHeight="1" spans="1:21">
      <c r="A132" s="117" t="s">
        <v>1283</v>
      </c>
      <c r="B132" s="134" t="s">
        <v>124</v>
      </c>
      <c r="C132" s="117" t="s">
        <v>118</v>
      </c>
      <c r="D132" s="117" t="s">
        <v>1436</v>
      </c>
      <c r="E132" s="117" t="s">
        <v>1381</v>
      </c>
      <c r="F132" s="135">
        <v>46259</v>
      </c>
      <c r="G132" s="111"/>
      <c r="H132" s="117" t="s">
        <v>1382</v>
      </c>
      <c r="I132" s="117" t="s">
        <v>1415</v>
      </c>
      <c r="J132" s="117" t="s">
        <v>1316</v>
      </c>
      <c r="K132" s="117" t="s">
        <v>1416</v>
      </c>
      <c r="L132" s="117">
        <v>2400</v>
      </c>
      <c r="M132" s="117">
        <v>49.4</v>
      </c>
      <c r="N132" s="117"/>
      <c r="O132" s="117">
        <v>3</v>
      </c>
      <c r="P132" s="137">
        <f t="shared" si="4"/>
        <v>5.88224927686437</v>
      </c>
      <c r="Q132" s="117" t="s">
        <v>1417</v>
      </c>
      <c r="R132" s="117" t="s">
        <v>1289</v>
      </c>
      <c r="S132" s="117"/>
      <c r="T132" s="117" t="s">
        <v>1291</v>
      </c>
      <c r="U132" s="117">
        <f t="shared" ref="U132:U150" si="5">O132*2</f>
        <v>6</v>
      </c>
    </row>
    <row r="133" s="111" customFormat="1" hidden="1" customHeight="1" spans="1:21">
      <c r="A133" s="117" t="s">
        <v>1283</v>
      </c>
      <c r="B133" s="134" t="s">
        <v>124</v>
      </c>
      <c r="C133" s="117" t="s">
        <v>118</v>
      </c>
      <c r="D133" s="117" t="s">
        <v>1437</v>
      </c>
      <c r="E133" s="117" t="s">
        <v>1381</v>
      </c>
      <c r="F133" s="135">
        <v>46259</v>
      </c>
      <c r="G133" s="111"/>
      <c r="H133" s="117" t="s">
        <v>1382</v>
      </c>
      <c r="I133" s="117" t="s">
        <v>1415</v>
      </c>
      <c r="J133" s="117" t="s">
        <v>1316</v>
      </c>
      <c r="K133" s="117" t="s">
        <v>1416</v>
      </c>
      <c r="L133" s="117">
        <v>2400</v>
      </c>
      <c r="M133" s="117">
        <v>52.3</v>
      </c>
      <c r="N133" s="117"/>
      <c r="O133" s="117">
        <v>3</v>
      </c>
      <c r="P133" s="137">
        <f t="shared" si="4"/>
        <v>6.22756350566815</v>
      </c>
      <c r="Q133" s="117" t="s">
        <v>1417</v>
      </c>
      <c r="R133" s="117" t="s">
        <v>1289</v>
      </c>
      <c r="S133" s="117"/>
      <c r="T133" s="117" t="s">
        <v>1291</v>
      </c>
      <c r="U133" s="117">
        <f t="shared" si="5"/>
        <v>6</v>
      </c>
    </row>
    <row r="134" s="111" customFormat="1" hidden="1" customHeight="1" spans="1:21">
      <c r="A134" s="117" t="s">
        <v>1283</v>
      </c>
      <c r="B134" s="134" t="s">
        <v>124</v>
      </c>
      <c r="C134" s="117" t="s">
        <v>118</v>
      </c>
      <c r="D134" s="117" t="s">
        <v>1438</v>
      </c>
      <c r="E134" s="117" t="s">
        <v>1381</v>
      </c>
      <c r="F134" s="135">
        <v>46259</v>
      </c>
      <c r="G134" s="111"/>
      <c r="H134" s="117" t="s">
        <v>1382</v>
      </c>
      <c r="I134" s="117" t="s">
        <v>1415</v>
      </c>
      <c r="J134" s="117" t="s">
        <v>1316</v>
      </c>
      <c r="K134" s="117" t="s">
        <v>1416</v>
      </c>
      <c r="L134" s="117">
        <v>2400</v>
      </c>
      <c r="M134" s="117">
        <v>52.8</v>
      </c>
      <c r="N134" s="117"/>
      <c r="O134" s="117">
        <v>3</v>
      </c>
      <c r="P134" s="137">
        <f t="shared" si="4"/>
        <v>6.28710044166881</v>
      </c>
      <c r="Q134" s="117" t="s">
        <v>1417</v>
      </c>
      <c r="R134" s="117" t="s">
        <v>1289</v>
      </c>
      <c r="S134" s="117"/>
      <c r="T134" s="117" t="s">
        <v>1291</v>
      </c>
      <c r="U134" s="117">
        <f t="shared" si="5"/>
        <v>6</v>
      </c>
    </row>
    <row r="135" s="111" customFormat="1" hidden="1" customHeight="1" spans="1:21">
      <c r="A135" s="117" t="s">
        <v>1283</v>
      </c>
      <c r="B135" s="134" t="s">
        <v>124</v>
      </c>
      <c r="C135" s="117" t="s">
        <v>118</v>
      </c>
      <c r="D135" s="117" t="s">
        <v>1439</v>
      </c>
      <c r="E135" s="117" t="s">
        <v>1381</v>
      </c>
      <c r="F135" s="135">
        <v>46259</v>
      </c>
      <c r="G135" s="111"/>
      <c r="H135" s="117" t="s">
        <v>1382</v>
      </c>
      <c r="I135" s="117" t="s">
        <v>1415</v>
      </c>
      <c r="J135" s="117" t="s">
        <v>1316</v>
      </c>
      <c r="K135" s="117" t="s">
        <v>1416</v>
      </c>
      <c r="L135" s="117">
        <v>2400</v>
      </c>
      <c r="M135" s="117">
        <v>52.3</v>
      </c>
      <c r="N135" s="117"/>
      <c r="O135" s="117">
        <v>3</v>
      </c>
      <c r="P135" s="137">
        <f t="shared" si="4"/>
        <v>6.22756350566815</v>
      </c>
      <c r="Q135" s="117" t="s">
        <v>1417</v>
      </c>
      <c r="R135" s="117" t="s">
        <v>1289</v>
      </c>
      <c r="S135" s="117"/>
      <c r="T135" s="117" t="s">
        <v>1291</v>
      </c>
      <c r="U135" s="117">
        <f t="shared" si="5"/>
        <v>6</v>
      </c>
    </row>
    <row r="136" s="111" customFormat="1" hidden="1" customHeight="1" spans="1:21">
      <c r="A136" s="117" t="s">
        <v>1283</v>
      </c>
      <c r="B136" s="134" t="s">
        <v>124</v>
      </c>
      <c r="C136" s="117" t="s">
        <v>118</v>
      </c>
      <c r="D136" s="117" t="s">
        <v>1440</v>
      </c>
      <c r="E136" s="117" t="s">
        <v>1381</v>
      </c>
      <c r="F136" s="135">
        <v>46259</v>
      </c>
      <c r="G136" s="111"/>
      <c r="H136" s="117" t="s">
        <v>1382</v>
      </c>
      <c r="I136" s="117" t="s">
        <v>1415</v>
      </c>
      <c r="J136" s="117" t="s">
        <v>1316</v>
      </c>
      <c r="K136" s="117" t="s">
        <v>1416</v>
      </c>
      <c r="L136" s="117">
        <v>2100</v>
      </c>
      <c r="M136" s="117">
        <v>58.5</v>
      </c>
      <c r="N136" s="117"/>
      <c r="O136" s="117">
        <v>4</v>
      </c>
      <c r="P136" s="137">
        <f t="shared" si="4"/>
        <v>7.95157720553305</v>
      </c>
      <c r="Q136" s="117" t="s">
        <v>1417</v>
      </c>
      <c r="R136" s="117" t="s">
        <v>1289</v>
      </c>
      <c r="S136" s="117"/>
      <c r="T136" s="117" t="s">
        <v>1291</v>
      </c>
      <c r="U136" s="117">
        <f t="shared" si="5"/>
        <v>8</v>
      </c>
    </row>
    <row r="137" s="111" customFormat="1" hidden="1" customHeight="1" spans="1:21">
      <c r="A137" s="117" t="s">
        <v>1283</v>
      </c>
      <c r="B137" s="134" t="s">
        <v>124</v>
      </c>
      <c r="C137" s="117" t="s">
        <v>118</v>
      </c>
      <c r="D137" s="117" t="s">
        <v>1441</v>
      </c>
      <c r="E137" s="117" t="s">
        <v>1381</v>
      </c>
      <c r="F137" s="135">
        <v>46259</v>
      </c>
      <c r="G137" s="111"/>
      <c r="H137" s="117" t="s">
        <v>1382</v>
      </c>
      <c r="I137" s="117" t="s">
        <v>1415</v>
      </c>
      <c r="J137" s="117" t="s">
        <v>1316</v>
      </c>
      <c r="K137" s="117" t="s">
        <v>1416</v>
      </c>
      <c r="L137" s="117">
        <v>2100</v>
      </c>
      <c r="M137" s="117">
        <v>64</v>
      </c>
      <c r="N137" s="117"/>
      <c r="O137" s="117">
        <v>4</v>
      </c>
      <c r="P137" s="137">
        <f t="shared" si="4"/>
        <v>8.69916138724983</v>
      </c>
      <c r="Q137" s="117" t="s">
        <v>1417</v>
      </c>
      <c r="R137" s="117" t="s">
        <v>1289</v>
      </c>
      <c r="S137" s="117"/>
      <c r="T137" s="117" t="s">
        <v>1291</v>
      </c>
      <c r="U137" s="117">
        <f t="shared" si="5"/>
        <v>8</v>
      </c>
    </row>
    <row r="138" s="111" customFormat="1" hidden="1" customHeight="1" spans="1:21">
      <c r="A138" s="117" t="s">
        <v>1283</v>
      </c>
      <c r="B138" s="134" t="s">
        <v>124</v>
      </c>
      <c r="C138" s="117" t="s">
        <v>118</v>
      </c>
      <c r="D138" s="117" t="s">
        <v>1442</v>
      </c>
      <c r="E138" s="117" t="s">
        <v>1381</v>
      </c>
      <c r="F138" s="135">
        <v>46259</v>
      </c>
      <c r="G138" s="111"/>
      <c r="H138" s="117" t="s">
        <v>1382</v>
      </c>
      <c r="I138" s="117" t="s">
        <v>1415</v>
      </c>
      <c r="J138" s="117" t="s">
        <v>1316</v>
      </c>
      <c r="K138" s="117" t="s">
        <v>1416</v>
      </c>
      <c r="L138" s="117">
        <v>2100</v>
      </c>
      <c r="M138" s="117">
        <v>59.9</v>
      </c>
      <c r="N138" s="117"/>
      <c r="O138" s="117">
        <v>4</v>
      </c>
      <c r="P138" s="137">
        <f t="shared" si="4"/>
        <v>8.14187136087914</v>
      </c>
      <c r="Q138" s="117" t="s">
        <v>1417</v>
      </c>
      <c r="R138" s="117" t="s">
        <v>1289</v>
      </c>
      <c r="S138" s="117"/>
      <c r="T138" s="117" t="s">
        <v>1291</v>
      </c>
      <c r="U138" s="117">
        <f t="shared" si="5"/>
        <v>8</v>
      </c>
    </row>
    <row r="139" s="111" customFormat="1" hidden="1" customHeight="1" spans="1:21">
      <c r="A139" s="117" t="s">
        <v>1283</v>
      </c>
      <c r="B139" s="134" t="s">
        <v>124</v>
      </c>
      <c r="C139" s="117" t="s">
        <v>118</v>
      </c>
      <c r="D139" s="117" t="s">
        <v>1443</v>
      </c>
      <c r="E139" s="117" t="s">
        <v>1381</v>
      </c>
      <c r="F139" s="135">
        <v>46259</v>
      </c>
      <c r="G139" s="111"/>
      <c r="H139" s="117" t="s">
        <v>1382</v>
      </c>
      <c r="I139" s="117" t="s">
        <v>1415</v>
      </c>
      <c r="J139" s="117" t="s">
        <v>1316</v>
      </c>
      <c r="K139" s="117" t="s">
        <v>1416</v>
      </c>
      <c r="L139" s="117">
        <v>2100</v>
      </c>
      <c r="M139" s="117">
        <v>59</v>
      </c>
      <c r="N139" s="117"/>
      <c r="O139" s="117">
        <v>4</v>
      </c>
      <c r="P139" s="137">
        <f t="shared" si="4"/>
        <v>8.01953940387094</v>
      </c>
      <c r="Q139" s="117" t="s">
        <v>1417</v>
      </c>
      <c r="R139" s="117" t="s">
        <v>1289</v>
      </c>
      <c r="S139" s="117"/>
      <c r="T139" s="117" t="s">
        <v>1291</v>
      </c>
      <c r="U139" s="117">
        <f t="shared" si="5"/>
        <v>8</v>
      </c>
    </row>
    <row r="140" s="111" customFormat="1" hidden="1" customHeight="1" spans="1:21">
      <c r="A140" s="117" t="s">
        <v>1283</v>
      </c>
      <c r="B140" s="134" t="s">
        <v>124</v>
      </c>
      <c r="C140" s="117" t="s">
        <v>118</v>
      </c>
      <c r="D140" s="117" t="s">
        <v>1444</v>
      </c>
      <c r="E140" s="117" t="s">
        <v>1381</v>
      </c>
      <c r="F140" s="135">
        <v>46259</v>
      </c>
      <c r="G140" s="111"/>
      <c r="H140" s="117" t="s">
        <v>1382</v>
      </c>
      <c r="I140" s="117" t="s">
        <v>1415</v>
      </c>
      <c r="J140" s="117" t="s">
        <v>1316</v>
      </c>
      <c r="K140" s="117" t="s">
        <v>1416</v>
      </c>
      <c r="L140" s="117">
        <v>2100</v>
      </c>
      <c r="M140" s="117">
        <v>58.7</v>
      </c>
      <c r="N140" s="117"/>
      <c r="O140" s="117">
        <v>4</v>
      </c>
      <c r="P140" s="137">
        <f t="shared" si="4"/>
        <v>7.9787620848682</v>
      </c>
      <c r="Q140" s="117" t="s">
        <v>1417</v>
      </c>
      <c r="R140" s="117" t="s">
        <v>1289</v>
      </c>
      <c r="S140" s="117"/>
      <c r="T140" s="117" t="s">
        <v>1291</v>
      </c>
      <c r="U140" s="117">
        <f t="shared" si="5"/>
        <v>8</v>
      </c>
    </row>
    <row r="141" s="111" customFormat="1" hidden="1" customHeight="1" spans="1:21">
      <c r="A141" s="117" t="s">
        <v>1283</v>
      </c>
      <c r="B141" s="134" t="s">
        <v>124</v>
      </c>
      <c r="C141" s="117" t="s">
        <v>118</v>
      </c>
      <c r="D141" s="117" t="s">
        <v>1445</v>
      </c>
      <c r="E141" s="117" t="s">
        <v>1381</v>
      </c>
      <c r="F141" s="135">
        <v>46259</v>
      </c>
      <c r="G141" s="111"/>
      <c r="H141" s="117" t="s">
        <v>1382</v>
      </c>
      <c r="I141" s="117" t="s">
        <v>1415</v>
      </c>
      <c r="J141" s="117" t="s">
        <v>1316</v>
      </c>
      <c r="K141" s="117" t="s">
        <v>1416</v>
      </c>
      <c r="L141" s="117">
        <v>2100</v>
      </c>
      <c r="M141" s="117">
        <v>58.6</v>
      </c>
      <c r="N141" s="117"/>
      <c r="O141" s="117">
        <v>4</v>
      </c>
      <c r="P141" s="137">
        <f t="shared" si="4"/>
        <v>7.96516964520062</v>
      </c>
      <c r="Q141" s="117" t="s">
        <v>1417</v>
      </c>
      <c r="R141" s="117" t="s">
        <v>1289</v>
      </c>
      <c r="S141" s="117"/>
      <c r="T141" s="117" t="s">
        <v>1291</v>
      </c>
      <c r="U141" s="117">
        <f t="shared" si="5"/>
        <v>8</v>
      </c>
    </row>
    <row r="142" s="111" customFormat="1" hidden="1" customHeight="1" spans="1:21">
      <c r="A142" s="117" t="s">
        <v>1283</v>
      </c>
      <c r="B142" s="134" t="s">
        <v>124</v>
      </c>
      <c r="C142" s="117" t="s">
        <v>118</v>
      </c>
      <c r="D142" s="117" t="s">
        <v>1446</v>
      </c>
      <c r="E142" s="117" t="s">
        <v>1381</v>
      </c>
      <c r="F142" s="135">
        <v>46259</v>
      </c>
      <c r="G142" s="111"/>
      <c r="H142" s="117" t="s">
        <v>1382</v>
      </c>
      <c r="I142" s="117" t="s">
        <v>1415</v>
      </c>
      <c r="J142" s="117" t="s">
        <v>1316</v>
      </c>
      <c r="K142" s="117" t="s">
        <v>1416</v>
      </c>
      <c r="L142" s="117">
        <v>2100</v>
      </c>
      <c r="M142" s="117">
        <v>59.8</v>
      </c>
      <c r="N142" s="117"/>
      <c r="O142" s="117">
        <v>4</v>
      </c>
      <c r="P142" s="137">
        <f t="shared" si="4"/>
        <v>8.12827892121156</v>
      </c>
      <c r="Q142" s="117" t="s">
        <v>1417</v>
      </c>
      <c r="R142" s="117" t="s">
        <v>1289</v>
      </c>
      <c r="S142" s="117"/>
      <c r="T142" s="117" t="s">
        <v>1291</v>
      </c>
      <c r="U142" s="117">
        <f t="shared" si="5"/>
        <v>8</v>
      </c>
    </row>
    <row r="143" s="111" customFormat="1" hidden="1" customHeight="1" spans="1:21">
      <c r="A143" s="117" t="s">
        <v>1283</v>
      </c>
      <c r="B143" s="134" t="s">
        <v>124</v>
      </c>
      <c r="C143" s="117" t="s">
        <v>118</v>
      </c>
      <c r="D143" s="117" t="s">
        <v>1447</v>
      </c>
      <c r="E143" s="117" t="s">
        <v>1381</v>
      </c>
      <c r="F143" s="135">
        <v>46259</v>
      </c>
      <c r="G143" s="111"/>
      <c r="H143" s="117" t="s">
        <v>1382</v>
      </c>
      <c r="I143" s="117" t="s">
        <v>1415</v>
      </c>
      <c r="J143" s="117" t="s">
        <v>1316</v>
      </c>
      <c r="K143" s="117" t="s">
        <v>1416</v>
      </c>
      <c r="L143" s="117">
        <v>2100</v>
      </c>
      <c r="M143" s="117">
        <v>62.6</v>
      </c>
      <c r="N143" s="117"/>
      <c r="O143" s="117">
        <v>4</v>
      </c>
      <c r="P143" s="137">
        <f t="shared" si="4"/>
        <v>8.50886723190374</v>
      </c>
      <c r="Q143" s="117" t="s">
        <v>1417</v>
      </c>
      <c r="R143" s="117" t="s">
        <v>1289</v>
      </c>
      <c r="S143" s="117"/>
      <c r="T143" s="117" t="s">
        <v>1291</v>
      </c>
      <c r="U143" s="117">
        <f t="shared" si="5"/>
        <v>8</v>
      </c>
    </row>
    <row r="144" s="111" customFormat="1" hidden="1" customHeight="1" spans="1:21">
      <c r="A144" s="117" t="s">
        <v>1283</v>
      </c>
      <c r="B144" s="134" t="s">
        <v>124</v>
      </c>
      <c r="C144" s="117" t="s">
        <v>118</v>
      </c>
      <c r="D144" s="117" t="s">
        <v>1448</v>
      </c>
      <c r="E144" s="117" t="s">
        <v>1381</v>
      </c>
      <c r="F144" s="135">
        <v>46259</v>
      </c>
      <c r="G144" s="111"/>
      <c r="H144" s="117" t="s">
        <v>1382</v>
      </c>
      <c r="I144" s="117" t="s">
        <v>1415</v>
      </c>
      <c r="J144" s="117" t="s">
        <v>1316</v>
      </c>
      <c r="K144" s="117" t="s">
        <v>1416</v>
      </c>
      <c r="L144" s="117">
        <v>1500</v>
      </c>
      <c r="M144" s="117">
        <v>41.8</v>
      </c>
      <c r="N144" s="117"/>
      <c r="O144" s="117">
        <v>4</v>
      </c>
      <c r="P144" s="137">
        <f t="shared" si="4"/>
        <v>8</v>
      </c>
      <c r="Q144" s="117" t="s">
        <v>1417</v>
      </c>
      <c r="R144" s="117" t="s">
        <v>1289</v>
      </c>
      <c r="S144" s="117"/>
      <c r="T144" s="117" t="s">
        <v>1291</v>
      </c>
      <c r="U144" s="117">
        <f t="shared" si="5"/>
        <v>8</v>
      </c>
    </row>
    <row r="145" s="111" customFormat="1" hidden="1" customHeight="1" spans="1:22">
      <c r="A145" s="117" t="s">
        <v>1283</v>
      </c>
      <c r="B145" s="134" t="s">
        <v>124</v>
      </c>
      <c r="C145" s="117" t="s">
        <v>118</v>
      </c>
      <c r="D145" s="117" t="s">
        <v>1449</v>
      </c>
      <c r="E145" s="117" t="s">
        <v>1381</v>
      </c>
      <c r="F145" s="135">
        <v>46259</v>
      </c>
      <c r="G145" s="111"/>
      <c r="H145" s="117" t="s">
        <v>1382</v>
      </c>
      <c r="I145" s="117" t="s">
        <v>1415</v>
      </c>
      <c r="J145" s="117" t="s">
        <v>1316</v>
      </c>
      <c r="K145" s="117" t="s">
        <v>1416</v>
      </c>
      <c r="L145" s="117">
        <v>1500</v>
      </c>
      <c r="M145" s="117">
        <v>46</v>
      </c>
      <c r="N145" s="117"/>
      <c r="O145" s="117">
        <v>4</v>
      </c>
      <c r="P145" s="137">
        <f t="shared" si="4"/>
        <v>8.80382775119617</v>
      </c>
      <c r="Q145" s="117" t="s">
        <v>1417</v>
      </c>
      <c r="R145" s="117" t="s">
        <v>1289</v>
      </c>
      <c r="S145" s="117"/>
      <c r="T145" s="117" t="s">
        <v>1291</v>
      </c>
      <c r="U145" s="117">
        <f t="shared" si="5"/>
        <v>8</v>
      </c>
    </row>
    <row r="146" s="111" customFormat="1" hidden="1" customHeight="1" spans="1:22">
      <c r="A146" s="117" t="s">
        <v>1283</v>
      </c>
      <c r="B146" s="134" t="s">
        <v>124</v>
      </c>
      <c r="C146" s="117" t="s">
        <v>118</v>
      </c>
      <c r="D146" s="117" t="s">
        <v>1450</v>
      </c>
      <c r="E146" s="117" t="s">
        <v>1381</v>
      </c>
      <c r="F146" s="135">
        <v>46259</v>
      </c>
      <c r="G146" s="111"/>
      <c r="H146" s="117" t="s">
        <v>1382</v>
      </c>
      <c r="I146" s="117" t="s">
        <v>1415</v>
      </c>
      <c r="J146" s="117" t="s">
        <v>1316</v>
      </c>
      <c r="K146" s="117" t="s">
        <v>1416</v>
      </c>
      <c r="L146" s="117">
        <v>2100</v>
      </c>
      <c r="M146" s="117">
        <v>64.5</v>
      </c>
      <c r="N146" s="117"/>
      <c r="O146" s="117">
        <v>6</v>
      </c>
      <c r="P146" s="137">
        <f t="shared" si="4"/>
        <v>8.76712358558772</v>
      </c>
      <c r="Q146" s="117" t="s">
        <v>1417</v>
      </c>
      <c r="R146" s="117" t="s">
        <v>1289</v>
      </c>
      <c r="S146" s="117"/>
      <c r="T146" s="117" t="s">
        <v>1291</v>
      </c>
      <c r="U146" s="117">
        <f t="shared" si="5"/>
        <v>12</v>
      </c>
    </row>
    <row r="147" s="111" customFormat="1" hidden="1" customHeight="1" spans="1:22">
      <c r="A147" s="117" t="s">
        <v>1283</v>
      </c>
      <c r="B147" s="134" t="s">
        <v>124</v>
      </c>
      <c r="C147" s="117" t="s">
        <v>118</v>
      </c>
      <c r="D147" s="117" t="s">
        <v>1451</v>
      </c>
      <c r="E147" s="117" t="s">
        <v>1381</v>
      </c>
      <c r="F147" s="135">
        <v>46259</v>
      </c>
      <c r="G147" s="111"/>
      <c r="H147" s="117" t="s">
        <v>1382</v>
      </c>
      <c r="I147" s="117" t="s">
        <v>1415</v>
      </c>
      <c r="J147" s="117" t="s">
        <v>1316</v>
      </c>
      <c r="K147" s="117" t="s">
        <v>1416</v>
      </c>
      <c r="L147" s="117">
        <v>1500</v>
      </c>
      <c r="M147" s="117">
        <v>9.3</v>
      </c>
      <c r="N147" s="117"/>
      <c r="O147" s="117">
        <v>1</v>
      </c>
      <c r="P147" s="137">
        <f t="shared" si="4"/>
        <v>1.7799043062201</v>
      </c>
      <c r="Q147" s="117" t="s">
        <v>1417</v>
      </c>
      <c r="R147" s="117" t="s">
        <v>1289</v>
      </c>
      <c r="S147" s="117"/>
      <c r="T147" s="117" t="s">
        <v>1291</v>
      </c>
      <c r="U147" s="117">
        <f t="shared" si="5"/>
        <v>2</v>
      </c>
    </row>
    <row r="148" s="111" customFormat="1" hidden="1" customHeight="1" spans="1:22">
      <c r="A148" s="117" t="s">
        <v>1283</v>
      </c>
      <c r="B148" s="134" t="s">
        <v>124</v>
      </c>
      <c r="C148" s="117" t="s">
        <v>118</v>
      </c>
      <c r="D148" s="117" t="s">
        <v>1452</v>
      </c>
      <c r="E148" s="117" t="s">
        <v>1381</v>
      </c>
      <c r="F148" s="135">
        <v>46259</v>
      </c>
      <c r="G148" s="111"/>
      <c r="H148" s="117" t="s">
        <v>1382</v>
      </c>
      <c r="I148" s="117" t="s">
        <v>1415</v>
      </c>
      <c r="J148" s="117" t="s">
        <v>1316</v>
      </c>
      <c r="K148" s="117" t="s">
        <v>1416</v>
      </c>
      <c r="L148" s="117">
        <v>2400</v>
      </c>
      <c r="M148" s="117">
        <v>35.6</v>
      </c>
      <c r="N148" s="117"/>
      <c r="O148" s="117">
        <v>7</v>
      </c>
      <c r="P148" s="137">
        <f t="shared" si="4"/>
        <v>4.23902984324639</v>
      </c>
      <c r="Q148" s="117" t="s">
        <v>1417</v>
      </c>
      <c r="R148" s="117" t="s">
        <v>1289</v>
      </c>
      <c r="S148" s="117"/>
      <c r="T148" s="117" t="s">
        <v>1291</v>
      </c>
      <c r="U148" s="117">
        <f t="shared" si="5"/>
        <v>14</v>
      </c>
    </row>
    <row r="149" s="111" customFormat="1" hidden="1" customHeight="1" spans="1:22">
      <c r="A149" s="117" t="s">
        <v>1283</v>
      </c>
      <c r="B149" s="134" t="s">
        <v>124</v>
      </c>
      <c r="C149" s="117" t="s">
        <v>118</v>
      </c>
      <c r="D149" s="117" t="s">
        <v>1453</v>
      </c>
      <c r="E149" s="117" t="s">
        <v>1381</v>
      </c>
      <c r="F149" s="135">
        <v>46259</v>
      </c>
      <c r="G149" s="111"/>
      <c r="H149" s="117" t="s">
        <v>1382</v>
      </c>
      <c r="I149" s="117" t="s">
        <v>1415</v>
      </c>
      <c r="J149" s="117" t="s">
        <v>1316</v>
      </c>
      <c r="K149" s="117" t="s">
        <v>1416</v>
      </c>
      <c r="L149" s="117">
        <v>1800</v>
      </c>
      <c r="M149" s="117">
        <v>12.9</v>
      </c>
      <c r="N149" s="117"/>
      <c r="O149" s="117">
        <v>3</v>
      </c>
      <c r="P149" s="137">
        <f t="shared" si="4"/>
        <v>2.03449975357319</v>
      </c>
      <c r="Q149" s="117" t="s">
        <v>1417</v>
      </c>
      <c r="R149" s="117" t="s">
        <v>1289</v>
      </c>
      <c r="S149" s="117"/>
      <c r="T149" s="117" t="s">
        <v>1291</v>
      </c>
      <c r="U149" s="117">
        <f t="shared" si="5"/>
        <v>6</v>
      </c>
    </row>
    <row r="150" s="111" customFormat="1" customHeight="1" spans="1:22">
      <c r="A150" s="117" t="s">
        <v>1283</v>
      </c>
      <c r="B150" s="134" t="s">
        <v>124</v>
      </c>
      <c r="C150" s="117" t="s">
        <v>118</v>
      </c>
      <c r="D150" s="117" t="s">
        <v>1454</v>
      </c>
      <c r="E150" s="117" t="s">
        <v>1381</v>
      </c>
      <c r="F150" s="135">
        <v>46259</v>
      </c>
      <c r="G150" s="111"/>
      <c r="H150" s="117" t="s">
        <v>1382</v>
      </c>
      <c r="I150" s="117" t="s">
        <v>1415</v>
      </c>
      <c r="J150" s="117" t="s">
        <v>1316</v>
      </c>
      <c r="K150" s="117" t="s">
        <v>1416</v>
      </c>
      <c r="L150" s="117">
        <v>400</v>
      </c>
      <c r="M150" s="117">
        <v>2.5</v>
      </c>
      <c r="N150" s="117"/>
      <c r="O150" s="117">
        <v>1</v>
      </c>
      <c r="P150" s="137">
        <f t="shared" si="4"/>
        <v>0.99403578528827</v>
      </c>
      <c r="Q150" s="117" t="s">
        <v>1417</v>
      </c>
      <c r="R150" s="117" t="s">
        <v>1289</v>
      </c>
      <c r="S150" s="117"/>
      <c r="T150" s="117" t="s">
        <v>1291</v>
      </c>
      <c r="U150" s="117">
        <f t="shared" si="5"/>
        <v>2</v>
      </c>
    </row>
    <row r="151" s="111" customFormat="1" customHeight="1" spans="1:22">
      <c r="A151" s="117" t="s">
        <v>1283</v>
      </c>
      <c r="B151" s="134" t="s">
        <v>124</v>
      </c>
      <c r="C151" s="117" t="s">
        <v>118</v>
      </c>
      <c r="D151" s="117" t="s">
        <v>1455</v>
      </c>
      <c r="E151" s="117" t="s">
        <v>1381</v>
      </c>
      <c r="F151" s="135">
        <v>46268</v>
      </c>
      <c r="G151" s="111"/>
      <c r="H151" s="117" t="s">
        <v>1382</v>
      </c>
      <c r="I151" s="117" t="s">
        <v>1415</v>
      </c>
      <c r="J151" s="117" t="s">
        <v>1316</v>
      </c>
      <c r="K151" s="117" t="s">
        <v>1456</v>
      </c>
      <c r="L151" s="117">
        <v>400</v>
      </c>
      <c r="M151" s="117">
        <v>16.5</v>
      </c>
      <c r="N151" s="117"/>
      <c r="O151" s="117">
        <v>6</v>
      </c>
      <c r="P151" s="141">
        <f t="shared" si="4"/>
        <v>6.56063618290258</v>
      </c>
      <c r="Q151" s="117"/>
      <c r="R151" s="117" t="s">
        <v>1289</v>
      </c>
      <c r="S151" s="117"/>
      <c r="T151" s="117" t="s">
        <v>1291</v>
      </c>
    </row>
    <row r="152" s="111" customFormat="1" customHeight="1" spans="1:22">
      <c r="A152" s="117" t="s">
        <v>1283</v>
      </c>
      <c r="B152" s="134" t="s">
        <v>124</v>
      </c>
      <c r="C152" s="117" t="s">
        <v>118</v>
      </c>
      <c r="D152" s="117" t="s">
        <v>1457</v>
      </c>
      <c r="E152" s="117" t="s">
        <v>1381</v>
      </c>
      <c r="F152" s="135">
        <v>46268</v>
      </c>
      <c r="G152" s="111"/>
      <c r="H152" s="117" t="s">
        <v>1382</v>
      </c>
      <c r="I152" s="117" t="s">
        <v>1415</v>
      </c>
      <c r="J152" s="117" t="s">
        <v>1316</v>
      </c>
      <c r="K152" s="117" t="s">
        <v>1456</v>
      </c>
      <c r="L152" s="117">
        <v>400</v>
      </c>
      <c r="M152" s="117">
        <v>16.6</v>
      </c>
      <c r="N152" s="117"/>
      <c r="O152" s="117">
        <v>6</v>
      </c>
      <c r="P152" s="141">
        <f t="shared" si="4"/>
        <v>6.60039761431412</v>
      </c>
      <c r="Q152" s="117"/>
      <c r="R152" s="117" t="s">
        <v>1289</v>
      </c>
      <c r="S152" s="117"/>
      <c r="T152" s="117" t="s">
        <v>1291</v>
      </c>
    </row>
    <row r="153" s="111" customFormat="1" customHeight="1" spans="1:22">
      <c r="A153" s="117" t="s">
        <v>1283</v>
      </c>
      <c r="B153" s="134" t="s">
        <v>124</v>
      </c>
      <c r="C153" s="117" t="s">
        <v>118</v>
      </c>
      <c r="D153" s="117" t="s">
        <v>1458</v>
      </c>
      <c r="E153" s="117" t="s">
        <v>1381</v>
      </c>
      <c r="F153" s="135">
        <v>46268</v>
      </c>
      <c r="G153" s="111"/>
      <c r="H153" s="117" t="s">
        <v>1382</v>
      </c>
      <c r="I153" s="117" t="s">
        <v>1415</v>
      </c>
      <c r="J153" s="117" t="s">
        <v>1316</v>
      </c>
      <c r="K153" s="117" t="s">
        <v>1456</v>
      </c>
      <c r="L153" s="117">
        <v>400</v>
      </c>
      <c r="M153" s="117">
        <v>16.2</v>
      </c>
      <c r="N153" s="117"/>
      <c r="O153" s="117">
        <v>6</v>
      </c>
      <c r="P153" s="141">
        <f t="shared" si="4"/>
        <v>6.44135188866799</v>
      </c>
      <c r="Q153" s="117"/>
      <c r="R153" s="117" t="s">
        <v>1289</v>
      </c>
      <c r="S153" s="117"/>
      <c r="T153" s="117" t="s">
        <v>1291</v>
      </c>
    </row>
    <row r="154" s="111" customFormat="1" customHeight="1" spans="1:22">
      <c r="A154" s="117" t="s">
        <v>1283</v>
      </c>
      <c r="B154" s="134" t="s">
        <v>124</v>
      </c>
      <c r="C154" s="117" t="s">
        <v>118</v>
      </c>
      <c r="D154" s="117" t="s">
        <v>1459</v>
      </c>
      <c r="E154" s="117" t="s">
        <v>1381</v>
      </c>
      <c r="F154" s="135">
        <v>46268</v>
      </c>
      <c r="G154" s="111"/>
      <c r="H154" s="117" t="s">
        <v>1382</v>
      </c>
      <c r="I154" s="117" t="s">
        <v>1415</v>
      </c>
      <c r="J154" s="117" t="s">
        <v>1316</v>
      </c>
      <c r="K154" s="117" t="s">
        <v>1456</v>
      </c>
      <c r="L154" s="117">
        <v>400</v>
      </c>
      <c r="M154" s="117">
        <v>16.4</v>
      </c>
      <c r="N154" s="117"/>
      <c r="O154" s="117">
        <v>6</v>
      </c>
      <c r="P154" s="141">
        <f>IFERROR(M55/_xlfn.IFS(L154=200,1.06558,L154=400,2.515,L154=1200,4.430769,L154=1500,5.225,L154=1800,6.340625,L154=2100,7.357031,L154=2400,8.398148),"")</f>
        <v>3.53876739562624</v>
      </c>
      <c r="Q154" s="117"/>
      <c r="R154" s="117" t="s">
        <v>1289</v>
      </c>
      <c r="S154" s="117"/>
      <c r="T154" s="117" t="s">
        <v>1291</v>
      </c>
    </row>
    <row r="155" s="111" customFormat="1" customHeight="1" spans="1:22">
      <c r="A155" s="117" t="s">
        <v>1283</v>
      </c>
      <c r="B155" s="134" t="s">
        <v>124</v>
      </c>
      <c r="C155" s="117" t="s">
        <v>118</v>
      </c>
      <c r="D155" s="117" t="s">
        <v>1460</v>
      </c>
      <c r="E155" s="117" t="s">
        <v>1461</v>
      </c>
      <c r="F155" s="135">
        <v>46269</v>
      </c>
      <c r="G155" s="111"/>
      <c r="H155" s="117" t="s">
        <v>1382</v>
      </c>
      <c r="I155" s="117" t="s">
        <v>1415</v>
      </c>
      <c r="J155" s="117" t="s">
        <v>1316</v>
      </c>
      <c r="K155" s="117" t="s">
        <v>1462</v>
      </c>
      <c r="L155" s="117">
        <v>300</v>
      </c>
      <c r="M155" s="117">
        <v>23.7</v>
      </c>
      <c r="N155" s="117"/>
      <c r="O155" s="117">
        <v>6</v>
      </c>
      <c r="P155" s="143">
        <v>137.4</v>
      </c>
      <c r="Q155" s="117"/>
      <c r="R155" s="117" t="s">
        <v>1289</v>
      </c>
      <c r="S155" s="117"/>
      <c r="T155" s="117" t="s">
        <v>1291</v>
      </c>
      <c r="V155" s="144" t="s">
        <v>1463</v>
      </c>
    </row>
    <row r="156" s="111" customFormat="1" customHeight="1" spans="1:22">
      <c r="A156" s="117" t="s">
        <v>1283</v>
      </c>
      <c r="B156" s="134" t="s">
        <v>124</v>
      </c>
      <c r="C156" s="117" t="s">
        <v>118</v>
      </c>
      <c r="D156" s="117" t="s">
        <v>1464</v>
      </c>
      <c r="E156" s="117" t="s">
        <v>1461</v>
      </c>
      <c r="F156" s="135">
        <v>46269</v>
      </c>
      <c r="G156" s="111"/>
      <c r="H156" s="117" t="s">
        <v>1382</v>
      </c>
      <c r="I156" s="117" t="s">
        <v>1415</v>
      </c>
      <c r="J156" s="117" t="s">
        <v>1316</v>
      </c>
      <c r="K156" s="117" t="s">
        <v>1462</v>
      </c>
      <c r="L156" s="117">
        <v>300</v>
      </c>
      <c r="M156" s="117">
        <v>24.4</v>
      </c>
      <c r="N156" s="117"/>
      <c r="O156" s="117">
        <v>6</v>
      </c>
      <c r="P156" s="145"/>
      <c r="Q156" s="117"/>
      <c r="R156" s="117" t="s">
        <v>1289</v>
      </c>
      <c r="S156" s="117"/>
      <c r="T156" s="117" t="s">
        <v>1291</v>
      </c>
      <c r="V156" s="144" t="s">
        <v>1463</v>
      </c>
    </row>
    <row r="157" s="111" customFormat="1" customHeight="1" spans="1:22">
      <c r="A157" s="117" t="s">
        <v>1283</v>
      </c>
      <c r="B157" s="134" t="s">
        <v>124</v>
      </c>
      <c r="C157" s="117" t="s">
        <v>118</v>
      </c>
      <c r="D157" s="117" t="s">
        <v>1465</v>
      </c>
      <c r="E157" s="117" t="s">
        <v>1461</v>
      </c>
      <c r="F157" s="135">
        <v>46269</v>
      </c>
      <c r="G157" s="111"/>
      <c r="H157" s="117" t="s">
        <v>1382</v>
      </c>
      <c r="I157" s="117" t="s">
        <v>1415</v>
      </c>
      <c r="J157" s="117" t="s">
        <v>1316</v>
      </c>
      <c r="K157" s="117" t="s">
        <v>1462</v>
      </c>
      <c r="L157" s="117">
        <v>300</v>
      </c>
      <c r="M157" s="117">
        <v>23.6</v>
      </c>
      <c r="N157" s="117"/>
      <c r="O157" s="117">
        <v>6</v>
      </c>
      <c r="P157" s="145"/>
      <c r="Q157" s="117"/>
      <c r="R157" s="117" t="s">
        <v>1289</v>
      </c>
      <c r="S157" s="117"/>
      <c r="T157" s="117" t="s">
        <v>1291</v>
      </c>
      <c r="V157" s="144" t="s">
        <v>1463</v>
      </c>
    </row>
    <row r="158" s="111" customFormat="1" customHeight="1" spans="1:22">
      <c r="A158" s="117" t="s">
        <v>1283</v>
      </c>
      <c r="B158" s="134" t="s">
        <v>124</v>
      </c>
      <c r="C158" s="117" t="s">
        <v>118</v>
      </c>
      <c r="D158" s="117" t="s">
        <v>1466</v>
      </c>
      <c r="E158" s="117" t="s">
        <v>1461</v>
      </c>
      <c r="F158" s="135">
        <v>46269</v>
      </c>
      <c r="G158" s="111"/>
      <c r="H158" s="117" t="s">
        <v>1382</v>
      </c>
      <c r="I158" s="117" t="s">
        <v>1415</v>
      </c>
      <c r="J158" s="117" t="s">
        <v>1316</v>
      </c>
      <c r="K158" s="117" t="s">
        <v>1467</v>
      </c>
      <c r="L158" s="117">
        <v>300</v>
      </c>
      <c r="M158" s="117">
        <v>24.2</v>
      </c>
      <c r="N158" s="117"/>
      <c r="O158" s="117">
        <v>6</v>
      </c>
      <c r="P158" s="145"/>
      <c r="Q158" s="117"/>
      <c r="R158" s="117" t="s">
        <v>1289</v>
      </c>
      <c r="S158" s="117"/>
      <c r="T158" s="117" t="s">
        <v>1291</v>
      </c>
      <c r="V158" s="144" t="s">
        <v>1463</v>
      </c>
    </row>
    <row r="159" s="111" customFormat="1" customHeight="1" spans="1:22">
      <c r="A159" s="117" t="s">
        <v>1283</v>
      </c>
      <c r="B159" s="134" t="s">
        <v>124</v>
      </c>
      <c r="C159" s="117" t="s">
        <v>118</v>
      </c>
      <c r="D159" s="117" t="s">
        <v>1468</v>
      </c>
      <c r="E159" s="117" t="s">
        <v>1461</v>
      </c>
      <c r="F159" s="135">
        <v>46269</v>
      </c>
      <c r="G159" s="111"/>
      <c r="H159" s="117" t="s">
        <v>1382</v>
      </c>
      <c r="I159" s="117" t="s">
        <v>1415</v>
      </c>
      <c r="J159" s="117" t="s">
        <v>1316</v>
      </c>
      <c r="K159" s="117" t="s">
        <v>1469</v>
      </c>
      <c r="L159" s="117">
        <v>300</v>
      </c>
      <c r="M159" s="117">
        <v>24.2</v>
      </c>
      <c r="N159" s="117"/>
      <c r="O159" s="117">
        <v>6</v>
      </c>
      <c r="P159" s="145"/>
      <c r="Q159" s="117"/>
      <c r="R159" s="117" t="s">
        <v>1289</v>
      </c>
      <c r="S159" s="117"/>
      <c r="T159" s="117" t="s">
        <v>1291</v>
      </c>
      <c r="V159" s="144" t="s">
        <v>1463</v>
      </c>
    </row>
    <row r="160" s="111" customFormat="1" customHeight="1" spans="1:22">
      <c r="A160" s="117" t="s">
        <v>1283</v>
      </c>
      <c r="B160" s="134" t="s">
        <v>124</v>
      </c>
      <c r="C160" s="117" t="s">
        <v>118</v>
      </c>
      <c r="D160" s="117" t="s">
        <v>1470</v>
      </c>
      <c r="E160" s="117" t="s">
        <v>1461</v>
      </c>
      <c r="F160" s="135">
        <v>46269</v>
      </c>
      <c r="G160" s="111"/>
      <c r="H160" s="117" t="s">
        <v>1382</v>
      </c>
      <c r="I160" s="117" t="s">
        <v>1415</v>
      </c>
      <c r="J160" s="117" t="s">
        <v>1316</v>
      </c>
      <c r="K160" s="117" t="s">
        <v>1462</v>
      </c>
      <c r="L160" s="117">
        <v>300</v>
      </c>
      <c r="M160" s="117">
        <v>24.5</v>
      </c>
      <c r="N160" s="117"/>
      <c r="O160" s="117">
        <v>6</v>
      </c>
      <c r="P160" s="145"/>
      <c r="Q160" s="117"/>
      <c r="R160" s="117" t="s">
        <v>1289</v>
      </c>
      <c r="S160" s="117"/>
      <c r="T160" s="117" t="s">
        <v>1291</v>
      </c>
      <c r="V160" s="144" t="s">
        <v>1463</v>
      </c>
    </row>
    <row r="161" s="111" customFormat="1" customHeight="1" spans="1:22">
      <c r="A161" s="117" t="s">
        <v>1283</v>
      </c>
      <c r="B161" s="134" t="s">
        <v>124</v>
      </c>
      <c r="C161" s="117" t="s">
        <v>118</v>
      </c>
      <c r="D161" s="117" t="s">
        <v>1471</v>
      </c>
      <c r="E161" s="117" t="s">
        <v>1461</v>
      </c>
      <c r="F161" s="135">
        <v>46269</v>
      </c>
      <c r="G161" s="111"/>
      <c r="H161" s="117" t="s">
        <v>1382</v>
      </c>
      <c r="I161" s="117" t="s">
        <v>1415</v>
      </c>
      <c r="J161" s="117" t="s">
        <v>1316</v>
      </c>
      <c r="K161" s="117" t="s">
        <v>1462</v>
      </c>
      <c r="L161" s="117">
        <v>300</v>
      </c>
      <c r="M161" s="117">
        <v>23.7</v>
      </c>
      <c r="N161" s="117"/>
      <c r="O161" s="117">
        <v>6</v>
      </c>
      <c r="P161" s="145"/>
      <c r="Q161" s="117"/>
      <c r="R161" s="117" t="s">
        <v>1289</v>
      </c>
      <c r="S161" s="117"/>
      <c r="T161" s="117" t="s">
        <v>1291</v>
      </c>
      <c r="V161" s="144" t="s">
        <v>1463</v>
      </c>
    </row>
    <row r="162" s="111" customFormat="1" customHeight="1" spans="1:22">
      <c r="A162" s="117" t="s">
        <v>1283</v>
      </c>
      <c r="B162" s="134" t="s">
        <v>124</v>
      </c>
      <c r="C162" s="117" t="s">
        <v>118</v>
      </c>
      <c r="D162" s="117" t="s">
        <v>1472</v>
      </c>
      <c r="E162" s="117" t="s">
        <v>1461</v>
      </c>
      <c r="F162" s="135">
        <v>46269</v>
      </c>
      <c r="G162" s="111"/>
      <c r="H162" s="117" t="s">
        <v>1382</v>
      </c>
      <c r="I162" s="117" t="s">
        <v>1415</v>
      </c>
      <c r="J162" s="117" t="s">
        <v>1316</v>
      </c>
      <c r="K162" s="117" t="s">
        <v>1462</v>
      </c>
      <c r="L162" s="117">
        <v>300</v>
      </c>
      <c r="M162" s="117">
        <v>24.7</v>
      </c>
      <c r="N162" s="117"/>
      <c r="O162" s="117">
        <v>6</v>
      </c>
      <c r="P162" s="145"/>
      <c r="Q162" s="117"/>
      <c r="R162" s="117" t="s">
        <v>1289</v>
      </c>
      <c r="S162" s="117"/>
      <c r="T162" s="117" t="s">
        <v>1291</v>
      </c>
      <c r="V162" s="144" t="s">
        <v>1463</v>
      </c>
    </row>
    <row r="163" s="111" customFormat="1" customHeight="1" spans="1:22">
      <c r="A163" s="117" t="s">
        <v>1283</v>
      </c>
      <c r="B163" s="134" t="s">
        <v>124</v>
      </c>
      <c r="C163" s="117" t="s">
        <v>118</v>
      </c>
      <c r="D163" s="117" t="s">
        <v>1473</v>
      </c>
      <c r="E163" s="117" t="s">
        <v>1461</v>
      </c>
      <c r="F163" s="135">
        <v>46269</v>
      </c>
      <c r="G163" s="111"/>
      <c r="H163" s="117" t="s">
        <v>1382</v>
      </c>
      <c r="I163" s="117" t="s">
        <v>1415</v>
      </c>
      <c r="J163" s="117" t="s">
        <v>1316</v>
      </c>
      <c r="K163" s="117" t="s">
        <v>1462</v>
      </c>
      <c r="L163" s="117">
        <v>300</v>
      </c>
      <c r="M163" s="117">
        <v>24.9</v>
      </c>
      <c r="N163" s="117"/>
      <c r="O163" s="117">
        <v>6</v>
      </c>
      <c r="P163" s="145"/>
      <c r="Q163" s="117"/>
      <c r="R163" s="117" t="s">
        <v>1289</v>
      </c>
      <c r="S163" s="117"/>
      <c r="T163" s="117" t="s">
        <v>1291</v>
      </c>
      <c r="V163" s="144" t="s">
        <v>1463</v>
      </c>
    </row>
    <row r="164" s="111" customFormat="1" customHeight="1" spans="1:22">
      <c r="A164" s="117" t="s">
        <v>1283</v>
      </c>
      <c r="B164" s="134" t="s">
        <v>124</v>
      </c>
      <c r="C164" s="117" t="s">
        <v>118</v>
      </c>
      <c r="D164" s="117" t="s">
        <v>1474</v>
      </c>
      <c r="E164" s="117" t="s">
        <v>1461</v>
      </c>
      <c r="F164" s="135">
        <v>46269</v>
      </c>
      <c r="G164" s="111"/>
      <c r="H164" s="117" t="s">
        <v>1382</v>
      </c>
      <c r="I164" s="117" t="s">
        <v>1415</v>
      </c>
      <c r="J164" s="117" t="s">
        <v>1316</v>
      </c>
      <c r="K164" s="117" t="s">
        <v>1462</v>
      </c>
      <c r="L164" s="117">
        <v>300</v>
      </c>
      <c r="M164" s="117">
        <v>27.3</v>
      </c>
      <c r="N164" s="117"/>
      <c r="O164" s="117">
        <v>6</v>
      </c>
      <c r="P164" s="145"/>
      <c r="Q164" s="117"/>
      <c r="R164" s="117" t="s">
        <v>1289</v>
      </c>
      <c r="S164" s="117"/>
      <c r="T164" s="117" t="s">
        <v>1291</v>
      </c>
      <c r="V164" s="144" t="s">
        <v>1463</v>
      </c>
    </row>
    <row r="165" s="111" customFormat="1" customHeight="1" spans="1:22">
      <c r="A165" s="117" t="s">
        <v>1283</v>
      </c>
      <c r="B165" s="134" t="s">
        <v>124</v>
      </c>
      <c r="C165" s="117" t="s">
        <v>118</v>
      </c>
      <c r="D165" s="117" t="s">
        <v>1475</v>
      </c>
      <c r="E165" s="117" t="s">
        <v>1461</v>
      </c>
      <c r="F165" s="135">
        <v>46269</v>
      </c>
      <c r="G165" s="111"/>
      <c r="H165" s="117" t="s">
        <v>1382</v>
      </c>
      <c r="I165" s="117" t="s">
        <v>1415</v>
      </c>
      <c r="J165" s="117" t="s">
        <v>1316</v>
      </c>
      <c r="K165" s="117" t="s">
        <v>1462</v>
      </c>
      <c r="L165" s="117">
        <v>300</v>
      </c>
      <c r="M165" s="117">
        <v>12.1</v>
      </c>
      <c r="N165" s="117"/>
      <c r="O165" s="117">
        <v>3</v>
      </c>
      <c r="P165" s="145"/>
      <c r="Q165" s="117"/>
      <c r="R165" s="117" t="s">
        <v>1289</v>
      </c>
      <c r="S165" s="117"/>
      <c r="T165" s="117" t="s">
        <v>1291</v>
      </c>
      <c r="V165" s="144" t="s">
        <v>1463</v>
      </c>
    </row>
    <row r="166" s="111" customFormat="1" customHeight="1" spans="1:22">
      <c r="A166" s="117" t="s">
        <v>1283</v>
      </c>
      <c r="B166" s="134" t="s">
        <v>124</v>
      </c>
      <c r="C166" s="117" t="s">
        <v>118</v>
      </c>
      <c r="D166" s="117" t="s">
        <v>1476</v>
      </c>
      <c r="E166" s="117" t="s">
        <v>1461</v>
      </c>
      <c r="F166" s="135">
        <v>46269</v>
      </c>
      <c r="G166" s="111"/>
      <c r="H166" s="117" t="s">
        <v>1382</v>
      </c>
      <c r="I166" s="117" t="s">
        <v>1415</v>
      </c>
      <c r="J166" s="117" t="s">
        <v>1316</v>
      </c>
      <c r="K166" s="117" t="s">
        <v>1462</v>
      </c>
      <c r="L166" s="117">
        <v>300</v>
      </c>
      <c r="M166" s="117">
        <v>18.8</v>
      </c>
      <c r="N166" s="117"/>
      <c r="O166" s="117">
        <v>4</v>
      </c>
      <c r="P166" s="146"/>
      <c r="Q166" s="117"/>
      <c r="R166" s="117" t="s">
        <v>1289</v>
      </c>
      <c r="S166" s="117"/>
      <c r="T166" s="117" t="s">
        <v>1291</v>
      </c>
      <c r="V166" s="144" t="s">
        <v>1463</v>
      </c>
    </row>
    <row r="167" s="111" customFormat="1" customHeight="1" spans="1:22">
      <c r="A167" s="117" t="s">
        <v>1283</v>
      </c>
      <c r="B167" s="134" t="s">
        <v>124</v>
      </c>
      <c r="C167" s="117" t="s">
        <v>118</v>
      </c>
      <c r="D167" s="117" t="s">
        <v>1477</v>
      </c>
      <c r="E167" s="117" t="s">
        <v>1461</v>
      </c>
      <c r="F167" s="135">
        <v>46269</v>
      </c>
      <c r="G167" s="111"/>
      <c r="H167" s="117" t="s">
        <v>1382</v>
      </c>
      <c r="I167" s="117" t="s">
        <v>1415</v>
      </c>
      <c r="J167" s="117" t="s">
        <v>1316</v>
      </c>
      <c r="K167" s="117" t="s">
        <v>1462</v>
      </c>
      <c r="L167" s="117">
        <v>300</v>
      </c>
      <c r="M167" s="117">
        <v>1.3</v>
      </c>
      <c r="N167" s="117"/>
      <c r="O167" s="117">
        <v>1</v>
      </c>
      <c r="P167" s="141">
        <v>1.7</v>
      </c>
      <c r="Q167" s="117"/>
      <c r="R167" s="117" t="s">
        <v>1289</v>
      </c>
      <c r="S167" s="117"/>
      <c r="T167" s="117" t="s">
        <v>1291</v>
      </c>
    </row>
    <row r="168" s="111" customFormat="1" hidden="1" customHeight="1" spans="1:22">
      <c r="A168" s="117" t="s">
        <v>1283</v>
      </c>
      <c r="B168" s="134" t="s">
        <v>124</v>
      </c>
      <c r="C168" s="117" t="s">
        <v>118</v>
      </c>
      <c r="D168" s="117" t="s">
        <v>1478</v>
      </c>
      <c r="E168" s="117" t="s">
        <v>1381</v>
      </c>
      <c r="F168" s="135">
        <v>46270</v>
      </c>
      <c r="G168" s="111"/>
      <c r="H168" s="117" t="s">
        <v>1382</v>
      </c>
      <c r="I168" s="117" t="s">
        <v>1415</v>
      </c>
      <c r="J168" s="117" t="s">
        <v>1316</v>
      </c>
      <c r="K168" s="117" t="s">
        <v>1479</v>
      </c>
      <c r="L168" s="117">
        <v>1500</v>
      </c>
      <c r="M168" s="117">
        <v>12.1</v>
      </c>
      <c r="N168" s="117"/>
      <c r="O168" s="117">
        <v>2</v>
      </c>
      <c r="P168" s="141">
        <f>IFERROR(M69/_xlfn.IFS(L168=200,1.06558,L168=400,2.515,L168=1200,4.430769,L168=1500,5.225,L168=1800,6.340625,L168=2100,7.357031,L168=2400,8.398148),"")</f>
        <v>1.12918660287081</v>
      </c>
      <c r="Q168" s="117"/>
      <c r="R168" s="117" t="s">
        <v>1289</v>
      </c>
      <c r="S168" s="117"/>
      <c r="T168" s="117" t="s">
        <v>1291</v>
      </c>
    </row>
    <row r="169" s="111" customFormat="1" customHeight="1" spans="1:22">
      <c r="A169" s="117" t="s">
        <v>1283</v>
      </c>
      <c r="B169" s="134" t="s">
        <v>124</v>
      </c>
      <c r="C169" s="117" t="s">
        <v>118</v>
      </c>
      <c r="D169" s="117" t="s">
        <v>1480</v>
      </c>
      <c r="E169" s="117" t="s">
        <v>1381</v>
      </c>
      <c r="F169" s="147">
        <v>46281</v>
      </c>
      <c r="G169" s="111"/>
      <c r="H169" s="117" t="s">
        <v>1382</v>
      </c>
      <c r="I169" s="117" t="s">
        <v>1481</v>
      </c>
      <c r="J169" s="117" t="s">
        <v>1482</v>
      </c>
      <c r="K169" s="117" t="s">
        <v>1483</v>
      </c>
      <c r="L169" s="117">
        <v>300</v>
      </c>
      <c r="M169" s="117">
        <v>12</v>
      </c>
      <c r="N169" s="117"/>
      <c r="O169" s="117">
        <v>5</v>
      </c>
      <c r="P169" s="137">
        <v>23.15</v>
      </c>
      <c r="Q169" s="117"/>
      <c r="R169" s="117" t="s">
        <v>1289</v>
      </c>
      <c r="S169" s="117"/>
      <c r="T169" s="117" t="s">
        <v>1291</v>
      </c>
    </row>
    <row r="170" s="111" customFormat="1" customHeight="1" spans="1:22">
      <c r="A170" s="117" t="s">
        <v>1283</v>
      </c>
      <c r="B170" s="134" t="s">
        <v>124</v>
      </c>
      <c r="C170" s="117" t="s">
        <v>118</v>
      </c>
      <c r="D170" s="117" t="s">
        <v>1484</v>
      </c>
      <c r="E170" s="117" t="s">
        <v>1381</v>
      </c>
      <c r="F170" s="147">
        <v>46281</v>
      </c>
      <c r="G170" s="111"/>
      <c r="H170" s="117" t="s">
        <v>1382</v>
      </c>
      <c r="I170" s="117" t="s">
        <v>1481</v>
      </c>
      <c r="J170" s="117" t="s">
        <v>1482</v>
      </c>
      <c r="K170" s="117" t="s">
        <v>1483</v>
      </c>
      <c r="L170" s="117">
        <v>300</v>
      </c>
      <c r="M170" s="117">
        <v>12</v>
      </c>
      <c r="N170" s="117"/>
      <c r="O170" s="117">
        <v>5</v>
      </c>
      <c r="P170" s="111"/>
      <c r="Q170" s="117"/>
      <c r="R170" s="117" t="s">
        <v>1289</v>
      </c>
      <c r="S170" s="117"/>
      <c r="T170" s="117" t="s">
        <v>1291</v>
      </c>
    </row>
    <row r="171" s="111" customFormat="1" customHeight="1" spans="1:22">
      <c r="A171" s="117" t="s">
        <v>1283</v>
      </c>
      <c r="B171" s="134" t="s">
        <v>124</v>
      </c>
      <c r="C171" s="117" t="s">
        <v>118</v>
      </c>
      <c r="D171" s="117" t="s">
        <v>1485</v>
      </c>
      <c r="E171" s="117" t="s">
        <v>1381</v>
      </c>
      <c r="F171" s="147">
        <v>46281</v>
      </c>
      <c r="G171" s="111"/>
      <c r="H171" s="117" t="s">
        <v>1382</v>
      </c>
      <c r="I171" s="117" t="s">
        <v>1481</v>
      </c>
      <c r="J171" s="117" t="s">
        <v>1482</v>
      </c>
      <c r="K171" s="117" t="s">
        <v>1483</v>
      </c>
      <c r="L171" s="117">
        <v>400</v>
      </c>
      <c r="M171" s="117">
        <v>14.4</v>
      </c>
      <c r="N171" s="117"/>
      <c r="O171" s="117">
        <v>5</v>
      </c>
      <c r="P171" s="137">
        <v>20.8</v>
      </c>
      <c r="Q171" s="117"/>
      <c r="R171" s="117" t="s">
        <v>1289</v>
      </c>
      <c r="S171" s="117"/>
      <c r="T171" s="117" t="s">
        <v>1291</v>
      </c>
    </row>
    <row r="172" s="111" customFormat="1" customHeight="1" spans="1:22">
      <c r="A172" s="117" t="s">
        <v>1283</v>
      </c>
      <c r="B172" s="134" t="s">
        <v>124</v>
      </c>
      <c r="C172" s="117" t="s">
        <v>118</v>
      </c>
      <c r="D172" s="117" t="s">
        <v>1486</v>
      </c>
      <c r="E172" s="117" t="s">
        <v>1381</v>
      </c>
      <c r="F172" s="147">
        <v>46281</v>
      </c>
      <c r="G172" s="111"/>
      <c r="H172" s="117" t="s">
        <v>1382</v>
      </c>
      <c r="I172" s="117" t="s">
        <v>1481</v>
      </c>
      <c r="J172" s="117" t="s">
        <v>1482</v>
      </c>
      <c r="K172" s="117" t="s">
        <v>1483</v>
      </c>
      <c r="L172" s="117">
        <v>400</v>
      </c>
      <c r="M172" s="117">
        <v>14.4</v>
      </c>
      <c r="N172" s="117"/>
      <c r="O172" s="117">
        <v>5</v>
      </c>
      <c r="P172" s="111"/>
      <c r="Q172" s="117"/>
      <c r="R172" s="117" t="s">
        <v>1289</v>
      </c>
      <c r="S172" s="117"/>
      <c r="T172" s="117" t="s">
        <v>1291</v>
      </c>
    </row>
    <row r="173" s="111" customFormat="1" customHeight="1" spans="1:22">
      <c r="A173" s="117" t="s">
        <v>1283</v>
      </c>
      <c r="B173" s="134" t="s">
        <v>124</v>
      </c>
      <c r="C173" s="117" t="s">
        <v>118</v>
      </c>
      <c r="D173" s="148" t="s">
        <v>1487</v>
      </c>
      <c r="E173" s="117" t="s">
        <v>1381</v>
      </c>
      <c r="F173" s="147">
        <v>46281</v>
      </c>
      <c r="G173" s="111"/>
      <c r="H173" s="117" t="s">
        <v>1382</v>
      </c>
      <c r="I173" s="117" t="s">
        <v>1481</v>
      </c>
      <c r="J173" s="117" t="s">
        <v>1482</v>
      </c>
      <c r="K173" s="117" t="s">
        <v>1483</v>
      </c>
      <c r="L173" s="117">
        <v>100</v>
      </c>
      <c r="M173" s="117">
        <v>5.7</v>
      </c>
      <c r="N173" s="117"/>
      <c r="O173" s="117">
        <v>6</v>
      </c>
      <c r="P173" s="137">
        <v>33.5</v>
      </c>
      <c r="Q173" s="117"/>
      <c r="R173" s="117" t="s">
        <v>1289</v>
      </c>
      <c r="S173" s="117"/>
      <c r="T173" s="117" t="s">
        <v>1291</v>
      </c>
    </row>
    <row r="174" s="111" customFormat="1" customHeight="1" spans="1:22">
      <c r="A174" s="117" t="s">
        <v>1283</v>
      </c>
      <c r="B174" s="134" t="s">
        <v>124</v>
      </c>
      <c r="C174" s="117" t="s">
        <v>118</v>
      </c>
      <c r="D174" s="148" t="s">
        <v>1488</v>
      </c>
      <c r="E174" s="117" t="s">
        <v>1381</v>
      </c>
      <c r="F174" s="147">
        <v>46281</v>
      </c>
      <c r="G174" s="111"/>
      <c r="H174" s="117" t="s">
        <v>1382</v>
      </c>
      <c r="I174" s="117" t="s">
        <v>1481</v>
      </c>
      <c r="J174" s="117" t="s">
        <v>1482</v>
      </c>
      <c r="K174" s="117" t="s">
        <v>1483</v>
      </c>
      <c r="L174" s="117">
        <v>100</v>
      </c>
      <c r="M174" s="117">
        <v>5.6</v>
      </c>
      <c r="N174" s="117"/>
      <c r="O174" s="117">
        <v>6</v>
      </c>
      <c r="P174" s="111"/>
      <c r="Q174" s="117"/>
      <c r="R174" s="117" t="s">
        <v>1289</v>
      </c>
      <c r="S174" s="117"/>
      <c r="T174" s="117" t="s">
        <v>1291</v>
      </c>
    </row>
    <row r="175" s="111" customFormat="1" customHeight="1" spans="1:22">
      <c r="A175" s="117" t="s">
        <v>1283</v>
      </c>
      <c r="B175" s="134" t="s">
        <v>124</v>
      </c>
      <c r="C175" s="117" t="s">
        <v>118</v>
      </c>
      <c r="D175" s="148" t="s">
        <v>1489</v>
      </c>
      <c r="E175" s="117" t="s">
        <v>1381</v>
      </c>
      <c r="F175" s="147">
        <v>46281</v>
      </c>
      <c r="G175" s="111"/>
      <c r="H175" s="117" t="s">
        <v>1382</v>
      </c>
      <c r="I175" s="117" t="s">
        <v>1481</v>
      </c>
      <c r="J175" s="117" t="s">
        <v>1482</v>
      </c>
      <c r="K175" s="117" t="s">
        <v>1483</v>
      </c>
      <c r="L175" s="117">
        <v>100</v>
      </c>
      <c r="M175" s="117">
        <v>4.2</v>
      </c>
      <c r="N175" s="117"/>
      <c r="O175" s="117">
        <v>5</v>
      </c>
      <c r="P175" s="111"/>
      <c r="Q175" s="117"/>
      <c r="R175" s="117" t="s">
        <v>1289</v>
      </c>
      <c r="S175" s="117"/>
      <c r="T175" s="117" t="s">
        <v>1291</v>
      </c>
    </row>
    <row r="176" s="111" customFormat="1" customHeight="1" spans="1:22">
      <c r="A176" s="117" t="s">
        <v>1283</v>
      </c>
      <c r="B176" s="134" t="s">
        <v>124</v>
      </c>
      <c r="C176" s="117" t="s">
        <v>118</v>
      </c>
      <c r="D176" s="148" t="s">
        <v>1490</v>
      </c>
      <c r="E176" s="117" t="s">
        <v>1381</v>
      </c>
      <c r="F176" s="147">
        <v>46281</v>
      </c>
      <c r="G176" s="111"/>
      <c r="H176" s="117" t="s">
        <v>1382</v>
      </c>
      <c r="I176" s="117" t="s">
        <v>1481</v>
      </c>
      <c r="J176" s="117" t="s">
        <v>1482</v>
      </c>
      <c r="K176" s="117" t="s">
        <v>1483</v>
      </c>
      <c r="L176" s="117">
        <v>100</v>
      </c>
      <c r="M176" s="117">
        <v>3.8</v>
      </c>
      <c r="N176" s="117"/>
      <c r="O176" s="117">
        <v>2</v>
      </c>
      <c r="P176" s="111"/>
      <c r="Q176" s="117"/>
      <c r="R176" s="117" t="s">
        <v>1289</v>
      </c>
      <c r="S176" s="117"/>
      <c r="T176" s="117" t="s">
        <v>1291</v>
      </c>
    </row>
    <row r="177" s="111" customFormat="1" customHeight="1" spans="1:20">
      <c r="A177" s="117" t="s">
        <v>1283</v>
      </c>
      <c r="B177" s="134" t="s">
        <v>124</v>
      </c>
      <c r="C177" s="117" t="s">
        <v>118</v>
      </c>
      <c r="D177" s="148" t="s">
        <v>1454</v>
      </c>
      <c r="E177" s="117" t="s">
        <v>1381</v>
      </c>
      <c r="F177" s="147">
        <v>46281</v>
      </c>
      <c r="G177" s="111"/>
      <c r="H177" s="117" t="s">
        <v>1382</v>
      </c>
      <c r="I177" s="117" t="s">
        <v>1481</v>
      </c>
      <c r="J177" s="117" t="s">
        <v>1482</v>
      </c>
      <c r="K177" s="117" t="s">
        <v>1483</v>
      </c>
      <c r="L177" s="117">
        <v>100</v>
      </c>
      <c r="M177" s="117">
        <v>1.1</v>
      </c>
      <c r="N177" s="117"/>
      <c r="O177" s="117">
        <v>1</v>
      </c>
      <c r="P177" s="111"/>
      <c r="Q177" s="117"/>
      <c r="R177" s="117" t="s">
        <v>1289</v>
      </c>
      <c r="S177" s="117"/>
      <c r="T177" s="117" t="s">
        <v>1291</v>
      </c>
    </row>
    <row r="178" s="111" customFormat="1" hidden="1" customHeight="1" spans="1:20">
      <c r="A178" s="117" t="s">
        <v>1283</v>
      </c>
      <c r="B178" s="134" t="s">
        <v>124</v>
      </c>
      <c r="C178" s="117" t="s">
        <v>118</v>
      </c>
      <c r="D178" s="148" t="s">
        <v>1491</v>
      </c>
      <c r="E178" s="117" t="s">
        <v>1381</v>
      </c>
      <c r="F178" s="147">
        <v>46281</v>
      </c>
      <c r="G178" s="111"/>
      <c r="H178" s="117" t="s">
        <v>1382</v>
      </c>
      <c r="I178" s="117" t="s">
        <v>1481</v>
      </c>
      <c r="J178" s="117" t="s">
        <v>1482</v>
      </c>
      <c r="K178" s="117" t="s">
        <v>1492</v>
      </c>
      <c r="L178" s="117">
        <v>900</v>
      </c>
      <c r="M178" s="117">
        <v>26.7</v>
      </c>
      <c r="N178" s="117"/>
      <c r="O178" s="117">
        <v>4</v>
      </c>
      <c r="P178" s="137">
        <v>8</v>
      </c>
      <c r="Q178" s="117"/>
      <c r="R178" s="117" t="s">
        <v>1289</v>
      </c>
      <c r="S178" s="117"/>
      <c r="T178" s="117" t="s">
        <v>1291</v>
      </c>
    </row>
    <row r="179" s="111" customFormat="1" hidden="1" customHeight="1" spans="1:20">
      <c r="A179" s="117" t="s">
        <v>1283</v>
      </c>
      <c r="B179" s="134" t="s">
        <v>124</v>
      </c>
      <c r="C179" s="117" t="s">
        <v>118</v>
      </c>
      <c r="D179" s="148" t="s">
        <v>1493</v>
      </c>
      <c r="E179" s="117" t="s">
        <v>1381</v>
      </c>
      <c r="F179" s="147">
        <v>46281</v>
      </c>
      <c r="G179" s="111"/>
      <c r="H179" s="117" t="s">
        <v>1382</v>
      </c>
      <c r="I179" s="117" t="s">
        <v>1481</v>
      </c>
      <c r="J179" s="117" t="s">
        <v>1482</v>
      </c>
      <c r="K179" s="117" t="s">
        <v>1492</v>
      </c>
      <c r="L179" s="117">
        <v>900</v>
      </c>
      <c r="M179" s="117">
        <v>26.6</v>
      </c>
      <c r="N179" s="117"/>
      <c r="O179" s="117">
        <v>4</v>
      </c>
      <c r="P179" s="137"/>
      <c r="Q179" s="117"/>
      <c r="R179" s="117" t="s">
        <v>1289</v>
      </c>
      <c r="S179" s="117"/>
      <c r="T179" s="117" t="s">
        <v>1291</v>
      </c>
    </row>
    <row r="180" s="111" customFormat="1" hidden="1" customHeight="1" spans="1:20">
      <c r="A180" s="117" t="s">
        <v>1283</v>
      </c>
      <c r="B180" s="134" t="s">
        <v>124</v>
      </c>
      <c r="C180" s="117" t="s">
        <v>118</v>
      </c>
      <c r="D180" s="148" t="s">
        <v>1494</v>
      </c>
      <c r="E180" s="117" t="s">
        <v>1381</v>
      </c>
      <c r="F180" s="147">
        <v>46281</v>
      </c>
      <c r="G180" s="111"/>
      <c r="H180" s="117" t="s">
        <v>1382</v>
      </c>
      <c r="I180" s="117" t="s">
        <v>1481</v>
      </c>
      <c r="J180" s="117" t="s">
        <v>1482</v>
      </c>
      <c r="K180" s="117" t="s">
        <v>1492</v>
      </c>
      <c r="L180" s="117">
        <v>900</v>
      </c>
      <c r="M180" s="117">
        <v>26.6</v>
      </c>
      <c r="N180" s="117"/>
      <c r="O180" s="117">
        <v>4</v>
      </c>
      <c r="P180" s="137"/>
      <c r="Q180" s="117"/>
      <c r="R180" s="117" t="s">
        <v>1289</v>
      </c>
      <c r="S180" s="117"/>
      <c r="T180" s="117" t="s">
        <v>1291</v>
      </c>
    </row>
    <row r="181" s="111" customFormat="1" hidden="1" customHeight="1" spans="1:20">
      <c r="A181" s="117" t="s">
        <v>1283</v>
      </c>
      <c r="B181" s="134" t="s">
        <v>124</v>
      </c>
      <c r="C181" s="117" t="s">
        <v>118</v>
      </c>
      <c r="D181" s="148" t="s">
        <v>1495</v>
      </c>
      <c r="E181" s="117" t="s">
        <v>1381</v>
      </c>
      <c r="F181" s="147">
        <v>46281</v>
      </c>
      <c r="G181" s="111"/>
      <c r="H181" s="117" t="s">
        <v>1382</v>
      </c>
      <c r="I181" s="117" t="s">
        <v>1481</v>
      </c>
      <c r="J181" s="117" t="s">
        <v>1482</v>
      </c>
      <c r="K181" s="117" t="s">
        <v>1492</v>
      </c>
      <c r="L181" s="117">
        <v>900</v>
      </c>
      <c r="M181" s="117">
        <v>26.6</v>
      </c>
      <c r="N181" s="117"/>
      <c r="O181" s="117">
        <v>4</v>
      </c>
      <c r="P181" s="137"/>
      <c r="Q181" s="117"/>
      <c r="R181" s="117" t="s">
        <v>1289</v>
      </c>
      <c r="S181" s="117"/>
      <c r="T181" s="117" t="s">
        <v>1291</v>
      </c>
    </row>
    <row r="182" s="111" customFormat="1" hidden="1" customHeight="1" spans="1:20">
      <c r="A182" s="117" t="s">
        <v>1283</v>
      </c>
      <c r="B182" s="134" t="s">
        <v>124</v>
      </c>
      <c r="C182" s="117" t="s">
        <v>118</v>
      </c>
      <c r="D182" s="148" t="s">
        <v>1496</v>
      </c>
      <c r="E182" s="117" t="s">
        <v>1381</v>
      </c>
      <c r="F182" s="147">
        <v>46281</v>
      </c>
      <c r="G182" s="111"/>
      <c r="H182" s="117" t="s">
        <v>1382</v>
      </c>
      <c r="I182" s="117" t="s">
        <v>1481</v>
      </c>
      <c r="J182" s="117" t="s">
        <v>1482</v>
      </c>
      <c r="K182" s="117" t="s">
        <v>1492</v>
      </c>
      <c r="L182" s="117">
        <v>900</v>
      </c>
      <c r="M182" s="117">
        <v>26.7</v>
      </c>
      <c r="N182" s="117"/>
      <c r="O182" s="117">
        <v>4</v>
      </c>
      <c r="P182" s="137"/>
      <c r="Q182" s="117"/>
      <c r="R182" s="117" t="s">
        <v>1289</v>
      </c>
      <c r="S182" s="117"/>
      <c r="T182" s="117" t="s">
        <v>1291</v>
      </c>
    </row>
    <row r="183" s="111" customFormat="1" hidden="1" customHeight="1" spans="1:20">
      <c r="A183" s="117" t="s">
        <v>1283</v>
      </c>
      <c r="B183" s="134" t="s">
        <v>124</v>
      </c>
      <c r="C183" s="117" t="s">
        <v>118</v>
      </c>
      <c r="D183" s="148" t="s">
        <v>1497</v>
      </c>
      <c r="E183" s="117" t="s">
        <v>1381</v>
      </c>
      <c r="F183" s="147">
        <v>46281</v>
      </c>
      <c r="G183" s="111"/>
      <c r="H183" s="117" t="s">
        <v>1382</v>
      </c>
      <c r="I183" s="117" t="s">
        <v>1481</v>
      </c>
      <c r="J183" s="117" t="s">
        <v>1482</v>
      </c>
      <c r="K183" s="117" t="s">
        <v>1492</v>
      </c>
      <c r="L183" s="117">
        <v>900</v>
      </c>
      <c r="M183" s="117">
        <v>26.5</v>
      </c>
      <c r="N183" s="117"/>
      <c r="O183" s="117">
        <v>4</v>
      </c>
      <c r="P183" s="137"/>
      <c r="Q183" s="117"/>
      <c r="R183" s="117" t="s">
        <v>1289</v>
      </c>
      <c r="S183" s="117"/>
      <c r="T183" s="117" t="s">
        <v>1291</v>
      </c>
    </row>
    <row r="184" s="111" customFormat="1" hidden="1" customHeight="1" spans="1:20">
      <c r="A184" s="117" t="s">
        <v>1283</v>
      </c>
      <c r="B184" s="134" t="s">
        <v>124</v>
      </c>
      <c r="C184" s="117" t="s">
        <v>118</v>
      </c>
      <c r="D184" s="148" t="s">
        <v>1498</v>
      </c>
      <c r="E184" s="117" t="s">
        <v>1381</v>
      </c>
      <c r="F184" s="147">
        <v>46281</v>
      </c>
      <c r="G184" s="111"/>
      <c r="H184" s="117" t="s">
        <v>1382</v>
      </c>
      <c r="I184" s="117" t="s">
        <v>1481</v>
      </c>
      <c r="J184" s="117" t="s">
        <v>1482</v>
      </c>
      <c r="K184" s="117" t="s">
        <v>1492</v>
      </c>
      <c r="L184" s="117">
        <v>900</v>
      </c>
      <c r="M184" s="117">
        <v>26.6</v>
      </c>
      <c r="N184" s="117"/>
      <c r="O184" s="117">
        <v>4</v>
      </c>
      <c r="P184" s="137"/>
      <c r="Q184" s="117"/>
      <c r="R184" s="117" t="s">
        <v>1289</v>
      </c>
      <c r="S184" s="117"/>
      <c r="T184" s="117" t="s">
        <v>1291</v>
      </c>
    </row>
    <row r="185" s="111" customFormat="1" hidden="1" customHeight="1" spans="1:20">
      <c r="A185" s="117" t="s">
        <v>1283</v>
      </c>
      <c r="B185" s="134" t="s">
        <v>124</v>
      </c>
      <c r="C185" s="117" t="s">
        <v>118</v>
      </c>
      <c r="D185" s="148" t="s">
        <v>1499</v>
      </c>
      <c r="E185" s="117" t="s">
        <v>1381</v>
      </c>
      <c r="F185" s="147">
        <v>46281</v>
      </c>
      <c r="G185" s="111"/>
      <c r="H185" s="117" t="s">
        <v>1382</v>
      </c>
      <c r="I185" s="117" t="s">
        <v>1481</v>
      </c>
      <c r="J185" s="117" t="s">
        <v>1482</v>
      </c>
      <c r="K185" s="117" t="s">
        <v>1492</v>
      </c>
      <c r="L185" s="117">
        <v>900</v>
      </c>
      <c r="M185" s="117">
        <v>26.6</v>
      </c>
      <c r="N185" s="117"/>
      <c r="O185" s="117">
        <v>4</v>
      </c>
      <c r="P185" s="137"/>
      <c r="Q185" s="117"/>
      <c r="R185" s="117" t="s">
        <v>1289</v>
      </c>
      <c r="S185" s="117"/>
      <c r="T185" s="117" t="s">
        <v>1291</v>
      </c>
    </row>
    <row r="186" s="111" customFormat="1" hidden="1" customHeight="1" spans="1:20">
      <c r="A186" s="117" t="s">
        <v>1283</v>
      </c>
      <c r="B186" s="134" t="s">
        <v>124</v>
      </c>
      <c r="C186" s="117" t="s">
        <v>118</v>
      </c>
      <c r="D186" s="148" t="s">
        <v>1500</v>
      </c>
      <c r="E186" s="117" t="s">
        <v>1381</v>
      </c>
      <c r="F186" s="147">
        <v>46281</v>
      </c>
      <c r="G186" s="111"/>
      <c r="H186" s="117" t="s">
        <v>1382</v>
      </c>
      <c r="I186" s="117" t="s">
        <v>1481</v>
      </c>
      <c r="J186" s="117" t="s">
        <v>1482</v>
      </c>
      <c r="K186" s="117" t="s">
        <v>1492</v>
      </c>
      <c r="L186" s="117">
        <v>900</v>
      </c>
      <c r="M186" s="117">
        <v>26.5</v>
      </c>
      <c r="N186" s="117"/>
      <c r="O186" s="117">
        <v>4</v>
      </c>
      <c r="P186" s="137"/>
      <c r="Q186" s="117"/>
      <c r="R186" s="117" t="s">
        <v>1289</v>
      </c>
      <c r="S186" s="117"/>
      <c r="T186" s="117" t="s">
        <v>1291</v>
      </c>
    </row>
    <row r="187" s="111" customFormat="1" hidden="1" customHeight="1" spans="1:20">
      <c r="A187" s="117" t="s">
        <v>1283</v>
      </c>
      <c r="B187" s="134" t="s">
        <v>124</v>
      </c>
      <c r="C187" s="117" t="s">
        <v>118</v>
      </c>
      <c r="D187" s="148" t="s">
        <v>1501</v>
      </c>
      <c r="E187" s="117" t="s">
        <v>1381</v>
      </c>
      <c r="F187" s="147">
        <v>46281</v>
      </c>
      <c r="G187" s="111"/>
      <c r="H187" s="117" t="s">
        <v>1382</v>
      </c>
      <c r="I187" s="117" t="s">
        <v>1481</v>
      </c>
      <c r="J187" s="117" t="s">
        <v>1482</v>
      </c>
      <c r="K187" s="117" t="s">
        <v>1492</v>
      </c>
      <c r="L187" s="117">
        <v>900</v>
      </c>
      <c r="M187" s="117">
        <v>26.9</v>
      </c>
      <c r="N187" s="117"/>
      <c r="O187" s="117">
        <v>4</v>
      </c>
      <c r="P187" s="137"/>
      <c r="Q187" s="117"/>
      <c r="R187" s="117" t="s">
        <v>1289</v>
      </c>
      <c r="S187" s="117"/>
      <c r="T187" s="117" t="s">
        <v>1291</v>
      </c>
    </row>
    <row r="188" s="111" customFormat="1" hidden="1" customHeight="1" spans="1:20">
      <c r="A188" s="117" t="s">
        <v>1283</v>
      </c>
      <c r="B188" s="134" t="s">
        <v>124</v>
      </c>
      <c r="C188" s="117" t="s">
        <v>118</v>
      </c>
      <c r="D188" s="148" t="s">
        <v>1502</v>
      </c>
      <c r="E188" s="117" t="s">
        <v>1381</v>
      </c>
      <c r="F188" s="147">
        <v>46281</v>
      </c>
      <c r="G188" s="111"/>
      <c r="H188" s="117" t="s">
        <v>1382</v>
      </c>
      <c r="I188" s="117" t="s">
        <v>1481</v>
      </c>
      <c r="J188" s="117" t="s">
        <v>1482</v>
      </c>
      <c r="K188" s="117" t="s">
        <v>1492</v>
      </c>
      <c r="L188" s="117">
        <v>900</v>
      </c>
      <c r="M188" s="117">
        <v>26.6</v>
      </c>
      <c r="N188" s="117"/>
      <c r="O188" s="117">
        <v>4</v>
      </c>
      <c r="P188" s="137"/>
      <c r="Q188" s="117"/>
      <c r="R188" s="117" t="s">
        <v>1289</v>
      </c>
      <c r="S188" s="117"/>
      <c r="T188" s="117" t="s">
        <v>1291</v>
      </c>
    </row>
    <row r="189" s="111" customFormat="1" hidden="1" customHeight="1" spans="1:20">
      <c r="A189" s="117" t="s">
        <v>1283</v>
      </c>
      <c r="B189" s="134" t="s">
        <v>124</v>
      </c>
      <c r="C189" s="117" t="s">
        <v>118</v>
      </c>
      <c r="D189" s="148" t="s">
        <v>1503</v>
      </c>
      <c r="E189" s="117" t="s">
        <v>1381</v>
      </c>
      <c r="F189" s="147">
        <v>46281</v>
      </c>
      <c r="G189" s="111"/>
      <c r="H189" s="117" t="s">
        <v>1382</v>
      </c>
      <c r="I189" s="117" t="s">
        <v>1481</v>
      </c>
      <c r="J189" s="117" t="s">
        <v>1482</v>
      </c>
      <c r="K189" s="117" t="s">
        <v>1492</v>
      </c>
      <c r="L189" s="117">
        <v>900</v>
      </c>
      <c r="M189" s="117">
        <v>26.6</v>
      </c>
      <c r="N189" s="117"/>
      <c r="O189" s="117">
        <v>4</v>
      </c>
      <c r="P189" s="137"/>
      <c r="Q189" s="117"/>
      <c r="R189" s="117" t="s">
        <v>1289</v>
      </c>
      <c r="S189" s="117"/>
      <c r="T189" s="117" t="s">
        <v>1291</v>
      </c>
    </row>
    <row r="190" s="111" customFormat="1" hidden="1" customHeight="1" spans="1:20">
      <c r="A190" s="117" t="s">
        <v>1283</v>
      </c>
      <c r="B190" s="134" t="s">
        <v>124</v>
      </c>
      <c r="C190" s="117" t="s">
        <v>118</v>
      </c>
      <c r="D190" s="148" t="s">
        <v>1504</v>
      </c>
      <c r="E190" s="117" t="s">
        <v>1381</v>
      </c>
      <c r="F190" s="147">
        <v>46281</v>
      </c>
      <c r="G190" s="111"/>
      <c r="H190" s="117" t="s">
        <v>1382</v>
      </c>
      <c r="I190" s="117" t="s">
        <v>1481</v>
      </c>
      <c r="J190" s="117" t="s">
        <v>1482</v>
      </c>
      <c r="K190" s="117" t="s">
        <v>1492</v>
      </c>
      <c r="L190" s="117">
        <v>900</v>
      </c>
      <c r="M190" s="117">
        <v>26.7</v>
      </c>
      <c r="N190" s="117"/>
      <c r="O190" s="117">
        <v>4</v>
      </c>
      <c r="P190" s="137"/>
      <c r="Q190" s="117"/>
      <c r="R190" s="117" t="s">
        <v>1289</v>
      </c>
      <c r="S190" s="117"/>
      <c r="T190" s="117" t="s">
        <v>1291</v>
      </c>
    </row>
    <row r="191" s="111" customFormat="1" hidden="1" customHeight="1" spans="1:20">
      <c r="A191" s="117" t="s">
        <v>1283</v>
      </c>
      <c r="B191" s="134" t="s">
        <v>124</v>
      </c>
      <c r="C191" s="117" t="s">
        <v>118</v>
      </c>
      <c r="D191" s="148" t="s">
        <v>1505</v>
      </c>
      <c r="E191" s="117" t="s">
        <v>1381</v>
      </c>
      <c r="F191" s="147">
        <v>46281</v>
      </c>
      <c r="G191" s="111"/>
      <c r="H191" s="117" t="s">
        <v>1382</v>
      </c>
      <c r="I191" s="117" t="s">
        <v>1481</v>
      </c>
      <c r="J191" s="117" t="s">
        <v>1482</v>
      </c>
      <c r="K191" s="117" t="s">
        <v>1492</v>
      </c>
      <c r="L191" s="117">
        <v>900</v>
      </c>
      <c r="M191" s="117">
        <v>26.5</v>
      </c>
      <c r="N191" s="117"/>
      <c r="O191" s="117">
        <v>4</v>
      </c>
      <c r="P191" s="137"/>
      <c r="Q191" s="117"/>
      <c r="R191" s="117" t="s">
        <v>1289</v>
      </c>
      <c r="S191" s="117"/>
      <c r="T191" s="117" t="s">
        <v>1291</v>
      </c>
    </row>
    <row r="192" s="111" customFormat="1" hidden="1" customHeight="1" spans="1:20">
      <c r="A192" s="117" t="s">
        <v>1283</v>
      </c>
      <c r="B192" s="134" t="s">
        <v>124</v>
      </c>
      <c r="C192" s="117" t="s">
        <v>118</v>
      </c>
      <c r="D192" s="148" t="s">
        <v>1506</v>
      </c>
      <c r="E192" s="117" t="s">
        <v>1381</v>
      </c>
      <c r="F192" s="147">
        <v>46281</v>
      </c>
      <c r="G192" s="111"/>
      <c r="H192" s="117" t="s">
        <v>1382</v>
      </c>
      <c r="I192" s="117" t="s">
        <v>1481</v>
      </c>
      <c r="J192" s="117" t="s">
        <v>1482</v>
      </c>
      <c r="K192" s="117" t="s">
        <v>1492</v>
      </c>
      <c r="L192" s="117">
        <v>900</v>
      </c>
      <c r="M192" s="117">
        <v>26.6</v>
      </c>
      <c r="N192" s="117"/>
      <c r="O192" s="117">
        <v>4</v>
      </c>
      <c r="P192" s="137"/>
      <c r="Q192" s="117"/>
      <c r="R192" s="117" t="s">
        <v>1289</v>
      </c>
      <c r="S192" s="117"/>
      <c r="T192" s="117" t="s">
        <v>1291</v>
      </c>
    </row>
    <row r="193" s="111" customFormat="1" hidden="1" customHeight="1" spans="1:20">
      <c r="A193" s="117" t="s">
        <v>1283</v>
      </c>
      <c r="B193" s="134" t="s">
        <v>124</v>
      </c>
      <c r="C193" s="117" t="s">
        <v>118</v>
      </c>
      <c r="D193" s="148" t="s">
        <v>1507</v>
      </c>
      <c r="E193" s="117" t="s">
        <v>1381</v>
      </c>
      <c r="F193" s="147">
        <v>46281</v>
      </c>
      <c r="G193" s="111"/>
      <c r="H193" s="117" t="s">
        <v>1382</v>
      </c>
      <c r="I193" s="117" t="s">
        <v>1481</v>
      </c>
      <c r="J193" s="117" t="s">
        <v>1482</v>
      </c>
      <c r="K193" s="117" t="s">
        <v>1492</v>
      </c>
      <c r="L193" s="117">
        <v>900</v>
      </c>
      <c r="M193" s="117">
        <v>10.8</v>
      </c>
      <c r="N193" s="117"/>
      <c r="O193" s="117">
        <v>2</v>
      </c>
      <c r="P193" s="137"/>
      <c r="Q193" s="117"/>
      <c r="R193" s="117" t="s">
        <v>1289</v>
      </c>
      <c r="S193" s="117"/>
      <c r="T193" s="117" t="s">
        <v>1291</v>
      </c>
    </row>
    <row r="194" s="111" customFormat="1" hidden="1" customHeight="1" spans="1:20">
      <c r="A194" s="144" t="s">
        <v>1508</v>
      </c>
      <c r="B194" s="134" t="s">
        <v>124</v>
      </c>
      <c r="C194" s="117" t="s">
        <v>118</v>
      </c>
      <c r="D194" s="149" t="s">
        <v>1509</v>
      </c>
      <c r="E194" s="117" t="s">
        <v>1230</v>
      </c>
      <c r="F194" s="147">
        <v>46311</v>
      </c>
      <c r="G194" s="111"/>
      <c r="H194" s="117" t="s">
        <v>1382</v>
      </c>
      <c r="I194" s="117" t="s">
        <v>1481</v>
      </c>
      <c r="J194" s="117" t="s">
        <v>1482</v>
      </c>
      <c r="K194" s="117" t="s">
        <v>1510</v>
      </c>
      <c r="L194" s="117">
        <v>900</v>
      </c>
      <c r="M194" s="117">
        <v>42.45</v>
      </c>
      <c r="N194" s="117"/>
      <c r="O194" s="117">
        <v>4</v>
      </c>
      <c r="P194" s="137"/>
      <c r="Q194" s="117" t="s">
        <v>1511</v>
      </c>
      <c r="R194" s="117" t="s">
        <v>1512</v>
      </c>
      <c r="S194" s="117" t="s">
        <v>1513</v>
      </c>
      <c r="T194" s="117" t="s">
        <v>1514</v>
      </c>
    </row>
    <row r="195" s="111" customFormat="1" hidden="1" customHeight="1" spans="1:20">
      <c r="A195" s="144" t="s">
        <v>1508</v>
      </c>
      <c r="B195" s="134" t="s">
        <v>124</v>
      </c>
      <c r="C195" s="117" t="s">
        <v>118</v>
      </c>
      <c r="D195" s="149" t="s">
        <v>1515</v>
      </c>
      <c r="E195" s="117" t="s">
        <v>1230</v>
      </c>
      <c r="F195" s="147">
        <v>46311</v>
      </c>
      <c r="G195" s="111"/>
      <c r="H195" s="117" t="s">
        <v>1382</v>
      </c>
      <c r="I195" s="117" t="s">
        <v>1481</v>
      </c>
      <c r="J195" s="117" t="s">
        <v>1482</v>
      </c>
      <c r="K195" s="117" t="s">
        <v>1510</v>
      </c>
      <c r="L195" s="117">
        <v>900</v>
      </c>
      <c r="M195" s="117">
        <v>42.2</v>
      </c>
      <c r="N195" s="117"/>
      <c r="O195" s="117">
        <v>4</v>
      </c>
      <c r="P195" s="137"/>
      <c r="Q195" s="117" t="s">
        <v>1511</v>
      </c>
      <c r="R195" s="117" t="s">
        <v>1512</v>
      </c>
      <c r="S195" s="117" t="s">
        <v>1513</v>
      </c>
      <c r="T195" s="117" t="s">
        <v>1514</v>
      </c>
    </row>
    <row r="196" s="111" customFormat="1" hidden="1" customHeight="1" spans="1:20">
      <c r="A196" s="144" t="s">
        <v>1508</v>
      </c>
      <c r="B196" s="134" t="s">
        <v>124</v>
      </c>
      <c r="C196" s="117" t="s">
        <v>118</v>
      </c>
      <c r="D196" s="149" t="s">
        <v>1516</v>
      </c>
      <c r="E196" s="117" t="s">
        <v>1230</v>
      </c>
      <c r="F196" s="147">
        <v>46311</v>
      </c>
      <c r="G196" s="111"/>
      <c r="H196" s="117" t="s">
        <v>1382</v>
      </c>
      <c r="I196" s="117" t="s">
        <v>1481</v>
      </c>
      <c r="J196" s="117" t="s">
        <v>1482</v>
      </c>
      <c r="K196" s="117" t="s">
        <v>1510</v>
      </c>
      <c r="L196" s="117">
        <v>900</v>
      </c>
      <c r="M196" s="117">
        <v>41.85</v>
      </c>
      <c r="N196" s="117"/>
      <c r="O196" s="117">
        <v>4</v>
      </c>
      <c r="P196" s="137"/>
      <c r="Q196" s="117" t="s">
        <v>1511</v>
      </c>
      <c r="R196" s="117" t="s">
        <v>1512</v>
      </c>
      <c r="S196" s="117" t="s">
        <v>1513</v>
      </c>
      <c r="T196" s="117" t="s">
        <v>1514</v>
      </c>
    </row>
    <row r="197" s="111" customFormat="1" hidden="1" customHeight="1" spans="1:20">
      <c r="A197" s="144" t="s">
        <v>1508</v>
      </c>
      <c r="B197" s="134" t="s">
        <v>124</v>
      </c>
      <c r="C197" s="117" t="s">
        <v>118</v>
      </c>
      <c r="D197" s="149" t="s">
        <v>1517</v>
      </c>
      <c r="E197" s="117" t="s">
        <v>1230</v>
      </c>
      <c r="F197" s="147">
        <v>46311</v>
      </c>
      <c r="G197" s="111"/>
      <c r="H197" s="117" t="s">
        <v>1382</v>
      </c>
      <c r="I197" s="117" t="s">
        <v>1481</v>
      </c>
      <c r="J197" s="117" t="s">
        <v>1482</v>
      </c>
      <c r="K197" s="117" t="s">
        <v>1510</v>
      </c>
      <c r="L197" s="117">
        <v>900</v>
      </c>
      <c r="M197" s="117">
        <v>42.3</v>
      </c>
      <c r="N197" s="117"/>
      <c r="O197" s="117">
        <v>4</v>
      </c>
      <c r="P197" s="137"/>
      <c r="Q197" s="117" t="s">
        <v>1511</v>
      </c>
      <c r="R197" s="117" t="s">
        <v>1512</v>
      </c>
      <c r="S197" s="117" t="s">
        <v>1513</v>
      </c>
      <c r="T197" s="117" t="s">
        <v>1514</v>
      </c>
    </row>
    <row r="198" s="111" customFormat="1" hidden="1" customHeight="1" spans="1:20">
      <c r="A198" s="144" t="s">
        <v>1508</v>
      </c>
      <c r="B198" s="134" t="s">
        <v>124</v>
      </c>
      <c r="C198" s="117" t="s">
        <v>118</v>
      </c>
      <c r="D198" s="149" t="s">
        <v>1518</v>
      </c>
      <c r="E198" s="117" t="s">
        <v>1230</v>
      </c>
      <c r="F198" s="147">
        <v>46311</v>
      </c>
      <c r="G198" s="111"/>
      <c r="H198" s="117" t="s">
        <v>1382</v>
      </c>
      <c r="I198" s="117" t="s">
        <v>1481</v>
      </c>
      <c r="J198" s="117" t="s">
        <v>1482</v>
      </c>
      <c r="K198" s="117" t="s">
        <v>1510</v>
      </c>
      <c r="L198" s="117">
        <v>900</v>
      </c>
      <c r="M198" s="117">
        <v>42.15</v>
      </c>
      <c r="N198" s="117"/>
      <c r="O198" s="117">
        <v>4</v>
      </c>
      <c r="P198" s="137"/>
      <c r="Q198" s="117" t="s">
        <v>1511</v>
      </c>
      <c r="R198" s="117" t="s">
        <v>1512</v>
      </c>
      <c r="S198" s="117" t="s">
        <v>1513</v>
      </c>
      <c r="T198" s="117" t="s">
        <v>1514</v>
      </c>
    </row>
    <row r="199" s="111" customFormat="1" hidden="1" customHeight="1" spans="1:20">
      <c r="A199" s="144" t="s">
        <v>1508</v>
      </c>
      <c r="B199" s="134" t="s">
        <v>124</v>
      </c>
      <c r="C199" s="117" t="s">
        <v>118</v>
      </c>
      <c r="D199" s="149" t="s">
        <v>1519</v>
      </c>
      <c r="E199" s="117" t="s">
        <v>1230</v>
      </c>
      <c r="F199" s="147">
        <v>46311</v>
      </c>
      <c r="G199" s="111"/>
      <c r="H199" s="117" t="s">
        <v>1382</v>
      </c>
      <c r="I199" s="117" t="s">
        <v>1481</v>
      </c>
      <c r="J199" s="117" t="s">
        <v>1482</v>
      </c>
      <c r="K199" s="117" t="s">
        <v>1510</v>
      </c>
      <c r="L199" s="117">
        <v>900</v>
      </c>
      <c r="M199" s="117">
        <v>42.15</v>
      </c>
      <c r="N199" s="117"/>
      <c r="O199" s="117">
        <v>4</v>
      </c>
      <c r="P199" s="137"/>
      <c r="Q199" s="117" t="s">
        <v>1511</v>
      </c>
      <c r="R199" s="117" t="s">
        <v>1512</v>
      </c>
      <c r="S199" s="117" t="s">
        <v>1513</v>
      </c>
      <c r="T199" s="117" t="s">
        <v>1514</v>
      </c>
    </row>
    <row r="200" s="111" customFormat="1" hidden="1" customHeight="1" spans="1:20">
      <c r="A200" s="144" t="s">
        <v>1508</v>
      </c>
      <c r="B200" s="134" t="s">
        <v>124</v>
      </c>
      <c r="C200" s="117" t="s">
        <v>118</v>
      </c>
      <c r="D200" s="149" t="s">
        <v>1520</v>
      </c>
      <c r="E200" s="117" t="s">
        <v>1230</v>
      </c>
      <c r="F200" s="147">
        <v>46311</v>
      </c>
      <c r="G200" s="111"/>
      <c r="H200" s="117" t="s">
        <v>1382</v>
      </c>
      <c r="I200" s="117" t="s">
        <v>1481</v>
      </c>
      <c r="J200" s="117" t="s">
        <v>1482</v>
      </c>
      <c r="K200" s="117" t="s">
        <v>1510</v>
      </c>
      <c r="L200" s="117">
        <v>900</v>
      </c>
      <c r="M200" s="117">
        <v>42.25</v>
      </c>
      <c r="N200" s="117"/>
      <c r="O200" s="117">
        <v>4</v>
      </c>
      <c r="P200" s="137"/>
      <c r="Q200" s="117" t="s">
        <v>1511</v>
      </c>
      <c r="R200" s="117" t="s">
        <v>1512</v>
      </c>
      <c r="S200" s="117" t="s">
        <v>1513</v>
      </c>
      <c r="T200" s="117" t="s">
        <v>1514</v>
      </c>
    </row>
    <row r="201" s="111" customFormat="1" hidden="1" customHeight="1" spans="1:20">
      <c r="A201" s="144" t="s">
        <v>1508</v>
      </c>
      <c r="B201" s="134" t="s">
        <v>124</v>
      </c>
      <c r="C201" s="117" t="s">
        <v>118</v>
      </c>
      <c r="D201" s="149" t="s">
        <v>1521</v>
      </c>
      <c r="E201" s="117" t="s">
        <v>1230</v>
      </c>
      <c r="F201" s="147">
        <v>46311</v>
      </c>
      <c r="G201" s="111"/>
      <c r="H201" s="117" t="s">
        <v>1382</v>
      </c>
      <c r="I201" s="117" t="s">
        <v>1481</v>
      </c>
      <c r="J201" s="117" t="s">
        <v>1482</v>
      </c>
      <c r="K201" s="117" t="s">
        <v>1510</v>
      </c>
      <c r="L201" s="117">
        <v>900</v>
      </c>
      <c r="M201" s="117">
        <v>42.35</v>
      </c>
      <c r="N201" s="117"/>
      <c r="O201" s="117">
        <v>4</v>
      </c>
      <c r="P201" s="137"/>
      <c r="Q201" s="117" t="s">
        <v>1511</v>
      </c>
      <c r="R201" s="117" t="s">
        <v>1512</v>
      </c>
      <c r="S201" s="117" t="s">
        <v>1513</v>
      </c>
      <c r="T201" s="117" t="s">
        <v>1514</v>
      </c>
    </row>
    <row r="202" s="111" customFormat="1" hidden="1" customHeight="1" spans="1:20">
      <c r="A202" s="144" t="s">
        <v>1508</v>
      </c>
      <c r="B202" s="134" t="s">
        <v>124</v>
      </c>
      <c r="C202" s="117" t="s">
        <v>118</v>
      </c>
      <c r="D202" s="149" t="s">
        <v>1522</v>
      </c>
      <c r="E202" s="117" t="s">
        <v>1230</v>
      </c>
      <c r="F202" s="147">
        <v>46311</v>
      </c>
      <c r="G202" s="111"/>
      <c r="H202" s="117" t="s">
        <v>1382</v>
      </c>
      <c r="I202" s="117" t="s">
        <v>1481</v>
      </c>
      <c r="J202" s="117" t="s">
        <v>1482</v>
      </c>
      <c r="K202" s="117" t="s">
        <v>1510</v>
      </c>
      <c r="L202" s="117">
        <v>900</v>
      </c>
      <c r="M202" s="117">
        <v>42.25</v>
      </c>
      <c r="N202" s="117"/>
      <c r="O202" s="117">
        <v>4</v>
      </c>
      <c r="P202" s="137"/>
      <c r="Q202" s="117" t="s">
        <v>1511</v>
      </c>
      <c r="R202" s="117" t="s">
        <v>1512</v>
      </c>
      <c r="S202" s="117" t="s">
        <v>1513</v>
      </c>
      <c r="T202" s="117" t="s">
        <v>1514</v>
      </c>
    </row>
    <row r="203" s="111" customFormat="1" hidden="1" customHeight="1" spans="1:20">
      <c r="A203" s="144" t="s">
        <v>1508</v>
      </c>
      <c r="B203" s="134" t="s">
        <v>124</v>
      </c>
      <c r="C203" s="117" t="s">
        <v>118</v>
      </c>
      <c r="D203" s="149" t="s">
        <v>1523</v>
      </c>
      <c r="E203" s="117" t="s">
        <v>1230</v>
      </c>
      <c r="F203" s="147">
        <v>46311</v>
      </c>
      <c r="G203" s="111"/>
      <c r="H203" s="117" t="s">
        <v>1382</v>
      </c>
      <c r="I203" s="117" t="s">
        <v>1481</v>
      </c>
      <c r="J203" s="117" t="s">
        <v>1482</v>
      </c>
      <c r="K203" s="117" t="s">
        <v>1510</v>
      </c>
      <c r="L203" s="117">
        <v>900</v>
      </c>
      <c r="M203" s="117">
        <v>42.25</v>
      </c>
      <c r="N203" s="117"/>
      <c r="O203" s="117">
        <v>4</v>
      </c>
      <c r="P203" s="137"/>
      <c r="Q203" s="117" t="s">
        <v>1511</v>
      </c>
      <c r="R203" s="117" t="s">
        <v>1512</v>
      </c>
      <c r="S203" s="117" t="s">
        <v>1513</v>
      </c>
      <c r="T203" s="117" t="s">
        <v>1514</v>
      </c>
    </row>
    <row r="204" s="111" customFormat="1" hidden="1" customHeight="1" spans="1:20">
      <c r="A204" s="144" t="s">
        <v>1508</v>
      </c>
      <c r="B204" s="134" t="s">
        <v>124</v>
      </c>
      <c r="C204" s="117" t="s">
        <v>118</v>
      </c>
      <c r="D204" s="149" t="s">
        <v>1524</v>
      </c>
      <c r="E204" s="117" t="s">
        <v>1230</v>
      </c>
      <c r="F204" s="147">
        <v>46311</v>
      </c>
      <c r="G204" s="111"/>
      <c r="H204" s="117" t="s">
        <v>1382</v>
      </c>
      <c r="I204" s="117" t="s">
        <v>1481</v>
      </c>
      <c r="J204" s="117" t="s">
        <v>1482</v>
      </c>
      <c r="K204" s="117" t="s">
        <v>1510</v>
      </c>
      <c r="L204" s="117">
        <v>900</v>
      </c>
      <c r="M204" s="117">
        <v>42.05</v>
      </c>
      <c r="N204" s="117"/>
      <c r="O204" s="117">
        <v>4</v>
      </c>
      <c r="P204" s="137"/>
      <c r="Q204" s="117" t="s">
        <v>1511</v>
      </c>
      <c r="R204" s="117" t="s">
        <v>1512</v>
      </c>
      <c r="S204" s="117" t="s">
        <v>1513</v>
      </c>
      <c r="T204" s="117" t="s">
        <v>1514</v>
      </c>
    </row>
    <row r="205" s="111" customFormat="1" hidden="1" customHeight="1" spans="1:20">
      <c r="A205" s="144" t="s">
        <v>1508</v>
      </c>
      <c r="B205" s="134" t="s">
        <v>124</v>
      </c>
      <c r="C205" s="117" t="s">
        <v>118</v>
      </c>
      <c r="D205" s="149" t="s">
        <v>1525</v>
      </c>
      <c r="E205" s="117" t="s">
        <v>1230</v>
      </c>
      <c r="F205" s="147">
        <v>46311</v>
      </c>
      <c r="G205" s="111"/>
      <c r="H205" s="117" t="s">
        <v>1382</v>
      </c>
      <c r="I205" s="117" t="s">
        <v>1481</v>
      </c>
      <c r="J205" s="117" t="s">
        <v>1482</v>
      </c>
      <c r="K205" s="117" t="s">
        <v>1510</v>
      </c>
      <c r="L205" s="117">
        <v>900</v>
      </c>
      <c r="M205" s="117">
        <v>42.25</v>
      </c>
      <c r="N205" s="117"/>
      <c r="O205" s="117">
        <v>4</v>
      </c>
      <c r="P205" s="137"/>
      <c r="Q205" s="117" t="s">
        <v>1511</v>
      </c>
      <c r="R205" s="117" t="s">
        <v>1512</v>
      </c>
      <c r="S205" s="117" t="s">
        <v>1513</v>
      </c>
      <c r="T205" s="117" t="s">
        <v>1514</v>
      </c>
    </row>
    <row r="206" s="111" customFormat="1" hidden="1" customHeight="1" spans="1:20">
      <c r="A206" s="144" t="s">
        <v>1508</v>
      </c>
      <c r="B206" s="134" t="s">
        <v>124</v>
      </c>
      <c r="C206" s="117" t="s">
        <v>118</v>
      </c>
      <c r="D206" s="149" t="s">
        <v>1526</v>
      </c>
      <c r="E206" s="117" t="s">
        <v>1230</v>
      </c>
      <c r="F206" s="147">
        <v>46311</v>
      </c>
      <c r="G206" s="111"/>
      <c r="H206" s="117" t="s">
        <v>1382</v>
      </c>
      <c r="I206" s="117" t="s">
        <v>1481</v>
      </c>
      <c r="J206" s="117" t="s">
        <v>1482</v>
      </c>
      <c r="K206" s="117" t="s">
        <v>1510</v>
      </c>
      <c r="L206" s="117">
        <v>900</v>
      </c>
      <c r="M206" s="117">
        <v>38.15</v>
      </c>
      <c r="N206" s="117"/>
      <c r="O206" s="117">
        <v>4</v>
      </c>
      <c r="P206" s="137"/>
      <c r="Q206" s="117" t="s">
        <v>1511</v>
      </c>
      <c r="R206" s="117" t="s">
        <v>1512</v>
      </c>
      <c r="S206" s="117" t="s">
        <v>1513</v>
      </c>
      <c r="T206" s="117" t="s">
        <v>1514</v>
      </c>
    </row>
    <row r="207" s="111" customFormat="1" customHeight="1" spans="1:20">
      <c r="A207" s="144" t="s">
        <v>1508</v>
      </c>
      <c r="B207" s="134" t="s">
        <v>124</v>
      </c>
      <c r="C207" s="117" t="s">
        <v>118</v>
      </c>
      <c r="D207" s="149" t="s">
        <v>1527</v>
      </c>
      <c r="E207" s="117" t="s">
        <v>1230</v>
      </c>
      <c r="F207" s="147">
        <v>46312</v>
      </c>
      <c r="G207" s="111"/>
      <c r="H207" s="117" t="s">
        <v>1382</v>
      </c>
      <c r="I207" s="117" t="s">
        <v>1286</v>
      </c>
      <c r="J207" s="117" t="s">
        <v>1528</v>
      </c>
      <c r="K207" s="117" t="s">
        <v>1529</v>
      </c>
      <c r="L207" s="117">
        <v>300</v>
      </c>
      <c r="M207" s="117">
        <v>27.45</v>
      </c>
      <c r="N207" s="117"/>
      <c r="O207" s="117">
        <v>5</v>
      </c>
      <c r="P207" s="137"/>
      <c r="Q207" s="117" t="s">
        <v>1530</v>
      </c>
      <c r="R207" s="117" t="s">
        <v>1512</v>
      </c>
      <c r="S207" s="117" t="s">
        <v>1531</v>
      </c>
      <c r="T207" s="117" t="s">
        <v>1514</v>
      </c>
    </row>
    <row r="208" s="111" customFormat="1" customHeight="1" spans="1:20">
      <c r="A208" s="144" t="s">
        <v>1508</v>
      </c>
      <c r="B208" s="134" t="s">
        <v>124</v>
      </c>
      <c r="C208" s="117" t="s">
        <v>118</v>
      </c>
      <c r="D208" s="149" t="s">
        <v>1532</v>
      </c>
      <c r="E208" s="117" t="s">
        <v>1230</v>
      </c>
      <c r="F208" s="147">
        <v>46312</v>
      </c>
      <c r="G208" s="111"/>
      <c r="H208" s="117" t="s">
        <v>1382</v>
      </c>
      <c r="I208" s="117" t="s">
        <v>1286</v>
      </c>
      <c r="J208" s="117" t="s">
        <v>1528</v>
      </c>
      <c r="K208" s="117" t="s">
        <v>1529</v>
      </c>
      <c r="L208" s="117">
        <v>300</v>
      </c>
      <c r="M208" s="117">
        <v>26.95</v>
      </c>
      <c r="N208" s="117"/>
      <c r="O208" s="117">
        <v>5</v>
      </c>
      <c r="P208" s="137"/>
      <c r="Q208" s="117" t="s">
        <v>1530</v>
      </c>
      <c r="R208" s="117" t="s">
        <v>1512</v>
      </c>
      <c r="S208" s="117" t="s">
        <v>1531</v>
      </c>
      <c r="T208" s="117" t="s">
        <v>1514</v>
      </c>
    </row>
    <row r="209" s="111" customFormat="1" customHeight="1" spans="1:20">
      <c r="A209" s="144" t="s">
        <v>1508</v>
      </c>
      <c r="B209" s="134" t="s">
        <v>124</v>
      </c>
      <c r="C209" s="117" t="s">
        <v>118</v>
      </c>
      <c r="D209" s="149" t="s">
        <v>1533</v>
      </c>
      <c r="E209" s="117" t="s">
        <v>1230</v>
      </c>
      <c r="F209" s="147">
        <v>46312</v>
      </c>
      <c r="G209" s="111"/>
      <c r="H209" s="117" t="s">
        <v>1382</v>
      </c>
      <c r="I209" s="117" t="s">
        <v>1286</v>
      </c>
      <c r="J209" s="117" t="s">
        <v>1528</v>
      </c>
      <c r="K209" s="117" t="s">
        <v>1529</v>
      </c>
      <c r="L209" s="117">
        <v>300</v>
      </c>
      <c r="M209" s="117">
        <v>28.05</v>
      </c>
      <c r="N209" s="117"/>
      <c r="O209" s="117">
        <v>5</v>
      </c>
      <c r="P209" s="137"/>
      <c r="Q209" s="117" t="s">
        <v>1530</v>
      </c>
      <c r="R209" s="117" t="s">
        <v>1512</v>
      </c>
      <c r="S209" s="117" t="s">
        <v>1531</v>
      </c>
      <c r="T209" s="117" t="s">
        <v>1514</v>
      </c>
    </row>
    <row r="210" s="111" customFormat="1" customHeight="1" spans="1:20">
      <c r="A210" s="144" t="s">
        <v>1508</v>
      </c>
      <c r="B210" s="134" t="s">
        <v>124</v>
      </c>
      <c r="C210" s="117" t="s">
        <v>118</v>
      </c>
      <c r="D210" s="149" t="s">
        <v>1534</v>
      </c>
      <c r="E210" s="117" t="s">
        <v>1230</v>
      </c>
      <c r="F210" s="147">
        <v>46312</v>
      </c>
      <c r="G210" s="111"/>
      <c r="H210" s="117" t="s">
        <v>1382</v>
      </c>
      <c r="I210" s="117" t="s">
        <v>1286</v>
      </c>
      <c r="J210" s="117" t="s">
        <v>1528</v>
      </c>
      <c r="K210" s="117" t="s">
        <v>1529</v>
      </c>
      <c r="L210" s="117">
        <v>300</v>
      </c>
      <c r="M210" s="117">
        <v>27.05</v>
      </c>
      <c r="N210" s="117"/>
      <c r="O210" s="117">
        <v>5</v>
      </c>
      <c r="P210" s="137"/>
      <c r="Q210" s="117" t="s">
        <v>1530</v>
      </c>
      <c r="R210" s="117" t="s">
        <v>1512</v>
      </c>
      <c r="S210" s="117" t="s">
        <v>1531</v>
      </c>
      <c r="T210" s="117" t="s">
        <v>1514</v>
      </c>
    </row>
    <row r="211" s="111" customFormat="1" customHeight="1" spans="1:20">
      <c r="A211" s="144" t="s">
        <v>1508</v>
      </c>
      <c r="B211" s="134" t="s">
        <v>124</v>
      </c>
      <c r="C211" s="117" t="s">
        <v>118</v>
      </c>
      <c r="D211" s="149" t="s">
        <v>1535</v>
      </c>
      <c r="E211" s="117" t="s">
        <v>1230</v>
      </c>
      <c r="F211" s="147">
        <v>46312</v>
      </c>
      <c r="G211" s="111"/>
      <c r="H211" s="117" t="s">
        <v>1382</v>
      </c>
      <c r="I211" s="117" t="s">
        <v>1286</v>
      </c>
      <c r="J211" s="117" t="s">
        <v>1528</v>
      </c>
      <c r="K211" s="117" t="s">
        <v>1529</v>
      </c>
      <c r="L211" s="117">
        <v>300</v>
      </c>
      <c r="M211" s="117">
        <v>26.95</v>
      </c>
      <c r="N211" s="117"/>
      <c r="O211" s="117">
        <v>5</v>
      </c>
      <c r="P211" s="137"/>
      <c r="Q211" s="117" t="s">
        <v>1530</v>
      </c>
      <c r="R211" s="117" t="s">
        <v>1512</v>
      </c>
      <c r="S211" s="117" t="s">
        <v>1531</v>
      </c>
      <c r="T211" s="117" t="s">
        <v>1514</v>
      </c>
    </row>
    <row r="212" s="111" customFormat="1" customHeight="1" spans="1:20">
      <c r="A212" s="144" t="s">
        <v>1508</v>
      </c>
      <c r="B212" s="134" t="s">
        <v>124</v>
      </c>
      <c r="C212" s="117" t="s">
        <v>118</v>
      </c>
      <c r="D212" s="149" t="s">
        <v>1536</v>
      </c>
      <c r="E212" s="117" t="s">
        <v>1230</v>
      </c>
      <c r="F212" s="147">
        <v>46312</v>
      </c>
      <c r="G212" s="111"/>
      <c r="H212" s="117" t="s">
        <v>1382</v>
      </c>
      <c r="I212" s="117" t="s">
        <v>1286</v>
      </c>
      <c r="J212" s="117" t="s">
        <v>1528</v>
      </c>
      <c r="K212" s="117" t="s">
        <v>1529</v>
      </c>
      <c r="L212" s="117">
        <v>300</v>
      </c>
      <c r="M212" s="117">
        <v>27.15</v>
      </c>
      <c r="N212" s="117"/>
      <c r="O212" s="117">
        <v>5</v>
      </c>
      <c r="P212" s="137"/>
      <c r="Q212" s="117" t="s">
        <v>1530</v>
      </c>
      <c r="R212" s="117" t="s">
        <v>1512</v>
      </c>
      <c r="S212" s="117" t="s">
        <v>1531</v>
      </c>
      <c r="T212" s="117" t="s">
        <v>1514</v>
      </c>
    </row>
    <row r="213" s="111" customFormat="1" customHeight="1" spans="1:20">
      <c r="A213" s="144" t="s">
        <v>1508</v>
      </c>
      <c r="B213" s="134" t="s">
        <v>124</v>
      </c>
      <c r="C213" s="117" t="s">
        <v>118</v>
      </c>
      <c r="D213" s="149" t="s">
        <v>1537</v>
      </c>
      <c r="E213" s="117" t="s">
        <v>1230</v>
      </c>
      <c r="F213" s="147">
        <v>46312</v>
      </c>
      <c r="G213" s="111"/>
      <c r="H213" s="117" t="s">
        <v>1382</v>
      </c>
      <c r="I213" s="117" t="s">
        <v>1286</v>
      </c>
      <c r="J213" s="117" t="s">
        <v>1528</v>
      </c>
      <c r="K213" s="117" t="s">
        <v>1529</v>
      </c>
      <c r="L213" s="117">
        <v>300</v>
      </c>
      <c r="M213" s="117">
        <v>27.45</v>
      </c>
      <c r="N213" s="117"/>
      <c r="O213" s="117">
        <v>5</v>
      </c>
      <c r="P213" s="137"/>
      <c r="Q213" s="117" t="s">
        <v>1530</v>
      </c>
      <c r="R213" s="117" t="s">
        <v>1512</v>
      </c>
      <c r="S213" s="117" t="s">
        <v>1531</v>
      </c>
      <c r="T213" s="117" t="s">
        <v>1514</v>
      </c>
    </row>
    <row r="214" s="111" customFormat="1" customHeight="1" spans="1:20">
      <c r="A214" s="144" t="s">
        <v>1508</v>
      </c>
      <c r="B214" s="134" t="s">
        <v>124</v>
      </c>
      <c r="C214" s="117" t="s">
        <v>118</v>
      </c>
      <c r="D214" s="149" t="s">
        <v>1538</v>
      </c>
      <c r="E214" s="117" t="s">
        <v>1230</v>
      </c>
      <c r="F214" s="147">
        <v>46312</v>
      </c>
      <c r="G214" s="111"/>
      <c r="H214" s="117" t="s">
        <v>1382</v>
      </c>
      <c r="I214" s="117" t="s">
        <v>1286</v>
      </c>
      <c r="J214" s="117" t="s">
        <v>1528</v>
      </c>
      <c r="K214" s="117" t="s">
        <v>1529</v>
      </c>
      <c r="L214" s="117">
        <v>300</v>
      </c>
      <c r="M214" s="117">
        <v>27.55</v>
      </c>
      <c r="N214" s="117"/>
      <c r="O214" s="117">
        <v>5</v>
      </c>
      <c r="P214" s="137"/>
      <c r="Q214" s="117" t="s">
        <v>1530</v>
      </c>
      <c r="R214" s="117" t="s">
        <v>1512</v>
      </c>
      <c r="S214" s="117" t="s">
        <v>1531</v>
      </c>
      <c r="T214" s="117" t="s">
        <v>1514</v>
      </c>
    </row>
    <row r="215" s="111" customFormat="1" customHeight="1" spans="1:20">
      <c r="A215" s="144" t="s">
        <v>1508</v>
      </c>
      <c r="B215" s="134" t="s">
        <v>124</v>
      </c>
      <c r="C215" s="117" t="s">
        <v>118</v>
      </c>
      <c r="D215" s="149" t="s">
        <v>1539</v>
      </c>
      <c r="E215" s="117" t="s">
        <v>1230</v>
      </c>
      <c r="F215" s="147">
        <v>46312</v>
      </c>
      <c r="G215" s="111"/>
      <c r="H215" s="117" t="s">
        <v>1382</v>
      </c>
      <c r="I215" s="117" t="s">
        <v>1286</v>
      </c>
      <c r="J215" s="117" t="s">
        <v>1528</v>
      </c>
      <c r="K215" s="117" t="s">
        <v>1529</v>
      </c>
      <c r="L215" s="117">
        <v>300</v>
      </c>
      <c r="M215" s="117">
        <v>21.55</v>
      </c>
      <c r="N215" s="117"/>
      <c r="O215" s="117">
        <v>4</v>
      </c>
      <c r="P215" s="137"/>
      <c r="Q215" s="117" t="s">
        <v>1530</v>
      </c>
      <c r="R215" s="117" t="s">
        <v>1512</v>
      </c>
      <c r="S215" s="117" t="s">
        <v>1531</v>
      </c>
      <c r="T215" s="117" t="s">
        <v>1514</v>
      </c>
    </row>
    <row r="216" s="111" customFormat="1" customHeight="1" spans="1:20">
      <c r="A216" s="144" t="s">
        <v>1508</v>
      </c>
      <c r="B216" s="134" t="s">
        <v>124</v>
      </c>
      <c r="C216" s="117" t="s">
        <v>118</v>
      </c>
      <c r="D216" s="149" t="s">
        <v>1540</v>
      </c>
      <c r="E216" s="117" t="s">
        <v>1230</v>
      </c>
      <c r="F216" s="147">
        <v>46312</v>
      </c>
      <c r="G216" s="111"/>
      <c r="H216" s="117" t="s">
        <v>1382</v>
      </c>
      <c r="I216" s="117" t="s">
        <v>1286</v>
      </c>
      <c r="J216" s="117" t="s">
        <v>1528</v>
      </c>
      <c r="K216" s="117" t="s">
        <v>1529</v>
      </c>
      <c r="L216" s="117">
        <v>300</v>
      </c>
      <c r="M216" s="117">
        <v>6.05</v>
      </c>
      <c r="N216" s="117"/>
      <c r="O216" s="117">
        <v>3</v>
      </c>
      <c r="P216" s="137"/>
      <c r="Q216" s="117" t="s">
        <v>1530</v>
      </c>
      <c r="R216" s="117" t="s">
        <v>1512</v>
      </c>
      <c r="S216" s="117" t="s">
        <v>1531</v>
      </c>
      <c r="T216" s="117" t="s">
        <v>1514</v>
      </c>
    </row>
    <row r="217" s="111" customFormat="1" hidden="1" customHeight="1" spans="1:20">
      <c r="A217" s="144" t="s">
        <v>1508</v>
      </c>
      <c r="B217" s="134" t="s">
        <v>124</v>
      </c>
      <c r="C217" s="117" t="s">
        <v>118</v>
      </c>
      <c r="D217" s="149" t="s">
        <v>1541</v>
      </c>
      <c r="E217" s="117" t="s">
        <v>1230</v>
      </c>
      <c r="F217" s="147">
        <v>46312</v>
      </c>
      <c r="G217" s="111"/>
      <c r="H217" s="117" t="s">
        <v>1382</v>
      </c>
      <c r="I217" s="117" t="s">
        <v>1286</v>
      </c>
      <c r="J217" s="117" t="s">
        <v>1528</v>
      </c>
      <c r="K217" s="117" t="s">
        <v>1529</v>
      </c>
      <c r="L217" s="117">
        <v>600</v>
      </c>
      <c r="M217" s="117">
        <v>28.1</v>
      </c>
      <c r="N217" s="117"/>
      <c r="O217" s="117">
        <v>4</v>
      </c>
      <c r="P217" s="137"/>
      <c r="Q217" s="117" t="s">
        <v>1530</v>
      </c>
      <c r="R217" s="117" t="s">
        <v>1512</v>
      </c>
      <c r="S217" s="117" t="s">
        <v>1531</v>
      </c>
      <c r="T217" s="117" t="s">
        <v>1514</v>
      </c>
    </row>
    <row r="218" s="111" customFormat="1" hidden="1" customHeight="1" spans="1:20">
      <c r="A218" s="144" t="s">
        <v>1508</v>
      </c>
      <c r="B218" s="134" t="s">
        <v>124</v>
      </c>
      <c r="C218" s="117" t="s">
        <v>118</v>
      </c>
      <c r="D218" s="149" t="s">
        <v>1542</v>
      </c>
      <c r="E218" s="117" t="s">
        <v>1230</v>
      </c>
      <c r="F218" s="147">
        <v>46312</v>
      </c>
      <c r="G218" s="111"/>
      <c r="H218" s="117" t="s">
        <v>1382</v>
      </c>
      <c r="I218" s="117" t="s">
        <v>1286</v>
      </c>
      <c r="J218" s="117" t="s">
        <v>1528</v>
      </c>
      <c r="K218" s="117" t="s">
        <v>1529</v>
      </c>
      <c r="L218" s="117">
        <v>600</v>
      </c>
      <c r="M218" s="117">
        <v>28.1</v>
      </c>
      <c r="N218" s="117"/>
      <c r="O218" s="117">
        <v>4</v>
      </c>
      <c r="P218" s="137"/>
      <c r="Q218" s="117" t="s">
        <v>1530</v>
      </c>
      <c r="R218" s="117" t="s">
        <v>1512</v>
      </c>
      <c r="S218" s="117" t="s">
        <v>1531</v>
      </c>
      <c r="T218" s="117" t="s">
        <v>1514</v>
      </c>
    </row>
    <row r="219" s="111" customFormat="1" hidden="1" customHeight="1" spans="1:20">
      <c r="A219" s="144" t="s">
        <v>1508</v>
      </c>
      <c r="B219" s="134" t="s">
        <v>124</v>
      </c>
      <c r="C219" s="117" t="s">
        <v>118</v>
      </c>
      <c r="D219" s="149" t="s">
        <v>1543</v>
      </c>
      <c r="E219" s="117" t="s">
        <v>1230</v>
      </c>
      <c r="F219" s="147">
        <v>46312</v>
      </c>
      <c r="G219" s="111"/>
      <c r="H219" s="117" t="s">
        <v>1382</v>
      </c>
      <c r="I219" s="117" t="s">
        <v>1286</v>
      </c>
      <c r="J219" s="117" t="s">
        <v>1528</v>
      </c>
      <c r="K219" s="117" t="s">
        <v>1529</v>
      </c>
      <c r="L219" s="117">
        <v>600</v>
      </c>
      <c r="M219" s="117">
        <v>28.15</v>
      </c>
      <c r="N219" s="117"/>
      <c r="O219" s="117">
        <v>4</v>
      </c>
      <c r="P219" s="137"/>
      <c r="Q219" s="117" t="s">
        <v>1530</v>
      </c>
      <c r="R219" s="117" t="s">
        <v>1512</v>
      </c>
      <c r="S219" s="117" t="s">
        <v>1531</v>
      </c>
      <c r="T219" s="117" t="s">
        <v>1514</v>
      </c>
    </row>
    <row r="220" s="111" customFormat="1" hidden="1" customHeight="1" spans="1:20">
      <c r="A220" s="144" t="s">
        <v>1508</v>
      </c>
      <c r="B220" s="134" t="s">
        <v>124</v>
      </c>
      <c r="C220" s="117" t="s">
        <v>118</v>
      </c>
      <c r="D220" s="149" t="s">
        <v>1544</v>
      </c>
      <c r="E220" s="117" t="s">
        <v>1230</v>
      </c>
      <c r="F220" s="147">
        <v>46312</v>
      </c>
      <c r="G220" s="111"/>
      <c r="H220" s="117" t="s">
        <v>1382</v>
      </c>
      <c r="I220" s="117" t="s">
        <v>1286</v>
      </c>
      <c r="J220" s="117" t="s">
        <v>1528</v>
      </c>
      <c r="K220" s="117" t="s">
        <v>1529</v>
      </c>
      <c r="L220" s="117">
        <v>600</v>
      </c>
      <c r="M220" s="117">
        <v>27.4</v>
      </c>
      <c r="N220" s="117"/>
      <c r="O220" s="117">
        <v>4</v>
      </c>
      <c r="P220" s="137"/>
      <c r="Q220" s="117" t="s">
        <v>1530</v>
      </c>
      <c r="R220" s="117" t="s">
        <v>1512</v>
      </c>
      <c r="S220" s="117" t="s">
        <v>1531</v>
      </c>
      <c r="T220" s="117" t="s">
        <v>1514</v>
      </c>
    </row>
    <row r="221" s="111" customFormat="1" hidden="1" customHeight="1" spans="1:20">
      <c r="A221" s="144" t="s">
        <v>1508</v>
      </c>
      <c r="B221" s="134" t="s">
        <v>124</v>
      </c>
      <c r="C221" s="117" t="s">
        <v>118</v>
      </c>
      <c r="D221" s="149" t="s">
        <v>1545</v>
      </c>
      <c r="E221" s="117" t="s">
        <v>1230</v>
      </c>
      <c r="F221" s="147">
        <v>46312</v>
      </c>
      <c r="G221" s="111"/>
      <c r="H221" s="117" t="s">
        <v>1382</v>
      </c>
      <c r="I221" s="117" t="s">
        <v>1286</v>
      </c>
      <c r="J221" s="117" t="s">
        <v>1528</v>
      </c>
      <c r="K221" s="117" t="s">
        <v>1529</v>
      </c>
      <c r="L221" s="117">
        <v>600</v>
      </c>
      <c r="M221" s="117">
        <v>28.45</v>
      </c>
      <c r="N221" s="117"/>
      <c r="O221" s="117">
        <v>4</v>
      </c>
      <c r="P221" s="137"/>
      <c r="Q221" s="117" t="s">
        <v>1530</v>
      </c>
      <c r="R221" s="117" t="s">
        <v>1512</v>
      </c>
      <c r="S221" s="117" t="s">
        <v>1531</v>
      </c>
      <c r="T221" s="117" t="s">
        <v>1514</v>
      </c>
    </row>
    <row r="222" s="111" customFormat="1" hidden="1" customHeight="1" spans="1:20">
      <c r="A222" s="144" t="s">
        <v>1508</v>
      </c>
      <c r="B222" s="134" t="s">
        <v>124</v>
      </c>
      <c r="C222" s="117" t="s">
        <v>118</v>
      </c>
      <c r="D222" s="149" t="s">
        <v>1546</v>
      </c>
      <c r="E222" s="117" t="s">
        <v>1230</v>
      </c>
      <c r="F222" s="147">
        <v>46312</v>
      </c>
      <c r="G222" s="111"/>
      <c r="H222" s="117" t="s">
        <v>1382</v>
      </c>
      <c r="I222" s="117" t="s">
        <v>1286</v>
      </c>
      <c r="J222" s="117" t="s">
        <v>1528</v>
      </c>
      <c r="K222" s="117" t="s">
        <v>1529</v>
      </c>
      <c r="L222" s="117">
        <v>600</v>
      </c>
      <c r="M222" s="117">
        <v>27.6</v>
      </c>
      <c r="N222" s="117"/>
      <c r="O222" s="117">
        <v>4</v>
      </c>
      <c r="P222" s="137"/>
      <c r="Q222" s="117" t="s">
        <v>1530</v>
      </c>
      <c r="R222" s="117" t="s">
        <v>1512</v>
      </c>
      <c r="S222" s="117" t="s">
        <v>1531</v>
      </c>
      <c r="T222" s="117" t="s">
        <v>1514</v>
      </c>
    </row>
    <row r="223" s="111" customFormat="1" hidden="1" customHeight="1" spans="1:20">
      <c r="A223" s="144" t="s">
        <v>1508</v>
      </c>
      <c r="B223" s="134" t="s">
        <v>124</v>
      </c>
      <c r="C223" s="117" t="s">
        <v>118</v>
      </c>
      <c r="D223" s="149" t="s">
        <v>1547</v>
      </c>
      <c r="E223" s="117" t="s">
        <v>1230</v>
      </c>
      <c r="F223" s="147">
        <v>46312</v>
      </c>
      <c r="G223" s="111"/>
      <c r="H223" s="117" t="s">
        <v>1382</v>
      </c>
      <c r="I223" s="117" t="s">
        <v>1286</v>
      </c>
      <c r="J223" s="117" t="s">
        <v>1528</v>
      </c>
      <c r="K223" s="117" t="s">
        <v>1529</v>
      </c>
      <c r="L223" s="117">
        <v>600</v>
      </c>
      <c r="M223" s="117">
        <v>27.05</v>
      </c>
      <c r="N223" s="117"/>
      <c r="O223" s="117">
        <v>4</v>
      </c>
      <c r="P223" s="137"/>
      <c r="Q223" s="117" t="s">
        <v>1530</v>
      </c>
      <c r="R223" s="117" t="s">
        <v>1512</v>
      </c>
      <c r="S223" s="117" t="s">
        <v>1531</v>
      </c>
      <c r="T223" s="117" t="s">
        <v>1514</v>
      </c>
    </row>
    <row r="224" s="111" customFormat="1" hidden="1" customHeight="1" spans="1:20">
      <c r="A224" s="144" t="s">
        <v>1508</v>
      </c>
      <c r="B224" s="134" t="s">
        <v>124</v>
      </c>
      <c r="C224" s="117" t="s">
        <v>118</v>
      </c>
      <c r="D224" s="149" t="s">
        <v>1548</v>
      </c>
      <c r="E224" s="117" t="s">
        <v>1230</v>
      </c>
      <c r="F224" s="147">
        <v>46312</v>
      </c>
      <c r="G224" s="111"/>
      <c r="H224" s="117" t="s">
        <v>1382</v>
      </c>
      <c r="I224" s="117" t="s">
        <v>1286</v>
      </c>
      <c r="J224" s="117" t="s">
        <v>1528</v>
      </c>
      <c r="K224" s="117" t="s">
        <v>1529</v>
      </c>
      <c r="L224" s="117">
        <v>600</v>
      </c>
      <c r="M224" s="117">
        <v>27.8</v>
      </c>
      <c r="N224" s="117"/>
      <c r="O224" s="117">
        <v>4</v>
      </c>
      <c r="P224" s="137"/>
      <c r="Q224" s="117" t="s">
        <v>1530</v>
      </c>
      <c r="R224" s="117" t="s">
        <v>1512</v>
      </c>
      <c r="S224" s="117" t="s">
        <v>1531</v>
      </c>
      <c r="T224" s="117" t="s">
        <v>1514</v>
      </c>
    </row>
    <row r="225" s="111" customFormat="1" hidden="1" customHeight="1" spans="1:20">
      <c r="A225" s="144" t="s">
        <v>1508</v>
      </c>
      <c r="B225" s="134" t="s">
        <v>124</v>
      </c>
      <c r="C225" s="117" t="s">
        <v>118</v>
      </c>
      <c r="D225" s="149" t="s">
        <v>1549</v>
      </c>
      <c r="E225" s="117" t="s">
        <v>1230</v>
      </c>
      <c r="F225" s="147">
        <v>46312</v>
      </c>
      <c r="G225" s="111"/>
      <c r="H225" s="117" t="s">
        <v>1382</v>
      </c>
      <c r="I225" s="117" t="s">
        <v>1286</v>
      </c>
      <c r="J225" s="117" t="s">
        <v>1528</v>
      </c>
      <c r="K225" s="117" t="s">
        <v>1529</v>
      </c>
      <c r="L225" s="117">
        <v>600</v>
      </c>
      <c r="M225" s="117">
        <v>27.9</v>
      </c>
      <c r="N225" s="117"/>
      <c r="O225" s="117">
        <v>4</v>
      </c>
      <c r="P225" s="137"/>
      <c r="Q225" s="117" t="s">
        <v>1530</v>
      </c>
      <c r="R225" s="117" t="s">
        <v>1512</v>
      </c>
      <c r="S225" s="117" t="s">
        <v>1531</v>
      </c>
      <c r="T225" s="117" t="s">
        <v>1514</v>
      </c>
    </row>
    <row r="226" s="111" customFormat="1" hidden="1" customHeight="1" spans="1:20">
      <c r="A226" s="144" t="s">
        <v>1508</v>
      </c>
      <c r="B226" s="134" t="s">
        <v>124</v>
      </c>
      <c r="C226" s="117" t="s">
        <v>118</v>
      </c>
      <c r="D226" s="149" t="s">
        <v>1550</v>
      </c>
      <c r="E226" s="117" t="s">
        <v>1230</v>
      </c>
      <c r="F226" s="147">
        <v>46312</v>
      </c>
      <c r="G226" s="111"/>
      <c r="H226" s="117" t="s">
        <v>1382</v>
      </c>
      <c r="I226" s="117" t="s">
        <v>1286</v>
      </c>
      <c r="J226" s="117" t="s">
        <v>1528</v>
      </c>
      <c r="K226" s="117" t="s">
        <v>1529</v>
      </c>
      <c r="L226" s="117">
        <v>600</v>
      </c>
      <c r="M226" s="117">
        <v>27.7</v>
      </c>
      <c r="N226" s="117"/>
      <c r="O226" s="117">
        <v>4</v>
      </c>
      <c r="P226" s="137"/>
      <c r="Q226" s="117" t="s">
        <v>1530</v>
      </c>
      <c r="R226" s="117" t="s">
        <v>1512</v>
      </c>
      <c r="S226" s="117" t="s">
        <v>1531</v>
      </c>
      <c r="T226" s="117" t="s">
        <v>1514</v>
      </c>
    </row>
    <row r="227" s="111" customFormat="1" hidden="1" customHeight="1" spans="1:20">
      <c r="A227" s="144" t="s">
        <v>1508</v>
      </c>
      <c r="B227" s="134" t="s">
        <v>124</v>
      </c>
      <c r="C227" s="117" t="s">
        <v>118</v>
      </c>
      <c r="D227" s="149" t="s">
        <v>1551</v>
      </c>
      <c r="E227" s="117" t="s">
        <v>1230</v>
      </c>
      <c r="F227" s="147">
        <v>46312</v>
      </c>
      <c r="G227" s="111"/>
      <c r="H227" s="117" t="s">
        <v>1382</v>
      </c>
      <c r="I227" s="117" t="s">
        <v>1286</v>
      </c>
      <c r="J227" s="117" t="s">
        <v>1528</v>
      </c>
      <c r="K227" s="117" t="s">
        <v>1529</v>
      </c>
      <c r="L227" s="117">
        <v>600</v>
      </c>
      <c r="M227" s="117">
        <v>28.25</v>
      </c>
      <c r="N227" s="117"/>
      <c r="O227" s="117">
        <v>4</v>
      </c>
      <c r="P227" s="137"/>
      <c r="Q227" s="117" t="s">
        <v>1530</v>
      </c>
      <c r="R227" s="117" t="s">
        <v>1512</v>
      </c>
      <c r="S227" s="117" t="s">
        <v>1531</v>
      </c>
      <c r="T227" s="117" t="s">
        <v>1514</v>
      </c>
    </row>
    <row r="228" s="111" customFormat="1" hidden="1" customHeight="1" spans="1:20">
      <c r="A228" s="144" t="s">
        <v>1508</v>
      </c>
      <c r="B228" s="134" t="s">
        <v>124</v>
      </c>
      <c r="C228" s="117" t="s">
        <v>118</v>
      </c>
      <c r="D228" s="149" t="s">
        <v>1552</v>
      </c>
      <c r="E228" s="117" t="s">
        <v>1230</v>
      </c>
      <c r="F228" s="147">
        <v>46312</v>
      </c>
      <c r="G228" s="111"/>
      <c r="H228" s="117" t="s">
        <v>1382</v>
      </c>
      <c r="I228" s="117" t="s">
        <v>1286</v>
      </c>
      <c r="J228" s="117" t="s">
        <v>1528</v>
      </c>
      <c r="K228" s="117" t="s">
        <v>1529</v>
      </c>
      <c r="L228" s="117">
        <v>600</v>
      </c>
      <c r="M228" s="117">
        <v>6.85</v>
      </c>
      <c r="N228" s="117"/>
      <c r="O228" s="117">
        <v>2</v>
      </c>
      <c r="P228" s="137"/>
      <c r="Q228" s="117" t="s">
        <v>1530</v>
      </c>
      <c r="R228" s="117" t="s">
        <v>1512</v>
      </c>
      <c r="S228" s="117" t="s">
        <v>1531</v>
      </c>
      <c r="T228" s="117" t="s">
        <v>1514</v>
      </c>
    </row>
    <row r="229" s="111" customFormat="1" hidden="1" customHeight="1" spans="1:20">
      <c r="A229" s="144" t="s">
        <v>1508</v>
      </c>
      <c r="B229" s="134" t="s">
        <v>124</v>
      </c>
      <c r="C229" s="117" t="s">
        <v>118</v>
      </c>
      <c r="D229" s="149" t="s">
        <v>1553</v>
      </c>
      <c r="E229" s="117" t="s">
        <v>1230</v>
      </c>
      <c r="F229" s="147">
        <v>46312</v>
      </c>
      <c r="G229" s="111"/>
      <c r="H229" s="117" t="s">
        <v>1382</v>
      </c>
      <c r="I229" s="117" t="s">
        <v>1286</v>
      </c>
      <c r="J229" s="117" t="s">
        <v>1528</v>
      </c>
      <c r="K229" s="117" t="s">
        <v>1529</v>
      </c>
      <c r="L229" s="117">
        <v>1800</v>
      </c>
      <c r="M229" s="117">
        <v>31.65</v>
      </c>
      <c r="N229" s="117"/>
      <c r="O229" s="117">
        <v>3</v>
      </c>
      <c r="P229" s="137"/>
      <c r="Q229" s="117" t="s">
        <v>1530</v>
      </c>
      <c r="R229" s="117" t="s">
        <v>1512</v>
      </c>
      <c r="S229" s="117" t="s">
        <v>1531</v>
      </c>
      <c r="T229" s="117" t="s">
        <v>1514</v>
      </c>
    </row>
    <row r="230" s="111" customFormat="1" hidden="1" customHeight="1" spans="1:20">
      <c r="A230" s="144" t="s">
        <v>1508</v>
      </c>
      <c r="B230" s="134" t="s">
        <v>124</v>
      </c>
      <c r="C230" s="117" t="s">
        <v>118</v>
      </c>
      <c r="D230" s="149" t="s">
        <v>1554</v>
      </c>
      <c r="E230" s="117" t="s">
        <v>1230</v>
      </c>
      <c r="F230" s="147">
        <v>46312</v>
      </c>
      <c r="G230" s="111"/>
      <c r="H230" s="117" t="s">
        <v>1382</v>
      </c>
      <c r="I230" s="117" t="s">
        <v>1286</v>
      </c>
      <c r="J230" s="117" t="s">
        <v>1528</v>
      </c>
      <c r="K230" s="117" t="s">
        <v>1529</v>
      </c>
      <c r="L230" s="117">
        <v>1800</v>
      </c>
      <c r="M230" s="117">
        <v>31.55</v>
      </c>
      <c r="N230" s="117"/>
      <c r="O230" s="117">
        <v>3</v>
      </c>
      <c r="P230" s="137"/>
      <c r="Q230" s="117" t="s">
        <v>1530</v>
      </c>
      <c r="R230" s="117" t="s">
        <v>1512</v>
      </c>
      <c r="S230" s="117" t="s">
        <v>1531</v>
      </c>
      <c r="T230" s="117" t="s">
        <v>1514</v>
      </c>
    </row>
    <row r="231" s="111" customFormat="1" hidden="1" customHeight="1" spans="1:20">
      <c r="A231" s="144" t="s">
        <v>1508</v>
      </c>
      <c r="B231" s="134" t="s">
        <v>124</v>
      </c>
      <c r="C231" s="117" t="s">
        <v>118</v>
      </c>
      <c r="D231" s="149" t="s">
        <v>1555</v>
      </c>
      <c r="E231" s="117" t="s">
        <v>1230</v>
      </c>
      <c r="F231" s="147">
        <v>46312</v>
      </c>
      <c r="G231" s="111"/>
      <c r="H231" s="117" t="s">
        <v>1382</v>
      </c>
      <c r="I231" s="117" t="s">
        <v>1286</v>
      </c>
      <c r="J231" s="117" t="s">
        <v>1528</v>
      </c>
      <c r="K231" s="117" t="s">
        <v>1529</v>
      </c>
      <c r="L231" s="117">
        <v>1800</v>
      </c>
      <c r="M231" s="117">
        <v>31.8</v>
      </c>
      <c r="N231" s="117"/>
      <c r="O231" s="117">
        <v>3</v>
      </c>
      <c r="P231" s="137"/>
      <c r="Q231" s="117" t="s">
        <v>1530</v>
      </c>
      <c r="R231" s="117" t="s">
        <v>1512</v>
      </c>
      <c r="S231" s="117" t="s">
        <v>1531</v>
      </c>
      <c r="T231" s="117" t="s">
        <v>1514</v>
      </c>
    </row>
    <row r="232" s="111" customFormat="1" hidden="1" customHeight="1" spans="1:20">
      <c r="A232" s="144" t="s">
        <v>1508</v>
      </c>
      <c r="B232" s="134" t="s">
        <v>124</v>
      </c>
      <c r="C232" s="117" t="s">
        <v>118</v>
      </c>
      <c r="D232" s="149" t="s">
        <v>1556</v>
      </c>
      <c r="E232" s="117" t="s">
        <v>1230</v>
      </c>
      <c r="F232" s="147">
        <v>46312</v>
      </c>
      <c r="G232" s="111"/>
      <c r="H232" s="117" t="s">
        <v>1382</v>
      </c>
      <c r="I232" s="117" t="s">
        <v>1286</v>
      </c>
      <c r="J232" s="117" t="s">
        <v>1528</v>
      </c>
      <c r="K232" s="117" t="s">
        <v>1529</v>
      </c>
      <c r="L232" s="117">
        <v>1800</v>
      </c>
      <c r="M232" s="117">
        <v>32.4</v>
      </c>
      <c r="N232" s="117"/>
      <c r="O232" s="117">
        <v>3</v>
      </c>
      <c r="P232" s="137"/>
      <c r="Q232" s="117" t="s">
        <v>1530</v>
      </c>
      <c r="R232" s="117" t="s">
        <v>1512</v>
      </c>
      <c r="S232" s="117" t="s">
        <v>1531</v>
      </c>
      <c r="T232" s="117" t="s">
        <v>1514</v>
      </c>
    </row>
    <row r="233" s="111" customFormat="1" hidden="1" customHeight="1" spans="1:20">
      <c r="A233" s="144" t="s">
        <v>1508</v>
      </c>
      <c r="B233" s="134" t="s">
        <v>124</v>
      </c>
      <c r="C233" s="117" t="s">
        <v>118</v>
      </c>
      <c r="D233" s="149" t="s">
        <v>1557</v>
      </c>
      <c r="E233" s="117" t="s">
        <v>1230</v>
      </c>
      <c r="F233" s="147">
        <v>46312</v>
      </c>
      <c r="G233" s="111"/>
      <c r="H233" s="117" t="s">
        <v>1382</v>
      </c>
      <c r="I233" s="117" t="s">
        <v>1286</v>
      </c>
      <c r="J233" s="117" t="s">
        <v>1528</v>
      </c>
      <c r="K233" s="117" t="s">
        <v>1529</v>
      </c>
      <c r="L233" s="117">
        <v>1800</v>
      </c>
      <c r="M233" s="117">
        <v>31.6</v>
      </c>
      <c r="N233" s="117"/>
      <c r="O233" s="117">
        <v>3</v>
      </c>
      <c r="P233" s="137"/>
      <c r="Q233" s="117" t="s">
        <v>1530</v>
      </c>
      <c r="R233" s="117" t="s">
        <v>1512</v>
      </c>
      <c r="S233" s="117" t="s">
        <v>1531</v>
      </c>
      <c r="T233" s="117" t="s">
        <v>1514</v>
      </c>
    </row>
    <row r="234" s="111" customFormat="1" hidden="1" customHeight="1" spans="1:20">
      <c r="A234" s="144" t="s">
        <v>1508</v>
      </c>
      <c r="B234" s="134" t="s">
        <v>124</v>
      </c>
      <c r="C234" s="117" t="s">
        <v>118</v>
      </c>
      <c r="D234" s="149" t="s">
        <v>1558</v>
      </c>
      <c r="E234" s="117" t="s">
        <v>1230</v>
      </c>
      <c r="F234" s="147">
        <v>46312</v>
      </c>
      <c r="G234" s="111"/>
      <c r="H234" s="117" t="s">
        <v>1382</v>
      </c>
      <c r="I234" s="117" t="s">
        <v>1286</v>
      </c>
      <c r="J234" s="117" t="s">
        <v>1528</v>
      </c>
      <c r="K234" s="117" t="s">
        <v>1529</v>
      </c>
      <c r="L234" s="117">
        <v>1800</v>
      </c>
      <c r="M234" s="117">
        <v>32.45</v>
      </c>
      <c r="N234" s="117"/>
      <c r="O234" s="117">
        <v>3</v>
      </c>
      <c r="P234" s="137"/>
      <c r="Q234" s="117" t="s">
        <v>1530</v>
      </c>
      <c r="R234" s="117" t="s">
        <v>1512</v>
      </c>
      <c r="S234" s="117" t="s">
        <v>1531</v>
      </c>
      <c r="T234" s="117" t="s">
        <v>1514</v>
      </c>
    </row>
    <row r="235" s="111" customFormat="1" hidden="1" customHeight="1" spans="1:20">
      <c r="A235" s="144" t="s">
        <v>1508</v>
      </c>
      <c r="B235" s="134" t="s">
        <v>124</v>
      </c>
      <c r="C235" s="117" t="s">
        <v>118</v>
      </c>
      <c r="D235" s="149" t="s">
        <v>1559</v>
      </c>
      <c r="E235" s="117" t="s">
        <v>1230</v>
      </c>
      <c r="F235" s="147">
        <v>46312</v>
      </c>
      <c r="G235" s="111"/>
      <c r="H235" s="117" t="s">
        <v>1382</v>
      </c>
      <c r="I235" s="117" t="s">
        <v>1286</v>
      </c>
      <c r="J235" s="117" t="s">
        <v>1528</v>
      </c>
      <c r="K235" s="117" t="s">
        <v>1529</v>
      </c>
      <c r="L235" s="117">
        <v>1800</v>
      </c>
      <c r="M235" s="117">
        <v>32.3</v>
      </c>
      <c r="N235" s="117"/>
      <c r="O235" s="117">
        <v>3</v>
      </c>
      <c r="P235" s="137"/>
      <c r="Q235" s="117" t="s">
        <v>1530</v>
      </c>
      <c r="R235" s="117" t="s">
        <v>1512</v>
      </c>
      <c r="S235" s="117" t="s">
        <v>1531</v>
      </c>
      <c r="T235" s="117" t="s">
        <v>1514</v>
      </c>
    </row>
    <row r="236" s="111" customFormat="1" hidden="1" customHeight="1" spans="1:20">
      <c r="A236" s="144" t="s">
        <v>1508</v>
      </c>
      <c r="B236" s="134" t="s">
        <v>124</v>
      </c>
      <c r="C236" s="117" t="s">
        <v>118</v>
      </c>
      <c r="D236" s="149" t="s">
        <v>1560</v>
      </c>
      <c r="E236" s="117" t="s">
        <v>1230</v>
      </c>
      <c r="F236" s="147">
        <v>46312</v>
      </c>
      <c r="G236" s="111"/>
      <c r="H236" s="117" t="s">
        <v>1382</v>
      </c>
      <c r="I236" s="117" t="s">
        <v>1286</v>
      </c>
      <c r="J236" s="117" t="s">
        <v>1528</v>
      </c>
      <c r="K236" s="117" t="s">
        <v>1529</v>
      </c>
      <c r="L236" s="117">
        <v>1800</v>
      </c>
      <c r="M236" s="117">
        <v>32.6</v>
      </c>
      <c r="N236" s="117"/>
      <c r="O236" s="117">
        <v>3</v>
      </c>
      <c r="P236" s="137"/>
      <c r="Q236" s="117" t="s">
        <v>1530</v>
      </c>
      <c r="R236" s="117" t="s">
        <v>1512</v>
      </c>
      <c r="S236" s="117" t="s">
        <v>1531</v>
      </c>
      <c r="T236" s="117" t="s">
        <v>1514</v>
      </c>
    </row>
    <row r="237" s="111" customFormat="1" hidden="1" customHeight="1" spans="1:20">
      <c r="A237" s="144" t="s">
        <v>1508</v>
      </c>
      <c r="B237" s="134" t="s">
        <v>124</v>
      </c>
      <c r="C237" s="117" t="s">
        <v>118</v>
      </c>
      <c r="D237" s="149" t="s">
        <v>1561</v>
      </c>
      <c r="E237" s="117" t="s">
        <v>1230</v>
      </c>
      <c r="F237" s="147">
        <v>46312</v>
      </c>
      <c r="G237" s="111"/>
      <c r="H237" s="117" t="s">
        <v>1382</v>
      </c>
      <c r="I237" s="117" t="s">
        <v>1286</v>
      </c>
      <c r="J237" s="117" t="s">
        <v>1528</v>
      </c>
      <c r="K237" s="117" t="s">
        <v>1529</v>
      </c>
      <c r="L237" s="117">
        <v>1800</v>
      </c>
      <c r="M237" s="117">
        <v>32.25</v>
      </c>
      <c r="N237" s="117"/>
      <c r="O237" s="117">
        <v>3</v>
      </c>
      <c r="P237" s="137"/>
      <c r="Q237" s="117" t="s">
        <v>1530</v>
      </c>
      <c r="R237" s="117" t="s">
        <v>1512</v>
      </c>
      <c r="S237" s="117" t="s">
        <v>1531</v>
      </c>
      <c r="T237" s="117" t="s">
        <v>1514</v>
      </c>
    </row>
    <row r="238" s="111" customFormat="1" hidden="1" customHeight="1" spans="1:20">
      <c r="A238" s="144" t="s">
        <v>1508</v>
      </c>
      <c r="B238" s="134" t="s">
        <v>124</v>
      </c>
      <c r="C238" s="117" t="s">
        <v>118</v>
      </c>
      <c r="D238" s="149" t="s">
        <v>1562</v>
      </c>
      <c r="E238" s="117" t="s">
        <v>1230</v>
      </c>
      <c r="F238" s="147">
        <v>46312</v>
      </c>
      <c r="G238" s="111"/>
      <c r="H238" s="117" t="s">
        <v>1382</v>
      </c>
      <c r="I238" s="117" t="s">
        <v>1286</v>
      </c>
      <c r="J238" s="117" t="s">
        <v>1528</v>
      </c>
      <c r="K238" s="117" t="s">
        <v>1529</v>
      </c>
      <c r="L238" s="117">
        <v>1800</v>
      </c>
      <c r="M238" s="117">
        <v>32</v>
      </c>
      <c r="N238" s="117"/>
      <c r="O238" s="117">
        <v>3</v>
      </c>
      <c r="P238" s="137"/>
      <c r="Q238" s="117" t="s">
        <v>1530</v>
      </c>
      <c r="R238" s="117" t="s">
        <v>1512</v>
      </c>
      <c r="S238" s="117" t="s">
        <v>1531</v>
      </c>
      <c r="T238" s="117" t="s">
        <v>1514</v>
      </c>
    </row>
    <row r="239" s="111" customFormat="1" hidden="1" customHeight="1" spans="1:20">
      <c r="A239" s="144" t="s">
        <v>1508</v>
      </c>
      <c r="B239" s="134" t="s">
        <v>124</v>
      </c>
      <c r="C239" s="117" t="s">
        <v>118</v>
      </c>
      <c r="D239" s="149" t="s">
        <v>1563</v>
      </c>
      <c r="E239" s="117" t="s">
        <v>1230</v>
      </c>
      <c r="F239" s="147">
        <v>46312</v>
      </c>
      <c r="G239" s="111"/>
      <c r="H239" s="117" t="s">
        <v>1382</v>
      </c>
      <c r="I239" s="117" t="s">
        <v>1286</v>
      </c>
      <c r="J239" s="117" t="s">
        <v>1528</v>
      </c>
      <c r="K239" s="117" t="s">
        <v>1529</v>
      </c>
      <c r="L239" s="117">
        <v>1800</v>
      </c>
      <c r="M239" s="117">
        <v>32.45</v>
      </c>
      <c r="N239" s="117"/>
      <c r="O239" s="117">
        <v>3</v>
      </c>
      <c r="P239" s="137"/>
      <c r="Q239" s="117" t="s">
        <v>1530</v>
      </c>
      <c r="R239" s="117" t="s">
        <v>1512</v>
      </c>
      <c r="S239" s="117" t="s">
        <v>1531</v>
      </c>
      <c r="T239" s="117" t="s">
        <v>1514</v>
      </c>
    </row>
    <row r="240" s="111" customFormat="1" hidden="1" customHeight="1" spans="1:20">
      <c r="A240" s="144" t="s">
        <v>1508</v>
      </c>
      <c r="B240" s="134" t="s">
        <v>124</v>
      </c>
      <c r="C240" s="117" t="s">
        <v>118</v>
      </c>
      <c r="D240" s="149" t="s">
        <v>1564</v>
      </c>
      <c r="E240" s="117" t="s">
        <v>1230</v>
      </c>
      <c r="F240" s="147">
        <v>46312</v>
      </c>
      <c r="G240" s="111"/>
      <c r="H240" s="117" t="s">
        <v>1382</v>
      </c>
      <c r="I240" s="117" t="s">
        <v>1286</v>
      </c>
      <c r="J240" s="117" t="s">
        <v>1528</v>
      </c>
      <c r="K240" s="117" t="s">
        <v>1529</v>
      </c>
      <c r="L240" s="117">
        <v>1800</v>
      </c>
      <c r="M240" s="117">
        <v>32.4</v>
      </c>
      <c r="N240" s="117"/>
      <c r="O240" s="117">
        <v>3</v>
      </c>
      <c r="P240" s="137"/>
      <c r="Q240" s="117" t="s">
        <v>1530</v>
      </c>
      <c r="R240" s="117" t="s">
        <v>1512</v>
      </c>
      <c r="S240" s="117" t="s">
        <v>1531</v>
      </c>
      <c r="T240" s="117" t="s">
        <v>1514</v>
      </c>
    </row>
    <row r="241" s="111" customFormat="1" hidden="1" customHeight="1" spans="1:20">
      <c r="A241" s="144" t="s">
        <v>1508</v>
      </c>
      <c r="B241" s="134" t="s">
        <v>124</v>
      </c>
      <c r="C241" s="117" t="s">
        <v>118</v>
      </c>
      <c r="D241" s="149" t="s">
        <v>1565</v>
      </c>
      <c r="E241" s="117" t="s">
        <v>1230</v>
      </c>
      <c r="F241" s="147">
        <v>46312</v>
      </c>
      <c r="G241" s="111"/>
      <c r="H241" s="117" t="s">
        <v>1382</v>
      </c>
      <c r="I241" s="117" t="s">
        <v>1286</v>
      </c>
      <c r="J241" s="117" t="s">
        <v>1528</v>
      </c>
      <c r="K241" s="117" t="s">
        <v>1529</v>
      </c>
      <c r="L241" s="117">
        <v>1800</v>
      </c>
      <c r="M241" s="117">
        <v>31.6</v>
      </c>
      <c r="N241" s="117"/>
      <c r="O241" s="117">
        <v>3</v>
      </c>
      <c r="P241" s="137"/>
      <c r="Q241" s="117" t="s">
        <v>1530</v>
      </c>
      <c r="R241" s="117" t="s">
        <v>1512</v>
      </c>
      <c r="S241" s="117" t="s">
        <v>1531</v>
      </c>
      <c r="T241" s="117" t="s">
        <v>1514</v>
      </c>
    </row>
    <row r="242" s="111" customFormat="1" hidden="1" customHeight="1" spans="1:20">
      <c r="A242" s="144" t="s">
        <v>1508</v>
      </c>
      <c r="B242" s="134" t="s">
        <v>124</v>
      </c>
      <c r="C242" s="117" t="s">
        <v>118</v>
      </c>
      <c r="D242" s="149" t="s">
        <v>1566</v>
      </c>
      <c r="E242" s="117" t="s">
        <v>1230</v>
      </c>
      <c r="F242" s="147">
        <v>46312</v>
      </c>
      <c r="G242" s="111"/>
      <c r="H242" s="117" t="s">
        <v>1382</v>
      </c>
      <c r="I242" s="117" t="s">
        <v>1286</v>
      </c>
      <c r="J242" s="117" t="s">
        <v>1528</v>
      </c>
      <c r="K242" s="117" t="s">
        <v>1529</v>
      </c>
      <c r="L242" s="117">
        <v>1800</v>
      </c>
      <c r="M242" s="117">
        <v>31.9</v>
      </c>
      <c r="N242" s="117"/>
      <c r="O242" s="117">
        <v>3</v>
      </c>
      <c r="P242" s="137"/>
      <c r="Q242" s="117" t="s">
        <v>1530</v>
      </c>
      <c r="R242" s="117" t="s">
        <v>1512</v>
      </c>
      <c r="S242" s="117" t="s">
        <v>1531</v>
      </c>
      <c r="T242" s="117" t="s">
        <v>1514</v>
      </c>
    </row>
    <row r="243" s="111" customFormat="1" hidden="1" customHeight="1" spans="1:20">
      <c r="A243" s="144" t="s">
        <v>1508</v>
      </c>
      <c r="B243" s="134" t="s">
        <v>124</v>
      </c>
      <c r="C243" s="117" t="s">
        <v>118</v>
      </c>
      <c r="D243" s="149" t="s">
        <v>1567</v>
      </c>
      <c r="E243" s="117" t="s">
        <v>1230</v>
      </c>
      <c r="F243" s="147">
        <v>46312</v>
      </c>
      <c r="G243" s="111"/>
      <c r="H243" s="117" t="s">
        <v>1382</v>
      </c>
      <c r="I243" s="117" t="s">
        <v>1286</v>
      </c>
      <c r="J243" s="117" t="s">
        <v>1528</v>
      </c>
      <c r="K243" s="117" t="s">
        <v>1529</v>
      </c>
      <c r="L243" s="117">
        <v>1800</v>
      </c>
      <c r="M243" s="117">
        <v>32.1</v>
      </c>
      <c r="N243" s="117"/>
      <c r="O243" s="117">
        <v>3</v>
      </c>
      <c r="P243" s="137"/>
      <c r="Q243" s="117" t="s">
        <v>1530</v>
      </c>
      <c r="R243" s="117" t="s">
        <v>1512</v>
      </c>
      <c r="S243" s="117" t="s">
        <v>1531</v>
      </c>
      <c r="T243" s="117" t="s">
        <v>1514</v>
      </c>
    </row>
    <row r="244" s="111" customFormat="1" hidden="1" customHeight="1" spans="1:20">
      <c r="A244" s="144" t="s">
        <v>1508</v>
      </c>
      <c r="B244" s="134" t="s">
        <v>124</v>
      </c>
      <c r="C244" s="117" t="s">
        <v>118</v>
      </c>
      <c r="D244" s="149" t="s">
        <v>1568</v>
      </c>
      <c r="E244" s="117" t="s">
        <v>1230</v>
      </c>
      <c r="F244" s="147">
        <v>46312</v>
      </c>
      <c r="G244" s="111"/>
      <c r="H244" s="117" t="s">
        <v>1382</v>
      </c>
      <c r="I244" s="117" t="s">
        <v>1286</v>
      </c>
      <c r="J244" s="117" t="s">
        <v>1528</v>
      </c>
      <c r="K244" s="117" t="s">
        <v>1529</v>
      </c>
      <c r="L244" s="117">
        <v>1800</v>
      </c>
      <c r="M244" s="117">
        <v>31.95</v>
      </c>
      <c r="N244" s="117"/>
      <c r="O244" s="117">
        <v>3</v>
      </c>
      <c r="P244" s="137"/>
      <c r="Q244" s="117" t="s">
        <v>1530</v>
      </c>
      <c r="R244" s="117" t="s">
        <v>1512</v>
      </c>
      <c r="S244" s="117" t="s">
        <v>1531</v>
      </c>
      <c r="T244" s="117" t="s">
        <v>1514</v>
      </c>
    </row>
    <row r="245" s="111" customFormat="1" hidden="1" customHeight="1" spans="1:20">
      <c r="A245" s="144" t="s">
        <v>1508</v>
      </c>
      <c r="B245" s="134" t="s">
        <v>124</v>
      </c>
      <c r="C245" s="117" t="s">
        <v>118</v>
      </c>
      <c r="D245" s="149" t="s">
        <v>1569</v>
      </c>
      <c r="E245" s="117" t="s">
        <v>1230</v>
      </c>
      <c r="F245" s="147">
        <v>46312</v>
      </c>
      <c r="G245" s="111"/>
      <c r="H245" s="117" t="s">
        <v>1382</v>
      </c>
      <c r="I245" s="117" t="s">
        <v>1286</v>
      </c>
      <c r="J245" s="117" t="s">
        <v>1528</v>
      </c>
      <c r="K245" s="117" t="s">
        <v>1529</v>
      </c>
      <c r="L245" s="117">
        <v>1800</v>
      </c>
      <c r="M245" s="117">
        <v>32.1</v>
      </c>
      <c r="N245" s="117"/>
      <c r="O245" s="117">
        <v>3</v>
      </c>
      <c r="P245" s="137"/>
      <c r="Q245" s="117" t="s">
        <v>1530</v>
      </c>
      <c r="R245" s="117" t="s">
        <v>1512</v>
      </c>
      <c r="S245" s="117" t="s">
        <v>1531</v>
      </c>
      <c r="T245" s="117" t="s">
        <v>1514</v>
      </c>
    </row>
    <row r="246" s="111" customFormat="1" hidden="1" customHeight="1" spans="1:20">
      <c r="A246" s="144" t="s">
        <v>1508</v>
      </c>
      <c r="B246" s="134" t="s">
        <v>124</v>
      </c>
      <c r="C246" s="117" t="s">
        <v>118</v>
      </c>
      <c r="D246" s="149" t="s">
        <v>1570</v>
      </c>
      <c r="E246" s="117" t="s">
        <v>1230</v>
      </c>
      <c r="F246" s="147">
        <v>46312</v>
      </c>
      <c r="G246" s="111"/>
      <c r="H246" s="117" t="s">
        <v>1382</v>
      </c>
      <c r="I246" s="117" t="s">
        <v>1286</v>
      </c>
      <c r="J246" s="117" t="s">
        <v>1528</v>
      </c>
      <c r="K246" s="117" t="s">
        <v>1529</v>
      </c>
      <c r="L246" s="117">
        <v>1800</v>
      </c>
      <c r="M246" s="117">
        <v>32.5</v>
      </c>
      <c r="N246" s="117"/>
      <c r="O246" s="117">
        <v>3</v>
      </c>
      <c r="P246" s="137"/>
      <c r="Q246" s="117" t="s">
        <v>1530</v>
      </c>
      <c r="R246" s="117" t="s">
        <v>1512</v>
      </c>
      <c r="S246" s="117" t="s">
        <v>1531</v>
      </c>
      <c r="T246" s="117" t="s">
        <v>1514</v>
      </c>
    </row>
    <row r="247" s="111" customFormat="1" hidden="1" customHeight="1" spans="1:20">
      <c r="A247" s="144" t="s">
        <v>1508</v>
      </c>
      <c r="B247" s="134" t="s">
        <v>124</v>
      </c>
      <c r="C247" s="117" t="s">
        <v>118</v>
      </c>
      <c r="D247" s="149" t="s">
        <v>1571</v>
      </c>
      <c r="E247" s="117" t="s">
        <v>1230</v>
      </c>
      <c r="F247" s="147">
        <v>46312</v>
      </c>
      <c r="G247" s="111"/>
      <c r="H247" s="117" t="s">
        <v>1382</v>
      </c>
      <c r="I247" s="117" t="s">
        <v>1286</v>
      </c>
      <c r="J247" s="117" t="s">
        <v>1528</v>
      </c>
      <c r="K247" s="117" t="s">
        <v>1529</v>
      </c>
      <c r="L247" s="117">
        <v>1800</v>
      </c>
      <c r="M247" s="117">
        <v>32.3</v>
      </c>
      <c r="N247" s="117"/>
      <c r="O247" s="117">
        <v>3</v>
      </c>
      <c r="P247" s="137"/>
      <c r="Q247" s="117" t="s">
        <v>1530</v>
      </c>
      <c r="R247" s="117" t="s">
        <v>1512</v>
      </c>
      <c r="S247" s="117" t="s">
        <v>1531</v>
      </c>
      <c r="T247" s="117" t="s">
        <v>1514</v>
      </c>
    </row>
    <row r="248" s="111" customFormat="1" hidden="1" customHeight="1" spans="1:20">
      <c r="A248" s="144" t="s">
        <v>1508</v>
      </c>
      <c r="B248" s="134" t="s">
        <v>124</v>
      </c>
      <c r="C248" s="117" t="s">
        <v>118</v>
      </c>
      <c r="D248" s="149" t="s">
        <v>1572</v>
      </c>
      <c r="E248" s="117" t="s">
        <v>1230</v>
      </c>
      <c r="F248" s="147">
        <v>46312</v>
      </c>
      <c r="G248" s="111"/>
      <c r="H248" s="117" t="s">
        <v>1382</v>
      </c>
      <c r="I248" s="117" t="s">
        <v>1286</v>
      </c>
      <c r="J248" s="117" t="s">
        <v>1528</v>
      </c>
      <c r="K248" s="117" t="s">
        <v>1529</v>
      </c>
      <c r="L248" s="117">
        <v>1800</v>
      </c>
      <c r="M248" s="117">
        <v>31.6</v>
      </c>
      <c r="N248" s="117"/>
      <c r="O248" s="117">
        <v>3</v>
      </c>
      <c r="P248" s="137"/>
      <c r="Q248" s="117" t="s">
        <v>1530</v>
      </c>
      <c r="R248" s="117" t="s">
        <v>1512</v>
      </c>
      <c r="S248" s="117" t="s">
        <v>1531</v>
      </c>
      <c r="T248" s="117" t="s">
        <v>1514</v>
      </c>
    </row>
    <row r="249" s="111" customFormat="1" hidden="1" customHeight="1" spans="1:20">
      <c r="A249" s="144" t="s">
        <v>1508</v>
      </c>
      <c r="B249" s="134" t="s">
        <v>124</v>
      </c>
      <c r="C249" s="117" t="s">
        <v>118</v>
      </c>
      <c r="D249" s="149" t="s">
        <v>1573</v>
      </c>
      <c r="E249" s="117" t="s">
        <v>1230</v>
      </c>
      <c r="F249" s="147">
        <v>46312</v>
      </c>
      <c r="G249" s="111"/>
      <c r="H249" s="117" t="s">
        <v>1382</v>
      </c>
      <c r="I249" s="117" t="s">
        <v>1286</v>
      </c>
      <c r="J249" s="117" t="s">
        <v>1528</v>
      </c>
      <c r="K249" s="117" t="s">
        <v>1529</v>
      </c>
      <c r="L249" s="117">
        <v>1800</v>
      </c>
      <c r="M249" s="117">
        <v>31.5</v>
      </c>
      <c r="N249" s="117"/>
      <c r="O249" s="117">
        <v>3</v>
      </c>
      <c r="P249" s="137"/>
      <c r="Q249" s="117" t="s">
        <v>1530</v>
      </c>
      <c r="R249" s="117" t="s">
        <v>1512</v>
      </c>
      <c r="S249" s="117" t="s">
        <v>1531</v>
      </c>
      <c r="T249" s="117" t="s">
        <v>1514</v>
      </c>
    </row>
    <row r="250" s="111" customFormat="1" hidden="1" customHeight="1" spans="1:20">
      <c r="A250" s="144" t="s">
        <v>1508</v>
      </c>
      <c r="B250" s="134" t="s">
        <v>124</v>
      </c>
      <c r="C250" s="117" t="s">
        <v>118</v>
      </c>
      <c r="D250" s="149" t="s">
        <v>1574</v>
      </c>
      <c r="E250" s="117" t="s">
        <v>1230</v>
      </c>
      <c r="F250" s="147">
        <v>46312</v>
      </c>
      <c r="G250" s="111"/>
      <c r="H250" s="117" t="s">
        <v>1382</v>
      </c>
      <c r="I250" s="117" t="s">
        <v>1286</v>
      </c>
      <c r="J250" s="117" t="s">
        <v>1528</v>
      </c>
      <c r="K250" s="117" t="s">
        <v>1529</v>
      </c>
      <c r="L250" s="117">
        <v>1800</v>
      </c>
      <c r="M250" s="117">
        <v>31.7</v>
      </c>
      <c r="N250" s="117"/>
      <c r="O250" s="117">
        <v>3</v>
      </c>
      <c r="P250" s="137"/>
      <c r="Q250" s="117" t="s">
        <v>1530</v>
      </c>
      <c r="R250" s="117" t="s">
        <v>1512</v>
      </c>
      <c r="S250" s="117" t="s">
        <v>1531</v>
      </c>
      <c r="T250" s="117" t="s">
        <v>1514</v>
      </c>
    </row>
    <row r="251" s="111" customFormat="1" hidden="1" customHeight="1" spans="1:20">
      <c r="A251" s="144" t="s">
        <v>1508</v>
      </c>
      <c r="B251" s="134" t="s">
        <v>124</v>
      </c>
      <c r="C251" s="117" t="s">
        <v>118</v>
      </c>
      <c r="D251" s="149" t="s">
        <v>1575</v>
      </c>
      <c r="E251" s="117" t="s">
        <v>1230</v>
      </c>
      <c r="F251" s="147">
        <v>46312</v>
      </c>
      <c r="G251" s="111"/>
      <c r="H251" s="117" t="s">
        <v>1382</v>
      </c>
      <c r="I251" s="117" t="s">
        <v>1286</v>
      </c>
      <c r="J251" s="117" t="s">
        <v>1528</v>
      </c>
      <c r="K251" s="117" t="s">
        <v>1529</v>
      </c>
      <c r="L251" s="117">
        <v>1800</v>
      </c>
      <c r="M251" s="117">
        <v>31.5</v>
      </c>
      <c r="N251" s="117"/>
      <c r="O251" s="117">
        <v>3</v>
      </c>
      <c r="P251" s="137"/>
      <c r="Q251" s="117" t="s">
        <v>1530</v>
      </c>
      <c r="R251" s="117" t="s">
        <v>1512</v>
      </c>
      <c r="S251" s="117" t="s">
        <v>1531</v>
      </c>
      <c r="T251" s="117" t="s">
        <v>1514</v>
      </c>
    </row>
    <row r="252" s="111" customFormat="1" hidden="1" customHeight="1" spans="1:20">
      <c r="A252" s="144" t="s">
        <v>1508</v>
      </c>
      <c r="B252" s="134" t="s">
        <v>124</v>
      </c>
      <c r="C252" s="117" t="s">
        <v>118</v>
      </c>
      <c r="D252" s="149" t="s">
        <v>1576</v>
      </c>
      <c r="E252" s="117" t="s">
        <v>1230</v>
      </c>
      <c r="F252" s="147">
        <v>46312</v>
      </c>
      <c r="G252" s="111"/>
      <c r="H252" s="117" t="s">
        <v>1382</v>
      </c>
      <c r="I252" s="117" t="s">
        <v>1286</v>
      </c>
      <c r="J252" s="117" t="s">
        <v>1528</v>
      </c>
      <c r="K252" s="117" t="s">
        <v>1529</v>
      </c>
      <c r="L252" s="117">
        <v>1800</v>
      </c>
      <c r="M252" s="117">
        <v>31.75</v>
      </c>
      <c r="N252" s="117"/>
      <c r="O252" s="117">
        <v>3</v>
      </c>
      <c r="P252" s="137"/>
      <c r="Q252" s="117" t="s">
        <v>1530</v>
      </c>
      <c r="R252" s="117" t="s">
        <v>1512</v>
      </c>
      <c r="S252" s="117" t="s">
        <v>1531</v>
      </c>
      <c r="T252" s="117" t="s">
        <v>1514</v>
      </c>
    </row>
    <row r="253" s="111" customFormat="1" hidden="1" customHeight="1" spans="1:20">
      <c r="A253" s="144" t="s">
        <v>1508</v>
      </c>
      <c r="B253" s="134" t="s">
        <v>124</v>
      </c>
      <c r="C253" s="117" t="s">
        <v>118</v>
      </c>
      <c r="D253" s="149" t="s">
        <v>1577</v>
      </c>
      <c r="E253" s="117" t="s">
        <v>1230</v>
      </c>
      <c r="F253" s="147">
        <v>46312</v>
      </c>
      <c r="G253" s="111"/>
      <c r="H253" s="117" t="s">
        <v>1382</v>
      </c>
      <c r="I253" s="117" t="s">
        <v>1286</v>
      </c>
      <c r="J253" s="117" t="s">
        <v>1528</v>
      </c>
      <c r="K253" s="117" t="s">
        <v>1529</v>
      </c>
      <c r="L253" s="117">
        <v>1800</v>
      </c>
      <c r="M253" s="117">
        <v>31.5</v>
      </c>
      <c r="N253" s="117"/>
      <c r="O253" s="117">
        <v>3</v>
      </c>
      <c r="P253" s="137"/>
      <c r="Q253" s="117" t="s">
        <v>1530</v>
      </c>
      <c r="R253" s="117" t="s">
        <v>1512</v>
      </c>
      <c r="S253" s="117" t="s">
        <v>1531</v>
      </c>
      <c r="T253" s="117" t="s">
        <v>1514</v>
      </c>
    </row>
    <row r="254" s="111" customFormat="1" hidden="1" customHeight="1" spans="1:20">
      <c r="A254" s="144" t="s">
        <v>1508</v>
      </c>
      <c r="B254" s="134" t="s">
        <v>124</v>
      </c>
      <c r="C254" s="117" t="s">
        <v>118</v>
      </c>
      <c r="D254" s="149" t="s">
        <v>1578</v>
      </c>
      <c r="E254" s="117" t="s">
        <v>1230</v>
      </c>
      <c r="F254" s="147">
        <v>46312</v>
      </c>
      <c r="G254" s="111"/>
      <c r="H254" s="117" t="s">
        <v>1382</v>
      </c>
      <c r="I254" s="117" t="s">
        <v>1286</v>
      </c>
      <c r="J254" s="117" t="s">
        <v>1528</v>
      </c>
      <c r="K254" s="117" t="s">
        <v>1529</v>
      </c>
      <c r="L254" s="117">
        <v>1800</v>
      </c>
      <c r="M254" s="117">
        <v>31.25</v>
      </c>
      <c r="N254" s="117"/>
      <c r="O254" s="117">
        <v>3</v>
      </c>
      <c r="P254" s="137"/>
      <c r="Q254" s="117" t="s">
        <v>1530</v>
      </c>
      <c r="R254" s="117" t="s">
        <v>1512</v>
      </c>
      <c r="S254" s="117" t="s">
        <v>1531</v>
      </c>
      <c r="T254" s="117" t="s">
        <v>1514</v>
      </c>
    </row>
    <row r="255" s="111" customFormat="1" hidden="1" customHeight="1" spans="1:20">
      <c r="A255" s="144" t="s">
        <v>1508</v>
      </c>
      <c r="B255" s="134" t="s">
        <v>124</v>
      </c>
      <c r="C255" s="117" t="s">
        <v>118</v>
      </c>
      <c r="D255" s="149" t="s">
        <v>1579</v>
      </c>
      <c r="E255" s="117" t="s">
        <v>1230</v>
      </c>
      <c r="F255" s="147">
        <v>46312</v>
      </c>
      <c r="G255" s="111"/>
      <c r="H255" s="117" t="s">
        <v>1382</v>
      </c>
      <c r="I255" s="117" t="s">
        <v>1286</v>
      </c>
      <c r="J255" s="117" t="s">
        <v>1528</v>
      </c>
      <c r="K255" s="117" t="s">
        <v>1529</v>
      </c>
      <c r="L255" s="117">
        <v>1800</v>
      </c>
      <c r="M255" s="117">
        <v>31.6</v>
      </c>
      <c r="N255" s="117"/>
      <c r="O255" s="117">
        <v>3</v>
      </c>
      <c r="P255" s="137"/>
      <c r="Q255" s="117" t="s">
        <v>1530</v>
      </c>
      <c r="R255" s="117" t="s">
        <v>1512</v>
      </c>
      <c r="S255" s="117" t="s">
        <v>1531</v>
      </c>
      <c r="T255" s="117" t="s">
        <v>1514</v>
      </c>
    </row>
    <row r="256" s="111" customFormat="1" hidden="1" customHeight="1" spans="1:20">
      <c r="A256" s="144" t="s">
        <v>1508</v>
      </c>
      <c r="B256" s="134" t="s">
        <v>124</v>
      </c>
      <c r="C256" s="117" t="s">
        <v>118</v>
      </c>
      <c r="D256" s="149" t="s">
        <v>1580</v>
      </c>
      <c r="E256" s="117" t="s">
        <v>1230</v>
      </c>
      <c r="F256" s="147">
        <v>46312</v>
      </c>
      <c r="G256" s="111"/>
      <c r="H256" s="117" t="s">
        <v>1382</v>
      </c>
      <c r="I256" s="117" t="s">
        <v>1286</v>
      </c>
      <c r="J256" s="117" t="s">
        <v>1528</v>
      </c>
      <c r="K256" s="117" t="s">
        <v>1529</v>
      </c>
      <c r="L256" s="117">
        <v>1800</v>
      </c>
      <c r="M256" s="117">
        <v>31.55</v>
      </c>
      <c r="N256" s="117"/>
      <c r="O256" s="117">
        <v>3</v>
      </c>
      <c r="P256" s="137"/>
      <c r="Q256" s="117" t="s">
        <v>1530</v>
      </c>
      <c r="R256" s="117" t="s">
        <v>1512</v>
      </c>
      <c r="S256" s="117" t="s">
        <v>1531</v>
      </c>
      <c r="T256" s="117" t="s">
        <v>1514</v>
      </c>
    </row>
    <row r="257" s="111" customFormat="1" hidden="1" customHeight="1" spans="1:20">
      <c r="A257" s="144" t="s">
        <v>1508</v>
      </c>
      <c r="B257" s="134" t="s">
        <v>124</v>
      </c>
      <c r="C257" s="117" t="s">
        <v>118</v>
      </c>
      <c r="D257" s="149" t="s">
        <v>1581</v>
      </c>
      <c r="E257" s="117" t="s">
        <v>1230</v>
      </c>
      <c r="F257" s="147">
        <v>46312</v>
      </c>
      <c r="G257" s="111"/>
      <c r="H257" s="117" t="s">
        <v>1382</v>
      </c>
      <c r="I257" s="117" t="s">
        <v>1286</v>
      </c>
      <c r="J257" s="117" t="s">
        <v>1528</v>
      </c>
      <c r="K257" s="117" t="s">
        <v>1529</v>
      </c>
      <c r="L257" s="117">
        <v>1800</v>
      </c>
      <c r="M257" s="117">
        <v>32.4</v>
      </c>
      <c r="N257" s="117"/>
      <c r="O257" s="117">
        <v>3</v>
      </c>
      <c r="P257" s="137"/>
      <c r="Q257" s="117" t="s">
        <v>1530</v>
      </c>
      <c r="R257" s="117" t="s">
        <v>1512</v>
      </c>
      <c r="S257" s="117" t="s">
        <v>1531</v>
      </c>
      <c r="T257" s="117" t="s">
        <v>1514</v>
      </c>
    </row>
    <row r="258" s="111" customFormat="1" hidden="1" customHeight="1" spans="1:20">
      <c r="A258" s="144" t="s">
        <v>1508</v>
      </c>
      <c r="B258" s="134" t="s">
        <v>124</v>
      </c>
      <c r="C258" s="117" t="s">
        <v>118</v>
      </c>
      <c r="D258" s="149" t="s">
        <v>1582</v>
      </c>
      <c r="E258" s="117" t="s">
        <v>1230</v>
      </c>
      <c r="F258" s="147">
        <v>46312</v>
      </c>
      <c r="G258" s="111"/>
      <c r="H258" s="117" t="s">
        <v>1382</v>
      </c>
      <c r="I258" s="117" t="s">
        <v>1286</v>
      </c>
      <c r="J258" s="117" t="s">
        <v>1528</v>
      </c>
      <c r="K258" s="117" t="s">
        <v>1529</v>
      </c>
      <c r="L258" s="117">
        <v>1800</v>
      </c>
      <c r="M258" s="117">
        <v>22.65</v>
      </c>
      <c r="N258" s="117"/>
      <c r="O258" s="117">
        <v>3</v>
      </c>
      <c r="P258" s="137"/>
      <c r="Q258" s="117" t="s">
        <v>1530</v>
      </c>
      <c r="R258" s="117" t="s">
        <v>1512</v>
      </c>
      <c r="S258" s="117" t="s">
        <v>1531</v>
      </c>
      <c r="T258" s="117" t="s">
        <v>1514</v>
      </c>
    </row>
    <row r="259" s="111" customFormat="1" customHeight="1" spans="1:20">
      <c r="A259" s="144" t="s">
        <v>1508</v>
      </c>
      <c r="B259" s="134" t="s">
        <v>124</v>
      </c>
      <c r="C259" s="117" t="s">
        <v>118</v>
      </c>
      <c r="D259" s="149" t="s">
        <v>1583</v>
      </c>
      <c r="E259" s="117" t="s">
        <v>1230</v>
      </c>
      <c r="F259" s="147">
        <v>46314</v>
      </c>
      <c r="G259" s="111"/>
      <c r="H259" s="117" t="s">
        <v>1382</v>
      </c>
      <c r="I259" s="117" t="s">
        <v>1584</v>
      </c>
      <c r="J259" s="117" t="s">
        <v>1482</v>
      </c>
      <c r="K259" s="117" t="s">
        <v>1585</v>
      </c>
      <c r="L259" s="117">
        <v>400</v>
      </c>
      <c r="M259" s="150">
        <v>26.75</v>
      </c>
      <c r="N259" s="117"/>
      <c r="O259" s="150">
        <v>5</v>
      </c>
      <c r="P259" s="137"/>
      <c r="Q259" s="117" t="s">
        <v>1586</v>
      </c>
      <c r="R259" s="117" t="s">
        <v>1512</v>
      </c>
      <c r="S259" s="117" t="s">
        <v>1587</v>
      </c>
      <c r="T259" s="117" t="s">
        <v>1514</v>
      </c>
    </row>
    <row r="260" s="111" customFormat="1" customHeight="1" spans="1:20">
      <c r="A260" s="144" t="s">
        <v>1508</v>
      </c>
      <c r="B260" s="134" t="s">
        <v>124</v>
      </c>
      <c r="C260" s="117" t="s">
        <v>118</v>
      </c>
      <c r="D260" s="149" t="s">
        <v>1588</v>
      </c>
      <c r="E260" s="117" t="s">
        <v>1230</v>
      </c>
      <c r="F260" s="147">
        <v>46314</v>
      </c>
      <c r="G260" s="111"/>
      <c r="H260" s="117" t="s">
        <v>1382</v>
      </c>
      <c r="I260" s="117" t="s">
        <v>1584</v>
      </c>
      <c r="J260" s="117" t="s">
        <v>1482</v>
      </c>
      <c r="K260" s="117" t="s">
        <v>1585</v>
      </c>
      <c r="L260" s="117">
        <v>400</v>
      </c>
      <c r="M260" s="150">
        <v>26.7</v>
      </c>
      <c r="N260" s="117"/>
      <c r="O260" s="150">
        <v>5</v>
      </c>
      <c r="P260" s="137"/>
      <c r="Q260" s="117" t="s">
        <v>1586</v>
      </c>
      <c r="R260" s="117" t="s">
        <v>1512</v>
      </c>
      <c r="S260" s="117" t="s">
        <v>1587</v>
      </c>
      <c r="T260" s="117" t="s">
        <v>1514</v>
      </c>
    </row>
    <row r="261" s="111" customFormat="1" customHeight="1" spans="1:20">
      <c r="A261" s="144" t="s">
        <v>1508</v>
      </c>
      <c r="B261" s="134" t="s">
        <v>124</v>
      </c>
      <c r="C261" s="117" t="s">
        <v>118</v>
      </c>
      <c r="D261" s="149" t="s">
        <v>1589</v>
      </c>
      <c r="E261" s="117" t="s">
        <v>1230</v>
      </c>
      <c r="F261" s="147">
        <v>46314</v>
      </c>
      <c r="G261" s="111"/>
      <c r="H261" s="117" t="s">
        <v>1382</v>
      </c>
      <c r="I261" s="117" t="s">
        <v>1584</v>
      </c>
      <c r="J261" s="117" t="s">
        <v>1482</v>
      </c>
      <c r="K261" s="117" t="s">
        <v>1585</v>
      </c>
      <c r="L261" s="117">
        <v>400</v>
      </c>
      <c r="M261" s="150">
        <v>26.8</v>
      </c>
      <c r="N261" s="117"/>
      <c r="O261" s="150">
        <v>5</v>
      </c>
      <c r="P261" s="137"/>
      <c r="Q261" s="117" t="s">
        <v>1586</v>
      </c>
      <c r="R261" s="117" t="s">
        <v>1512</v>
      </c>
      <c r="S261" s="117" t="s">
        <v>1587</v>
      </c>
      <c r="T261" s="117" t="s">
        <v>1514</v>
      </c>
    </row>
    <row r="262" s="111" customFormat="1" customHeight="1" spans="1:20">
      <c r="A262" s="144" t="s">
        <v>1508</v>
      </c>
      <c r="B262" s="134" t="s">
        <v>124</v>
      </c>
      <c r="C262" s="117" t="s">
        <v>118</v>
      </c>
      <c r="D262" s="149" t="s">
        <v>1590</v>
      </c>
      <c r="E262" s="117" t="s">
        <v>1230</v>
      </c>
      <c r="F262" s="147">
        <v>46314</v>
      </c>
      <c r="G262" s="111"/>
      <c r="H262" s="117" t="s">
        <v>1382</v>
      </c>
      <c r="I262" s="117" t="s">
        <v>1584</v>
      </c>
      <c r="J262" s="117" t="s">
        <v>1482</v>
      </c>
      <c r="K262" s="117" t="s">
        <v>1585</v>
      </c>
      <c r="L262" s="117">
        <v>400</v>
      </c>
      <c r="M262" s="150">
        <v>26.4</v>
      </c>
      <c r="N262" s="117"/>
      <c r="O262" s="150">
        <v>5</v>
      </c>
      <c r="P262" s="137"/>
      <c r="Q262" s="117" t="s">
        <v>1586</v>
      </c>
      <c r="R262" s="117" t="s">
        <v>1512</v>
      </c>
      <c r="S262" s="117" t="s">
        <v>1587</v>
      </c>
      <c r="T262" s="117" t="s">
        <v>1514</v>
      </c>
    </row>
    <row r="263" s="111" customFormat="1" customHeight="1" spans="1:20">
      <c r="A263" s="144" t="s">
        <v>1508</v>
      </c>
      <c r="B263" s="134" t="s">
        <v>124</v>
      </c>
      <c r="C263" s="117" t="s">
        <v>118</v>
      </c>
      <c r="D263" s="149" t="s">
        <v>1591</v>
      </c>
      <c r="E263" s="117" t="s">
        <v>1230</v>
      </c>
      <c r="F263" s="147">
        <v>46314</v>
      </c>
      <c r="G263" s="111"/>
      <c r="H263" s="117" t="s">
        <v>1382</v>
      </c>
      <c r="I263" s="117" t="s">
        <v>1584</v>
      </c>
      <c r="J263" s="117" t="s">
        <v>1482</v>
      </c>
      <c r="K263" s="117" t="s">
        <v>1585</v>
      </c>
      <c r="L263" s="117">
        <v>400</v>
      </c>
      <c r="M263" s="150">
        <v>26.85</v>
      </c>
      <c r="N263" s="117"/>
      <c r="O263" s="150">
        <v>5</v>
      </c>
      <c r="P263" s="137"/>
      <c r="Q263" s="117" t="s">
        <v>1586</v>
      </c>
      <c r="R263" s="117" t="s">
        <v>1512</v>
      </c>
      <c r="S263" s="117" t="s">
        <v>1587</v>
      </c>
      <c r="T263" s="117" t="s">
        <v>1514</v>
      </c>
    </row>
    <row r="264" s="111" customFormat="1" customHeight="1" spans="1:20">
      <c r="A264" s="144" t="s">
        <v>1508</v>
      </c>
      <c r="B264" s="134" t="s">
        <v>124</v>
      </c>
      <c r="C264" s="117" t="s">
        <v>118</v>
      </c>
      <c r="D264" s="149" t="s">
        <v>1592</v>
      </c>
      <c r="E264" s="117" t="s">
        <v>1230</v>
      </c>
      <c r="F264" s="147">
        <v>46314</v>
      </c>
      <c r="G264" s="111"/>
      <c r="H264" s="117" t="s">
        <v>1382</v>
      </c>
      <c r="I264" s="117" t="s">
        <v>1584</v>
      </c>
      <c r="J264" s="117" t="s">
        <v>1482</v>
      </c>
      <c r="K264" s="117" t="s">
        <v>1585</v>
      </c>
      <c r="L264" s="117">
        <v>400</v>
      </c>
      <c r="M264" s="150">
        <v>21.35</v>
      </c>
      <c r="N264" s="117"/>
      <c r="O264" s="150">
        <v>4</v>
      </c>
      <c r="P264" s="137"/>
      <c r="Q264" s="117" t="s">
        <v>1586</v>
      </c>
      <c r="R264" s="117" t="s">
        <v>1512</v>
      </c>
      <c r="S264" s="117" t="s">
        <v>1587</v>
      </c>
      <c r="T264" s="117" t="s">
        <v>1514</v>
      </c>
    </row>
    <row r="265" s="111" customFormat="1" customHeight="1" spans="1:20">
      <c r="A265" s="144" t="s">
        <v>1508</v>
      </c>
      <c r="B265" s="134" t="s">
        <v>124</v>
      </c>
      <c r="C265" s="117" t="s">
        <v>118</v>
      </c>
      <c r="D265" s="149" t="s">
        <v>1593</v>
      </c>
      <c r="E265" s="117" t="s">
        <v>1230</v>
      </c>
      <c r="F265" s="147">
        <v>46314</v>
      </c>
      <c r="G265" s="111"/>
      <c r="H265" s="117" t="s">
        <v>1382</v>
      </c>
      <c r="I265" s="117" t="s">
        <v>1584</v>
      </c>
      <c r="J265" s="117" t="s">
        <v>1482</v>
      </c>
      <c r="K265" s="117" t="s">
        <v>1585</v>
      </c>
      <c r="L265" s="117">
        <v>400</v>
      </c>
      <c r="M265" s="150">
        <v>5.55</v>
      </c>
      <c r="N265" s="117"/>
      <c r="O265" s="150">
        <v>2</v>
      </c>
      <c r="P265" s="137"/>
      <c r="Q265" s="117" t="s">
        <v>1586</v>
      </c>
      <c r="R265" s="117" t="s">
        <v>1512</v>
      </c>
      <c r="S265" s="117" t="s">
        <v>1587</v>
      </c>
      <c r="T265" s="117" t="s">
        <v>1514</v>
      </c>
    </row>
    <row r="266" s="111" customFormat="1" customHeight="1" spans="1:20">
      <c r="A266" s="144" t="s">
        <v>1508</v>
      </c>
      <c r="B266" s="134" t="s">
        <v>124</v>
      </c>
      <c r="C266" s="117" t="s">
        <v>118</v>
      </c>
      <c r="D266" s="149" t="s">
        <v>1594</v>
      </c>
      <c r="E266" s="117" t="s">
        <v>1230</v>
      </c>
      <c r="F266" s="147">
        <v>46314</v>
      </c>
      <c r="G266" s="111"/>
      <c r="H266" s="117" t="s">
        <v>1382</v>
      </c>
      <c r="I266" s="117" t="s">
        <v>1584</v>
      </c>
      <c r="J266" s="117" t="s">
        <v>1482</v>
      </c>
      <c r="K266" s="117" t="s">
        <v>1585</v>
      </c>
      <c r="L266" s="117">
        <v>300</v>
      </c>
      <c r="M266" s="150">
        <v>29.55</v>
      </c>
      <c r="N266" s="117"/>
      <c r="O266" s="150">
        <v>5</v>
      </c>
      <c r="P266" s="137"/>
      <c r="Q266" s="117" t="s">
        <v>1586</v>
      </c>
      <c r="R266" s="117" t="s">
        <v>1512</v>
      </c>
      <c r="S266" s="117" t="s">
        <v>1587</v>
      </c>
      <c r="T266" s="117" t="s">
        <v>1514</v>
      </c>
    </row>
    <row r="267" s="111" customFormat="1" customHeight="1" spans="1:20">
      <c r="A267" s="144" t="s">
        <v>1508</v>
      </c>
      <c r="B267" s="134" t="s">
        <v>124</v>
      </c>
      <c r="C267" s="117" t="s">
        <v>118</v>
      </c>
      <c r="D267" s="149" t="s">
        <v>1595</v>
      </c>
      <c r="E267" s="117" t="s">
        <v>1230</v>
      </c>
      <c r="F267" s="147">
        <v>46314</v>
      </c>
      <c r="G267" s="111"/>
      <c r="H267" s="117" t="s">
        <v>1382</v>
      </c>
      <c r="I267" s="117" t="s">
        <v>1584</v>
      </c>
      <c r="J267" s="117" t="s">
        <v>1482</v>
      </c>
      <c r="K267" s="117" t="s">
        <v>1585</v>
      </c>
      <c r="L267" s="117">
        <v>300</v>
      </c>
      <c r="M267" s="150">
        <v>29.7</v>
      </c>
      <c r="N267" s="117"/>
      <c r="O267" s="150">
        <v>5</v>
      </c>
      <c r="P267" s="137"/>
      <c r="Q267" s="117" t="s">
        <v>1586</v>
      </c>
      <c r="R267" s="117" t="s">
        <v>1512</v>
      </c>
      <c r="S267" s="117" t="s">
        <v>1587</v>
      </c>
      <c r="T267" s="117" t="s">
        <v>1514</v>
      </c>
    </row>
    <row r="268" s="111" customFormat="1" customHeight="1" spans="1:20">
      <c r="A268" s="144" t="s">
        <v>1508</v>
      </c>
      <c r="B268" s="134" t="s">
        <v>124</v>
      </c>
      <c r="C268" s="117" t="s">
        <v>118</v>
      </c>
      <c r="D268" s="149" t="s">
        <v>1596</v>
      </c>
      <c r="E268" s="117" t="s">
        <v>1230</v>
      </c>
      <c r="F268" s="147">
        <v>46314</v>
      </c>
      <c r="G268" s="111"/>
      <c r="H268" s="117" t="s">
        <v>1382</v>
      </c>
      <c r="I268" s="117" t="s">
        <v>1584</v>
      </c>
      <c r="J268" s="117" t="s">
        <v>1482</v>
      </c>
      <c r="K268" s="117" t="s">
        <v>1585</v>
      </c>
      <c r="L268" s="117">
        <v>300</v>
      </c>
      <c r="M268" s="150">
        <v>29.6</v>
      </c>
      <c r="N268" s="117"/>
      <c r="O268" s="150">
        <v>5</v>
      </c>
      <c r="P268" s="137"/>
      <c r="Q268" s="117" t="s">
        <v>1586</v>
      </c>
      <c r="R268" s="117" t="s">
        <v>1512</v>
      </c>
      <c r="S268" s="117" t="s">
        <v>1587</v>
      </c>
      <c r="T268" s="117" t="s">
        <v>1514</v>
      </c>
    </row>
    <row r="269" s="111" customFormat="1" customHeight="1" spans="1:20">
      <c r="A269" s="144" t="s">
        <v>1508</v>
      </c>
      <c r="B269" s="134" t="s">
        <v>124</v>
      </c>
      <c r="C269" s="117" t="s">
        <v>118</v>
      </c>
      <c r="D269" s="149" t="s">
        <v>1597</v>
      </c>
      <c r="E269" s="117" t="s">
        <v>1230</v>
      </c>
      <c r="F269" s="147">
        <v>46314</v>
      </c>
      <c r="G269" s="111"/>
      <c r="H269" s="117" t="s">
        <v>1382</v>
      </c>
      <c r="I269" s="117" t="s">
        <v>1584</v>
      </c>
      <c r="J269" s="117" t="s">
        <v>1482</v>
      </c>
      <c r="K269" s="117" t="s">
        <v>1585</v>
      </c>
      <c r="L269" s="117">
        <v>300</v>
      </c>
      <c r="M269" s="150">
        <v>29.35</v>
      </c>
      <c r="N269" s="117"/>
      <c r="O269" s="150">
        <v>5</v>
      </c>
      <c r="P269" s="137"/>
      <c r="Q269" s="117" t="s">
        <v>1586</v>
      </c>
      <c r="R269" s="117" t="s">
        <v>1512</v>
      </c>
      <c r="S269" s="117" t="s">
        <v>1587</v>
      </c>
      <c r="T269" s="117" t="s">
        <v>1514</v>
      </c>
    </row>
    <row r="270" s="111" customFormat="1" customHeight="1" spans="1:20">
      <c r="A270" s="144" t="s">
        <v>1508</v>
      </c>
      <c r="B270" s="134" t="s">
        <v>124</v>
      </c>
      <c r="C270" s="117" t="s">
        <v>118</v>
      </c>
      <c r="D270" s="149" t="s">
        <v>1598</v>
      </c>
      <c r="E270" s="117" t="s">
        <v>1230</v>
      </c>
      <c r="F270" s="147">
        <v>46314</v>
      </c>
      <c r="G270" s="111"/>
      <c r="H270" s="117" t="s">
        <v>1382</v>
      </c>
      <c r="I270" s="117" t="s">
        <v>1584</v>
      </c>
      <c r="J270" s="117" t="s">
        <v>1482</v>
      </c>
      <c r="K270" s="117" t="s">
        <v>1585</v>
      </c>
      <c r="L270" s="117">
        <v>300</v>
      </c>
      <c r="M270" s="150">
        <v>29.25</v>
      </c>
      <c r="N270" s="117"/>
      <c r="O270" s="150">
        <v>5</v>
      </c>
      <c r="P270" s="137"/>
      <c r="Q270" s="117" t="s">
        <v>1586</v>
      </c>
      <c r="R270" s="117" t="s">
        <v>1512</v>
      </c>
      <c r="S270" s="117" t="s">
        <v>1587</v>
      </c>
      <c r="T270" s="117" t="s">
        <v>1514</v>
      </c>
    </row>
    <row r="271" s="111" customFormat="1" customHeight="1" spans="1:20">
      <c r="A271" s="144" t="s">
        <v>1508</v>
      </c>
      <c r="B271" s="134" t="s">
        <v>124</v>
      </c>
      <c r="C271" s="117" t="s">
        <v>118</v>
      </c>
      <c r="D271" s="149" t="s">
        <v>1599</v>
      </c>
      <c r="E271" s="117" t="s">
        <v>1230</v>
      </c>
      <c r="F271" s="147">
        <v>46314</v>
      </c>
      <c r="G271" s="111"/>
      <c r="H271" s="117" t="s">
        <v>1382</v>
      </c>
      <c r="I271" s="117" t="s">
        <v>1584</v>
      </c>
      <c r="J271" s="117" t="s">
        <v>1482</v>
      </c>
      <c r="K271" s="117" t="s">
        <v>1585</v>
      </c>
      <c r="L271" s="117">
        <v>300</v>
      </c>
      <c r="M271" s="150">
        <v>29.1</v>
      </c>
      <c r="N271" s="117"/>
      <c r="O271" s="150">
        <v>5</v>
      </c>
      <c r="P271" s="137"/>
      <c r="Q271" s="117" t="s">
        <v>1586</v>
      </c>
      <c r="R271" s="117" t="s">
        <v>1512</v>
      </c>
      <c r="S271" s="117" t="s">
        <v>1587</v>
      </c>
      <c r="T271" s="117" t="s">
        <v>1514</v>
      </c>
    </row>
    <row r="272" s="111" customFormat="1" customHeight="1" spans="1:20">
      <c r="A272" s="144" t="s">
        <v>1508</v>
      </c>
      <c r="B272" s="134" t="s">
        <v>124</v>
      </c>
      <c r="C272" s="117" t="s">
        <v>118</v>
      </c>
      <c r="D272" s="149" t="s">
        <v>1600</v>
      </c>
      <c r="E272" s="117" t="s">
        <v>1230</v>
      </c>
      <c r="F272" s="147">
        <v>46314</v>
      </c>
      <c r="G272" s="111"/>
      <c r="H272" s="117" t="s">
        <v>1382</v>
      </c>
      <c r="I272" s="117" t="s">
        <v>1584</v>
      </c>
      <c r="J272" s="117" t="s">
        <v>1482</v>
      </c>
      <c r="K272" s="117" t="s">
        <v>1585</v>
      </c>
      <c r="L272" s="117">
        <v>300</v>
      </c>
      <c r="M272" s="150">
        <v>2.55</v>
      </c>
      <c r="N272" s="117"/>
      <c r="O272" s="150">
        <v>2</v>
      </c>
      <c r="P272" s="137"/>
      <c r="Q272" s="117" t="s">
        <v>1586</v>
      </c>
      <c r="R272" s="117" t="s">
        <v>1512</v>
      </c>
      <c r="S272" s="117" t="s">
        <v>1587</v>
      </c>
      <c r="T272" s="117" t="s">
        <v>1514</v>
      </c>
    </row>
    <row r="273" s="111" customFormat="1" customHeight="1" spans="1:20">
      <c r="A273" s="144" t="s">
        <v>1508</v>
      </c>
      <c r="B273" s="134" t="s">
        <v>124</v>
      </c>
      <c r="C273" s="117" t="s">
        <v>118</v>
      </c>
      <c r="D273" s="117" t="s">
        <v>1601</v>
      </c>
      <c r="E273" s="117" t="s">
        <v>1230</v>
      </c>
      <c r="F273" s="147">
        <v>46314</v>
      </c>
      <c r="G273" s="111"/>
      <c r="H273" s="117" t="s">
        <v>1382</v>
      </c>
      <c r="I273" s="117" t="s">
        <v>1584</v>
      </c>
      <c r="J273" s="117" t="s">
        <v>1482</v>
      </c>
      <c r="K273" s="117" t="s">
        <v>1602</v>
      </c>
      <c r="L273" s="117">
        <v>300</v>
      </c>
      <c r="M273" s="150">
        <v>30</v>
      </c>
      <c r="N273" s="117"/>
      <c r="O273" s="150">
        <v>5</v>
      </c>
      <c r="P273" s="137"/>
      <c r="Q273" s="117" t="s">
        <v>1586</v>
      </c>
      <c r="R273" s="117" t="s">
        <v>1512</v>
      </c>
      <c r="S273" s="117" t="s">
        <v>1587</v>
      </c>
      <c r="T273" s="117" t="s">
        <v>1514</v>
      </c>
    </row>
    <row r="274" s="111" customFormat="1" customHeight="1" spans="1:20">
      <c r="A274" s="144" t="s">
        <v>1508</v>
      </c>
      <c r="B274" s="134" t="s">
        <v>124</v>
      </c>
      <c r="C274" s="117" t="s">
        <v>118</v>
      </c>
      <c r="D274" s="117" t="s">
        <v>1603</v>
      </c>
      <c r="E274" s="117" t="s">
        <v>1230</v>
      </c>
      <c r="F274" s="147">
        <v>46314</v>
      </c>
      <c r="G274" s="111"/>
      <c r="H274" s="117" t="s">
        <v>1382</v>
      </c>
      <c r="I274" s="117" t="s">
        <v>1584</v>
      </c>
      <c r="J274" s="117" t="s">
        <v>1482</v>
      </c>
      <c r="K274" s="117" t="s">
        <v>1602</v>
      </c>
      <c r="L274" s="117">
        <v>300</v>
      </c>
      <c r="M274" s="150">
        <v>29.9</v>
      </c>
      <c r="N274" s="117"/>
      <c r="O274" s="150">
        <v>5</v>
      </c>
      <c r="P274" s="137"/>
      <c r="Q274" s="117" t="s">
        <v>1586</v>
      </c>
      <c r="R274" s="117" t="s">
        <v>1512</v>
      </c>
      <c r="S274" s="117" t="s">
        <v>1587</v>
      </c>
      <c r="T274" s="117" t="s">
        <v>1514</v>
      </c>
    </row>
    <row r="275" s="111" customFormat="1" customHeight="1" spans="1:20">
      <c r="A275" s="144" t="s">
        <v>1508</v>
      </c>
      <c r="B275" s="134" t="s">
        <v>124</v>
      </c>
      <c r="C275" s="117" t="s">
        <v>118</v>
      </c>
      <c r="D275" s="117" t="s">
        <v>1604</v>
      </c>
      <c r="E275" s="117" t="s">
        <v>1230</v>
      </c>
      <c r="F275" s="147">
        <v>46314</v>
      </c>
      <c r="G275" s="111"/>
      <c r="H275" s="117" t="s">
        <v>1382</v>
      </c>
      <c r="I275" s="117" t="s">
        <v>1584</v>
      </c>
      <c r="J275" s="117" t="s">
        <v>1482</v>
      </c>
      <c r="K275" s="117" t="s">
        <v>1602</v>
      </c>
      <c r="L275" s="117">
        <v>300</v>
      </c>
      <c r="M275" s="150">
        <v>30</v>
      </c>
      <c r="N275" s="117"/>
      <c r="O275" s="150">
        <v>5</v>
      </c>
      <c r="P275" s="137"/>
      <c r="Q275" s="117" t="s">
        <v>1586</v>
      </c>
      <c r="R275" s="117" t="s">
        <v>1512</v>
      </c>
      <c r="S275" s="117" t="s">
        <v>1587</v>
      </c>
      <c r="T275" s="117" t="s">
        <v>1514</v>
      </c>
    </row>
    <row r="276" s="111" customFormat="1" customHeight="1" spans="1:20">
      <c r="A276" s="144" t="s">
        <v>1508</v>
      </c>
      <c r="B276" s="134" t="s">
        <v>124</v>
      </c>
      <c r="C276" s="117" t="s">
        <v>118</v>
      </c>
      <c r="D276" s="117" t="s">
        <v>1605</v>
      </c>
      <c r="E276" s="117" t="s">
        <v>1230</v>
      </c>
      <c r="F276" s="147">
        <v>46314</v>
      </c>
      <c r="G276" s="111"/>
      <c r="H276" s="117" t="s">
        <v>1382</v>
      </c>
      <c r="I276" s="117" t="s">
        <v>1584</v>
      </c>
      <c r="J276" s="117" t="s">
        <v>1482</v>
      </c>
      <c r="K276" s="117" t="s">
        <v>1602</v>
      </c>
      <c r="L276" s="117">
        <v>300</v>
      </c>
      <c r="M276" s="150">
        <v>30.05</v>
      </c>
      <c r="N276" s="117"/>
      <c r="O276" s="150">
        <v>5</v>
      </c>
      <c r="P276" s="137"/>
      <c r="Q276" s="117" t="s">
        <v>1586</v>
      </c>
      <c r="R276" s="117" t="s">
        <v>1512</v>
      </c>
      <c r="S276" s="117" t="s">
        <v>1587</v>
      </c>
      <c r="T276" s="117" t="s">
        <v>1514</v>
      </c>
    </row>
    <row r="277" s="111" customFormat="1" customHeight="1" spans="1:20">
      <c r="A277" s="144" t="s">
        <v>1508</v>
      </c>
      <c r="B277" s="134" t="s">
        <v>124</v>
      </c>
      <c r="C277" s="117" t="s">
        <v>118</v>
      </c>
      <c r="D277" s="117" t="s">
        <v>1606</v>
      </c>
      <c r="E277" s="117" t="s">
        <v>1230</v>
      </c>
      <c r="F277" s="147">
        <v>46314</v>
      </c>
      <c r="G277" s="111"/>
      <c r="H277" s="117" t="s">
        <v>1382</v>
      </c>
      <c r="I277" s="117" t="s">
        <v>1584</v>
      </c>
      <c r="J277" s="117" t="s">
        <v>1482</v>
      </c>
      <c r="K277" s="117" t="s">
        <v>1602</v>
      </c>
      <c r="L277" s="117">
        <v>300</v>
      </c>
      <c r="M277" s="150">
        <v>30.1</v>
      </c>
      <c r="N277" s="117"/>
      <c r="O277" s="150">
        <v>5</v>
      </c>
      <c r="P277" s="137"/>
      <c r="Q277" s="117" t="s">
        <v>1586</v>
      </c>
      <c r="R277" s="117" t="s">
        <v>1512</v>
      </c>
      <c r="S277" s="117" t="s">
        <v>1587</v>
      </c>
      <c r="T277" s="117" t="s">
        <v>1514</v>
      </c>
    </row>
    <row r="278" s="111" customFormat="1" customHeight="1" spans="1:20">
      <c r="A278" s="144" t="s">
        <v>1508</v>
      </c>
      <c r="B278" s="134" t="s">
        <v>124</v>
      </c>
      <c r="C278" s="117" t="s">
        <v>118</v>
      </c>
      <c r="D278" s="117" t="s">
        <v>1607</v>
      </c>
      <c r="E278" s="117" t="s">
        <v>1230</v>
      </c>
      <c r="F278" s="147">
        <v>46314</v>
      </c>
      <c r="G278" s="111"/>
      <c r="H278" s="117" t="s">
        <v>1382</v>
      </c>
      <c r="I278" s="117" t="s">
        <v>1584</v>
      </c>
      <c r="J278" s="117" t="s">
        <v>1482</v>
      </c>
      <c r="K278" s="117" t="s">
        <v>1602</v>
      </c>
      <c r="L278" s="117">
        <v>300</v>
      </c>
      <c r="M278" s="150">
        <v>29.8</v>
      </c>
      <c r="N278" s="117"/>
      <c r="O278" s="150">
        <v>5</v>
      </c>
      <c r="P278" s="137"/>
      <c r="Q278" s="117" t="s">
        <v>1586</v>
      </c>
      <c r="R278" s="117" t="s">
        <v>1512</v>
      </c>
      <c r="S278" s="117" t="s">
        <v>1587</v>
      </c>
      <c r="T278" s="117" t="s">
        <v>1514</v>
      </c>
    </row>
    <row r="279" s="111" customFormat="1" customHeight="1" spans="1:20">
      <c r="A279" s="144" t="s">
        <v>1508</v>
      </c>
      <c r="B279" s="134" t="s">
        <v>124</v>
      </c>
      <c r="C279" s="117" t="s">
        <v>118</v>
      </c>
      <c r="D279" s="117" t="s">
        <v>1608</v>
      </c>
      <c r="E279" s="117" t="s">
        <v>1230</v>
      </c>
      <c r="F279" s="147">
        <v>46314</v>
      </c>
      <c r="G279" s="111"/>
      <c r="H279" s="117" t="s">
        <v>1382</v>
      </c>
      <c r="I279" s="117" t="s">
        <v>1584</v>
      </c>
      <c r="J279" s="117" t="s">
        <v>1482</v>
      </c>
      <c r="K279" s="117" t="s">
        <v>1602</v>
      </c>
      <c r="L279" s="117">
        <v>300</v>
      </c>
      <c r="M279" s="150">
        <v>11.9</v>
      </c>
      <c r="N279" s="117"/>
      <c r="O279" s="150">
        <v>2</v>
      </c>
      <c r="P279" s="137"/>
      <c r="Q279" s="117" t="s">
        <v>1586</v>
      </c>
      <c r="R279" s="117" t="s">
        <v>1512</v>
      </c>
      <c r="S279" s="117" t="s">
        <v>1587</v>
      </c>
      <c r="T279" s="117" t="s">
        <v>1514</v>
      </c>
    </row>
    <row r="280" s="111" customFormat="1" customHeight="1" spans="1:20">
      <c r="A280" s="144" t="s">
        <v>1508</v>
      </c>
      <c r="B280" s="134" t="s">
        <v>124</v>
      </c>
      <c r="C280" s="117" t="s">
        <v>118</v>
      </c>
      <c r="D280" s="117" t="s">
        <v>1609</v>
      </c>
      <c r="E280" s="117" t="s">
        <v>1230</v>
      </c>
      <c r="F280" s="147">
        <v>46314</v>
      </c>
      <c r="G280" s="111"/>
      <c r="H280" s="117" t="s">
        <v>1382</v>
      </c>
      <c r="I280" s="117" t="s">
        <v>1584</v>
      </c>
      <c r="J280" s="117" t="s">
        <v>1482</v>
      </c>
      <c r="K280" s="117" t="s">
        <v>1602</v>
      </c>
      <c r="L280" s="117">
        <v>300</v>
      </c>
      <c r="M280" s="150">
        <v>1</v>
      </c>
      <c r="N280" s="117"/>
      <c r="O280" s="150">
        <v>1</v>
      </c>
      <c r="P280" s="137"/>
      <c r="Q280" s="117" t="s">
        <v>1586</v>
      </c>
      <c r="R280" s="117" t="s">
        <v>1512</v>
      </c>
      <c r="S280" s="117" t="s">
        <v>1587</v>
      </c>
      <c r="T280" s="117" t="s">
        <v>1514</v>
      </c>
    </row>
    <row r="281" s="111" customFormat="1" hidden="1" customHeight="1" spans="1:20">
      <c r="A281" s="144" t="s">
        <v>1508</v>
      </c>
      <c r="B281" s="134" t="s">
        <v>124</v>
      </c>
      <c r="C281" s="117" t="s">
        <v>118</v>
      </c>
      <c r="D281" s="151" t="s">
        <v>1610</v>
      </c>
      <c r="E281" s="117" t="s">
        <v>1230</v>
      </c>
      <c r="F281" s="147">
        <v>46314</v>
      </c>
      <c r="G281" s="111"/>
      <c r="H281" s="117" t="s">
        <v>1382</v>
      </c>
      <c r="I281" s="117" t="s">
        <v>1584</v>
      </c>
      <c r="J281" s="117" t="s">
        <v>1482</v>
      </c>
      <c r="K281" s="117" t="s">
        <v>1611</v>
      </c>
      <c r="L281" s="117">
        <v>1200</v>
      </c>
      <c r="M281" s="150">
        <v>24.9</v>
      </c>
      <c r="N281" s="117"/>
      <c r="O281" s="150">
        <v>3</v>
      </c>
      <c r="P281" s="137"/>
      <c r="Q281" s="117" t="s">
        <v>1586</v>
      </c>
      <c r="R281" s="117" t="s">
        <v>1512</v>
      </c>
      <c r="S281" s="117" t="s">
        <v>1587</v>
      </c>
      <c r="T281" s="117" t="s">
        <v>1514</v>
      </c>
    </row>
    <row r="282" s="111" customFormat="1" hidden="1" customHeight="1" spans="1:20">
      <c r="A282" s="144" t="s">
        <v>1508</v>
      </c>
      <c r="B282" s="134" t="s">
        <v>124</v>
      </c>
      <c r="C282" s="117" t="s">
        <v>118</v>
      </c>
      <c r="D282" s="151" t="s">
        <v>1612</v>
      </c>
      <c r="E282" s="117" t="s">
        <v>1230</v>
      </c>
      <c r="F282" s="147">
        <v>46314</v>
      </c>
      <c r="G282" s="111"/>
      <c r="H282" s="117" t="s">
        <v>1382</v>
      </c>
      <c r="I282" s="117" t="s">
        <v>1584</v>
      </c>
      <c r="J282" s="117" t="s">
        <v>1482</v>
      </c>
      <c r="K282" s="117" t="s">
        <v>1611</v>
      </c>
      <c r="L282" s="117">
        <v>1200</v>
      </c>
      <c r="M282" s="150">
        <v>25.1</v>
      </c>
      <c r="N282" s="117"/>
      <c r="O282" s="150">
        <v>3</v>
      </c>
      <c r="P282" s="137"/>
      <c r="Q282" s="117" t="s">
        <v>1586</v>
      </c>
      <c r="R282" s="117" t="s">
        <v>1512</v>
      </c>
      <c r="S282" s="117" t="s">
        <v>1587</v>
      </c>
      <c r="T282" s="117" t="s">
        <v>1514</v>
      </c>
    </row>
    <row r="283" s="111" customFormat="1" hidden="1" customHeight="1" spans="1:20">
      <c r="A283" s="144" t="s">
        <v>1508</v>
      </c>
      <c r="B283" s="134" t="s">
        <v>124</v>
      </c>
      <c r="C283" s="117" t="s">
        <v>118</v>
      </c>
      <c r="D283" s="151" t="s">
        <v>1613</v>
      </c>
      <c r="E283" s="117" t="s">
        <v>1230</v>
      </c>
      <c r="F283" s="147">
        <v>46314</v>
      </c>
      <c r="G283" s="111"/>
      <c r="H283" s="117" t="s">
        <v>1382</v>
      </c>
      <c r="I283" s="117" t="s">
        <v>1584</v>
      </c>
      <c r="J283" s="117" t="s">
        <v>1482</v>
      </c>
      <c r="K283" s="117" t="s">
        <v>1611</v>
      </c>
      <c r="L283" s="117">
        <v>1200</v>
      </c>
      <c r="M283" s="150">
        <v>24.7</v>
      </c>
      <c r="N283" s="117"/>
      <c r="O283" s="150">
        <v>3</v>
      </c>
      <c r="P283" s="137"/>
      <c r="Q283" s="117" t="s">
        <v>1586</v>
      </c>
      <c r="R283" s="117" t="s">
        <v>1512</v>
      </c>
      <c r="S283" s="117" t="s">
        <v>1587</v>
      </c>
      <c r="T283" s="117" t="s">
        <v>1514</v>
      </c>
    </row>
    <row r="284" s="111" customFormat="1" hidden="1" customHeight="1" spans="1:20">
      <c r="A284" s="144" t="s">
        <v>1508</v>
      </c>
      <c r="B284" s="134" t="s">
        <v>124</v>
      </c>
      <c r="C284" s="117" t="s">
        <v>118</v>
      </c>
      <c r="D284" s="151" t="s">
        <v>1614</v>
      </c>
      <c r="E284" s="117" t="s">
        <v>1230</v>
      </c>
      <c r="F284" s="147">
        <v>46314</v>
      </c>
      <c r="G284" s="111"/>
      <c r="H284" s="117" t="s">
        <v>1382</v>
      </c>
      <c r="I284" s="117" t="s">
        <v>1584</v>
      </c>
      <c r="J284" s="117" t="s">
        <v>1482</v>
      </c>
      <c r="K284" s="117" t="s">
        <v>1611</v>
      </c>
      <c r="L284" s="117">
        <v>1200</v>
      </c>
      <c r="M284" s="150">
        <v>24.9</v>
      </c>
      <c r="N284" s="117"/>
      <c r="O284" s="150">
        <v>3</v>
      </c>
      <c r="P284" s="137"/>
      <c r="Q284" s="117" t="s">
        <v>1586</v>
      </c>
      <c r="R284" s="117" t="s">
        <v>1512</v>
      </c>
      <c r="S284" s="117" t="s">
        <v>1587</v>
      </c>
      <c r="T284" s="117" t="s">
        <v>1514</v>
      </c>
    </row>
    <row r="285" s="111" customFormat="1" hidden="1" customHeight="1" spans="1:20">
      <c r="A285" s="144" t="s">
        <v>1508</v>
      </c>
      <c r="B285" s="134" t="s">
        <v>124</v>
      </c>
      <c r="C285" s="117" t="s">
        <v>118</v>
      </c>
      <c r="D285" s="151" t="s">
        <v>1615</v>
      </c>
      <c r="E285" s="117" t="s">
        <v>1230</v>
      </c>
      <c r="F285" s="147">
        <v>46314</v>
      </c>
      <c r="G285" s="111"/>
      <c r="H285" s="117" t="s">
        <v>1382</v>
      </c>
      <c r="I285" s="117" t="s">
        <v>1584</v>
      </c>
      <c r="J285" s="117" t="s">
        <v>1482</v>
      </c>
      <c r="K285" s="117" t="s">
        <v>1611</v>
      </c>
      <c r="L285" s="117">
        <v>1200</v>
      </c>
      <c r="M285" s="150">
        <v>24.9</v>
      </c>
      <c r="N285" s="117"/>
      <c r="O285" s="150">
        <v>3</v>
      </c>
      <c r="P285" s="137"/>
      <c r="Q285" s="117" t="s">
        <v>1586</v>
      </c>
      <c r="R285" s="117" t="s">
        <v>1512</v>
      </c>
      <c r="S285" s="117" t="s">
        <v>1587</v>
      </c>
      <c r="T285" s="117" t="s">
        <v>1514</v>
      </c>
    </row>
    <row r="286" s="111" customFormat="1" hidden="1" customHeight="1" spans="1:20">
      <c r="A286" s="144" t="s">
        <v>1508</v>
      </c>
      <c r="B286" s="134" t="s">
        <v>124</v>
      </c>
      <c r="C286" s="117" t="s">
        <v>118</v>
      </c>
      <c r="D286" s="151" t="s">
        <v>1616</v>
      </c>
      <c r="E286" s="117" t="s">
        <v>1230</v>
      </c>
      <c r="F286" s="147">
        <v>46314</v>
      </c>
      <c r="G286" s="111"/>
      <c r="H286" s="117" t="s">
        <v>1382</v>
      </c>
      <c r="I286" s="117" t="s">
        <v>1584</v>
      </c>
      <c r="J286" s="117" t="s">
        <v>1482</v>
      </c>
      <c r="K286" s="117" t="s">
        <v>1611</v>
      </c>
      <c r="L286" s="117">
        <v>1200</v>
      </c>
      <c r="M286" s="150">
        <v>24.95</v>
      </c>
      <c r="N286" s="117"/>
      <c r="O286" s="150">
        <v>3</v>
      </c>
      <c r="P286" s="137"/>
      <c r="Q286" s="117" t="s">
        <v>1586</v>
      </c>
      <c r="R286" s="117" t="s">
        <v>1512</v>
      </c>
      <c r="S286" s="117" t="s">
        <v>1587</v>
      </c>
      <c r="T286" s="117" t="s">
        <v>1514</v>
      </c>
    </row>
    <row r="287" s="111" customFormat="1" hidden="1" customHeight="1" spans="1:20">
      <c r="A287" s="144" t="s">
        <v>1508</v>
      </c>
      <c r="B287" s="134" t="s">
        <v>124</v>
      </c>
      <c r="C287" s="117" t="s">
        <v>118</v>
      </c>
      <c r="D287" s="151" t="s">
        <v>1617</v>
      </c>
      <c r="E287" s="117" t="s">
        <v>1230</v>
      </c>
      <c r="F287" s="147">
        <v>46314</v>
      </c>
      <c r="G287" s="111"/>
      <c r="H287" s="117" t="s">
        <v>1382</v>
      </c>
      <c r="I287" s="117" t="s">
        <v>1584</v>
      </c>
      <c r="J287" s="117" t="s">
        <v>1482</v>
      </c>
      <c r="K287" s="117" t="s">
        <v>1611</v>
      </c>
      <c r="L287" s="117">
        <v>1200</v>
      </c>
      <c r="M287" s="150">
        <v>24.9</v>
      </c>
      <c r="N287" s="117"/>
      <c r="O287" s="150">
        <v>3</v>
      </c>
      <c r="P287" s="137"/>
      <c r="Q287" s="117" t="s">
        <v>1586</v>
      </c>
      <c r="R287" s="117" t="s">
        <v>1512</v>
      </c>
      <c r="S287" s="117" t="s">
        <v>1587</v>
      </c>
      <c r="T287" s="117" t="s">
        <v>1514</v>
      </c>
    </row>
    <row r="288" s="111" customFormat="1" hidden="1" customHeight="1" spans="1:20">
      <c r="A288" s="144" t="s">
        <v>1508</v>
      </c>
      <c r="B288" s="134" t="s">
        <v>124</v>
      </c>
      <c r="C288" s="117" t="s">
        <v>118</v>
      </c>
      <c r="D288" s="151" t="s">
        <v>1618</v>
      </c>
      <c r="E288" s="117" t="s">
        <v>1230</v>
      </c>
      <c r="F288" s="147">
        <v>46314</v>
      </c>
      <c r="G288" s="111"/>
      <c r="H288" s="117" t="s">
        <v>1382</v>
      </c>
      <c r="I288" s="117" t="s">
        <v>1584</v>
      </c>
      <c r="J288" s="117" t="s">
        <v>1482</v>
      </c>
      <c r="K288" s="117" t="s">
        <v>1611</v>
      </c>
      <c r="L288" s="117">
        <v>1200</v>
      </c>
      <c r="M288" s="150">
        <v>24.85</v>
      </c>
      <c r="N288" s="117"/>
      <c r="O288" s="150">
        <v>3</v>
      </c>
      <c r="P288" s="137"/>
      <c r="Q288" s="117" t="s">
        <v>1586</v>
      </c>
      <c r="R288" s="117" t="s">
        <v>1512</v>
      </c>
      <c r="S288" s="117" t="s">
        <v>1587</v>
      </c>
      <c r="T288" s="117" t="s">
        <v>1514</v>
      </c>
    </row>
    <row r="289" s="111" customFormat="1" hidden="1" customHeight="1" spans="1:20">
      <c r="A289" s="144" t="s">
        <v>1508</v>
      </c>
      <c r="B289" s="134" t="s">
        <v>124</v>
      </c>
      <c r="C289" s="117" t="s">
        <v>118</v>
      </c>
      <c r="D289" s="151" t="s">
        <v>1619</v>
      </c>
      <c r="E289" s="117" t="s">
        <v>1230</v>
      </c>
      <c r="F289" s="147">
        <v>46314</v>
      </c>
      <c r="G289" s="111"/>
      <c r="H289" s="117" t="s">
        <v>1382</v>
      </c>
      <c r="I289" s="117" t="s">
        <v>1584</v>
      </c>
      <c r="J289" s="117" t="s">
        <v>1482</v>
      </c>
      <c r="K289" s="117" t="s">
        <v>1611</v>
      </c>
      <c r="L289" s="117">
        <v>1200</v>
      </c>
      <c r="M289" s="150">
        <v>24.95</v>
      </c>
      <c r="N289" s="117"/>
      <c r="O289" s="150">
        <v>3</v>
      </c>
      <c r="P289" s="137"/>
      <c r="Q289" s="117" t="s">
        <v>1586</v>
      </c>
      <c r="R289" s="117" t="s">
        <v>1512</v>
      </c>
      <c r="S289" s="117" t="s">
        <v>1587</v>
      </c>
      <c r="T289" s="117" t="s">
        <v>1514</v>
      </c>
    </row>
    <row r="290" s="111" customFormat="1" hidden="1" customHeight="1" spans="1:20">
      <c r="A290" s="144" t="s">
        <v>1508</v>
      </c>
      <c r="B290" s="134" t="s">
        <v>124</v>
      </c>
      <c r="C290" s="117" t="s">
        <v>118</v>
      </c>
      <c r="D290" s="151" t="s">
        <v>1620</v>
      </c>
      <c r="E290" s="117" t="s">
        <v>1230</v>
      </c>
      <c r="F290" s="147">
        <v>46314</v>
      </c>
      <c r="G290" s="111"/>
      <c r="H290" s="117" t="s">
        <v>1382</v>
      </c>
      <c r="I290" s="117" t="s">
        <v>1584</v>
      </c>
      <c r="J290" s="117" t="s">
        <v>1482</v>
      </c>
      <c r="K290" s="117" t="s">
        <v>1611</v>
      </c>
      <c r="L290" s="117">
        <v>1200</v>
      </c>
      <c r="M290" s="150">
        <v>24.85</v>
      </c>
      <c r="N290" s="117"/>
      <c r="O290" s="150">
        <v>3</v>
      </c>
      <c r="P290" s="137"/>
      <c r="Q290" s="117" t="s">
        <v>1586</v>
      </c>
      <c r="R290" s="117" t="s">
        <v>1512</v>
      </c>
      <c r="S290" s="117" t="s">
        <v>1587</v>
      </c>
      <c r="T290" s="117" t="s">
        <v>1514</v>
      </c>
    </row>
    <row r="291" s="111" customFormat="1" hidden="1" customHeight="1" spans="1:20">
      <c r="A291" s="144" t="s">
        <v>1508</v>
      </c>
      <c r="B291" s="134" t="s">
        <v>124</v>
      </c>
      <c r="C291" s="117" t="s">
        <v>118</v>
      </c>
      <c r="D291" s="151" t="s">
        <v>1621</v>
      </c>
      <c r="E291" s="117" t="s">
        <v>1230</v>
      </c>
      <c r="F291" s="147">
        <v>46314</v>
      </c>
      <c r="G291" s="111"/>
      <c r="H291" s="117" t="s">
        <v>1382</v>
      </c>
      <c r="I291" s="117" t="s">
        <v>1584</v>
      </c>
      <c r="J291" s="117" t="s">
        <v>1482</v>
      </c>
      <c r="K291" s="117" t="s">
        <v>1611</v>
      </c>
      <c r="L291" s="117">
        <v>1200</v>
      </c>
      <c r="M291" s="150">
        <v>24.8</v>
      </c>
      <c r="N291" s="117"/>
      <c r="O291" s="150">
        <v>3</v>
      </c>
      <c r="P291" s="137"/>
      <c r="Q291" s="117" t="s">
        <v>1586</v>
      </c>
      <c r="R291" s="117" t="s">
        <v>1512</v>
      </c>
      <c r="S291" s="117" t="s">
        <v>1587</v>
      </c>
      <c r="T291" s="117" t="s">
        <v>1514</v>
      </c>
    </row>
    <row r="292" s="111" customFormat="1" hidden="1" customHeight="1" spans="1:20">
      <c r="A292" s="144" t="s">
        <v>1508</v>
      </c>
      <c r="B292" s="134" t="s">
        <v>124</v>
      </c>
      <c r="C292" s="117" t="s">
        <v>118</v>
      </c>
      <c r="D292" s="151" t="s">
        <v>1622</v>
      </c>
      <c r="E292" s="117" t="s">
        <v>1230</v>
      </c>
      <c r="F292" s="147">
        <v>46314</v>
      </c>
      <c r="G292" s="111"/>
      <c r="H292" s="117" t="s">
        <v>1382</v>
      </c>
      <c r="I292" s="117" t="s">
        <v>1584</v>
      </c>
      <c r="J292" s="117" t="s">
        <v>1482</v>
      </c>
      <c r="K292" s="117" t="s">
        <v>1611</v>
      </c>
      <c r="L292" s="117">
        <v>1200</v>
      </c>
      <c r="M292" s="150">
        <v>24.9</v>
      </c>
      <c r="N292" s="117"/>
      <c r="O292" s="150">
        <v>3</v>
      </c>
      <c r="P292" s="137"/>
      <c r="Q292" s="117" t="s">
        <v>1586</v>
      </c>
      <c r="R292" s="117" t="s">
        <v>1512</v>
      </c>
      <c r="S292" s="117" t="s">
        <v>1587</v>
      </c>
      <c r="T292" s="117" t="s">
        <v>1514</v>
      </c>
    </row>
    <row r="293" s="111" customFormat="1" hidden="1" customHeight="1" spans="1:20">
      <c r="A293" s="144" t="s">
        <v>1508</v>
      </c>
      <c r="B293" s="134" t="s">
        <v>124</v>
      </c>
      <c r="C293" s="117" t="s">
        <v>118</v>
      </c>
      <c r="D293" s="151" t="s">
        <v>1623</v>
      </c>
      <c r="E293" s="117" t="s">
        <v>1230</v>
      </c>
      <c r="F293" s="147">
        <v>46314</v>
      </c>
      <c r="G293" s="111"/>
      <c r="H293" s="117" t="s">
        <v>1382</v>
      </c>
      <c r="I293" s="117" t="s">
        <v>1584</v>
      </c>
      <c r="J293" s="117" t="s">
        <v>1482</v>
      </c>
      <c r="K293" s="117" t="s">
        <v>1611</v>
      </c>
      <c r="L293" s="117">
        <v>1200</v>
      </c>
      <c r="M293" s="150">
        <v>24.85</v>
      </c>
      <c r="N293" s="117"/>
      <c r="O293" s="150">
        <v>3</v>
      </c>
      <c r="P293" s="137"/>
      <c r="Q293" s="117" t="s">
        <v>1586</v>
      </c>
      <c r="R293" s="117" t="s">
        <v>1512</v>
      </c>
      <c r="S293" s="117" t="s">
        <v>1587</v>
      </c>
      <c r="T293" s="117" t="s">
        <v>1514</v>
      </c>
    </row>
    <row r="294" s="111" customFormat="1" hidden="1" customHeight="1" spans="1:20">
      <c r="A294" s="144" t="s">
        <v>1508</v>
      </c>
      <c r="B294" s="134" t="s">
        <v>124</v>
      </c>
      <c r="C294" s="117" t="s">
        <v>118</v>
      </c>
      <c r="D294" s="151" t="s">
        <v>1624</v>
      </c>
      <c r="E294" s="117" t="s">
        <v>1230</v>
      </c>
      <c r="F294" s="147">
        <v>46314</v>
      </c>
      <c r="G294" s="111"/>
      <c r="H294" s="117" t="s">
        <v>1382</v>
      </c>
      <c r="I294" s="117" t="s">
        <v>1584</v>
      </c>
      <c r="J294" s="117" t="s">
        <v>1482</v>
      </c>
      <c r="K294" s="117" t="s">
        <v>1611</v>
      </c>
      <c r="L294" s="117">
        <v>1200</v>
      </c>
      <c r="M294" s="150">
        <v>24.95</v>
      </c>
      <c r="N294" s="117"/>
      <c r="O294" s="150">
        <v>3</v>
      </c>
      <c r="P294" s="137"/>
      <c r="Q294" s="117" t="s">
        <v>1586</v>
      </c>
      <c r="R294" s="117" t="s">
        <v>1512</v>
      </c>
      <c r="S294" s="117" t="s">
        <v>1587</v>
      </c>
      <c r="T294" s="117" t="s">
        <v>1514</v>
      </c>
    </row>
    <row r="295" s="111" customFormat="1" hidden="1" customHeight="1" spans="1:20">
      <c r="A295" s="144" t="s">
        <v>1508</v>
      </c>
      <c r="B295" s="134" t="s">
        <v>124</v>
      </c>
      <c r="C295" s="117" t="s">
        <v>118</v>
      </c>
      <c r="D295" s="151" t="s">
        <v>1625</v>
      </c>
      <c r="E295" s="117" t="s">
        <v>1230</v>
      </c>
      <c r="F295" s="147">
        <v>46314</v>
      </c>
      <c r="G295" s="111"/>
      <c r="H295" s="117" t="s">
        <v>1382</v>
      </c>
      <c r="I295" s="117" t="s">
        <v>1584</v>
      </c>
      <c r="J295" s="117" t="s">
        <v>1482</v>
      </c>
      <c r="K295" s="117" t="s">
        <v>1611</v>
      </c>
      <c r="L295" s="117">
        <v>1200</v>
      </c>
      <c r="M295" s="150">
        <v>24.9</v>
      </c>
      <c r="N295" s="117"/>
      <c r="O295" s="150">
        <v>3</v>
      </c>
      <c r="P295" s="137"/>
      <c r="Q295" s="117" t="s">
        <v>1586</v>
      </c>
      <c r="R295" s="117" t="s">
        <v>1512</v>
      </c>
      <c r="S295" s="117" t="s">
        <v>1587</v>
      </c>
      <c r="T295" s="117" t="s">
        <v>1514</v>
      </c>
    </row>
    <row r="296" s="111" customFormat="1" hidden="1" customHeight="1" spans="1:20">
      <c r="A296" s="144" t="s">
        <v>1508</v>
      </c>
      <c r="B296" s="134" t="s">
        <v>124</v>
      </c>
      <c r="C296" s="117" t="s">
        <v>118</v>
      </c>
      <c r="D296" s="151" t="s">
        <v>1626</v>
      </c>
      <c r="E296" s="117" t="s">
        <v>1230</v>
      </c>
      <c r="F296" s="147">
        <v>46314</v>
      </c>
      <c r="G296" s="111"/>
      <c r="H296" s="117" t="s">
        <v>1382</v>
      </c>
      <c r="I296" s="117" t="s">
        <v>1584</v>
      </c>
      <c r="J296" s="117" t="s">
        <v>1482</v>
      </c>
      <c r="K296" s="117" t="s">
        <v>1611</v>
      </c>
      <c r="L296" s="117">
        <v>1200</v>
      </c>
      <c r="M296" s="152">
        <v>24.9</v>
      </c>
      <c r="N296" s="117"/>
      <c r="O296" s="150">
        <v>3</v>
      </c>
      <c r="P296" s="137"/>
      <c r="Q296" s="117" t="s">
        <v>1586</v>
      </c>
      <c r="R296" s="117" t="s">
        <v>1512</v>
      </c>
      <c r="S296" s="117" t="s">
        <v>1587</v>
      </c>
      <c r="T296" s="117" t="s">
        <v>1514</v>
      </c>
    </row>
    <row r="297" s="111" customFormat="1" hidden="1" customHeight="1" spans="1:20">
      <c r="A297" s="144" t="s">
        <v>1508</v>
      </c>
      <c r="B297" s="134" t="s">
        <v>124</v>
      </c>
      <c r="C297" s="117" t="s">
        <v>118</v>
      </c>
      <c r="D297" s="151" t="s">
        <v>1627</v>
      </c>
      <c r="E297" s="117" t="s">
        <v>1230</v>
      </c>
      <c r="F297" s="147">
        <v>46314</v>
      </c>
      <c r="G297" s="111"/>
      <c r="H297" s="117" t="s">
        <v>1382</v>
      </c>
      <c r="I297" s="117" t="s">
        <v>1584</v>
      </c>
      <c r="J297" s="117" t="s">
        <v>1482</v>
      </c>
      <c r="K297" s="117" t="s">
        <v>1611</v>
      </c>
      <c r="L297" s="117">
        <v>1200</v>
      </c>
      <c r="M297" s="150">
        <v>24.9</v>
      </c>
      <c r="N297" s="117"/>
      <c r="O297" s="150">
        <v>3</v>
      </c>
      <c r="P297" s="137"/>
      <c r="Q297" s="117" t="s">
        <v>1586</v>
      </c>
      <c r="R297" s="117" t="s">
        <v>1512</v>
      </c>
      <c r="S297" s="117" t="s">
        <v>1587</v>
      </c>
      <c r="T297" s="117" t="s">
        <v>1514</v>
      </c>
    </row>
    <row r="298" s="111" customFormat="1" hidden="1" customHeight="1" spans="1:20">
      <c r="A298" s="144" t="s">
        <v>1508</v>
      </c>
      <c r="B298" s="134" t="s">
        <v>124</v>
      </c>
      <c r="C298" s="117" t="s">
        <v>118</v>
      </c>
      <c r="D298" s="151" t="s">
        <v>1628</v>
      </c>
      <c r="E298" s="117" t="s">
        <v>1230</v>
      </c>
      <c r="F298" s="147">
        <v>46314</v>
      </c>
      <c r="G298" s="111"/>
      <c r="H298" s="117" t="s">
        <v>1382</v>
      </c>
      <c r="I298" s="117" t="s">
        <v>1584</v>
      </c>
      <c r="J298" s="117" t="s">
        <v>1482</v>
      </c>
      <c r="K298" s="117" t="s">
        <v>1611</v>
      </c>
      <c r="L298" s="117">
        <v>1200</v>
      </c>
      <c r="M298" s="150">
        <v>25.05</v>
      </c>
      <c r="N298" s="117"/>
      <c r="O298" s="150">
        <v>3</v>
      </c>
      <c r="P298" s="137"/>
      <c r="Q298" s="117" t="s">
        <v>1586</v>
      </c>
      <c r="R298" s="117" t="s">
        <v>1512</v>
      </c>
      <c r="S298" s="117" t="s">
        <v>1587</v>
      </c>
      <c r="T298" s="117" t="s">
        <v>1514</v>
      </c>
    </row>
    <row r="299" s="111" customFormat="1" hidden="1" customHeight="1" spans="1:20">
      <c r="A299" s="144" t="s">
        <v>1508</v>
      </c>
      <c r="B299" s="134" t="s">
        <v>124</v>
      </c>
      <c r="C299" s="117" t="s">
        <v>118</v>
      </c>
      <c r="D299" s="151" t="s">
        <v>1629</v>
      </c>
      <c r="E299" s="117" t="s">
        <v>1230</v>
      </c>
      <c r="F299" s="147">
        <v>46314</v>
      </c>
      <c r="G299" s="111"/>
      <c r="H299" s="117" t="s">
        <v>1382</v>
      </c>
      <c r="I299" s="117" t="s">
        <v>1584</v>
      </c>
      <c r="J299" s="117" t="s">
        <v>1482</v>
      </c>
      <c r="K299" s="117" t="s">
        <v>1611</v>
      </c>
      <c r="L299" s="117">
        <v>1200</v>
      </c>
      <c r="M299" s="150">
        <v>25</v>
      </c>
      <c r="N299" s="117"/>
      <c r="O299" s="150">
        <v>3</v>
      </c>
      <c r="P299" s="137"/>
      <c r="Q299" s="117" t="s">
        <v>1586</v>
      </c>
      <c r="R299" s="117" t="s">
        <v>1512</v>
      </c>
      <c r="S299" s="117" t="s">
        <v>1587</v>
      </c>
      <c r="T299" s="117" t="s">
        <v>1514</v>
      </c>
    </row>
    <row r="300" s="111" customFormat="1" hidden="1" customHeight="1" spans="1:20">
      <c r="A300" s="144" t="s">
        <v>1508</v>
      </c>
      <c r="B300" s="134" t="s">
        <v>124</v>
      </c>
      <c r="C300" s="117" t="s">
        <v>118</v>
      </c>
      <c r="D300" s="151" t="s">
        <v>1630</v>
      </c>
      <c r="E300" s="117" t="s">
        <v>1230</v>
      </c>
      <c r="F300" s="147">
        <v>46314</v>
      </c>
      <c r="G300" s="111"/>
      <c r="H300" s="117" t="s">
        <v>1382</v>
      </c>
      <c r="I300" s="117" t="s">
        <v>1584</v>
      </c>
      <c r="J300" s="117" t="s">
        <v>1482</v>
      </c>
      <c r="K300" s="117" t="s">
        <v>1611</v>
      </c>
      <c r="L300" s="117">
        <v>1200</v>
      </c>
      <c r="M300" s="150">
        <v>24.85</v>
      </c>
      <c r="N300" s="117"/>
      <c r="O300" s="150">
        <v>3</v>
      </c>
      <c r="P300" s="137"/>
      <c r="Q300" s="117" t="s">
        <v>1586</v>
      </c>
      <c r="R300" s="117" t="s">
        <v>1512</v>
      </c>
      <c r="S300" s="117" t="s">
        <v>1587</v>
      </c>
      <c r="T300" s="117" t="s">
        <v>1514</v>
      </c>
    </row>
    <row r="301" s="111" customFormat="1" hidden="1" customHeight="1" spans="1:20">
      <c r="A301" s="144" t="s">
        <v>1508</v>
      </c>
      <c r="B301" s="134" t="s">
        <v>124</v>
      </c>
      <c r="C301" s="117" t="s">
        <v>118</v>
      </c>
      <c r="D301" s="151" t="s">
        <v>1631</v>
      </c>
      <c r="E301" s="117" t="s">
        <v>1230</v>
      </c>
      <c r="F301" s="147">
        <v>46314</v>
      </c>
      <c r="G301" s="111"/>
      <c r="H301" s="117" t="s">
        <v>1382</v>
      </c>
      <c r="I301" s="117" t="s">
        <v>1584</v>
      </c>
      <c r="J301" s="117" t="s">
        <v>1482</v>
      </c>
      <c r="K301" s="117" t="s">
        <v>1611</v>
      </c>
      <c r="L301" s="117">
        <v>1200</v>
      </c>
      <c r="M301" s="150">
        <v>25</v>
      </c>
      <c r="N301" s="117"/>
      <c r="O301" s="150">
        <v>3</v>
      </c>
      <c r="P301" s="137"/>
      <c r="Q301" s="117" t="s">
        <v>1586</v>
      </c>
      <c r="R301" s="117" t="s">
        <v>1512</v>
      </c>
      <c r="S301" s="117" t="s">
        <v>1587</v>
      </c>
      <c r="T301" s="117" t="s">
        <v>1514</v>
      </c>
    </row>
    <row r="302" s="111" customFormat="1" hidden="1" customHeight="1" spans="1:20">
      <c r="A302" s="144" t="s">
        <v>1508</v>
      </c>
      <c r="B302" s="134" t="s">
        <v>124</v>
      </c>
      <c r="C302" s="117" t="s">
        <v>118</v>
      </c>
      <c r="D302" s="151" t="s">
        <v>1632</v>
      </c>
      <c r="E302" s="117" t="s">
        <v>1230</v>
      </c>
      <c r="F302" s="147">
        <v>46314</v>
      </c>
      <c r="G302" s="111"/>
      <c r="H302" s="117" t="s">
        <v>1382</v>
      </c>
      <c r="I302" s="117" t="s">
        <v>1584</v>
      </c>
      <c r="J302" s="117" t="s">
        <v>1482</v>
      </c>
      <c r="K302" s="117" t="s">
        <v>1611</v>
      </c>
      <c r="L302" s="117">
        <v>1200</v>
      </c>
      <c r="M302" s="150">
        <v>24.95</v>
      </c>
      <c r="N302" s="117"/>
      <c r="O302" s="150">
        <v>3</v>
      </c>
      <c r="P302" s="137"/>
      <c r="Q302" s="117" t="s">
        <v>1586</v>
      </c>
      <c r="R302" s="117" t="s">
        <v>1512</v>
      </c>
      <c r="S302" s="117" t="s">
        <v>1587</v>
      </c>
      <c r="T302" s="117" t="s">
        <v>1514</v>
      </c>
    </row>
    <row r="303" s="111" customFormat="1" hidden="1" customHeight="1" spans="1:20">
      <c r="A303" s="144" t="s">
        <v>1508</v>
      </c>
      <c r="B303" s="134" t="s">
        <v>124</v>
      </c>
      <c r="C303" s="117" t="s">
        <v>118</v>
      </c>
      <c r="D303" s="151" t="s">
        <v>1633</v>
      </c>
      <c r="E303" s="117" t="s">
        <v>1230</v>
      </c>
      <c r="F303" s="147">
        <v>46314</v>
      </c>
      <c r="G303" s="111"/>
      <c r="H303" s="117" t="s">
        <v>1382</v>
      </c>
      <c r="I303" s="117" t="s">
        <v>1584</v>
      </c>
      <c r="J303" s="117" t="s">
        <v>1482</v>
      </c>
      <c r="K303" s="117" t="s">
        <v>1611</v>
      </c>
      <c r="L303" s="117">
        <v>1200</v>
      </c>
      <c r="M303" s="152">
        <v>24.95</v>
      </c>
      <c r="N303" s="117"/>
      <c r="O303" s="150">
        <v>3</v>
      </c>
      <c r="P303" s="137"/>
      <c r="Q303" s="117" t="s">
        <v>1586</v>
      </c>
      <c r="R303" s="117" t="s">
        <v>1512</v>
      </c>
      <c r="S303" s="117" t="s">
        <v>1587</v>
      </c>
      <c r="T303" s="117" t="s">
        <v>1514</v>
      </c>
    </row>
    <row r="304" s="111" customFormat="1" hidden="1" customHeight="1" spans="1:20">
      <c r="A304" s="144" t="s">
        <v>1508</v>
      </c>
      <c r="B304" s="134" t="s">
        <v>124</v>
      </c>
      <c r="C304" s="117" t="s">
        <v>118</v>
      </c>
      <c r="D304" s="151" t="s">
        <v>1634</v>
      </c>
      <c r="E304" s="117" t="s">
        <v>1230</v>
      </c>
      <c r="F304" s="147">
        <v>46314</v>
      </c>
      <c r="G304" s="111"/>
      <c r="H304" s="117" t="s">
        <v>1382</v>
      </c>
      <c r="I304" s="117" t="s">
        <v>1584</v>
      </c>
      <c r="J304" s="117" t="s">
        <v>1482</v>
      </c>
      <c r="K304" s="117" t="s">
        <v>1611</v>
      </c>
      <c r="L304" s="117">
        <v>1200</v>
      </c>
      <c r="M304" s="150">
        <v>24.95</v>
      </c>
      <c r="N304" s="117"/>
      <c r="O304" s="150">
        <v>3</v>
      </c>
      <c r="P304" s="137"/>
      <c r="Q304" s="117" t="s">
        <v>1586</v>
      </c>
      <c r="R304" s="117" t="s">
        <v>1512</v>
      </c>
      <c r="S304" s="117" t="s">
        <v>1587</v>
      </c>
      <c r="T304" s="117" t="s">
        <v>1514</v>
      </c>
    </row>
    <row r="305" s="111" customFormat="1" hidden="1" customHeight="1" spans="1:20">
      <c r="A305" s="144" t="s">
        <v>1508</v>
      </c>
      <c r="B305" s="134" t="s">
        <v>124</v>
      </c>
      <c r="C305" s="117" t="s">
        <v>118</v>
      </c>
      <c r="D305" s="151" t="s">
        <v>1635</v>
      </c>
      <c r="E305" s="117" t="s">
        <v>1230</v>
      </c>
      <c r="F305" s="147">
        <v>46314</v>
      </c>
      <c r="G305" s="111"/>
      <c r="H305" s="117" t="s">
        <v>1382</v>
      </c>
      <c r="I305" s="117" t="s">
        <v>1584</v>
      </c>
      <c r="J305" s="117" t="s">
        <v>1482</v>
      </c>
      <c r="K305" s="117" t="s">
        <v>1611</v>
      </c>
      <c r="L305" s="117">
        <v>1200</v>
      </c>
      <c r="M305" s="150">
        <v>16.6</v>
      </c>
      <c r="N305" s="117"/>
      <c r="O305" s="150">
        <v>2</v>
      </c>
      <c r="P305" s="137"/>
      <c r="Q305" s="117" t="s">
        <v>1586</v>
      </c>
      <c r="R305" s="117" t="s">
        <v>1512</v>
      </c>
      <c r="S305" s="117" t="s">
        <v>1587</v>
      </c>
      <c r="T305" s="117" t="s">
        <v>1514</v>
      </c>
    </row>
    <row r="306" s="111" customFormat="1" hidden="1" customHeight="1" spans="1:20">
      <c r="A306" s="144" t="s">
        <v>1508</v>
      </c>
      <c r="B306" s="134" t="s">
        <v>124</v>
      </c>
      <c r="C306" s="117" t="s">
        <v>118</v>
      </c>
      <c r="D306" s="117" t="s">
        <v>1636</v>
      </c>
      <c r="E306" s="117" t="s">
        <v>1230</v>
      </c>
      <c r="F306" s="147">
        <v>46314</v>
      </c>
      <c r="G306" s="111"/>
      <c r="H306" s="117" t="s">
        <v>1382</v>
      </c>
      <c r="I306" s="117" t="s">
        <v>1584</v>
      </c>
      <c r="J306" s="117" t="s">
        <v>1482</v>
      </c>
      <c r="K306" s="117" t="s">
        <v>1611</v>
      </c>
      <c r="L306" s="117">
        <v>1200</v>
      </c>
      <c r="M306" s="150">
        <v>11.05</v>
      </c>
      <c r="N306" s="117"/>
      <c r="O306" s="150">
        <v>3</v>
      </c>
      <c r="P306" s="137"/>
      <c r="Q306" s="117" t="s">
        <v>1586</v>
      </c>
      <c r="R306" s="117" t="s">
        <v>1512</v>
      </c>
      <c r="S306" s="117" t="s">
        <v>1587</v>
      </c>
      <c r="T306" s="117" t="s">
        <v>1514</v>
      </c>
    </row>
    <row r="307" s="111" customFormat="1" hidden="1" customHeight="1" spans="1:20">
      <c r="A307" s="144" t="s">
        <v>1508</v>
      </c>
      <c r="B307" s="134" t="s">
        <v>124</v>
      </c>
      <c r="C307" s="117" t="s">
        <v>118</v>
      </c>
      <c r="D307" s="153" t="s">
        <v>1637</v>
      </c>
      <c r="E307" s="117" t="s">
        <v>1224</v>
      </c>
      <c r="F307" s="154">
        <v>46315</v>
      </c>
      <c r="G307" s="111"/>
      <c r="H307" s="155" t="s">
        <v>1638</v>
      </c>
      <c r="I307" s="155" t="s">
        <v>1639</v>
      </c>
      <c r="J307" s="156" t="s">
        <v>1482</v>
      </c>
      <c r="K307" s="156" t="s">
        <v>1640</v>
      </c>
      <c r="L307" s="153">
        <v>1500</v>
      </c>
      <c r="M307" s="157">
        <v>30.3</v>
      </c>
      <c r="N307" s="117"/>
      <c r="O307" s="158">
        <v>3</v>
      </c>
      <c r="P307" s="137"/>
      <c r="Q307" s="117" t="s">
        <v>1641</v>
      </c>
      <c r="R307" s="117" t="s">
        <v>1512</v>
      </c>
      <c r="S307" s="117" t="s">
        <v>1642</v>
      </c>
      <c r="T307" s="117" t="s">
        <v>1514</v>
      </c>
    </row>
    <row r="308" s="111" customFormat="1" hidden="1" customHeight="1" spans="1:20">
      <c r="A308" s="144" t="s">
        <v>1508</v>
      </c>
      <c r="B308" s="134" t="s">
        <v>124</v>
      </c>
      <c r="C308" s="117" t="s">
        <v>118</v>
      </c>
      <c r="D308" s="159" t="s">
        <v>1643</v>
      </c>
      <c r="E308" s="117" t="s">
        <v>1224</v>
      </c>
      <c r="F308" s="154">
        <v>46315</v>
      </c>
      <c r="G308" s="111"/>
      <c r="H308" s="155" t="s">
        <v>1638</v>
      </c>
      <c r="I308" s="155" t="s">
        <v>1639</v>
      </c>
      <c r="J308" s="156" t="s">
        <v>1482</v>
      </c>
      <c r="K308" s="156" t="s">
        <v>1640</v>
      </c>
      <c r="L308" s="159">
        <v>1500</v>
      </c>
      <c r="M308" s="160">
        <v>30.4</v>
      </c>
      <c r="N308" s="117"/>
      <c r="O308" s="161">
        <v>3</v>
      </c>
      <c r="P308" s="137"/>
      <c r="Q308" s="117" t="s">
        <v>1641</v>
      </c>
      <c r="R308" s="117" t="s">
        <v>1512</v>
      </c>
      <c r="S308" s="117" t="s">
        <v>1642</v>
      </c>
      <c r="T308" s="117" t="s">
        <v>1514</v>
      </c>
    </row>
    <row r="309" s="111" customFormat="1" hidden="1" customHeight="1" spans="1:20">
      <c r="A309" s="144" t="s">
        <v>1508</v>
      </c>
      <c r="B309" s="134" t="s">
        <v>124</v>
      </c>
      <c r="C309" s="117" t="s">
        <v>118</v>
      </c>
      <c r="D309" s="159" t="s">
        <v>1644</v>
      </c>
      <c r="E309" s="117" t="s">
        <v>1224</v>
      </c>
      <c r="F309" s="154">
        <v>46315</v>
      </c>
      <c r="G309" s="111"/>
      <c r="H309" s="155" t="s">
        <v>1638</v>
      </c>
      <c r="I309" s="155" t="s">
        <v>1639</v>
      </c>
      <c r="J309" s="156" t="s">
        <v>1482</v>
      </c>
      <c r="K309" s="156" t="s">
        <v>1640</v>
      </c>
      <c r="L309" s="159">
        <v>1500</v>
      </c>
      <c r="M309" s="160">
        <v>30.2</v>
      </c>
      <c r="N309" s="117"/>
      <c r="O309" s="161">
        <v>3</v>
      </c>
      <c r="P309" s="137"/>
      <c r="Q309" s="117" t="s">
        <v>1641</v>
      </c>
      <c r="R309" s="117" t="s">
        <v>1512</v>
      </c>
      <c r="S309" s="117" t="s">
        <v>1642</v>
      </c>
      <c r="T309" s="117" t="s">
        <v>1514</v>
      </c>
    </row>
    <row r="310" s="111" customFormat="1" hidden="1" customHeight="1" spans="1:20">
      <c r="A310" s="144" t="s">
        <v>1508</v>
      </c>
      <c r="B310" s="134" t="s">
        <v>124</v>
      </c>
      <c r="C310" s="117" t="s">
        <v>118</v>
      </c>
      <c r="D310" s="159" t="s">
        <v>1645</v>
      </c>
      <c r="E310" s="117" t="s">
        <v>1224</v>
      </c>
      <c r="F310" s="154">
        <v>46315</v>
      </c>
      <c r="G310" s="111"/>
      <c r="H310" s="155" t="s">
        <v>1638</v>
      </c>
      <c r="I310" s="155" t="s">
        <v>1639</v>
      </c>
      <c r="J310" s="156" t="s">
        <v>1482</v>
      </c>
      <c r="K310" s="156" t="s">
        <v>1640</v>
      </c>
      <c r="L310" s="159">
        <v>1500</v>
      </c>
      <c r="M310" s="160">
        <v>30.2</v>
      </c>
      <c r="N310" s="117"/>
      <c r="O310" s="161">
        <v>3</v>
      </c>
      <c r="P310" s="137"/>
      <c r="Q310" s="117" t="s">
        <v>1641</v>
      </c>
      <c r="R310" s="117" t="s">
        <v>1512</v>
      </c>
      <c r="S310" s="117" t="s">
        <v>1642</v>
      </c>
      <c r="T310" s="117" t="s">
        <v>1514</v>
      </c>
    </row>
    <row r="311" s="111" customFormat="1" hidden="1" customHeight="1" spans="1:20">
      <c r="A311" s="144" t="s">
        <v>1508</v>
      </c>
      <c r="B311" s="134" t="s">
        <v>124</v>
      </c>
      <c r="C311" s="117" t="s">
        <v>118</v>
      </c>
      <c r="D311" s="159" t="s">
        <v>1646</v>
      </c>
      <c r="E311" s="117" t="s">
        <v>1224</v>
      </c>
      <c r="F311" s="154">
        <v>46315</v>
      </c>
      <c r="G311" s="111"/>
      <c r="H311" s="155" t="s">
        <v>1638</v>
      </c>
      <c r="I311" s="155" t="s">
        <v>1639</v>
      </c>
      <c r="J311" s="156" t="s">
        <v>1482</v>
      </c>
      <c r="K311" s="156" t="s">
        <v>1640</v>
      </c>
      <c r="L311" s="159">
        <v>1500</v>
      </c>
      <c r="M311" s="160">
        <v>30.25</v>
      </c>
      <c r="N311" s="117"/>
      <c r="O311" s="161">
        <v>3</v>
      </c>
      <c r="P311" s="137"/>
      <c r="Q311" s="117" t="s">
        <v>1641</v>
      </c>
      <c r="R311" s="117" t="s">
        <v>1512</v>
      </c>
      <c r="S311" s="117" t="s">
        <v>1642</v>
      </c>
      <c r="T311" s="117" t="s">
        <v>1514</v>
      </c>
    </row>
    <row r="312" s="111" customFormat="1" hidden="1" customHeight="1" spans="1:20">
      <c r="A312" s="144" t="s">
        <v>1508</v>
      </c>
      <c r="B312" s="134" t="s">
        <v>124</v>
      </c>
      <c r="C312" s="117" t="s">
        <v>118</v>
      </c>
      <c r="D312" s="159" t="s">
        <v>1647</v>
      </c>
      <c r="E312" s="117" t="s">
        <v>1224</v>
      </c>
      <c r="F312" s="154">
        <v>46315</v>
      </c>
      <c r="G312" s="111"/>
      <c r="H312" s="155" t="s">
        <v>1638</v>
      </c>
      <c r="I312" s="155" t="s">
        <v>1639</v>
      </c>
      <c r="J312" s="156" t="s">
        <v>1482</v>
      </c>
      <c r="K312" s="156" t="s">
        <v>1640</v>
      </c>
      <c r="L312" s="159">
        <v>1500</v>
      </c>
      <c r="M312" s="160">
        <v>30.25</v>
      </c>
      <c r="N312" s="117"/>
      <c r="O312" s="161">
        <v>3</v>
      </c>
      <c r="P312" s="137"/>
      <c r="Q312" s="117" t="s">
        <v>1641</v>
      </c>
      <c r="R312" s="117" t="s">
        <v>1512</v>
      </c>
      <c r="S312" s="117" t="s">
        <v>1642</v>
      </c>
      <c r="T312" s="117" t="s">
        <v>1514</v>
      </c>
    </row>
    <row r="313" s="111" customFormat="1" hidden="1" customHeight="1" spans="1:20">
      <c r="A313" s="144" t="s">
        <v>1508</v>
      </c>
      <c r="B313" s="134" t="s">
        <v>124</v>
      </c>
      <c r="C313" s="117" t="s">
        <v>118</v>
      </c>
      <c r="D313" s="159" t="s">
        <v>1648</v>
      </c>
      <c r="E313" s="117" t="s">
        <v>1224</v>
      </c>
      <c r="F313" s="154">
        <v>46315</v>
      </c>
      <c r="G313" s="111"/>
      <c r="H313" s="155" t="s">
        <v>1638</v>
      </c>
      <c r="I313" s="155" t="s">
        <v>1639</v>
      </c>
      <c r="J313" s="156" t="s">
        <v>1482</v>
      </c>
      <c r="K313" s="156" t="s">
        <v>1640</v>
      </c>
      <c r="L313" s="159">
        <v>1500</v>
      </c>
      <c r="M313" s="160">
        <v>30.2</v>
      </c>
      <c r="N313" s="117"/>
      <c r="O313" s="161">
        <v>3</v>
      </c>
      <c r="P313" s="137"/>
      <c r="Q313" s="117" t="s">
        <v>1641</v>
      </c>
      <c r="R313" s="117" t="s">
        <v>1512</v>
      </c>
      <c r="S313" s="117" t="s">
        <v>1642</v>
      </c>
      <c r="T313" s="117" t="s">
        <v>1514</v>
      </c>
    </row>
    <row r="314" s="111" customFormat="1" hidden="1" customHeight="1" spans="1:20">
      <c r="A314" s="144" t="s">
        <v>1508</v>
      </c>
      <c r="B314" s="134" t="s">
        <v>124</v>
      </c>
      <c r="C314" s="117" t="s">
        <v>118</v>
      </c>
      <c r="D314" s="159" t="s">
        <v>1649</v>
      </c>
      <c r="E314" s="117" t="s">
        <v>1224</v>
      </c>
      <c r="F314" s="154">
        <v>46315</v>
      </c>
      <c r="G314" s="111"/>
      <c r="H314" s="155" t="s">
        <v>1638</v>
      </c>
      <c r="I314" s="155" t="s">
        <v>1639</v>
      </c>
      <c r="J314" s="156" t="s">
        <v>1482</v>
      </c>
      <c r="K314" s="156" t="s">
        <v>1640</v>
      </c>
      <c r="L314" s="159">
        <v>1500</v>
      </c>
      <c r="M314" s="160">
        <v>30.45</v>
      </c>
      <c r="N314" s="117"/>
      <c r="O314" s="161">
        <v>3</v>
      </c>
      <c r="P314" s="137"/>
      <c r="Q314" s="117" t="s">
        <v>1641</v>
      </c>
      <c r="R314" s="117" t="s">
        <v>1512</v>
      </c>
      <c r="S314" s="117" t="s">
        <v>1642</v>
      </c>
      <c r="T314" s="117" t="s">
        <v>1514</v>
      </c>
    </row>
    <row r="315" s="111" customFormat="1" hidden="1" customHeight="1" spans="1:20">
      <c r="A315" s="144" t="s">
        <v>1508</v>
      </c>
      <c r="B315" s="134" t="s">
        <v>124</v>
      </c>
      <c r="C315" s="117" t="s">
        <v>118</v>
      </c>
      <c r="D315" s="159" t="s">
        <v>1650</v>
      </c>
      <c r="E315" s="117" t="s">
        <v>1224</v>
      </c>
      <c r="F315" s="154">
        <v>46315</v>
      </c>
      <c r="G315" s="111"/>
      <c r="H315" s="155" t="s">
        <v>1638</v>
      </c>
      <c r="I315" s="155" t="s">
        <v>1639</v>
      </c>
      <c r="J315" s="156" t="s">
        <v>1482</v>
      </c>
      <c r="K315" s="156" t="s">
        <v>1640</v>
      </c>
      <c r="L315" s="159">
        <v>1500</v>
      </c>
      <c r="M315" s="160">
        <v>30.3</v>
      </c>
      <c r="N315" s="117"/>
      <c r="O315" s="161">
        <v>3</v>
      </c>
      <c r="P315" s="137"/>
      <c r="Q315" s="117" t="s">
        <v>1641</v>
      </c>
      <c r="R315" s="117" t="s">
        <v>1512</v>
      </c>
      <c r="S315" s="117" t="s">
        <v>1642</v>
      </c>
      <c r="T315" s="117" t="s">
        <v>1514</v>
      </c>
    </row>
    <row r="316" s="111" customFormat="1" hidden="1" customHeight="1" spans="1:20">
      <c r="A316" s="144" t="s">
        <v>1508</v>
      </c>
      <c r="B316" s="134" t="s">
        <v>124</v>
      </c>
      <c r="C316" s="117" t="s">
        <v>118</v>
      </c>
      <c r="D316" s="159" t="s">
        <v>1651</v>
      </c>
      <c r="E316" s="117" t="s">
        <v>1224</v>
      </c>
      <c r="F316" s="154">
        <v>46315</v>
      </c>
      <c r="G316" s="111"/>
      <c r="H316" s="155" t="s">
        <v>1638</v>
      </c>
      <c r="I316" s="155" t="s">
        <v>1639</v>
      </c>
      <c r="J316" s="156" t="s">
        <v>1482</v>
      </c>
      <c r="K316" s="156" t="s">
        <v>1640</v>
      </c>
      <c r="L316" s="159">
        <v>1500</v>
      </c>
      <c r="M316" s="160">
        <v>30.3</v>
      </c>
      <c r="N316" s="117"/>
      <c r="O316" s="161">
        <v>3</v>
      </c>
      <c r="P316" s="137"/>
      <c r="Q316" s="117" t="s">
        <v>1641</v>
      </c>
      <c r="R316" s="117" t="s">
        <v>1512</v>
      </c>
      <c r="S316" s="117" t="s">
        <v>1642</v>
      </c>
      <c r="T316" s="117" t="s">
        <v>1514</v>
      </c>
    </row>
    <row r="317" s="111" customFormat="1" hidden="1" customHeight="1" spans="1:20">
      <c r="A317" s="144" t="s">
        <v>1508</v>
      </c>
      <c r="B317" s="134" t="s">
        <v>124</v>
      </c>
      <c r="C317" s="117" t="s">
        <v>118</v>
      </c>
      <c r="D317" s="159" t="s">
        <v>1652</v>
      </c>
      <c r="E317" s="117" t="s">
        <v>1224</v>
      </c>
      <c r="F317" s="154">
        <v>46315</v>
      </c>
      <c r="G317" s="111"/>
      <c r="H317" s="155" t="s">
        <v>1638</v>
      </c>
      <c r="I317" s="155" t="s">
        <v>1639</v>
      </c>
      <c r="J317" s="156" t="s">
        <v>1482</v>
      </c>
      <c r="K317" s="156" t="s">
        <v>1640</v>
      </c>
      <c r="L317" s="159">
        <v>1500</v>
      </c>
      <c r="M317" s="160">
        <v>30.45</v>
      </c>
      <c r="N317" s="117"/>
      <c r="O317" s="161">
        <v>3</v>
      </c>
      <c r="P317" s="137"/>
      <c r="Q317" s="117" t="s">
        <v>1641</v>
      </c>
      <c r="R317" s="117" t="s">
        <v>1512</v>
      </c>
      <c r="S317" s="117" t="s">
        <v>1642</v>
      </c>
      <c r="T317" s="117" t="s">
        <v>1514</v>
      </c>
    </row>
    <row r="318" s="111" customFormat="1" hidden="1" customHeight="1" spans="1:20">
      <c r="A318" s="144" t="s">
        <v>1508</v>
      </c>
      <c r="B318" s="134" t="s">
        <v>124</v>
      </c>
      <c r="C318" s="117" t="s">
        <v>118</v>
      </c>
      <c r="D318" s="159" t="s">
        <v>1653</v>
      </c>
      <c r="E318" s="117" t="s">
        <v>1224</v>
      </c>
      <c r="F318" s="154">
        <v>46315</v>
      </c>
      <c r="G318" s="111"/>
      <c r="H318" s="155" t="s">
        <v>1638</v>
      </c>
      <c r="I318" s="155" t="s">
        <v>1639</v>
      </c>
      <c r="J318" s="156" t="s">
        <v>1482</v>
      </c>
      <c r="K318" s="156" t="s">
        <v>1640</v>
      </c>
      <c r="L318" s="159">
        <v>1500</v>
      </c>
      <c r="M318" s="160">
        <v>30.2</v>
      </c>
      <c r="N318" s="117"/>
      <c r="O318" s="161">
        <v>3</v>
      </c>
      <c r="P318" s="137"/>
      <c r="Q318" s="117" t="s">
        <v>1641</v>
      </c>
      <c r="R318" s="117" t="s">
        <v>1512</v>
      </c>
      <c r="S318" s="117" t="s">
        <v>1642</v>
      </c>
      <c r="T318" s="117" t="s">
        <v>1514</v>
      </c>
    </row>
    <row r="319" s="111" customFormat="1" hidden="1" customHeight="1" spans="1:20">
      <c r="A319" s="144" t="s">
        <v>1508</v>
      </c>
      <c r="B319" s="134" t="s">
        <v>124</v>
      </c>
      <c r="C319" s="117" t="s">
        <v>118</v>
      </c>
      <c r="D319" s="159" t="s">
        <v>1654</v>
      </c>
      <c r="E319" s="117" t="s">
        <v>1224</v>
      </c>
      <c r="F319" s="154">
        <v>46315</v>
      </c>
      <c r="G319" s="111"/>
      <c r="H319" s="155" t="s">
        <v>1638</v>
      </c>
      <c r="I319" s="155" t="s">
        <v>1639</v>
      </c>
      <c r="J319" s="156" t="s">
        <v>1482</v>
      </c>
      <c r="K319" s="156" t="s">
        <v>1640</v>
      </c>
      <c r="L319" s="159">
        <v>1500</v>
      </c>
      <c r="M319" s="160">
        <v>30.3</v>
      </c>
      <c r="N319" s="117"/>
      <c r="O319" s="161">
        <v>3</v>
      </c>
      <c r="P319" s="137"/>
      <c r="Q319" s="117" t="s">
        <v>1641</v>
      </c>
      <c r="R319" s="117" t="s">
        <v>1512</v>
      </c>
      <c r="S319" s="117" t="s">
        <v>1642</v>
      </c>
      <c r="T319" s="117" t="s">
        <v>1514</v>
      </c>
    </row>
    <row r="320" s="111" customFormat="1" hidden="1" customHeight="1" spans="1:20">
      <c r="A320" s="144" t="s">
        <v>1508</v>
      </c>
      <c r="B320" s="134" t="s">
        <v>124</v>
      </c>
      <c r="C320" s="117" t="s">
        <v>118</v>
      </c>
      <c r="D320" s="159" t="s">
        <v>1655</v>
      </c>
      <c r="E320" s="117" t="s">
        <v>1224</v>
      </c>
      <c r="F320" s="154">
        <v>46315</v>
      </c>
      <c r="G320" s="111"/>
      <c r="H320" s="155" t="s">
        <v>1638</v>
      </c>
      <c r="I320" s="155" t="s">
        <v>1639</v>
      </c>
      <c r="J320" s="156" t="s">
        <v>1482</v>
      </c>
      <c r="K320" s="156" t="s">
        <v>1640</v>
      </c>
      <c r="L320" s="159">
        <v>1500</v>
      </c>
      <c r="M320" s="160">
        <v>30.35</v>
      </c>
      <c r="N320" s="117"/>
      <c r="O320" s="161">
        <v>3</v>
      </c>
      <c r="P320" s="137"/>
      <c r="Q320" s="117" t="s">
        <v>1641</v>
      </c>
      <c r="R320" s="117" t="s">
        <v>1512</v>
      </c>
      <c r="S320" s="117" t="s">
        <v>1642</v>
      </c>
      <c r="T320" s="117" t="s">
        <v>1514</v>
      </c>
    </row>
    <row r="321" s="111" customFormat="1" hidden="1" customHeight="1" spans="1:20">
      <c r="A321" s="144" t="s">
        <v>1508</v>
      </c>
      <c r="B321" s="134" t="s">
        <v>124</v>
      </c>
      <c r="C321" s="117" t="s">
        <v>118</v>
      </c>
      <c r="D321" s="159" t="s">
        <v>1656</v>
      </c>
      <c r="E321" s="117" t="s">
        <v>1224</v>
      </c>
      <c r="F321" s="154">
        <v>46315</v>
      </c>
      <c r="G321" s="111"/>
      <c r="H321" s="155" t="s">
        <v>1638</v>
      </c>
      <c r="I321" s="155" t="s">
        <v>1639</v>
      </c>
      <c r="J321" s="156" t="s">
        <v>1482</v>
      </c>
      <c r="K321" s="156" t="s">
        <v>1640</v>
      </c>
      <c r="L321" s="159">
        <v>1500</v>
      </c>
      <c r="M321" s="160">
        <v>30.25</v>
      </c>
      <c r="N321" s="117"/>
      <c r="O321" s="161">
        <v>3</v>
      </c>
      <c r="P321" s="137"/>
      <c r="Q321" s="117" t="s">
        <v>1641</v>
      </c>
      <c r="R321" s="117" t="s">
        <v>1512</v>
      </c>
      <c r="S321" s="117" t="s">
        <v>1642</v>
      </c>
      <c r="T321" s="117" t="s">
        <v>1514</v>
      </c>
    </row>
    <row r="322" s="111" customFormat="1" hidden="1" customHeight="1" spans="1:20">
      <c r="A322" s="144" t="s">
        <v>1508</v>
      </c>
      <c r="B322" s="134" t="s">
        <v>124</v>
      </c>
      <c r="C322" s="117" t="s">
        <v>118</v>
      </c>
      <c r="D322" s="159" t="s">
        <v>1657</v>
      </c>
      <c r="E322" s="117" t="s">
        <v>1224</v>
      </c>
      <c r="F322" s="154">
        <v>46315</v>
      </c>
      <c r="G322" s="111"/>
      <c r="H322" s="155" t="s">
        <v>1638</v>
      </c>
      <c r="I322" s="155" t="s">
        <v>1639</v>
      </c>
      <c r="J322" s="156" t="s">
        <v>1482</v>
      </c>
      <c r="K322" s="156" t="s">
        <v>1640</v>
      </c>
      <c r="L322" s="159">
        <v>1500</v>
      </c>
      <c r="M322" s="160">
        <v>30.35</v>
      </c>
      <c r="N322" s="117"/>
      <c r="O322" s="161">
        <v>3</v>
      </c>
      <c r="P322" s="137"/>
      <c r="Q322" s="117" t="s">
        <v>1641</v>
      </c>
      <c r="R322" s="117" t="s">
        <v>1512</v>
      </c>
      <c r="S322" s="117" t="s">
        <v>1642</v>
      </c>
      <c r="T322" s="117" t="s">
        <v>1514</v>
      </c>
    </row>
    <row r="323" s="111" customFormat="1" hidden="1" customHeight="1" spans="1:20">
      <c r="A323" s="144" t="s">
        <v>1508</v>
      </c>
      <c r="B323" s="134" t="s">
        <v>124</v>
      </c>
      <c r="C323" s="117" t="s">
        <v>118</v>
      </c>
      <c r="D323" s="159" t="s">
        <v>1658</v>
      </c>
      <c r="E323" s="117" t="s">
        <v>1224</v>
      </c>
      <c r="F323" s="154">
        <v>46315</v>
      </c>
      <c r="G323" s="111"/>
      <c r="H323" s="155" t="s">
        <v>1638</v>
      </c>
      <c r="I323" s="155" t="s">
        <v>1639</v>
      </c>
      <c r="J323" s="156" t="s">
        <v>1482</v>
      </c>
      <c r="K323" s="156" t="s">
        <v>1640</v>
      </c>
      <c r="L323" s="159">
        <v>1500</v>
      </c>
      <c r="M323" s="160">
        <v>30.4</v>
      </c>
      <c r="N323" s="117"/>
      <c r="O323" s="161">
        <v>3</v>
      </c>
      <c r="P323" s="137"/>
      <c r="Q323" s="117" t="s">
        <v>1641</v>
      </c>
      <c r="R323" s="117" t="s">
        <v>1512</v>
      </c>
      <c r="S323" s="117" t="s">
        <v>1642</v>
      </c>
      <c r="T323" s="117" t="s">
        <v>1514</v>
      </c>
    </row>
    <row r="324" s="111" customFormat="1" hidden="1" customHeight="1" spans="1:20">
      <c r="A324" s="144" t="s">
        <v>1508</v>
      </c>
      <c r="B324" s="134" t="s">
        <v>124</v>
      </c>
      <c r="C324" s="117" t="s">
        <v>118</v>
      </c>
      <c r="D324" s="159" t="s">
        <v>1659</v>
      </c>
      <c r="E324" s="117" t="s">
        <v>1224</v>
      </c>
      <c r="F324" s="154">
        <v>46315</v>
      </c>
      <c r="G324" s="111"/>
      <c r="H324" s="155" t="s">
        <v>1638</v>
      </c>
      <c r="I324" s="155" t="s">
        <v>1639</v>
      </c>
      <c r="J324" s="156" t="s">
        <v>1482</v>
      </c>
      <c r="K324" s="156" t="s">
        <v>1640</v>
      </c>
      <c r="L324" s="159">
        <v>1500</v>
      </c>
      <c r="M324" s="160">
        <v>20.25</v>
      </c>
      <c r="N324" s="117"/>
      <c r="O324" s="161">
        <v>2</v>
      </c>
      <c r="P324" s="137"/>
      <c r="Q324" s="117" t="s">
        <v>1641</v>
      </c>
      <c r="R324" s="117" t="s">
        <v>1512</v>
      </c>
      <c r="S324" s="117" t="s">
        <v>1642</v>
      </c>
      <c r="T324" s="117" t="s">
        <v>1514</v>
      </c>
    </row>
    <row r="325" s="111" customFormat="1" hidden="1" customHeight="1" spans="1:20">
      <c r="A325" s="144" t="s">
        <v>1508</v>
      </c>
      <c r="B325" s="134" t="s">
        <v>124</v>
      </c>
      <c r="C325" s="117" t="s">
        <v>118</v>
      </c>
      <c r="D325" s="159" t="s">
        <v>1660</v>
      </c>
      <c r="E325" s="117" t="s">
        <v>1224</v>
      </c>
      <c r="F325" s="154">
        <v>46315</v>
      </c>
      <c r="G325" s="111"/>
      <c r="H325" s="155" t="s">
        <v>1638</v>
      </c>
      <c r="I325" s="155" t="s">
        <v>1639</v>
      </c>
      <c r="J325" s="156" t="s">
        <v>1482</v>
      </c>
      <c r="K325" s="156" t="s">
        <v>1640</v>
      </c>
      <c r="L325" s="159">
        <v>1500</v>
      </c>
      <c r="M325" s="160">
        <v>18.3</v>
      </c>
      <c r="N325" s="117"/>
      <c r="O325" s="161">
        <v>2</v>
      </c>
      <c r="P325" s="137"/>
      <c r="Q325" s="117" t="s">
        <v>1641</v>
      </c>
      <c r="R325" s="117" t="s">
        <v>1512</v>
      </c>
      <c r="S325" s="117" t="s">
        <v>1642</v>
      </c>
      <c r="T325" s="117" t="s">
        <v>1514</v>
      </c>
    </row>
    <row r="326" s="111" customFormat="1" hidden="1" customHeight="1" spans="1:20">
      <c r="A326" s="144" t="s">
        <v>1508</v>
      </c>
      <c r="B326" s="134" t="s">
        <v>124</v>
      </c>
      <c r="C326" s="117" t="s">
        <v>118</v>
      </c>
      <c r="D326" s="159" t="s">
        <v>1661</v>
      </c>
      <c r="E326" s="117" t="s">
        <v>1224</v>
      </c>
      <c r="F326" s="154">
        <v>46315</v>
      </c>
      <c r="G326" s="111"/>
      <c r="H326" s="155" t="s">
        <v>1638</v>
      </c>
      <c r="I326" s="155" t="s">
        <v>1639</v>
      </c>
      <c r="J326" s="156" t="s">
        <v>1482</v>
      </c>
      <c r="K326" s="156" t="s">
        <v>1640</v>
      </c>
      <c r="L326" s="159">
        <v>1800</v>
      </c>
      <c r="M326" s="160">
        <v>36.95</v>
      </c>
      <c r="N326" s="117"/>
      <c r="O326" s="161">
        <v>3</v>
      </c>
      <c r="P326" s="137"/>
      <c r="Q326" s="117" t="s">
        <v>1641</v>
      </c>
      <c r="R326" s="117" t="s">
        <v>1512</v>
      </c>
      <c r="S326" s="117" t="s">
        <v>1642</v>
      </c>
      <c r="T326" s="117" t="s">
        <v>1514</v>
      </c>
    </row>
    <row r="327" s="111" customFormat="1" hidden="1" customHeight="1" spans="1:20">
      <c r="A327" s="144" t="s">
        <v>1508</v>
      </c>
      <c r="B327" s="134" t="s">
        <v>124</v>
      </c>
      <c r="C327" s="117" t="s">
        <v>118</v>
      </c>
      <c r="D327" s="159" t="s">
        <v>1662</v>
      </c>
      <c r="E327" s="117" t="s">
        <v>1224</v>
      </c>
      <c r="F327" s="154">
        <v>46315</v>
      </c>
      <c r="G327" s="111"/>
      <c r="H327" s="155" t="s">
        <v>1638</v>
      </c>
      <c r="I327" s="155" t="s">
        <v>1639</v>
      </c>
      <c r="J327" s="156" t="s">
        <v>1482</v>
      </c>
      <c r="K327" s="156" t="s">
        <v>1640</v>
      </c>
      <c r="L327" s="159">
        <v>1800</v>
      </c>
      <c r="M327" s="160">
        <v>36.8</v>
      </c>
      <c r="N327" s="117"/>
      <c r="O327" s="161">
        <v>3</v>
      </c>
      <c r="P327" s="137"/>
      <c r="Q327" s="117" t="s">
        <v>1641</v>
      </c>
      <c r="R327" s="117" t="s">
        <v>1512</v>
      </c>
      <c r="S327" s="117" t="s">
        <v>1642</v>
      </c>
      <c r="T327" s="117" t="s">
        <v>1514</v>
      </c>
    </row>
    <row r="328" s="111" customFormat="1" hidden="1" customHeight="1" spans="1:20">
      <c r="A328" s="144" t="s">
        <v>1508</v>
      </c>
      <c r="B328" s="134" t="s">
        <v>124</v>
      </c>
      <c r="C328" s="117" t="s">
        <v>118</v>
      </c>
      <c r="D328" s="159" t="s">
        <v>1663</v>
      </c>
      <c r="E328" s="117" t="s">
        <v>1224</v>
      </c>
      <c r="F328" s="154">
        <v>46315</v>
      </c>
      <c r="G328" s="111"/>
      <c r="H328" s="155" t="s">
        <v>1638</v>
      </c>
      <c r="I328" s="155" t="s">
        <v>1639</v>
      </c>
      <c r="J328" s="156" t="s">
        <v>1482</v>
      </c>
      <c r="K328" s="156" t="s">
        <v>1640</v>
      </c>
      <c r="L328" s="159">
        <v>1800</v>
      </c>
      <c r="M328" s="160">
        <v>37.25</v>
      </c>
      <c r="N328" s="117"/>
      <c r="O328" s="161">
        <v>3</v>
      </c>
      <c r="P328" s="137"/>
      <c r="Q328" s="117" t="s">
        <v>1641</v>
      </c>
      <c r="R328" s="117" t="s">
        <v>1512</v>
      </c>
      <c r="S328" s="117" t="s">
        <v>1642</v>
      </c>
      <c r="T328" s="117" t="s">
        <v>1514</v>
      </c>
    </row>
    <row r="329" s="111" customFormat="1" hidden="1" customHeight="1" spans="1:20">
      <c r="A329" s="144" t="s">
        <v>1508</v>
      </c>
      <c r="B329" s="134" t="s">
        <v>124</v>
      </c>
      <c r="C329" s="117" t="s">
        <v>118</v>
      </c>
      <c r="D329" s="159" t="s">
        <v>1664</v>
      </c>
      <c r="E329" s="117" t="s">
        <v>1224</v>
      </c>
      <c r="F329" s="154">
        <v>46315</v>
      </c>
      <c r="G329" s="111"/>
      <c r="H329" s="155" t="s">
        <v>1638</v>
      </c>
      <c r="I329" s="155" t="s">
        <v>1639</v>
      </c>
      <c r="J329" s="156" t="s">
        <v>1482</v>
      </c>
      <c r="K329" s="156" t="s">
        <v>1640</v>
      </c>
      <c r="L329" s="159">
        <v>1800</v>
      </c>
      <c r="M329" s="160">
        <v>37.1</v>
      </c>
      <c r="N329" s="117"/>
      <c r="O329" s="161">
        <v>3</v>
      </c>
      <c r="P329" s="137"/>
      <c r="Q329" s="117" t="s">
        <v>1641</v>
      </c>
      <c r="R329" s="117" t="s">
        <v>1512</v>
      </c>
      <c r="S329" s="117" t="s">
        <v>1642</v>
      </c>
      <c r="T329" s="117" t="s">
        <v>1514</v>
      </c>
    </row>
    <row r="330" s="111" customFormat="1" hidden="1" customHeight="1" spans="1:20">
      <c r="A330" s="144" t="s">
        <v>1508</v>
      </c>
      <c r="B330" s="134" t="s">
        <v>124</v>
      </c>
      <c r="C330" s="117" t="s">
        <v>118</v>
      </c>
      <c r="D330" s="159" t="s">
        <v>1665</v>
      </c>
      <c r="E330" s="117" t="s">
        <v>1224</v>
      </c>
      <c r="F330" s="154">
        <v>46315</v>
      </c>
      <c r="G330" s="111"/>
      <c r="H330" s="155" t="s">
        <v>1638</v>
      </c>
      <c r="I330" s="155" t="s">
        <v>1639</v>
      </c>
      <c r="J330" s="156" t="s">
        <v>1482</v>
      </c>
      <c r="K330" s="156" t="s">
        <v>1640</v>
      </c>
      <c r="L330" s="159">
        <v>1800</v>
      </c>
      <c r="M330" s="160">
        <v>36.8</v>
      </c>
      <c r="N330" s="117"/>
      <c r="O330" s="161">
        <v>3</v>
      </c>
      <c r="P330" s="137"/>
      <c r="Q330" s="117" t="s">
        <v>1641</v>
      </c>
      <c r="R330" s="117" t="s">
        <v>1512</v>
      </c>
      <c r="S330" s="117" t="s">
        <v>1642</v>
      </c>
      <c r="T330" s="117" t="s">
        <v>1514</v>
      </c>
    </row>
    <row r="331" s="111" customFormat="1" hidden="1" customHeight="1" spans="1:20">
      <c r="A331" s="144" t="s">
        <v>1508</v>
      </c>
      <c r="B331" s="134" t="s">
        <v>124</v>
      </c>
      <c r="C331" s="117" t="s">
        <v>118</v>
      </c>
      <c r="D331" s="159" t="s">
        <v>1666</v>
      </c>
      <c r="E331" s="117" t="s">
        <v>1224</v>
      </c>
      <c r="F331" s="154">
        <v>46315</v>
      </c>
      <c r="G331" s="111"/>
      <c r="H331" s="155" t="s">
        <v>1638</v>
      </c>
      <c r="I331" s="155" t="s">
        <v>1639</v>
      </c>
      <c r="J331" s="156" t="s">
        <v>1482</v>
      </c>
      <c r="K331" s="156" t="s">
        <v>1640</v>
      </c>
      <c r="L331" s="159">
        <v>1800</v>
      </c>
      <c r="M331" s="160">
        <v>36.9</v>
      </c>
      <c r="N331" s="117"/>
      <c r="O331" s="161">
        <v>3</v>
      </c>
      <c r="P331" s="137"/>
      <c r="Q331" s="117" t="s">
        <v>1641</v>
      </c>
      <c r="R331" s="117" t="s">
        <v>1512</v>
      </c>
      <c r="S331" s="117" t="s">
        <v>1642</v>
      </c>
      <c r="T331" s="117" t="s">
        <v>1514</v>
      </c>
    </row>
    <row r="332" s="111" customFormat="1" hidden="1" customHeight="1" spans="1:20">
      <c r="A332" s="144" t="s">
        <v>1508</v>
      </c>
      <c r="B332" s="134" t="s">
        <v>124</v>
      </c>
      <c r="C332" s="117" t="s">
        <v>118</v>
      </c>
      <c r="D332" s="159" t="s">
        <v>1667</v>
      </c>
      <c r="E332" s="117" t="s">
        <v>1224</v>
      </c>
      <c r="F332" s="154">
        <v>46315</v>
      </c>
      <c r="G332" s="111"/>
      <c r="H332" s="155" t="s">
        <v>1638</v>
      </c>
      <c r="I332" s="155" t="s">
        <v>1639</v>
      </c>
      <c r="J332" s="156" t="s">
        <v>1482</v>
      </c>
      <c r="K332" s="156" t="s">
        <v>1640</v>
      </c>
      <c r="L332" s="159">
        <v>1800</v>
      </c>
      <c r="M332" s="160">
        <v>36.8</v>
      </c>
      <c r="N332" s="117"/>
      <c r="O332" s="161">
        <v>3</v>
      </c>
      <c r="P332" s="137"/>
      <c r="Q332" s="117" t="s">
        <v>1641</v>
      </c>
      <c r="R332" s="117" t="s">
        <v>1512</v>
      </c>
      <c r="S332" s="117" t="s">
        <v>1642</v>
      </c>
      <c r="T332" s="117" t="s">
        <v>1514</v>
      </c>
    </row>
    <row r="333" s="111" customFormat="1" hidden="1" customHeight="1" spans="1:20">
      <c r="A333" s="144" t="s">
        <v>1508</v>
      </c>
      <c r="B333" s="134" t="s">
        <v>124</v>
      </c>
      <c r="C333" s="117" t="s">
        <v>118</v>
      </c>
      <c r="D333" s="159" t="s">
        <v>1668</v>
      </c>
      <c r="E333" s="117" t="s">
        <v>1224</v>
      </c>
      <c r="F333" s="154">
        <v>46315</v>
      </c>
      <c r="G333" s="111"/>
      <c r="H333" s="155" t="s">
        <v>1638</v>
      </c>
      <c r="I333" s="155" t="s">
        <v>1639</v>
      </c>
      <c r="J333" s="156" t="s">
        <v>1482</v>
      </c>
      <c r="K333" s="156" t="s">
        <v>1640</v>
      </c>
      <c r="L333" s="159">
        <v>1800</v>
      </c>
      <c r="M333" s="160">
        <v>37.15</v>
      </c>
      <c r="N333" s="117"/>
      <c r="O333" s="161">
        <v>3</v>
      </c>
      <c r="P333" s="137"/>
      <c r="Q333" s="117" t="s">
        <v>1641</v>
      </c>
      <c r="R333" s="117" t="s">
        <v>1512</v>
      </c>
      <c r="S333" s="117" t="s">
        <v>1642</v>
      </c>
      <c r="T333" s="117" t="s">
        <v>1514</v>
      </c>
    </row>
    <row r="334" s="111" customFormat="1" hidden="1" customHeight="1" spans="1:20">
      <c r="A334" s="144" t="s">
        <v>1508</v>
      </c>
      <c r="B334" s="134" t="s">
        <v>124</v>
      </c>
      <c r="C334" s="117" t="s">
        <v>118</v>
      </c>
      <c r="D334" s="159" t="s">
        <v>1669</v>
      </c>
      <c r="E334" s="117" t="s">
        <v>1224</v>
      </c>
      <c r="F334" s="154">
        <v>46315</v>
      </c>
      <c r="G334" s="111"/>
      <c r="H334" s="155" t="s">
        <v>1638</v>
      </c>
      <c r="I334" s="155" t="s">
        <v>1639</v>
      </c>
      <c r="J334" s="156" t="s">
        <v>1482</v>
      </c>
      <c r="K334" s="156" t="s">
        <v>1640</v>
      </c>
      <c r="L334" s="159">
        <v>1800</v>
      </c>
      <c r="M334" s="160">
        <v>37.2</v>
      </c>
      <c r="N334" s="117"/>
      <c r="O334" s="161">
        <v>3</v>
      </c>
      <c r="P334" s="137"/>
      <c r="Q334" s="117" t="s">
        <v>1641</v>
      </c>
      <c r="R334" s="117" t="s">
        <v>1512</v>
      </c>
      <c r="S334" s="117" t="s">
        <v>1642</v>
      </c>
      <c r="T334" s="117" t="s">
        <v>1514</v>
      </c>
    </row>
    <row r="335" s="111" customFormat="1" hidden="1" customHeight="1" spans="1:20">
      <c r="A335" s="144" t="s">
        <v>1508</v>
      </c>
      <c r="B335" s="134" t="s">
        <v>124</v>
      </c>
      <c r="C335" s="117" t="s">
        <v>118</v>
      </c>
      <c r="D335" s="159" t="s">
        <v>1670</v>
      </c>
      <c r="E335" s="117" t="s">
        <v>1224</v>
      </c>
      <c r="F335" s="154">
        <v>46315</v>
      </c>
      <c r="G335" s="111"/>
      <c r="H335" s="155" t="s">
        <v>1638</v>
      </c>
      <c r="I335" s="155" t="s">
        <v>1639</v>
      </c>
      <c r="J335" s="156" t="s">
        <v>1482</v>
      </c>
      <c r="K335" s="156" t="s">
        <v>1640</v>
      </c>
      <c r="L335" s="159">
        <v>1800</v>
      </c>
      <c r="M335" s="160">
        <v>36.95</v>
      </c>
      <c r="N335" s="117"/>
      <c r="O335" s="161">
        <v>3</v>
      </c>
      <c r="P335" s="137"/>
      <c r="Q335" s="117" t="s">
        <v>1641</v>
      </c>
      <c r="R335" s="117" t="s">
        <v>1512</v>
      </c>
      <c r="S335" s="117" t="s">
        <v>1642</v>
      </c>
      <c r="T335" s="117" t="s">
        <v>1514</v>
      </c>
    </row>
    <row r="336" s="111" customFormat="1" hidden="1" customHeight="1" spans="1:20">
      <c r="A336" s="144" t="s">
        <v>1508</v>
      </c>
      <c r="B336" s="134" t="s">
        <v>124</v>
      </c>
      <c r="C336" s="117" t="s">
        <v>118</v>
      </c>
      <c r="D336" s="159" t="s">
        <v>1671</v>
      </c>
      <c r="E336" s="117" t="s">
        <v>1224</v>
      </c>
      <c r="F336" s="154">
        <v>46315</v>
      </c>
      <c r="G336" s="111"/>
      <c r="H336" s="155" t="s">
        <v>1638</v>
      </c>
      <c r="I336" s="155" t="s">
        <v>1639</v>
      </c>
      <c r="J336" s="156" t="s">
        <v>1482</v>
      </c>
      <c r="K336" s="156" t="s">
        <v>1640</v>
      </c>
      <c r="L336" s="159">
        <v>1800</v>
      </c>
      <c r="M336" s="160">
        <v>36.95</v>
      </c>
      <c r="N336" s="117"/>
      <c r="O336" s="161">
        <v>3</v>
      </c>
      <c r="P336" s="137"/>
      <c r="Q336" s="117" t="s">
        <v>1641</v>
      </c>
      <c r="R336" s="117" t="s">
        <v>1512</v>
      </c>
      <c r="S336" s="117" t="s">
        <v>1642</v>
      </c>
      <c r="T336" s="117" t="s">
        <v>1514</v>
      </c>
    </row>
    <row r="337" s="111" customFormat="1" hidden="1" customHeight="1" spans="1:20">
      <c r="A337" s="144" t="s">
        <v>1508</v>
      </c>
      <c r="B337" s="134" t="s">
        <v>124</v>
      </c>
      <c r="C337" s="117" t="s">
        <v>118</v>
      </c>
      <c r="D337" s="159" t="s">
        <v>1672</v>
      </c>
      <c r="E337" s="117" t="s">
        <v>1224</v>
      </c>
      <c r="F337" s="154">
        <v>46315</v>
      </c>
      <c r="G337" s="111"/>
      <c r="H337" s="155" t="s">
        <v>1638</v>
      </c>
      <c r="I337" s="155" t="s">
        <v>1639</v>
      </c>
      <c r="J337" s="156" t="s">
        <v>1482</v>
      </c>
      <c r="K337" s="156" t="s">
        <v>1640</v>
      </c>
      <c r="L337" s="159">
        <v>1800</v>
      </c>
      <c r="M337" s="160">
        <v>36.95</v>
      </c>
      <c r="N337" s="117"/>
      <c r="O337" s="161">
        <v>3</v>
      </c>
      <c r="P337" s="137"/>
      <c r="Q337" s="117" t="s">
        <v>1641</v>
      </c>
      <c r="R337" s="117" t="s">
        <v>1512</v>
      </c>
      <c r="S337" s="117" t="s">
        <v>1642</v>
      </c>
      <c r="T337" s="117" t="s">
        <v>1514</v>
      </c>
    </row>
    <row r="338" s="111" customFormat="1" hidden="1" customHeight="1" spans="1:20">
      <c r="A338" s="144" t="s">
        <v>1508</v>
      </c>
      <c r="B338" s="134" t="s">
        <v>124</v>
      </c>
      <c r="C338" s="117" t="s">
        <v>118</v>
      </c>
      <c r="D338" s="159" t="s">
        <v>1673</v>
      </c>
      <c r="E338" s="117" t="s">
        <v>1224</v>
      </c>
      <c r="F338" s="154">
        <v>46315</v>
      </c>
      <c r="G338" s="111"/>
      <c r="H338" s="155" t="s">
        <v>1638</v>
      </c>
      <c r="I338" s="155" t="s">
        <v>1639</v>
      </c>
      <c r="J338" s="156" t="s">
        <v>1482</v>
      </c>
      <c r="K338" s="156" t="s">
        <v>1640</v>
      </c>
      <c r="L338" s="159">
        <v>1800</v>
      </c>
      <c r="M338" s="160">
        <v>36.9</v>
      </c>
      <c r="N338" s="117"/>
      <c r="O338" s="161">
        <v>3</v>
      </c>
      <c r="P338" s="137"/>
      <c r="Q338" s="117" t="s">
        <v>1641</v>
      </c>
      <c r="R338" s="117" t="s">
        <v>1512</v>
      </c>
      <c r="S338" s="117" t="s">
        <v>1642</v>
      </c>
      <c r="T338" s="117" t="s">
        <v>1514</v>
      </c>
    </row>
    <row r="339" s="111" customFormat="1" hidden="1" customHeight="1" spans="1:20">
      <c r="A339" s="144" t="s">
        <v>1508</v>
      </c>
      <c r="B339" s="134" t="s">
        <v>124</v>
      </c>
      <c r="C339" s="117" t="s">
        <v>118</v>
      </c>
      <c r="D339" s="159" t="s">
        <v>1674</v>
      </c>
      <c r="E339" s="117" t="s">
        <v>1224</v>
      </c>
      <c r="F339" s="154">
        <v>46315</v>
      </c>
      <c r="G339" s="111"/>
      <c r="H339" s="155" t="s">
        <v>1638</v>
      </c>
      <c r="I339" s="155" t="s">
        <v>1639</v>
      </c>
      <c r="J339" s="156" t="s">
        <v>1482</v>
      </c>
      <c r="K339" s="156" t="s">
        <v>1640</v>
      </c>
      <c r="L339" s="159">
        <v>1800</v>
      </c>
      <c r="M339" s="160">
        <v>37.1</v>
      </c>
      <c r="N339" s="117"/>
      <c r="O339" s="161">
        <v>3</v>
      </c>
      <c r="P339" s="137"/>
      <c r="Q339" s="117" t="s">
        <v>1641</v>
      </c>
      <c r="R339" s="117" t="s">
        <v>1512</v>
      </c>
      <c r="S339" s="117" t="s">
        <v>1642</v>
      </c>
      <c r="T339" s="117" t="s">
        <v>1514</v>
      </c>
    </row>
    <row r="340" s="111" customFormat="1" hidden="1" customHeight="1" spans="1:20">
      <c r="A340" s="144" t="s">
        <v>1508</v>
      </c>
      <c r="B340" s="134" t="s">
        <v>124</v>
      </c>
      <c r="C340" s="117" t="s">
        <v>118</v>
      </c>
      <c r="D340" s="159" t="s">
        <v>1675</v>
      </c>
      <c r="E340" s="117" t="s">
        <v>1224</v>
      </c>
      <c r="F340" s="154">
        <v>46315</v>
      </c>
      <c r="G340" s="111"/>
      <c r="H340" s="155" t="s">
        <v>1638</v>
      </c>
      <c r="I340" s="155" t="s">
        <v>1639</v>
      </c>
      <c r="J340" s="156" t="s">
        <v>1482</v>
      </c>
      <c r="K340" s="156" t="s">
        <v>1640</v>
      </c>
      <c r="L340" s="159">
        <v>1800</v>
      </c>
      <c r="M340" s="160">
        <v>37.2</v>
      </c>
      <c r="N340" s="117"/>
      <c r="O340" s="161">
        <v>3</v>
      </c>
      <c r="P340" s="137"/>
      <c r="Q340" s="117" t="s">
        <v>1641</v>
      </c>
      <c r="R340" s="117" t="s">
        <v>1512</v>
      </c>
      <c r="S340" s="117" t="s">
        <v>1642</v>
      </c>
      <c r="T340" s="117" t="s">
        <v>1514</v>
      </c>
    </row>
    <row r="341" s="111" customFormat="1" hidden="1" customHeight="1" spans="1:20">
      <c r="A341" s="144" t="s">
        <v>1508</v>
      </c>
      <c r="B341" s="134" t="s">
        <v>124</v>
      </c>
      <c r="C341" s="117" t="s">
        <v>118</v>
      </c>
      <c r="D341" s="159" t="s">
        <v>1676</v>
      </c>
      <c r="E341" s="117" t="s">
        <v>1224</v>
      </c>
      <c r="F341" s="154">
        <v>46315</v>
      </c>
      <c r="G341" s="111"/>
      <c r="H341" s="155" t="s">
        <v>1638</v>
      </c>
      <c r="I341" s="155" t="s">
        <v>1639</v>
      </c>
      <c r="J341" s="156" t="s">
        <v>1482</v>
      </c>
      <c r="K341" s="156" t="s">
        <v>1640</v>
      </c>
      <c r="L341" s="159">
        <v>1800</v>
      </c>
      <c r="M341" s="160">
        <v>37.15</v>
      </c>
      <c r="N341" s="117"/>
      <c r="O341" s="161">
        <v>3</v>
      </c>
      <c r="P341" s="137"/>
      <c r="Q341" s="117" t="s">
        <v>1641</v>
      </c>
      <c r="R341" s="117" t="s">
        <v>1512</v>
      </c>
      <c r="S341" s="117" t="s">
        <v>1642</v>
      </c>
      <c r="T341" s="117" t="s">
        <v>1514</v>
      </c>
    </row>
    <row r="342" s="111" customFormat="1" hidden="1" customHeight="1" spans="1:20">
      <c r="A342" s="144" t="s">
        <v>1508</v>
      </c>
      <c r="B342" s="134" t="s">
        <v>124</v>
      </c>
      <c r="C342" s="117" t="s">
        <v>118</v>
      </c>
      <c r="D342" s="159" t="s">
        <v>1677</v>
      </c>
      <c r="E342" s="117" t="s">
        <v>1224</v>
      </c>
      <c r="F342" s="154">
        <v>46315</v>
      </c>
      <c r="G342" s="111"/>
      <c r="H342" s="155" t="s">
        <v>1638</v>
      </c>
      <c r="I342" s="155" t="s">
        <v>1639</v>
      </c>
      <c r="J342" s="156" t="s">
        <v>1482</v>
      </c>
      <c r="K342" s="156" t="s">
        <v>1640</v>
      </c>
      <c r="L342" s="159">
        <v>1800</v>
      </c>
      <c r="M342" s="162">
        <v>37</v>
      </c>
      <c r="N342" s="117"/>
      <c r="O342" s="161">
        <v>3</v>
      </c>
      <c r="P342" s="137"/>
      <c r="Q342" s="117" t="s">
        <v>1641</v>
      </c>
      <c r="R342" s="117" t="s">
        <v>1512</v>
      </c>
      <c r="S342" s="117" t="s">
        <v>1642</v>
      </c>
      <c r="T342" s="117" t="s">
        <v>1514</v>
      </c>
    </row>
    <row r="343" s="111" customFormat="1" hidden="1" customHeight="1" spans="1:20">
      <c r="A343" s="144" t="s">
        <v>1508</v>
      </c>
      <c r="B343" s="134" t="s">
        <v>124</v>
      </c>
      <c r="C343" s="117" t="s">
        <v>118</v>
      </c>
      <c r="D343" s="159" t="s">
        <v>1678</v>
      </c>
      <c r="E343" s="117" t="s">
        <v>1224</v>
      </c>
      <c r="F343" s="154">
        <v>46315</v>
      </c>
      <c r="G343" s="111"/>
      <c r="H343" s="155" t="s">
        <v>1638</v>
      </c>
      <c r="I343" s="155" t="s">
        <v>1639</v>
      </c>
      <c r="J343" s="156" t="s">
        <v>1482</v>
      </c>
      <c r="K343" s="156" t="s">
        <v>1640</v>
      </c>
      <c r="L343" s="163">
        <v>1800</v>
      </c>
      <c r="M343" s="164">
        <v>36.55</v>
      </c>
      <c r="N343" s="117"/>
      <c r="O343" s="161">
        <v>3</v>
      </c>
      <c r="P343" s="137"/>
      <c r="Q343" s="117" t="s">
        <v>1641</v>
      </c>
      <c r="R343" s="117" t="s">
        <v>1512</v>
      </c>
      <c r="S343" s="117" t="s">
        <v>1642</v>
      </c>
      <c r="T343" s="117" t="s">
        <v>1514</v>
      </c>
    </row>
    <row r="344" s="111" customFormat="1" hidden="1" customHeight="1" spans="1:20">
      <c r="A344" s="144" t="s">
        <v>1508</v>
      </c>
      <c r="B344" s="134" t="s">
        <v>124</v>
      </c>
      <c r="C344" s="117" t="s">
        <v>118</v>
      </c>
      <c r="D344" s="159" t="s">
        <v>1679</v>
      </c>
      <c r="E344" s="117" t="s">
        <v>1224</v>
      </c>
      <c r="F344" s="154">
        <v>46315</v>
      </c>
      <c r="G344" s="111"/>
      <c r="H344" s="155" t="s">
        <v>1638</v>
      </c>
      <c r="I344" s="155" t="s">
        <v>1639</v>
      </c>
      <c r="J344" s="156" t="s">
        <v>1482</v>
      </c>
      <c r="K344" s="156" t="s">
        <v>1640</v>
      </c>
      <c r="L344" s="163">
        <v>1800</v>
      </c>
      <c r="M344" s="164">
        <v>14.05</v>
      </c>
      <c r="N344" s="117"/>
      <c r="O344" s="161">
        <v>2</v>
      </c>
      <c r="P344" s="137"/>
      <c r="Q344" s="117" t="s">
        <v>1641</v>
      </c>
      <c r="R344" s="117" t="s">
        <v>1512</v>
      </c>
      <c r="S344" s="117" t="s">
        <v>1642</v>
      </c>
      <c r="T344" s="117" t="s">
        <v>1514</v>
      </c>
    </row>
    <row r="345" s="111" customFormat="1" customHeight="1" spans="1:20">
      <c r="A345" s="144" t="s">
        <v>1508</v>
      </c>
      <c r="B345" s="134" t="s">
        <v>124</v>
      </c>
      <c r="C345" s="117" t="s">
        <v>118</v>
      </c>
      <c r="D345" s="153" t="s">
        <v>1680</v>
      </c>
      <c r="E345" s="117" t="s">
        <v>1224</v>
      </c>
      <c r="F345" s="154">
        <v>46315</v>
      </c>
      <c r="G345" s="111"/>
      <c r="H345" s="155" t="s">
        <v>1638</v>
      </c>
      <c r="I345" s="155" t="s">
        <v>1639</v>
      </c>
      <c r="J345" s="156" t="s">
        <v>1482</v>
      </c>
      <c r="K345" s="156" t="s">
        <v>1529</v>
      </c>
      <c r="L345" s="165">
        <v>400</v>
      </c>
      <c r="M345" s="164">
        <v>23.1</v>
      </c>
      <c r="N345" s="117"/>
      <c r="O345" s="158">
        <v>5</v>
      </c>
      <c r="P345" s="137"/>
      <c r="Q345" s="117" t="s">
        <v>1641</v>
      </c>
      <c r="R345" s="117" t="s">
        <v>1512</v>
      </c>
      <c r="S345" s="117" t="s">
        <v>1642</v>
      </c>
      <c r="T345" s="117" t="s">
        <v>1514</v>
      </c>
    </row>
    <row r="346" s="111" customFormat="1" customHeight="1" spans="1:20">
      <c r="A346" s="144" t="s">
        <v>1508</v>
      </c>
      <c r="B346" s="134" t="s">
        <v>124</v>
      </c>
      <c r="C346" s="117" t="s">
        <v>118</v>
      </c>
      <c r="D346" s="159" t="s">
        <v>1681</v>
      </c>
      <c r="E346" s="117" t="s">
        <v>1224</v>
      </c>
      <c r="F346" s="154">
        <v>46315</v>
      </c>
      <c r="G346" s="111"/>
      <c r="H346" s="155" t="s">
        <v>1638</v>
      </c>
      <c r="I346" s="155" t="s">
        <v>1639</v>
      </c>
      <c r="J346" s="156" t="s">
        <v>1482</v>
      </c>
      <c r="K346" s="156" t="s">
        <v>1529</v>
      </c>
      <c r="L346" s="163">
        <v>400</v>
      </c>
      <c r="M346" s="164">
        <v>10.9</v>
      </c>
      <c r="N346" s="117"/>
      <c r="O346" s="161">
        <v>4</v>
      </c>
      <c r="P346" s="137"/>
      <c r="Q346" s="117" t="s">
        <v>1641</v>
      </c>
      <c r="R346" s="117" t="s">
        <v>1512</v>
      </c>
      <c r="S346" s="117" t="s">
        <v>1642</v>
      </c>
      <c r="T346" s="117" t="s">
        <v>1514</v>
      </c>
    </row>
    <row r="347" s="111" customFormat="1" customHeight="1" spans="1:20">
      <c r="A347" s="144" t="s">
        <v>1508</v>
      </c>
      <c r="B347" s="134" t="s">
        <v>124</v>
      </c>
      <c r="C347" s="117" t="s">
        <v>118</v>
      </c>
      <c r="D347" s="159" t="s">
        <v>1682</v>
      </c>
      <c r="E347" s="117" t="s">
        <v>1224</v>
      </c>
      <c r="F347" s="154">
        <v>46315</v>
      </c>
      <c r="G347" s="111"/>
      <c r="H347" s="155" t="s">
        <v>1638</v>
      </c>
      <c r="I347" s="155" t="s">
        <v>1639</v>
      </c>
      <c r="J347" s="156" t="s">
        <v>1482</v>
      </c>
      <c r="K347" s="156" t="s">
        <v>1529</v>
      </c>
      <c r="L347" s="163">
        <v>300</v>
      </c>
      <c r="M347" s="164">
        <v>5.3</v>
      </c>
      <c r="N347" s="117"/>
      <c r="O347" s="161">
        <v>3</v>
      </c>
      <c r="P347" s="137"/>
      <c r="Q347" s="117" t="s">
        <v>1641</v>
      </c>
      <c r="R347" s="117" t="s">
        <v>1512</v>
      </c>
      <c r="S347" s="117" t="s">
        <v>1642</v>
      </c>
      <c r="T347" s="117" t="s">
        <v>1514</v>
      </c>
    </row>
    <row r="348" s="111" customFormat="1" hidden="1" customHeight="1" spans="1:20">
      <c r="A348" s="144" t="s">
        <v>1508</v>
      </c>
      <c r="B348" s="134" t="s">
        <v>124</v>
      </c>
      <c r="C348" s="117" t="s">
        <v>118</v>
      </c>
      <c r="D348" s="166" t="s">
        <v>1683</v>
      </c>
      <c r="E348" s="117" t="s">
        <v>1224</v>
      </c>
      <c r="F348" s="147">
        <v>46316</v>
      </c>
      <c r="G348" s="111"/>
      <c r="H348" s="155" t="s">
        <v>1638</v>
      </c>
      <c r="I348" s="167" t="s">
        <v>1684</v>
      </c>
      <c r="J348" s="167" t="s">
        <v>1685</v>
      </c>
      <c r="K348" s="117" t="s">
        <v>1686</v>
      </c>
      <c r="L348" s="168">
        <v>2400</v>
      </c>
      <c r="M348" s="169">
        <v>48.9</v>
      </c>
      <c r="N348" s="117"/>
      <c r="O348" s="168">
        <v>3</v>
      </c>
      <c r="P348" s="137"/>
      <c r="Q348" s="117" t="s">
        <v>1687</v>
      </c>
      <c r="R348" s="117" t="s">
        <v>1512</v>
      </c>
      <c r="S348" s="117" t="s">
        <v>1642</v>
      </c>
      <c r="T348" s="117" t="s">
        <v>1514</v>
      </c>
    </row>
    <row r="349" s="111" customFormat="1" hidden="1" customHeight="1" spans="1:20">
      <c r="A349" s="144" t="s">
        <v>1508</v>
      </c>
      <c r="B349" s="134" t="s">
        <v>124</v>
      </c>
      <c r="C349" s="117" t="s">
        <v>118</v>
      </c>
      <c r="D349" s="166" t="s">
        <v>1688</v>
      </c>
      <c r="E349" s="117" t="s">
        <v>1224</v>
      </c>
      <c r="F349" s="147">
        <v>46316</v>
      </c>
      <c r="G349" s="111"/>
      <c r="H349" s="155" t="s">
        <v>1638</v>
      </c>
      <c r="I349" s="167" t="s">
        <v>1684</v>
      </c>
      <c r="J349" s="167" t="s">
        <v>1685</v>
      </c>
      <c r="K349" s="117" t="s">
        <v>1686</v>
      </c>
      <c r="L349" s="168">
        <v>2400</v>
      </c>
      <c r="M349" s="169">
        <v>48.85</v>
      </c>
      <c r="N349" s="117"/>
      <c r="O349" s="168">
        <v>3</v>
      </c>
      <c r="P349" s="137"/>
      <c r="Q349" s="117" t="s">
        <v>1687</v>
      </c>
      <c r="R349" s="117" t="s">
        <v>1512</v>
      </c>
      <c r="S349" s="117" t="s">
        <v>1642</v>
      </c>
      <c r="T349" s="117" t="s">
        <v>1514</v>
      </c>
    </row>
    <row r="350" s="111" customFormat="1" hidden="1" customHeight="1" spans="1:20">
      <c r="A350" s="144" t="s">
        <v>1508</v>
      </c>
      <c r="B350" s="134" t="s">
        <v>124</v>
      </c>
      <c r="C350" s="117" t="s">
        <v>118</v>
      </c>
      <c r="D350" s="166" t="s">
        <v>1689</v>
      </c>
      <c r="E350" s="117" t="s">
        <v>1224</v>
      </c>
      <c r="F350" s="147">
        <v>46316</v>
      </c>
      <c r="G350" s="111"/>
      <c r="H350" s="155" t="s">
        <v>1638</v>
      </c>
      <c r="I350" s="167" t="s">
        <v>1684</v>
      </c>
      <c r="J350" s="167" t="s">
        <v>1685</v>
      </c>
      <c r="K350" s="117" t="s">
        <v>1686</v>
      </c>
      <c r="L350" s="168">
        <v>2400</v>
      </c>
      <c r="M350" s="169">
        <v>48.3</v>
      </c>
      <c r="N350" s="117"/>
      <c r="O350" s="168">
        <v>3</v>
      </c>
      <c r="P350" s="137"/>
      <c r="Q350" s="117" t="s">
        <v>1687</v>
      </c>
      <c r="R350" s="117" t="s">
        <v>1512</v>
      </c>
      <c r="S350" s="117" t="s">
        <v>1642</v>
      </c>
      <c r="T350" s="117" t="s">
        <v>1514</v>
      </c>
    </row>
    <row r="351" s="111" customFormat="1" hidden="1" customHeight="1" spans="1:20">
      <c r="A351" s="144" t="s">
        <v>1508</v>
      </c>
      <c r="B351" s="134" t="s">
        <v>124</v>
      </c>
      <c r="C351" s="117" t="s">
        <v>118</v>
      </c>
      <c r="D351" s="166" t="s">
        <v>1690</v>
      </c>
      <c r="E351" s="117" t="s">
        <v>1224</v>
      </c>
      <c r="F351" s="147">
        <v>46316</v>
      </c>
      <c r="G351" s="111"/>
      <c r="H351" s="155" t="s">
        <v>1638</v>
      </c>
      <c r="I351" s="167" t="s">
        <v>1684</v>
      </c>
      <c r="J351" s="167" t="s">
        <v>1685</v>
      </c>
      <c r="K351" s="117" t="s">
        <v>1686</v>
      </c>
      <c r="L351" s="168">
        <v>2400</v>
      </c>
      <c r="M351" s="169">
        <v>48.65</v>
      </c>
      <c r="N351" s="117"/>
      <c r="O351" s="168">
        <v>3</v>
      </c>
      <c r="P351" s="137"/>
      <c r="Q351" s="117" t="s">
        <v>1687</v>
      </c>
      <c r="R351" s="117" t="s">
        <v>1512</v>
      </c>
      <c r="S351" s="117" t="s">
        <v>1642</v>
      </c>
      <c r="T351" s="117" t="s">
        <v>1514</v>
      </c>
    </row>
    <row r="352" s="111" customFormat="1" hidden="1" customHeight="1" spans="1:20">
      <c r="A352" s="144" t="s">
        <v>1508</v>
      </c>
      <c r="B352" s="134" t="s">
        <v>124</v>
      </c>
      <c r="C352" s="117" t="s">
        <v>118</v>
      </c>
      <c r="D352" s="166" t="s">
        <v>1691</v>
      </c>
      <c r="E352" s="117" t="s">
        <v>1224</v>
      </c>
      <c r="F352" s="147">
        <v>46316</v>
      </c>
      <c r="G352" s="111"/>
      <c r="H352" s="155" t="s">
        <v>1638</v>
      </c>
      <c r="I352" s="167" t="s">
        <v>1684</v>
      </c>
      <c r="J352" s="167" t="s">
        <v>1685</v>
      </c>
      <c r="K352" s="117" t="s">
        <v>1686</v>
      </c>
      <c r="L352" s="168">
        <v>2400</v>
      </c>
      <c r="M352" s="169">
        <v>48.35</v>
      </c>
      <c r="N352" s="117"/>
      <c r="O352" s="168">
        <v>3</v>
      </c>
      <c r="P352" s="137"/>
      <c r="Q352" s="117" t="s">
        <v>1687</v>
      </c>
      <c r="R352" s="117" t="s">
        <v>1512</v>
      </c>
      <c r="S352" s="117" t="s">
        <v>1642</v>
      </c>
      <c r="T352" s="117" t="s">
        <v>1514</v>
      </c>
    </row>
    <row r="353" s="111" customFormat="1" hidden="1" customHeight="1" spans="1:20">
      <c r="A353" s="144" t="s">
        <v>1508</v>
      </c>
      <c r="B353" s="134" t="s">
        <v>124</v>
      </c>
      <c r="C353" s="117" t="s">
        <v>118</v>
      </c>
      <c r="D353" s="166" t="s">
        <v>1692</v>
      </c>
      <c r="E353" s="117" t="s">
        <v>1224</v>
      </c>
      <c r="F353" s="147">
        <v>46316</v>
      </c>
      <c r="G353" s="111"/>
      <c r="H353" s="155" t="s">
        <v>1638</v>
      </c>
      <c r="I353" s="167" t="s">
        <v>1684</v>
      </c>
      <c r="J353" s="167" t="s">
        <v>1685</v>
      </c>
      <c r="K353" s="117" t="s">
        <v>1686</v>
      </c>
      <c r="L353" s="168">
        <v>2400</v>
      </c>
      <c r="M353" s="169">
        <v>48.4</v>
      </c>
      <c r="N353" s="117"/>
      <c r="O353" s="168">
        <v>3</v>
      </c>
      <c r="P353" s="137"/>
      <c r="Q353" s="117" t="s">
        <v>1687</v>
      </c>
      <c r="R353" s="117" t="s">
        <v>1512</v>
      </c>
      <c r="S353" s="117" t="s">
        <v>1642</v>
      </c>
      <c r="T353" s="117" t="s">
        <v>1514</v>
      </c>
    </row>
    <row r="354" s="111" customFormat="1" hidden="1" customHeight="1" spans="1:20">
      <c r="A354" s="144" t="s">
        <v>1508</v>
      </c>
      <c r="B354" s="134" t="s">
        <v>124</v>
      </c>
      <c r="C354" s="117" t="s">
        <v>118</v>
      </c>
      <c r="D354" s="166" t="s">
        <v>1693</v>
      </c>
      <c r="E354" s="117" t="s">
        <v>1224</v>
      </c>
      <c r="F354" s="147">
        <v>46316</v>
      </c>
      <c r="G354" s="111"/>
      <c r="H354" s="155" t="s">
        <v>1638</v>
      </c>
      <c r="I354" s="167" t="s">
        <v>1684</v>
      </c>
      <c r="J354" s="167" t="s">
        <v>1685</v>
      </c>
      <c r="K354" s="117" t="s">
        <v>1686</v>
      </c>
      <c r="L354" s="168">
        <v>2400</v>
      </c>
      <c r="M354" s="169">
        <v>49</v>
      </c>
      <c r="N354" s="117"/>
      <c r="O354" s="168">
        <v>3</v>
      </c>
      <c r="P354" s="137"/>
      <c r="Q354" s="117" t="s">
        <v>1687</v>
      </c>
      <c r="R354" s="117" t="s">
        <v>1512</v>
      </c>
      <c r="S354" s="117" t="s">
        <v>1642</v>
      </c>
      <c r="T354" s="117" t="s">
        <v>1514</v>
      </c>
    </row>
    <row r="355" s="111" customFormat="1" hidden="1" customHeight="1" spans="1:20">
      <c r="A355" s="144" t="s">
        <v>1508</v>
      </c>
      <c r="B355" s="134" t="s">
        <v>124</v>
      </c>
      <c r="C355" s="117" t="s">
        <v>118</v>
      </c>
      <c r="D355" s="166" t="s">
        <v>1694</v>
      </c>
      <c r="E355" s="117" t="s">
        <v>1224</v>
      </c>
      <c r="F355" s="147">
        <v>46316</v>
      </c>
      <c r="G355" s="111"/>
      <c r="H355" s="155" t="s">
        <v>1638</v>
      </c>
      <c r="I355" s="167" t="s">
        <v>1684</v>
      </c>
      <c r="J355" s="167" t="s">
        <v>1685</v>
      </c>
      <c r="K355" s="117" t="s">
        <v>1686</v>
      </c>
      <c r="L355" s="168">
        <v>2400</v>
      </c>
      <c r="M355" s="169">
        <v>49</v>
      </c>
      <c r="N355" s="117"/>
      <c r="O355" s="168">
        <v>3</v>
      </c>
      <c r="P355" s="137"/>
      <c r="Q355" s="117" t="s">
        <v>1687</v>
      </c>
      <c r="R355" s="117" t="s">
        <v>1512</v>
      </c>
      <c r="S355" s="117" t="s">
        <v>1642</v>
      </c>
      <c r="T355" s="117" t="s">
        <v>1514</v>
      </c>
    </row>
    <row r="356" s="111" customFormat="1" hidden="1" customHeight="1" spans="1:20">
      <c r="A356" s="144" t="s">
        <v>1508</v>
      </c>
      <c r="B356" s="134" t="s">
        <v>124</v>
      </c>
      <c r="C356" s="117" t="s">
        <v>118</v>
      </c>
      <c r="D356" s="166" t="s">
        <v>1695</v>
      </c>
      <c r="E356" s="117" t="s">
        <v>1224</v>
      </c>
      <c r="F356" s="147">
        <v>46316</v>
      </c>
      <c r="G356" s="111"/>
      <c r="H356" s="155" t="s">
        <v>1638</v>
      </c>
      <c r="I356" s="167" t="s">
        <v>1684</v>
      </c>
      <c r="J356" s="167" t="s">
        <v>1685</v>
      </c>
      <c r="K356" s="117" t="s">
        <v>1686</v>
      </c>
      <c r="L356" s="168">
        <v>2400</v>
      </c>
      <c r="M356" s="169">
        <v>48.85</v>
      </c>
      <c r="N356" s="117"/>
      <c r="O356" s="168">
        <v>3</v>
      </c>
      <c r="P356" s="137"/>
      <c r="Q356" s="117" t="s">
        <v>1687</v>
      </c>
      <c r="R356" s="117" t="s">
        <v>1512</v>
      </c>
      <c r="S356" s="117" t="s">
        <v>1642</v>
      </c>
      <c r="T356" s="117" t="s">
        <v>1514</v>
      </c>
    </row>
    <row r="357" s="111" customFormat="1" hidden="1" customHeight="1" spans="1:20">
      <c r="A357" s="144" t="s">
        <v>1508</v>
      </c>
      <c r="B357" s="134" t="s">
        <v>124</v>
      </c>
      <c r="C357" s="117" t="s">
        <v>118</v>
      </c>
      <c r="D357" s="166" t="s">
        <v>1696</v>
      </c>
      <c r="E357" s="117" t="s">
        <v>1224</v>
      </c>
      <c r="F357" s="147">
        <v>46316</v>
      </c>
      <c r="G357" s="111"/>
      <c r="H357" s="155" t="s">
        <v>1638</v>
      </c>
      <c r="I357" s="167" t="s">
        <v>1684</v>
      </c>
      <c r="J357" s="167" t="s">
        <v>1685</v>
      </c>
      <c r="K357" s="117" t="s">
        <v>1686</v>
      </c>
      <c r="L357" s="168">
        <v>2400</v>
      </c>
      <c r="M357" s="169">
        <v>48.5</v>
      </c>
      <c r="N357" s="117"/>
      <c r="O357" s="168">
        <v>3</v>
      </c>
      <c r="P357" s="137"/>
      <c r="Q357" s="117" t="s">
        <v>1687</v>
      </c>
      <c r="R357" s="117" t="s">
        <v>1512</v>
      </c>
      <c r="S357" s="117" t="s">
        <v>1642</v>
      </c>
      <c r="T357" s="117" t="s">
        <v>1514</v>
      </c>
    </row>
    <row r="358" s="111" customFormat="1" hidden="1" customHeight="1" spans="1:20">
      <c r="A358" s="144" t="s">
        <v>1508</v>
      </c>
      <c r="B358" s="134" t="s">
        <v>124</v>
      </c>
      <c r="C358" s="117" t="s">
        <v>118</v>
      </c>
      <c r="D358" s="166" t="s">
        <v>1697</v>
      </c>
      <c r="E358" s="117" t="s">
        <v>1224</v>
      </c>
      <c r="F358" s="147">
        <v>46316</v>
      </c>
      <c r="G358" s="111"/>
      <c r="H358" s="155" t="s">
        <v>1638</v>
      </c>
      <c r="I358" s="167" t="s">
        <v>1684</v>
      </c>
      <c r="J358" s="167" t="s">
        <v>1685</v>
      </c>
      <c r="K358" s="117" t="s">
        <v>1686</v>
      </c>
      <c r="L358" s="168">
        <v>2400</v>
      </c>
      <c r="M358" s="169">
        <v>48.45</v>
      </c>
      <c r="N358" s="117"/>
      <c r="O358" s="168">
        <v>3</v>
      </c>
      <c r="P358" s="137"/>
      <c r="Q358" s="117" t="s">
        <v>1687</v>
      </c>
      <c r="R358" s="117" t="s">
        <v>1512</v>
      </c>
      <c r="S358" s="117" t="s">
        <v>1642</v>
      </c>
      <c r="T358" s="117" t="s">
        <v>1514</v>
      </c>
    </row>
    <row r="359" s="111" customFormat="1" hidden="1" customHeight="1" spans="1:20">
      <c r="A359" s="144" t="s">
        <v>1508</v>
      </c>
      <c r="B359" s="134" t="s">
        <v>124</v>
      </c>
      <c r="C359" s="117" t="s">
        <v>118</v>
      </c>
      <c r="D359" s="166" t="s">
        <v>1698</v>
      </c>
      <c r="E359" s="117" t="s">
        <v>1224</v>
      </c>
      <c r="F359" s="147">
        <v>46316</v>
      </c>
      <c r="G359" s="111"/>
      <c r="H359" s="155" t="s">
        <v>1638</v>
      </c>
      <c r="I359" s="167" t="s">
        <v>1684</v>
      </c>
      <c r="J359" s="167" t="s">
        <v>1685</v>
      </c>
      <c r="K359" s="117" t="s">
        <v>1686</v>
      </c>
      <c r="L359" s="168">
        <v>2400</v>
      </c>
      <c r="M359" s="169">
        <v>48.45</v>
      </c>
      <c r="N359" s="117"/>
      <c r="O359" s="168">
        <v>3</v>
      </c>
      <c r="P359" s="137"/>
      <c r="Q359" s="117" t="s">
        <v>1687</v>
      </c>
      <c r="R359" s="117" t="s">
        <v>1512</v>
      </c>
      <c r="S359" s="117" t="s">
        <v>1642</v>
      </c>
      <c r="T359" s="117" t="s">
        <v>1514</v>
      </c>
    </row>
    <row r="360" s="111" customFormat="1" hidden="1" customHeight="1" spans="1:20">
      <c r="A360" s="144" t="s">
        <v>1508</v>
      </c>
      <c r="B360" s="134" t="s">
        <v>124</v>
      </c>
      <c r="C360" s="117" t="s">
        <v>118</v>
      </c>
      <c r="D360" s="166" t="s">
        <v>1699</v>
      </c>
      <c r="E360" s="117" t="s">
        <v>1224</v>
      </c>
      <c r="F360" s="147">
        <v>46316</v>
      </c>
      <c r="G360" s="111"/>
      <c r="H360" s="155" t="s">
        <v>1638</v>
      </c>
      <c r="I360" s="167" t="s">
        <v>1684</v>
      </c>
      <c r="J360" s="167" t="s">
        <v>1685</v>
      </c>
      <c r="K360" s="117" t="s">
        <v>1686</v>
      </c>
      <c r="L360" s="168">
        <v>2400</v>
      </c>
      <c r="M360" s="169">
        <v>48.55</v>
      </c>
      <c r="N360" s="117"/>
      <c r="O360" s="168">
        <v>3</v>
      </c>
      <c r="P360" s="137"/>
      <c r="Q360" s="117" t="s">
        <v>1687</v>
      </c>
      <c r="R360" s="117" t="s">
        <v>1512</v>
      </c>
      <c r="S360" s="117" t="s">
        <v>1642</v>
      </c>
      <c r="T360" s="117" t="s">
        <v>1514</v>
      </c>
    </row>
    <row r="361" s="111" customFormat="1" hidden="1" customHeight="1" spans="1:20">
      <c r="A361" s="144" t="s">
        <v>1508</v>
      </c>
      <c r="B361" s="134" t="s">
        <v>124</v>
      </c>
      <c r="C361" s="117" t="s">
        <v>118</v>
      </c>
      <c r="D361" s="166" t="s">
        <v>1700</v>
      </c>
      <c r="E361" s="117" t="s">
        <v>1224</v>
      </c>
      <c r="F361" s="147">
        <v>46316</v>
      </c>
      <c r="G361" s="111"/>
      <c r="H361" s="155" t="s">
        <v>1638</v>
      </c>
      <c r="I361" s="167" t="s">
        <v>1684</v>
      </c>
      <c r="J361" s="167" t="s">
        <v>1685</v>
      </c>
      <c r="K361" s="117" t="s">
        <v>1686</v>
      </c>
      <c r="L361" s="168">
        <v>2400</v>
      </c>
      <c r="M361" s="169">
        <v>48.4</v>
      </c>
      <c r="N361" s="117"/>
      <c r="O361" s="168">
        <v>3</v>
      </c>
      <c r="P361" s="137"/>
      <c r="Q361" s="117" t="s">
        <v>1687</v>
      </c>
      <c r="R361" s="117" t="s">
        <v>1512</v>
      </c>
      <c r="S361" s="117" t="s">
        <v>1642</v>
      </c>
      <c r="T361" s="117" t="s">
        <v>1514</v>
      </c>
    </row>
    <row r="362" s="111" customFormat="1" hidden="1" customHeight="1" spans="1:20">
      <c r="A362" s="144" t="s">
        <v>1508</v>
      </c>
      <c r="B362" s="134" t="s">
        <v>124</v>
      </c>
      <c r="C362" s="117" t="s">
        <v>118</v>
      </c>
      <c r="D362" s="166" t="s">
        <v>1701</v>
      </c>
      <c r="E362" s="117" t="s">
        <v>1224</v>
      </c>
      <c r="F362" s="147">
        <v>46316</v>
      </c>
      <c r="G362" s="111"/>
      <c r="H362" s="155" t="s">
        <v>1638</v>
      </c>
      <c r="I362" s="167" t="s">
        <v>1684</v>
      </c>
      <c r="J362" s="167" t="s">
        <v>1685</v>
      </c>
      <c r="K362" s="117" t="s">
        <v>1686</v>
      </c>
      <c r="L362" s="168">
        <v>2400</v>
      </c>
      <c r="M362" s="169">
        <v>48.55</v>
      </c>
      <c r="N362" s="117"/>
      <c r="O362" s="168">
        <v>3</v>
      </c>
      <c r="P362" s="137"/>
      <c r="Q362" s="117" t="s">
        <v>1687</v>
      </c>
      <c r="R362" s="117" t="s">
        <v>1512</v>
      </c>
      <c r="S362" s="117" t="s">
        <v>1642</v>
      </c>
      <c r="T362" s="117" t="s">
        <v>1514</v>
      </c>
    </row>
    <row r="363" s="111" customFormat="1" hidden="1" customHeight="1" spans="1:20">
      <c r="A363" s="144" t="s">
        <v>1508</v>
      </c>
      <c r="B363" s="134" t="s">
        <v>124</v>
      </c>
      <c r="C363" s="117" t="s">
        <v>118</v>
      </c>
      <c r="D363" s="166" t="s">
        <v>1702</v>
      </c>
      <c r="E363" s="117" t="s">
        <v>1224</v>
      </c>
      <c r="F363" s="147">
        <v>46316</v>
      </c>
      <c r="G363" s="111"/>
      <c r="H363" s="155" t="s">
        <v>1638</v>
      </c>
      <c r="I363" s="167" t="s">
        <v>1684</v>
      </c>
      <c r="J363" s="167" t="s">
        <v>1685</v>
      </c>
      <c r="K363" s="117" t="s">
        <v>1686</v>
      </c>
      <c r="L363" s="168">
        <v>2400</v>
      </c>
      <c r="M363" s="169">
        <v>48.8</v>
      </c>
      <c r="N363" s="117"/>
      <c r="O363" s="168">
        <v>3</v>
      </c>
      <c r="P363" s="137"/>
      <c r="Q363" s="117" t="s">
        <v>1687</v>
      </c>
      <c r="R363" s="117" t="s">
        <v>1512</v>
      </c>
      <c r="S363" s="117" t="s">
        <v>1642</v>
      </c>
      <c r="T363" s="117" t="s">
        <v>1514</v>
      </c>
    </row>
    <row r="364" s="111" customFormat="1" hidden="1" customHeight="1" spans="1:20">
      <c r="A364" s="144" t="s">
        <v>1508</v>
      </c>
      <c r="B364" s="134" t="s">
        <v>124</v>
      </c>
      <c r="C364" s="117" t="s">
        <v>118</v>
      </c>
      <c r="D364" s="166" t="s">
        <v>1703</v>
      </c>
      <c r="E364" s="117" t="s">
        <v>1224</v>
      </c>
      <c r="F364" s="147">
        <v>46316</v>
      </c>
      <c r="G364" s="111"/>
      <c r="H364" s="155" t="s">
        <v>1638</v>
      </c>
      <c r="I364" s="167" t="s">
        <v>1684</v>
      </c>
      <c r="J364" s="167" t="s">
        <v>1685</v>
      </c>
      <c r="K364" s="117" t="s">
        <v>1686</v>
      </c>
      <c r="L364" s="168">
        <v>2400</v>
      </c>
      <c r="M364" s="169">
        <v>48.4</v>
      </c>
      <c r="N364" s="117"/>
      <c r="O364" s="168">
        <v>3</v>
      </c>
      <c r="P364" s="137"/>
      <c r="Q364" s="117" t="s">
        <v>1687</v>
      </c>
      <c r="R364" s="117" t="s">
        <v>1512</v>
      </c>
      <c r="S364" s="117" t="s">
        <v>1642</v>
      </c>
      <c r="T364" s="117" t="s">
        <v>1514</v>
      </c>
    </row>
    <row r="365" s="111" customFormat="1" hidden="1" customHeight="1" spans="1:20">
      <c r="A365" s="144" t="s">
        <v>1508</v>
      </c>
      <c r="B365" s="134" t="s">
        <v>124</v>
      </c>
      <c r="C365" s="117" t="s">
        <v>118</v>
      </c>
      <c r="D365" s="166" t="s">
        <v>1704</v>
      </c>
      <c r="E365" s="117" t="s">
        <v>1224</v>
      </c>
      <c r="F365" s="147">
        <v>46316</v>
      </c>
      <c r="G365" s="111"/>
      <c r="H365" s="155" t="s">
        <v>1638</v>
      </c>
      <c r="I365" s="167" t="s">
        <v>1684</v>
      </c>
      <c r="J365" s="167" t="s">
        <v>1685</v>
      </c>
      <c r="K365" s="117" t="s">
        <v>1686</v>
      </c>
      <c r="L365" s="168">
        <v>2400</v>
      </c>
      <c r="M365" s="169">
        <v>48.95</v>
      </c>
      <c r="N365" s="117"/>
      <c r="O365" s="168">
        <v>3</v>
      </c>
      <c r="P365" s="137"/>
      <c r="Q365" s="117" t="s">
        <v>1687</v>
      </c>
      <c r="R365" s="117" t="s">
        <v>1512</v>
      </c>
      <c r="S365" s="117" t="s">
        <v>1642</v>
      </c>
      <c r="T365" s="117" t="s">
        <v>1514</v>
      </c>
    </row>
    <row r="366" s="111" customFormat="1" hidden="1" customHeight="1" spans="1:20">
      <c r="A366" s="144" t="s">
        <v>1508</v>
      </c>
      <c r="B366" s="134" t="s">
        <v>124</v>
      </c>
      <c r="C366" s="117" t="s">
        <v>118</v>
      </c>
      <c r="D366" s="166" t="s">
        <v>1705</v>
      </c>
      <c r="E366" s="117" t="s">
        <v>1224</v>
      </c>
      <c r="F366" s="147">
        <v>46316</v>
      </c>
      <c r="G366" s="111"/>
      <c r="H366" s="155" t="s">
        <v>1638</v>
      </c>
      <c r="I366" s="167" t="s">
        <v>1684</v>
      </c>
      <c r="J366" s="167" t="s">
        <v>1685</v>
      </c>
      <c r="K366" s="117" t="s">
        <v>1686</v>
      </c>
      <c r="L366" s="168">
        <v>2400</v>
      </c>
      <c r="M366" s="169">
        <v>8.4</v>
      </c>
      <c r="N366" s="117"/>
      <c r="O366" s="168">
        <v>2</v>
      </c>
      <c r="P366" s="137"/>
      <c r="Q366" s="117" t="s">
        <v>1687</v>
      </c>
      <c r="R366" s="117" t="s">
        <v>1512</v>
      </c>
      <c r="S366" s="117" t="s">
        <v>1642</v>
      </c>
      <c r="T366" s="117" t="s">
        <v>1514</v>
      </c>
    </row>
    <row r="367" s="111" customFormat="1" hidden="1" customHeight="1" spans="1:20">
      <c r="A367" s="144" t="s">
        <v>1508</v>
      </c>
      <c r="B367" s="134" t="s">
        <v>124</v>
      </c>
      <c r="C367" s="117" t="s">
        <v>118</v>
      </c>
      <c r="D367" s="166" t="s">
        <v>1706</v>
      </c>
      <c r="E367" s="117" t="s">
        <v>1707</v>
      </c>
      <c r="F367" s="147">
        <v>46316</v>
      </c>
      <c r="G367" s="111"/>
      <c r="H367" s="155" t="s">
        <v>1638</v>
      </c>
      <c r="I367" s="167" t="s">
        <v>1684</v>
      </c>
      <c r="J367" s="167" t="s">
        <v>1685</v>
      </c>
      <c r="K367" s="117" t="s">
        <v>1708</v>
      </c>
      <c r="L367" s="168">
        <v>900</v>
      </c>
      <c r="M367" s="169">
        <v>30.45</v>
      </c>
      <c r="N367" s="117"/>
      <c r="O367" s="168">
        <v>5</v>
      </c>
      <c r="P367" s="137"/>
      <c r="Q367" s="117" t="s">
        <v>1687</v>
      </c>
      <c r="R367" s="117" t="s">
        <v>1512</v>
      </c>
      <c r="S367" s="117" t="s">
        <v>1642</v>
      </c>
      <c r="T367" s="117" t="s">
        <v>1514</v>
      </c>
    </row>
    <row r="368" s="111" customFormat="1" hidden="1" customHeight="1" spans="1:20">
      <c r="A368" s="144" t="s">
        <v>1508</v>
      </c>
      <c r="B368" s="134" t="s">
        <v>124</v>
      </c>
      <c r="C368" s="117" t="s">
        <v>118</v>
      </c>
      <c r="D368" s="166" t="s">
        <v>1709</v>
      </c>
      <c r="E368" s="117" t="s">
        <v>1707</v>
      </c>
      <c r="F368" s="147">
        <v>46316</v>
      </c>
      <c r="G368" s="111"/>
      <c r="H368" s="155" t="s">
        <v>1638</v>
      </c>
      <c r="I368" s="167" t="s">
        <v>1684</v>
      </c>
      <c r="J368" s="167" t="s">
        <v>1685</v>
      </c>
      <c r="K368" s="117" t="s">
        <v>1708</v>
      </c>
      <c r="L368" s="168">
        <v>900</v>
      </c>
      <c r="M368" s="169">
        <v>30.2</v>
      </c>
      <c r="N368" s="117"/>
      <c r="O368" s="168">
        <v>5</v>
      </c>
      <c r="P368" s="137"/>
      <c r="Q368" s="117" t="s">
        <v>1687</v>
      </c>
      <c r="R368" s="117" t="s">
        <v>1512</v>
      </c>
      <c r="S368" s="117" t="s">
        <v>1642</v>
      </c>
      <c r="T368" s="117" t="s">
        <v>1514</v>
      </c>
    </row>
    <row r="369" s="111" customFormat="1" hidden="1" customHeight="1" spans="1:20">
      <c r="A369" s="144" t="s">
        <v>1508</v>
      </c>
      <c r="B369" s="134" t="s">
        <v>124</v>
      </c>
      <c r="C369" s="117" t="s">
        <v>118</v>
      </c>
      <c r="D369" s="166" t="s">
        <v>1710</v>
      </c>
      <c r="E369" s="117" t="s">
        <v>1707</v>
      </c>
      <c r="F369" s="147">
        <v>46316</v>
      </c>
      <c r="G369" s="111"/>
      <c r="H369" s="155" t="s">
        <v>1638</v>
      </c>
      <c r="I369" s="167" t="s">
        <v>1684</v>
      </c>
      <c r="J369" s="167" t="s">
        <v>1685</v>
      </c>
      <c r="K369" s="117" t="s">
        <v>1708</v>
      </c>
      <c r="L369" s="168">
        <v>900</v>
      </c>
      <c r="M369" s="169">
        <v>30.55</v>
      </c>
      <c r="N369" s="117"/>
      <c r="O369" s="168">
        <v>5</v>
      </c>
      <c r="P369" s="137"/>
      <c r="Q369" s="117" t="s">
        <v>1687</v>
      </c>
      <c r="R369" s="117" t="s">
        <v>1512</v>
      </c>
      <c r="S369" s="117" t="s">
        <v>1642</v>
      </c>
      <c r="T369" s="117" t="s">
        <v>1514</v>
      </c>
    </row>
    <row r="370" s="111" customFormat="1" hidden="1" customHeight="1" spans="1:20">
      <c r="A370" s="144" t="s">
        <v>1508</v>
      </c>
      <c r="B370" s="134" t="s">
        <v>124</v>
      </c>
      <c r="C370" s="117" t="s">
        <v>118</v>
      </c>
      <c r="D370" s="166" t="s">
        <v>1711</v>
      </c>
      <c r="E370" s="117" t="s">
        <v>1707</v>
      </c>
      <c r="F370" s="147">
        <v>46316</v>
      </c>
      <c r="G370" s="111"/>
      <c r="H370" s="155" t="s">
        <v>1638</v>
      </c>
      <c r="I370" s="167" t="s">
        <v>1684</v>
      </c>
      <c r="J370" s="167" t="s">
        <v>1685</v>
      </c>
      <c r="K370" s="117" t="s">
        <v>1708</v>
      </c>
      <c r="L370" s="168">
        <v>900</v>
      </c>
      <c r="M370" s="169">
        <v>30.35</v>
      </c>
      <c r="N370" s="117"/>
      <c r="O370" s="168">
        <v>5</v>
      </c>
      <c r="P370" s="137"/>
      <c r="Q370" s="117" t="s">
        <v>1687</v>
      </c>
      <c r="R370" s="117" t="s">
        <v>1512</v>
      </c>
      <c r="S370" s="117" t="s">
        <v>1642</v>
      </c>
      <c r="T370" s="117" t="s">
        <v>1514</v>
      </c>
    </row>
    <row r="371" s="111" customFormat="1" hidden="1" customHeight="1" spans="1:20">
      <c r="A371" s="144" t="s">
        <v>1508</v>
      </c>
      <c r="B371" s="134" t="s">
        <v>124</v>
      </c>
      <c r="C371" s="117" t="s">
        <v>118</v>
      </c>
      <c r="D371" s="166" t="s">
        <v>1712</v>
      </c>
      <c r="E371" s="117" t="s">
        <v>1707</v>
      </c>
      <c r="F371" s="147">
        <v>46316</v>
      </c>
      <c r="G371" s="111"/>
      <c r="H371" s="155" t="s">
        <v>1638</v>
      </c>
      <c r="I371" s="167" t="s">
        <v>1684</v>
      </c>
      <c r="J371" s="167" t="s">
        <v>1685</v>
      </c>
      <c r="K371" s="117" t="s">
        <v>1708</v>
      </c>
      <c r="L371" s="168">
        <v>900</v>
      </c>
      <c r="M371" s="169">
        <v>30.3</v>
      </c>
      <c r="N371" s="117"/>
      <c r="O371" s="168">
        <v>5</v>
      </c>
      <c r="P371" s="137"/>
      <c r="Q371" s="117" t="s">
        <v>1687</v>
      </c>
      <c r="R371" s="117" t="s">
        <v>1512</v>
      </c>
      <c r="S371" s="117" t="s">
        <v>1642</v>
      </c>
      <c r="T371" s="117" t="s">
        <v>1514</v>
      </c>
    </row>
    <row r="372" s="111" customFormat="1" hidden="1" customHeight="1" spans="1:20">
      <c r="A372" s="144" t="s">
        <v>1508</v>
      </c>
      <c r="B372" s="134" t="s">
        <v>124</v>
      </c>
      <c r="C372" s="117" t="s">
        <v>118</v>
      </c>
      <c r="D372" s="166" t="s">
        <v>1713</v>
      </c>
      <c r="E372" s="117" t="s">
        <v>1707</v>
      </c>
      <c r="F372" s="147">
        <v>46316</v>
      </c>
      <c r="G372" s="111"/>
      <c r="H372" s="155" t="s">
        <v>1638</v>
      </c>
      <c r="I372" s="167" t="s">
        <v>1684</v>
      </c>
      <c r="J372" s="167" t="s">
        <v>1685</v>
      </c>
      <c r="K372" s="117" t="s">
        <v>1708</v>
      </c>
      <c r="L372" s="168">
        <v>900</v>
      </c>
      <c r="M372" s="169">
        <v>30.4</v>
      </c>
      <c r="N372" s="117"/>
      <c r="O372" s="168">
        <v>5</v>
      </c>
      <c r="P372" s="137"/>
      <c r="Q372" s="117" t="s">
        <v>1687</v>
      </c>
      <c r="R372" s="117" t="s">
        <v>1512</v>
      </c>
      <c r="S372" s="117" t="s">
        <v>1642</v>
      </c>
      <c r="T372" s="117" t="s">
        <v>1514</v>
      </c>
    </row>
    <row r="373" s="111" customFormat="1" hidden="1" customHeight="1" spans="1:20">
      <c r="A373" s="144" t="s">
        <v>1508</v>
      </c>
      <c r="B373" s="134" t="s">
        <v>124</v>
      </c>
      <c r="C373" s="117" t="s">
        <v>118</v>
      </c>
      <c r="D373" s="166" t="s">
        <v>1714</v>
      </c>
      <c r="E373" s="117" t="s">
        <v>1707</v>
      </c>
      <c r="F373" s="147">
        <v>46316</v>
      </c>
      <c r="G373" s="111"/>
      <c r="H373" s="155" t="s">
        <v>1638</v>
      </c>
      <c r="I373" s="167" t="s">
        <v>1684</v>
      </c>
      <c r="J373" s="167" t="s">
        <v>1685</v>
      </c>
      <c r="K373" s="117" t="s">
        <v>1708</v>
      </c>
      <c r="L373" s="168">
        <v>900</v>
      </c>
      <c r="M373" s="169">
        <v>30.3</v>
      </c>
      <c r="N373" s="117"/>
      <c r="O373" s="168">
        <v>5</v>
      </c>
      <c r="P373" s="137"/>
      <c r="Q373" s="117" t="s">
        <v>1687</v>
      </c>
      <c r="R373" s="117" t="s">
        <v>1512</v>
      </c>
      <c r="S373" s="117" t="s">
        <v>1642</v>
      </c>
      <c r="T373" s="117" t="s">
        <v>1514</v>
      </c>
    </row>
    <row r="374" s="111" customFormat="1" hidden="1" customHeight="1" spans="1:20">
      <c r="A374" s="144" t="s">
        <v>1508</v>
      </c>
      <c r="B374" s="134" t="s">
        <v>124</v>
      </c>
      <c r="C374" s="117" t="s">
        <v>118</v>
      </c>
      <c r="D374" s="166" t="s">
        <v>1715</v>
      </c>
      <c r="E374" s="117" t="s">
        <v>1707</v>
      </c>
      <c r="F374" s="147">
        <v>46316</v>
      </c>
      <c r="G374" s="111"/>
      <c r="H374" s="155" t="s">
        <v>1638</v>
      </c>
      <c r="I374" s="167" t="s">
        <v>1684</v>
      </c>
      <c r="J374" s="167" t="s">
        <v>1685</v>
      </c>
      <c r="K374" s="117" t="s">
        <v>1708</v>
      </c>
      <c r="L374" s="168">
        <v>900</v>
      </c>
      <c r="M374" s="169">
        <v>30.3</v>
      </c>
      <c r="N374" s="117"/>
      <c r="O374" s="168">
        <v>5</v>
      </c>
      <c r="P374" s="137"/>
      <c r="Q374" s="117" t="s">
        <v>1687</v>
      </c>
      <c r="R374" s="117" t="s">
        <v>1512</v>
      </c>
      <c r="S374" s="117" t="s">
        <v>1642</v>
      </c>
      <c r="T374" s="117" t="s">
        <v>1514</v>
      </c>
    </row>
    <row r="375" s="111" customFormat="1" hidden="1" customHeight="1" spans="1:20">
      <c r="A375" s="144" t="s">
        <v>1508</v>
      </c>
      <c r="B375" s="134" t="s">
        <v>124</v>
      </c>
      <c r="C375" s="117" t="s">
        <v>118</v>
      </c>
      <c r="D375" s="166" t="s">
        <v>1716</v>
      </c>
      <c r="E375" s="117" t="s">
        <v>1707</v>
      </c>
      <c r="F375" s="147">
        <v>46316</v>
      </c>
      <c r="G375" s="111"/>
      <c r="H375" s="155" t="s">
        <v>1638</v>
      </c>
      <c r="I375" s="167" t="s">
        <v>1684</v>
      </c>
      <c r="J375" s="167" t="s">
        <v>1685</v>
      </c>
      <c r="K375" s="117" t="s">
        <v>1708</v>
      </c>
      <c r="L375" s="168">
        <v>900</v>
      </c>
      <c r="M375" s="169">
        <v>30.3</v>
      </c>
      <c r="N375" s="117"/>
      <c r="O375" s="168">
        <v>5</v>
      </c>
      <c r="P375" s="137"/>
      <c r="Q375" s="117" t="s">
        <v>1687</v>
      </c>
      <c r="R375" s="117" t="s">
        <v>1512</v>
      </c>
      <c r="S375" s="117" t="s">
        <v>1642</v>
      </c>
      <c r="T375" s="117" t="s">
        <v>1514</v>
      </c>
    </row>
    <row r="376" s="111" customFormat="1" hidden="1" customHeight="1" spans="1:20">
      <c r="A376" s="144" t="s">
        <v>1508</v>
      </c>
      <c r="B376" s="134" t="s">
        <v>124</v>
      </c>
      <c r="C376" s="117" t="s">
        <v>118</v>
      </c>
      <c r="D376" s="166" t="s">
        <v>1717</v>
      </c>
      <c r="E376" s="117" t="s">
        <v>1707</v>
      </c>
      <c r="F376" s="147">
        <v>46316</v>
      </c>
      <c r="G376" s="111"/>
      <c r="H376" s="155" t="s">
        <v>1638</v>
      </c>
      <c r="I376" s="167" t="s">
        <v>1684</v>
      </c>
      <c r="J376" s="167" t="s">
        <v>1685</v>
      </c>
      <c r="K376" s="117" t="s">
        <v>1708</v>
      </c>
      <c r="L376" s="168">
        <v>900</v>
      </c>
      <c r="M376" s="169">
        <v>30.4</v>
      </c>
      <c r="N376" s="117"/>
      <c r="O376" s="168">
        <v>5</v>
      </c>
      <c r="P376" s="137"/>
      <c r="Q376" s="117" t="s">
        <v>1687</v>
      </c>
      <c r="R376" s="117" t="s">
        <v>1512</v>
      </c>
      <c r="S376" s="117" t="s">
        <v>1642</v>
      </c>
      <c r="T376" s="117" t="s">
        <v>1514</v>
      </c>
    </row>
    <row r="377" s="111" customFormat="1" hidden="1" customHeight="1" spans="1:20">
      <c r="A377" s="144" t="s">
        <v>1508</v>
      </c>
      <c r="B377" s="134" t="s">
        <v>124</v>
      </c>
      <c r="C377" s="117" t="s">
        <v>118</v>
      </c>
      <c r="D377" s="166" t="s">
        <v>1718</v>
      </c>
      <c r="E377" s="117" t="s">
        <v>1707</v>
      </c>
      <c r="F377" s="147">
        <v>46316</v>
      </c>
      <c r="G377" s="111"/>
      <c r="H377" s="155" t="s">
        <v>1638</v>
      </c>
      <c r="I377" s="167" t="s">
        <v>1684</v>
      </c>
      <c r="J377" s="167" t="s">
        <v>1685</v>
      </c>
      <c r="K377" s="117" t="s">
        <v>1708</v>
      </c>
      <c r="L377" s="168">
        <v>900</v>
      </c>
      <c r="M377" s="169">
        <v>18.25</v>
      </c>
      <c r="N377" s="117"/>
      <c r="O377" s="168">
        <v>3</v>
      </c>
      <c r="P377" s="137"/>
      <c r="Q377" s="117" t="s">
        <v>1687</v>
      </c>
      <c r="R377" s="117" t="s">
        <v>1512</v>
      </c>
      <c r="S377" s="117" t="s">
        <v>1642</v>
      </c>
      <c r="T377" s="117" t="s">
        <v>1514</v>
      </c>
    </row>
    <row r="378" s="111" customFormat="1" hidden="1" customHeight="1" spans="1:20">
      <c r="A378" s="144" t="s">
        <v>1508</v>
      </c>
      <c r="B378" s="134" t="s">
        <v>124</v>
      </c>
      <c r="C378" s="117" t="s">
        <v>118</v>
      </c>
      <c r="D378" s="166" t="s">
        <v>1719</v>
      </c>
      <c r="E378" s="117" t="s">
        <v>1707</v>
      </c>
      <c r="F378" s="147">
        <v>46316</v>
      </c>
      <c r="G378" s="111"/>
      <c r="H378" s="155" t="s">
        <v>1638</v>
      </c>
      <c r="I378" s="167" t="s">
        <v>1684</v>
      </c>
      <c r="J378" s="167" t="s">
        <v>1685</v>
      </c>
      <c r="K378" s="117" t="s">
        <v>1708</v>
      </c>
      <c r="L378" s="168">
        <v>900</v>
      </c>
      <c r="M378" s="169">
        <v>2.3</v>
      </c>
      <c r="N378" s="117"/>
      <c r="O378" s="168">
        <v>1</v>
      </c>
      <c r="P378" s="137"/>
      <c r="Q378" s="117" t="s">
        <v>1687</v>
      </c>
      <c r="R378" s="117" t="s">
        <v>1512</v>
      </c>
      <c r="S378" s="117" t="s">
        <v>1642</v>
      </c>
      <c r="T378" s="117" t="s">
        <v>1514</v>
      </c>
    </row>
    <row r="379" s="111" customFormat="1" hidden="1" customHeight="1" spans="1:20">
      <c r="A379" s="144" t="s">
        <v>1508</v>
      </c>
      <c r="B379" s="134" t="s">
        <v>124</v>
      </c>
      <c r="C379" s="117" t="s">
        <v>118</v>
      </c>
      <c r="D379" s="170" t="s">
        <v>1720</v>
      </c>
      <c r="E379" s="117" t="s">
        <v>1721</v>
      </c>
      <c r="F379" s="147">
        <v>46317</v>
      </c>
      <c r="G379" s="111"/>
      <c r="H379" s="171" t="s">
        <v>1722</v>
      </c>
      <c r="I379" s="167" t="s">
        <v>1684</v>
      </c>
      <c r="J379" s="167" t="s">
        <v>1685</v>
      </c>
      <c r="K379" s="117" t="s">
        <v>1723</v>
      </c>
      <c r="L379" s="170">
        <v>900</v>
      </c>
      <c r="M379" s="172">
        <v>32.7</v>
      </c>
      <c r="N379" s="117"/>
      <c r="O379" s="170">
        <v>5</v>
      </c>
      <c r="P379" s="137"/>
      <c r="Q379" s="117" t="s">
        <v>1724</v>
      </c>
      <c r="R379" s="117" t="s">
        <v>1512</v>
      </c>
      <c r="S379" s="148" t="s">
        <v>1725</v>
      </c>
      <c r="T379" s="117" t="s">
        <v>1514</v>
      </c>
    </row>
    <row r="380" s="111" customFormat="1" hidden="1" customHeight="1" spans="1:20">
      <c r="A380" s="144" t="s">
        <v>1508</v>
      </c>
      <c r="B380" s="134" t="s">
        <v>124</v>
      </c>
      <c r="C380" s="117" t="s">
        <v>118</v>
      </c>
      <c r="D380" s="170" t="s">
        <v>1726</v>
      </c>
      <c r="E380" s="117" t="s">
        <v>1721</v>
      </c>
      <c r="F380" s="147">
        <v>46317</v>
      </c>
      <c r="G380" s="111"/>
      <c r="H380" s="171" t="s">
        <v>1722</v>
      </c>
      <c r="I380" s="167" t="s">
        <v>1684</v>
      </c>
      <c r="J380" s="167" t="s">
        <v>1685</v>
      </c>
      <c r="K380" s="117" t="s">
        <v>1723</v>
      </c>
      <c r="L380" s="173">
        <v>900</v>
      </c>
      <c r="M380" s="174">
        <v>32.9</v>
      </c>
      <c r="N380" s="117"/>
      <c r="O380" s="173">
        <v>5</v>
      </c>
      <c r="P380" s="137"/>
      <c r="Q380" s="117" t="s">
        <v>1724</v>
      </c>
      <c r="R380" s="117" t="s">
        <v>1512</v>
      </c>
      <c r="S380" s="148" t="s">
        <v>1725</v>
      </c>
      <c r="T380" s="117" t="s">
        <v>1514</v>
      </c>
    </row>
    <row r="381" s="111" customFormat="1" hidden="1" customHeight="1" spans="1:20">
      <c r="A381" s="144" t="s">
        <v>1508</v>
      </c>
      <c r="B381" s="134" t="s">
        <v>124</v>
      </c>
      <c r="C381" s="117" t="s">
        <v>118</v>
      </c>
      <c r="D381" s="170" t="s">
        <v>1727</v>
      </c>
      <c r="E381" s="117" t="s">
        <v>1721</v>
      </c>
      <c r="F381" s="147">
        <v>46317</v>
      </c>
      <c r="G381" s="111"/>
      <c r="H381" s="171" t="s">
        <v>1722</v>
      </c>
      <c r="I381" s="167" t="s">
        <v>1684</v>
      </c>
      <c r="J381" s="167" t="s">
        <v>1685</v>
      </c>
      <c r="K381" s="117" t="s">
        <v>1723</v>
      </c>
      <c r="L381" s="170">
        <v>900</v>
      </c>
      <c r="M381" s="172">
        <v>32.7</v>
      </c>
      <c r="N381" s="117"/>
      <c r="O381" s="170">
        <v>5</v>
      </c>
      <c r="P381" s="137"/>
      <c r="Q381" s="117" t="s">
        <v>1724</v>
      </c>
      <c r="R381" s="117" t="s">
        <v>1512</v>
      </c>
      <c r="S381" s="148" t="s">
        <v>1725</v>
      </c>
      <c r="T381" s="117" t="s">
        <v>1514</v>
      </c>
    </row>
    <row r="382" s="111" customFormat="1" hidden="1" customHeight="1" spans="1:20">
      <c r="A382" s="144" t="s">
        <v>1508</v>
      </c>
      <c r="B382" s="134" t="s">
        <v>124</v>
      </c>
      <c r="C382" s="117" t="s">
        <v>118</v>
      </c>
      <c r="D382" s="170" t="s">
        <v>1728</v>
      </c>
      <c r="E382" s="117" t="s">
        <v>1721</v>
      </c>
      <c r="F382" s="147">
        <v>46317</v>
      </c>
      <c r="G382" s="111"/>
      <c r="H382" s="171" t="s">
        <v>1722</v>
      </c>
      <c r="I382" s="167" t="s">
        <v>1684</v>
      </c>
      <c r="J382" s="167" t="s">
        <v>1685</v>
      </c>
      <c r="K382" s="117" t="s">
        <v>1723</v>
      </c>
      <c r="L382" s="173">
        <v>900</v>
      </c>
      <c r="M382" s="174">
        <v>32.8</v>
      </c>
      <c r="N382" s="117"/>
      <c r="O382" s="173">
        <v>5</v>
      </c>
      <c r="P382" s="137"/>
      <c r="Q382" s="117" t="s">
        <v>1724</v>
      </c>
      <c r="R382" s="117" t="s">
        <v>1512</v>
      </c>
      <c r="S382" s="148" t="s">
        <v>1725</v>
      </c>
      <c r="T382" s="117" t="s">
        <v>1514</v>
      </c>
    </row>
    <row r="383" s="111" customFormat="1" hidden="1" customHeight="1" spans="1:20">
      <c r="A383" s="144" t="s">
        <v>1508</v>
      </c>
      <c r="B383" s="134" t="s">
        <v>124</v>
      </c>
      <c r="C383" s="117" t="s">
        <v>118</v>
      </c>
      <c r="D383" s="170" t="s">
        <v>1729</v>
      </c>
      <c r="E383" s="117" t="s">
        <v>1721</v>
      </c>
      <c r="F383" s="147">
        <v>46317</v>
      </c>
      <c r="G383" s="111"/>
      <c r="H383" s="171" t="s">
        <v>1722</v>
      </c>
      <c r="I383" s="167" t="s">
        <v>1684</v>
      </c>
      <c r="J383" s="167" t="s">
        <v>1685</v>
      </c>
      <c r="K383" s="117" t="s">
        <v>1723</v>
      </c>
      <c r="L383" s="170">
        <v>900</v>
      </c>
      <c r="M383" s="172">
        <v>32.75</v>
      </c>
      <c r="N383" s="117"/>
      <c r="O383" s="170">
        <v>5</v>
      </c>
      <c r="P383" s="137"/>
      <c r="Q383" s="117" t="s">
        <v>1724</v>
      </c>
      <c r="R383" s="117" t="s">
        <v>1512</v>
      </c>
      <c r="S383" s="148" t="s">
        <v>1725</v>
      </c>
      <c r="T383" s="117" t="s">
        <v>1514</v>
      </c>
    </row>
    <row r="384" s="111" customFormat="1" hidden="1" customHeight="1" spans="1:20">
      <c r="A384" s="144" t="s">
        <v>1508</v>
      </c>
      <c r="B384" s="134" t="s">
        <v>124</v>
      </c>
      <c r="C384" s="117" t="s">
        <v>118</v>
      </c>
      <c r="D384" s="170" t="s">
        <v>1730</v>
      </c>
      <c r="E384" s="117" t="s">
        <v>1721</v>
      </c>
      <c r="F384" s="147">
        <v>46317</v>
      </c>
      <c r="G384" s="111"/>
      <c r="H384" s="171" t="s">
        <v>1722</v>
      </c>
      <c r="I384" s="167" t="s">
        <v>1684</v>
      </c>
      <c r="J384" s="167" t="s">
        <v>1685</v>
      </c>
      <c r="K384" s="117" t="s">
        <v>1723</v>
      </c>
      <c r="L384" s="173">
        <v>900</v>
      </c>
      <c r="M384" s="174">
        <v>32.6</v>
      </c>
      <c r="N384" s="117"/>
      <c r="O384" s="173">
        <v>5</v>
      </c>
      <c r="P384" s="137"/>
      <c r="Q384" s="117" t="s">
        <v>1724</v>
      </c>
      <c r="R384" s="117" t="s">
        <v>1512</v>
      </c>
      <c r="S384" s="148" t="s">
        <v>1725</v>
      </c>
      <c r="T384" s="117" t="s">
        <v>1514</v>
      </c>
    </row>
    <row r="385" s="111" customFormat="1" hidden="1" customHeight="1" spans="1:20">
      <c r="A385" s="144" t="s">
        <v>1508</v>
      </c>
      <c r="B385" s="134" t="s">
        <v>124</v>
      </c>
      <c r="C385" s="117" t="s">
        <v>118</v>
      </c>
      <c r="D385" s="170" t="s">
        <v>1731</v>
      </c>
      <c r="E385" s="117" t="s">
        <v>1721</v>
      </c>
      <c r="F385" s="147">
        <v>46317</v>
      </c>
      <c r="G385" s="111"/>
      <c r="H385" s="171" t="s">
        <v>1722</v>
      </c>
      <c r="I385" s="167" t="s">
        <v>1684</v>
      </c>
      <c r="J385" s="167" t="s">
        <v>1685</v>
      </c>
      <c r="K385" s="117" t="s">
        <v>1723</v>
      </c>
      <c r="L385" s="170">
        <v>900</v>
      </c>
      <c r="M385" s="172">
        <v>32.9</v>
      </c>
      <c r="N385" s="117"/>
      <c r="O385" s="170">
        <v>5</v>
      </c>
      <c r="P385" s="137"/>
      <c r="Q385" s="117" t="s">
        <v>1724</v>
      </c>
      <c r="R385" s="117" t="s">
        <v>1512</v>
      </c>
      <c r="S385" s="148" t="s">
        <v>1725</v>
      </c>
      <c r="T385" s="117" t="s">
        <v>1514</v>
      </c>
    </row>
    <row r="386" s="111" customFormat="1" hidden="1" customHeight="1" spans="1:20">
      <c r="A386" s="144" t="s">
        <v>1508</v>
      </c>
      <c r="B386" s="134" t="s">
        <v>124</v>
      </c>
      <c r="C386" s="117" t="s">
        <v>118</v>
      </c>
      <c r="D386" s="170" t="s">
        <v>1732</v>
      </c>
      <c r="E386" s="117" t="s">
        <v>1721</v>
      </c>
      <c r="F386" s="147">
        <v>46317</v>
      </c>
      <c r="G386" s="111"/>
      <c r="H386" s="171" t="s">
        <v>1722</v>
      </c>
      <c r="I386" s="167" t="s">
        <v>1684</v>
      </c>
      <c r="J386" s="167" t="s">
        <v>1685</v>
      </c>
      <c r="K386" s="117" t="s">
        <v>1723</v>
      </c>
      <c r="L386" s="173">
        <v>900</v>
      </c>
      <c r="M386" s="174">
        <v>32.6</v>
      </c>
      <c r="N386" s="117"/>
      <c r="O386" s="173">
        <v>5</v>
      </c>
      <c r="P386" s="137"/>
      <c r="Q386" s="117" t="s">
        <v>1724</v>
      </c>
      <c r="R386" s="117" t="s">
        <v>1512</v>
      </c>
      <c r="S386" s="148" t="s">
        <v>1725</v>
      </c>
      <c r="T386" s="117" t="s">
        <v>1514</v>
      </c>
    </row>
    <row r="387" s="111" customFormat="1" hidden="1" customHeight="1" spans="1:20">
      <c r="A387" s="144" t="s">
        <v>1508</v>
      </c>
      <c r="B387" s="134" t="s">
        <v>124</v>
      </c>
      <c r="C387" s="117" t="s">
        <v>118</v>
      </c>
      <c r="D387" s="170" t="s">
        <v>1733</v>
      </c>
      <c r="E387" s="117" t="s">
        <v>1721</v>
      </c>
      <c r="F387" s="147">
        <v>46317</v>
      </c>
      <c r="G387" s="111"/>
      <c r="H387" s="171" t="s">
        <v>1722</v>
      </c>
      <c r="I387" s="167" t="s">
        <v>1684</v>
      </c>
      <c r="J387" s="167" t="s">
        <v>1685</v>
      </c>
      <c r="K387" s="117" t="s">
        <v>1723</v>
      </c>
      <c r="L387" s="170">
        <v>900</v>
      </c>
      <c r="M387" s="172">
        <v>32.7</v>
      </c>
      <c r="N387" s="117"/>
      <c r="O387" s="170">
        <v>5</v>
      </c>
      <c r="P387" s="137"/>
      <c r="Q387" s="117" t="s">
        <v>1724</v>
      </c>
      <c r="R387" s="117" t="s">
        <v>1512</v>
      </c>
      <c r="S387" s="148" t="s">
        <v>1725</v>
      </c>
      <c r="T387" s="117" t="s">
        <v>1514</v>
      </c>
    </row>
    <row r="388" s="111" customFormat="1" hidden="1" customHeight="1" spans="1:20">
      <c r="A388" s="144" t="s">
        <v>1508</v>
      </c>
      <c r="B388" s="134" t="s">
        <v>124</v>
      </c>
      <c r="C388" s="117" t="s">
        <v>118</v>
      </c>
      <c r="D388" s="170" t="s">
        <v>1734</v>
      </c>
      <c r="E388" s="117" t="s">
        <v>1721</v>
      </c>
      <c r="F388" s="147">
        <v>46317</v>
      </c>
      <c r="G388" s="111"/>
      <c r="H388" s="171" t="s">
        <v>1722</v>
      </c>
      <c r="I388" s="167" t="s">
        <v>1684</v>
      </c>
      <c r="J388" s="167" t="s">
        <v>1685</v>
      </c>
      <c r="K388" s="117" t="s">
        <v>1723</v>
      </c>
      <c r="L388" s="173">
        <v>900</v>
      </c>
      <c r="M388" s="174">
        <v>26.15</v>
      </c>
      <c r="N388" s="117"/>
      <c r="O388" s="173">
        <v>4</v>
      </c>
      <c r="P388" s="137"/>
      <c r="Q388" s="117" t="s">
        <v>1724</v>
      </c>
      <c r="R388" s="117" t="s">
        <v>1512</v>
      </c>
      <c r="S388" s="148" t="s">
        <v>1725</v>
      </c>
      <c r="T388" s="117" t="s">
        <v>1514</v>
      </c>
    </row>
    <row r="389" s="111" customFormat="1" hidden="1" customHeight="1" spans="1:20">
      <c r="A389" s="144" t="s">
        <v>1508</v>
      </c>
      <c r="B389" s="134" t="s">
        <v>124</v>
      </c>
      <c r="C389" s="117" t="s">
        <v>118</v>
      </c>
      <c r="D389" s="170" t="s">
        <v>1735</v>
      </c>
      <c r="E389" s="117" t="s">
        <v>1721</v>
      </c>
      <c r="F389" s="147">
        <v>46317</v>
      </c>
      <c r="G389" s="111"/>
      <c r="H389" s="171" t="s">
        <v>1722</v>
      </c>
      <c r="I389" s="167" t="s">
        <v>1684</v>
      </c>
      <c r="J389" s="167" t="s">
        <v>1685</v>
      </c>
      <c r="K389" s="117" t="s">
        <v>1723</v>
      </c>
      <c r="L389" s="170">
        <v>900</v>
      </c>
      <c r="M389" s="172">
        <v>6.25</v>
      </c>
      <c r="N389" s="117"/>
      <c r="O389" s="170">
        <v>1</v>
      </c>
      <c r="P389" s="137"/>
      <c r="Q389" s="117" t="s">
        <v>1724</v>
      </c>
      <c r="R389" s="117" t="s">
        <v>1512</v>
      </c>
      <c r="S389" s="148" t="s">
        <v>1725</v>
      </c>
      <c r="T389" s="117" t="s">
        <v>1514</v>
      </c>
    </row>
    <row r="390" s="111" customFormat="1" hidden="1" customHeight="1" spans="1:20">
      <c r="A390" s="144" t="s">
        <v>1508</v>
      </c>
      <c r="B390" s="134" t="s">
        <v>124</v>
      </c>
      <c r="C390" s="117" t="s">
        <v>118</v>
      </c>
      <c r="D390" s="173" t="s">
        <v>1736</v>
      </c>
      <c r="E390" s="117" t="s">
        <v>1721</v>
      </c>
      <c r="F390" s="147">
        <v>46317</v>
      </c>
      <c r="G390" s="111"/>
      <c r="H390" s="171" t="s">
        <v>1722</v>
      </c>
      <c r="I390" s="167" t="s">
        <v>1684</v>
      </c>
      <c r="J390" s="167" t="s">
        <v>1685</v>
      </c>
      <c r="K390" s="117" t="s">
        <v>1723</v>
      </c>
      <c r="L390" s="173">
        <v>2400</v>
      </c>
      <c r="M390" s="174">
        <v>48.75</v>
      </c>
      <c r="N390" s="117"/>
      <c r="O390" s="173">
        <v>3</v>
      </c>
      <c r="P390" s="137"/>
      <c r="Q390" s="117" t="s">
        <v>1724</v>
      </c>
      <c r="R390" s="117" t="s">
        <v>1512</v>
      </c>
      <c r="S390" s="148" t="s">
        <v>1725</v>
      </c>
      <c r="T390" s="117" t="s">
        <v>1514</v>
      </c>
    </row>
    <row r="391" s="111" customFormat="1" hidden="1" customHeight="1" spans="1:20">
      <c r="A391" s="144" t="s">
        <v>1508</v>
      </c>
      <c r="B391" s="134" t="s">
        <v>124</v>
      </c>
      <c r="C391" s="117" t="s">
        <v>118</v>
      </c>
      <c r="D391" s="173" t="s">
        <v>1737</v>
      </c>
      <c r="E391" s="117" t="s">
        <v>1721</v>
      </c>
      <c r="F391" s="147">
        <v>46317</v>
      </c>
      <c r="G391" s="111"/>
      <c r="H391" s="171" t="s">
        <v>1722</v>
      </c>
      <c r="I391" s="167" t="s">
        <v>1684</v>
      </c>
      <c r="J391" s="167" t="s">
        <v>1685</v>
      </c>
      <c r="K391" s="117" t="s">
        <v>1723</v>
      </c>
      <c r="L391" s="170">
        <v>2400</v>
      </c>
      <c r="M391" s="172">
        <v>48.5</v>
      </c>
      <c r="N391" s="117"/>
      <c r="O391" s="170">
        <v>3</v>
      </c>
      <c r="P391" s="137"/>
      <c r="Q391" s="117" t="s">
        <v>1724</v>
      </c>
      <c r="R391" s="117" t="s">
        <v>1512</v>
      </c>
      <c r="S391" s="148" t="s">
        <v>1725</v>
      </c>
      <c r="T391" s="117" t="s">
        <v>1514</v>
      </c>
    </row>
    <row r="392" s="111" customFormat="1" hidden="1" customHeight="1" spans="1:20">
      <c r="A392" s="144" t="s">
        <v>1508</v>
      </c>
      <c r="B392" s="134" t="s">
        <v>124</v>
      </c>
      <c r="C392" s="117" t="s">
        <v>118</v>
      </c>
      <c r="D392" s="173" t="s">
        <v>1738</v>
      </c>
      <c r="E392" s="117" t="s">
        <v>1721</v>
      </c>
      <c r="F392" s="147">
        <v>46317</v>
      </c>
      <c r="G392" s="111"/>
      <c r="H392" s="171" t="s">
        <v>1722</v>
      </c>
      <c r="I392" s="167" t="s">
        <v>1684</v>
      </c>
      <c r="J392" s="167" t="s">
        <v>1685</v>
      </c>
      <c r="K392" s="117" t="s">
        <v>1723</v>
      </c>
      <c r="L392" s="173">
        <v>2400</v>
      </c>
      <c r="M392" s="174">
        <v>48.75</v>
      </c>
      <c r="N392" s="117"/>
      <c r="O392" s="173">
        <v>3</v>
      </c>
      <c r="P392" s="137"/>
      <c r="Q392" s="117" t="s">
        <v>1724</v>
      </c>
      <c r="R392" s="117" t="s">
        <v>1512</v>
      </c>
      <c r="S392" s="148" t="s">
        <v>1725</v>
      </c>
      <c r="T392" s="117" t="s">
        <v>1514</v>
      </c>
    </row>
    <row r="393" s="111" customFormat="1" hidden="1" customHeight="1" spans="1:20">
      <c r="A393" s="144" t="s">
        <v>1508</v>
      </c>
      <c r="B393" s="134" t="s">
        <v>124</v>
      </c>
      <c r="C393" s="117" t="s">
        <v>118</v>
      </c>
      <c r="D393" s="173" t="s">
        <v>1739</v>
      </c>
      <c r="E393" s="117" t="s">
        <v>1721</v>
      </c>
      <c r="F393" s="147">
        <v>46317</v>
      </c>
      <c r="G393" s="111"/>
      <c r="H393" s="171" t="s">
        <v>1722</v>
      </c>
      <c r="I393" s="167" t="s">
        <v>1684</v>
      </c>
      <c r="J393" s="167" t="s">
        <v>1685</v>
      </c>
      <c r="K393" s="117" t="s">
        <v>1723</v>
      </c>
      <c r="L393" s="170">
        <v>2400</v>
      </c>
      <c r="M393" s="172">
        <v>49.05</v>
      </c>
      <c r="N393" s="117"/>
      <c r="O393" s="170">
        <v>3</v>
      </c>
      <c r="P393" s="137"/>
      <c r="Q393" s="117" t="s">
        <v>1724</v>
      </c>
      <c r="R393" s="117" t="s">
        <v>1512</v>
      </c>
      <c r="S393" s="148" t="s">
        <v>1725</v>
      </c>
      <c r="T393" s="117" t="s">
        <v>1514</v>
      </c>
    </row>
    <row r="394" s="111" customFormat="1" hidden="1" customHeight="1" spans="1:20">
      <c r="A394" s="144" t="s">
        <v>1508</v>
      </c>
      <c r="B394" s="134" t="s">
        <v>124</v>
      </c>
      <c r="C394" s="117" t="s">
        <v>118</v>
      </c>
      <c r="D394" s="173" t="s">
        <v>1740</v>
      </c>
      <c r="E394" s="117" t="s">
        <v>1721</v>
      </c>
      <c r="F394" s="147">
        <v>46317</v>
      </c>
      <c r="G394" s="111"/>
      <c r="H394" s="171" t="s">
        <v>1722</v>
      </c>
      <c r="I394" s="167" t="s">
        <v>1684</v>
      </c>
      <c r="J394" s="167" t="s">
        <v>1685</v>
      </c>
      <c r="K394" s="117" t="s">
        <v>1723</v>
      </c>
      <c r="L394" s="173">
        <v>2400</v>
      </c>
      <c r="M394" s="174">
        <v>48.95</v>
      </c>
      <c r="N394" s="117"/>
      <c r="O394" s="173">
        <v>3</v>
      </c>
      <c r="P394" s="137"/>
      <c r="Q394" s="117" t="s">
        <v>1724</v>
      </c>
      <c r="R394" s="117" t="s">
        <v>1512</v>
      </c>
      <c r="S394" s="148" t="s">
        <v>1725</v>
      </c>
      <c r="T394" s="117" t="s">
        <v>1514</v>
      </c>
    </row>
    <row r="395" s="111" customFormat="1" hidden="1" customHeight="1" spans="1:20">
      <c r="A395" s="144" t="s">
        <v>1508</v>
      </c>
      <c r="B395" s="134" t="s">
        <v>124</v>
      </c>
      <c r="C395" s="117" t="s">
        <v>118</v>
      </c>
      <c r="D395" s="173" t="s">
        <v>1741</v>
      </c>
      <c r="E395" s="117" t="s">
        <v>1721</v>
      </c>
      <c r="F395" s="147">
        <v>46317</v>
      </c>
      <c r="G395" s="111"/>
      <c r="H395" s="171" t="s">
        <v>1722</v>
      </c>
      <c r="I395" s="167" t="s">
        <v>1684</v>
      </c>
      <c r="J395" s="167" t="s">
        <v>1685</v>
      </c>
      <c r="K395" s="117" t="s">
        <v>1723</v>
      </c>
      <c r="L395" s="170">
        <v>2400</v>
      </c>
      <c r="M395" s="172">
        <v>48.95</v>
      </c>
      <c r="N395" s="117"/>
      <c r="O395" s="170">
        <v>3</v>
      </c>
      <c r="P395" s="137"/>
      <c r="Q395" s="117" t="s">
        <v>1724</v>
      </c>
      <c r="R395" s="117" t="s">
        <v>1512</v>
      </c>
      <c r="S395" s="148" t="s">
        <v>1725</v>
      </c>
      <c r="T395" s="117" t="s">
        <v>1514</v>
      </c>
    </row>
    <row r="396" s="111" customFormat="1" hidden="1" customHeight="1" spans="1:20">
      <c r="A396" s="144" t="s">
        <v>1508</v>
      </c>
      <c r="B396" s="134" t="s">
        <v>124</v>
      </c>
      <c r="C396" s="117" t="s">
        <v>118</v>
      </c>
      <c r="D396" s="173" t="s">
        <v>1742</v>
      </c>
      <c r="E396" s="117" t="s">
        <v>1721</v>
      </c>
      <c r="F396" s="147">
        <v>46317</v>
      </c>
      <c r="G396" s="111"/>
      <c r="H396" s="171" t="s">
        <v>1722</v>
      </c>
      <c r="I396" s="167" t="s">
        <v>1684</v>
      </c>
      <c r="J396" s="167" t="s">
        <v>1685</v>
      </c>
      <c r="K396" s="117" t="s">
        <v>1723</v>
      </c>
      <c r="L396" s="173">
        <v>2400</v>
      </c>
      <c r="M396" s="174">
        <v>48.8</v>
      </c>
      <c r="N396" s="117"/>
      <c r="O396" s="173">
        <v>3</v>
      </c>
      <c r="P396" s="137"/>
      <c r="Q396" s="117" t="s">
        <v>1724</v>
      </c>
      <c r="R396" s="117" t="s">
        <v>1512</v>
      </c>
      <c r="S396" s="148" t="s">
        <v>1725</v>
      </c>
      <c r="T396" s="117" t="s">
        <v>1514</v>
      </c>
    </row>
    <row r="397" s="111" customFormat="1" hidden="1" customHeight="1" spans="1:20">
      <c r="A397" s="144" t="s">
        <v>1508</v>
      </c>
      <c r="B397" s="134" t="s">
        <v>124</v>
      </c>
      <c r="C397" s="117" t="s">
        <v>118</v>
      </c>
      <c r="D397" s="173" t="s">
        <v>1743</v>
      </c>
      <c r="E397" s="117" t="s">
        <v>1721</v>
      </c>
      <c r="F397" s="147">
        <v>46317</v>
      </c>
      <c r="G397" s="111"/>
      <c r="H397" s="171" t="s">
        <v>1722</v>
      </c>
      <c r="I397" s="167" t="s">
        <v>1684</v>
      </c>
      <c r="J397" s="167" t="s">
        <v>1685</v>
      </c>
      <c r="K397" s="117" t="s">
        <v>1723</v>
      </c>
      <c r="L397" s="170">
        <v>2400</v>
      </c>
      <c r="M397" s="172">
        <v>49</v>
      </c>
      <c r="N397" s="117"/>
      <c r="O397" s="170">
        <v>3</v>
      </c>
      <c r="P397" s="137"/>
      <c r="Q397" s="117" t="s">
        <v>1724</v>
      </c>
      <c r="R397" s="117" t="s">
        <v>1512</v>
      </c>
      <c r="S397" s="148" t="s">
        <v>1725</v>
      </c>
      <c r="T397" s="117" t="s">
        <v>1514</v>
      </c>
    </row>
    <row r="398" s="111" customFormat="1" hidden="1" customHeight="1" spans="1:20">
      <c r="A398" s="144" t="s">
        <v>1508</v>
      </c>
      <c r="B398" s="134" t="s">
        <v>124</v>
      </c>
      <c r="C398" s="117" t="s">
        <v>118</v>
      </c>
      <c r="D398" s="173" t="s">
        <v>1744</v>
      </c>
      <c r="E398" s="117" t="s">
        <v>1721</v>
      </c>
      <c r="F398" s="147">
        <v>46317</v>
      </c>
      <c r="G398" s="111"/>
      <c r="H398" s="171" t="s">
        <v>1722</v>
      </c>
      <c r="I398" s="167" t="s">
        <v>1684</v>
      </c>
      <c r="J398" s="167" t="s">
        <v>1685</v>
      </c>
      <c r="K398" s="117" t="s">
        <v>1723</v>
      </c>
      <c r="L398" s="173">
        <v>2400</v>
      </c>
      <c r="M398" s="174">
        <v>48.6</v>
      </c>
      <c r="N398" s="117"/>
      <c r="O398" s="173">
        <v>3</v>
      </c>
      <c r="P398" s="137"/>
      <c r="Q398" s="117" t="s">
        <v>1724</v>
      </c>
      <c r="R398" s="117" t="s">
        <v>1512</v>
      </c>
      <c r="S398" s="148" t="s">
        <v>1725</v>
      </c>
      <c r="T398" s="117" t="s">
        <v>1514</v>
      </c>
    </row>
    <row r="399" s="111" customFormat="1" hidden="1" customHeight="1" spans="1:20">
      <c r="A399" s="144" t="s">
        <v>1508</v>
      </c>
      <c r="B399" s="134" t="s">
        <v>124</v>
      </c>
      <c r="C399" s="117" t="s">
        <v>118</v>
      </c>
      <c r="D399" s="173" t="s">
        <v>1745</v>
      </c>
      <c r="E399" s="117" t="s">
        <v>1721</v>
      </c>
      <c r="F399" s="147">
        <v>46317</v>
      </c>
      <c r="G399" s="111"/>
      <c r="H399" s="171" t="s">
        <v>1722</v>
      </c>
      <c r="I399" s="167" t="s">
        <v>1684</v>
      </c>
      <c r="J399" s="167" t="s">
        <v>1685</v>
      </c>
      <c r="K399" s="117" t="s">
        <v>1723</v>
      </c>
      <c r="L399" s="170">
        <v>2400</v>
      </c>
      <c r="M399" s="172">
        <v>48.8</v>
      </c>
      <c r="N399" s="117"/>
      <c r="O399" s="170">
        <v>3</v>
      </c>
      <c r="P399" s="137"/>
      <c r="Q399" s="117" t="s">
        <v>1724</v>
      </c>
      <c r="R399" s="117" t="s">
        <v>1512</v>
      </c>
      <c r="S399" s="148" t="s">
        <v>1725</v>
      </c>
      <c r="T399" s="117" t="s">
        <v>1514</v>
      </c>
    </row>
    <row r="400" s="111" customFormat="1" hidden="1" customHeight="1" spans="1:20">
      <c r="A400" s="144" t="s">
        <v>1508</v>
      </c>
      <c r="B400" s="134" t="s">
        <v>124</v>
      </c>
      <c r="C400" s="117" t="s">
        <v>118</v>
      </c>
      <c r="D400" s="173" t="s">
        <v>1746</v>
      </c>
      <c r="E400" s="117" t="s">
        <v>1721</v>
      </c>
      <c r="F400" s="147">
        <v>46317</v>
      </c>
      <c r="G400" s="111"/>
      <c r="H400" s="171" t="s">
        <v>1722</v>
      </c>
      <c r="I400" s="167" t="s">
        <v>1684</v>
      </c>
      <c r="J400" s="167" t="s">
        <v>1685</v>
      </c>
      <c r="K400" s="117" t="s">
        <v>1723</v>
      </c>
      <c r="L400" s="173">
        <v>2400</v>
      </c>
      <c r="M400" s="174">
        <v>48.8</v>
      </c>
      <c r="N400" s="117"/>
      <c r="O400" s="173">
        <v>3</v>
      </c>
      <c r="P400" s="137"/>
      <c r="Q400" s="117" t="s">
        <v>1724</v>
      </c>
      <c r="R400" s="117" t="s">
        <v>1512</v>
      </c>
      <c r="S400" s="148" t="s">
        <v>1725</v>
      </c>
      <c r="T400" s="117" t="s">
        <v>1514</v>
      </c>
    </row>
    <row r="401" s="111" customFormat="1" hidden="1" customHeight="1" spans="1:20">
      <c r="A401" s="144" t="s">
        <v>1508</v>
      </c>
      <c r="B401" s="134" t="s">
        <v>124</v>
      </c>
      <c r="C401" s="117" t="s">
        <v>118</v>
      </c>
      <c r="D401" s="173" t="s">
        <v>1747</v>
      </c>
      <c r="E401" s="117" t="s">
        <v>1721</v>
      </c>
      <c r="F401" s="147">
        <v>46317</v>
      </c>
      <c r="G401" s="111"/>
      <c r="H401" s="171" t="s">
        <v>1722</v>
      </c>
      <c r="I401" s="167" t="s">
        <v>1684</v>
      </c>
      <c r="J401" s="167" t="s">
        <v>1685</v>
      </c>
      <c r="K401" s="117" t="s">
        <v>1723</v>
      </c>
      <c r="L401" s="170">
        <v>2400</v>
      </c>
      <c r="M401" s="172">
        <v>48.7</v>
      </c>
      <c r="N401" s="117"/>
      <c r="O401" s="170">
        <v>3</v>
      </c>
      <c r="P401" s="137"/>
      <c r="Q401" s="117" t="s">
        <v>1724</v>
      </c>
      <c r="R401" s="117" t="s">
        <v>1512</v>
      </c>
      <c r="S401" s="148" t="s">
        <v>1725</v>
      </c>
      <c r="T401" s="117" t="s">
        <v>1514</v>
      </c>
    </row>
    <row r="402" s="111" customFormat="1" hidden="1" customHeight="1" spans="1:20">
      <c r="A402" s="144" t="s">
        <v>1508</v>
      </c>
      <c r="B402" s="134" t="s">
        <v>124</v>
      </c>
      <c r="C402" s="117" t="s">
        <v>118</v>
      </c>
      <c r="D402" s="173" t="s">
        <v>1748</v>
      </c>
      <c r="E402" s="117" t="s">
        <v>1721</v>
      </c>
      <c r="F402" s="147">
        <v>46317</v>
      </c>
      <c r="G402" s="111"/>
      <c r="H402" s="171" t="s">
        <v>1722</v>
      </c>
      <c r="I402" s="167" t="s">
        <v>1684</v>
      </c>
      <c r="J402" s="167" t="s">
        <v>1685</v>
      </c>
      <c r="K402" s="117" t="s">
        <v>1723</v>
      </c>
      <c r="L402" s="173">
        <v>2400</v>
      </c>
      <c r="M402" s="174">
        <v>48.7</v>
      </c>
      <c r="N402" s="117"/>
      <c r="O402" s="173">
        <v>3</v>
      </c>
      <c r="P402" s="137"/>
      <c r="Q402" s="117" t="s">
        <v>1724</v>
      </c>
      <c r="R402" s="117" t="s">
        <v>1512</v>
      </c>
      <c r="S402" s="148" t="s">
        <v>1725</v>
      </c>
      <c r="T402" s="117" t="s">
        <v>1514</v>
      </c>
    </row>
    <row r="403" s="111" customFormat="1" hidden="1" customHeight="1" spans="1:20">
      <c r="A403" s="144" t="s">
        <v>1508</v>
      </c>
      <c r="B403" s="134" t="s">
        <v>124</v>
      </c>
      <c r="C403" s="117" t="s">
        <v>118</v>
      </c>
      <c r="D403" s="173" t="s">
        <v>1749</v>
      </c>
      <c r="E403" s="117" t="s">
        <v>1721</v>
      </c>
      <c r="F403" s="147">
        <v>46317</v>
      </c>
      <c r="G403" s="111"/>
      <c r="H403" s="171" t="s">
        <v>1722</v>
      </c>
      <c r="I403" s="167" t="s">
        <v>1684</v>
      </c>
      <c r="J403" s="167" t="s">
        <v>1685</v>
      </c>
      <c r="K403" s="117" t="s">
        <v>1723</v>
      </c>
      <c r="L403" s="170">
        <v>2400</v>
      </c>
      <c r="M403" s="172">
        <v>48.6</v>
      </c>
      <c r="N403" s="117"/>
      <c r="O403" s="170">
        <v>3</v>
      </c>
      <c r="P403" s="137"/>
      <c r="Q403" s="117" t="s">
        <v>1724</v>
      </c>
      <c r="R403" s="117" t="s">
        <v>1512</v>
      </c>
      <c r="S403" s="148" t="s">
        <v>1725</v>
      </c>
      <c r="T403" s="117" t="s">
        <v>1514</v>
      </c>
    </row>
    <row r="404" s="111" customFormat="1" hidden="1" customHeight="1" spans="1:20">
      <c r="A404" s="144" t="s">
        <v>1508</v>
      </c>
      <c r="B404" s="134" t="s">
        <v>124</v>
      </c>
      <c r="C404" s="117" t="s">
        <v>118</v>
      </c>
      <c r="D404" s="173" t="s">
        <v>1750</v>
      </c>
      <c r="E404" s="117" t="s">
        <v>1721</v>
      </c>
      <c r="F404" s="147">
        <v>46317</v>
      </c>
      <c r="G404" s="111"/>
      <c r="H404" s="171" t="s">
        <v>1722</v>
      </c>
      <c r="I404" s="167" t="s">
        <v>1684</v>
      </c>
      <c r="J404" s="167" t="s">
        <v>1685</v>
      </c>
      <c r="K404" s="117" t="s">
        <v>1723</v>
      </c>
      <c r="L404" s="173">
        <v>2400</v>
      </c>
      <c r="M404" s="174">
        <v>48.75</v>
      </c>
      <c r="N404" s="117"/>
      <c r="O404" s="173">
        <v>3</v>
      </c>
      <c r="P404" s="137"/>
      <c r="Q404" s="117" t="s">
        <v>1724</v>
      </c>
      <c r="R404" s="117" t="s">
        <v>1512</v>
      </c>
      <c r="S404" s="148" t="s">
        <v>1725</v>
      </c>
      <c r="T404" s="117" t="s">
        <v>1514</v>
      </c>
    </row>
    <row r="405" s="111" customFormat="1" hidden="1" customHeight="1" spans="1:20">
      <c r="A405" s="144" t="s">
        <v>1508</v>
      </c>
      <c r="B405" s="134" t="s">
        <v>124</v>
      </c>
      <c r="C405" s="117" t="s">
        <v>118</v>
      </c>
      <c r="D405" s="173" t="s">
        <v>1751</v>
      </c>
      <c r="E405" s="117" t="s">
        <v>1721</v>
      </c>
      <c r="F405" s="147">
        <v>46317</v>
      </c>
      <c r="G405" s="111"/>
      <c r="H405" s="171" t="s">
        <v>1722</v>
      </c>
      <c r="I405" s="167" t="s">
        <v>1684</v>
      </c>
      <c r="J405" s="167" t="s">
        <v>1685</v>
      </c>
      <c r="K405" s="117" t="s">
        <v>1723</v>
      </c>
      <c r="L405" s="170">
        <v>2400</v>
      </c>
      <c r="M405" s="172">
        <v>48.75</v>
      </c>
      <c r="N405" s="117"/>
      <c r="O405" s="170">
        <v>3</v>
      </c>
      <c r="P405" s="137"/>
      <c r="Q405" s="117" t="s">
        <v>1724</v>
      </c>
      <c r="R405" s="117" t="s">
        <v>1512</v>
      </c>
      <c r="S405" s="148" t="s">
        <v>1725</v>
      </c>
      <c r="T405" s="117" t="s">
        <v>1514</v>
      </c>
    </row>
    <row r="406" s="111" customFormat="1" hidden="1" customHeight="1" spans="1:20">
      <c r="A406" s="144" t="s">
        <v>1508</v>
      </c>
      <c r="B406" s="134" t="s">
        <v>124</v>
      </c>
      <c r="C406" s="117" t="s">
        <v>118</v>
      </c>
      <c r="D406" s="173" t="s">
        <v>1752</v>
      </c>
      <c r="E406" s="117" t="s">
        <v>1721</v>
      </c>
      <c r="F406" s="147">
        <v>46317</v>
      </c>
      <c r="G406" s="111"/>
      <c r="H406" s="171" t="s">
        <v>1722</v>
      </c>
      <c r="I406" s="167" t="s">
        <v>1684</v>
      </c>
      <c r="J406" s="167" t="s">
        <v>1685</v>
      </c>
      <c r="K406" s="117" t="s">
        <v>1723</v>
      </c>
      <c r="L406" s="173">
        <v>2400</v>
      </c>
      <c r="M406" s="174">
        <v>16.3</v>
      </c>
      <c r="N406" s="117"/>
      <c r="O406" s="173">
        <v>1</v>
      </c>
      <c r="P406" s="137"/>
      <c r="Q406" s="117" t="s">
        <v>1724</v>
      </c>
      <c r="R406" s="117" t="s">
        <v>1512</v>
      </c>
      <c r="S406" s="148" t="s">
        <v>1725</v>
      </c>
      <c r="T406" s="117" t="s">
        <v>1514</v>
      </c>
    </row>
    <row r="407" s="111" customFormat="1" hidden="1" customHeight="1" spans="1:20">
      <c r="A407" s="144" t="s">
        <v>1508</v>
      </c>
      <c r="B407" s="134" t="s">
        <v>124</v>
      </c>
      <c r="C407" s="117" t="s">
        <v>118</v>
      </c>
      <c r="D407" s="170" t="s">
        <v>1753</v>
      </c>
      <c r="E407" s="117" t="s">
        <v>1721</v>
      </c>
      <c r="F407" s="147">
        <v>46317</v>
      </c>
      <c r="G407" s="111"/>
      <c r="H407" s="171" t="s">
        <v>1722</v>
      </c>
      <c r="I407" s="167" t="s">
        <v>1684</v>
      </c>
      <c r="J407" s="167" t="s">
        <v>1685</v>
      </c>
      <c r="K407" s="117" t="s">
        <v>1723</v>
      </c>
      <c r="L407" s="170">
        <v>2400</v>
      </c>
      <c r="M407" s="172">
        <v>11.55</v>
      </c>
      <c r="N407" s="117"/>
      <c r="O407" s="170">
        <v>3</v>
      </c>
      <c r="P407" s="137"/>
      <c r="Q407" s="117" t="s">
        <v>1724</v>
      </c>
      <c r="R407" s="117" t="s">
        <v>1512</v>
      </c>
      <c r="S407" s="148" t="s">
        <v>1725</v>
      </c>
      <c r="T407" s="117" t="s">
        <v>1514</v>
      </c>
    </row>
    <row r="408" s="111" customFormat="1" hidden="1" customHeight="1" spans="1:20">
      <c r="A408" s="144" t="s">
        <v>1508</v>
      </c>
      <c r="B408" s="134" t="s">
        <v>124</v>
      </c>
      <c r="C408" s="117" t="s">
        <v>118</v>
      </c>
      <c r="D408" s="173" t="s">
        <v>1754</v>
      </c>
      <c r="E408" s="117" t="s">
        <v>1707</v>
      </c>
      <c r="F408" s="147">
        <v>46317</v>
      </c>
      <c r="G408" s="111"/>
      <c r="H408" s="171" t="s">
        <v>1722</v>
      </c>
      <c r="I408" s="167" t="s">
        <v>1684</v>
      </c>
      <c r="J408" s="167" t="s">
        <v>1685</v>
      </c>
      <c r="K408" s="117" t="s">
        <v>1755</v>
      </c>
      <c r="L408" s="173">
        <v>900</v>
      </c>
      <c r="M408" s="174">
        <v>32.9</v>
      </c>
      <c r="N408" s="117"/>
      <c r="O408" s="173">
        <v>5</v>
      </c>
      <c r="P408" s="137"/>
      <c r="Q408" s="117" t="s">
        <v>1724</v>
      </c>
      <c r="R408" s="117" t="s">
        <v>1512</v>
      </c>
      <c r="S408" s="148" t="s">
        <v>1725</v>
      </c>
      <c r="T408" s="117" t="s">
        <v>1514</v>
      </c>
    </row>
    <row r="409" s="111" customFormat="1" hidden="1" customHeight="1" spans="1:20">
      <c r="A409" s="144" t="s">
        <v>1508</v>
      </c>
      <c r="B409" s="134" t="s">
        <v>124</v>
      </c>
      <c r="C409" s="117" t="s">
        <v>118</v>
      </c>
      <c r="D409" s="173" t="s">
        <v>1756</v>
      </c>
      <c r="E409" s="117" t="s">
        <v>1707</v>
      </c>
      <c r="F409" s="147">
        <v>46317</v>
      </c>
      <c r="G409" s="111"/>
      <c r="H409" s="171" t="s">
        <v>1722</v>
      </c>
      <c r="I409" s="167" t="s">
        <v>1684</v>
      </c>
      <c r="J409" s="167" t="s">
        <v>1685</v>
      </c>
      <c r="K409" s="117" t="s">
        <v>1755</v>
      </c>
      <c r="L409" s="170">
        <v>900</v>
      </c>
      <c r="M409" s="172">
        <v>32.75</v>
      </c>
      <c r="N409" s="117"/>
      <c r="O409" s="170">
        <v>5</v>
      </c>
      <c r="P409" s="137"/>
      <c r="Q409" s="117" t="s">
        <v>1724</v>
      </c>
      <c r="R409" s="117" t="s">
        <v>1512</v>
      </c>
      <c r="S409" s="148" t="s">
        <v>1725</v>
      </c>
      <c r="T409" s="117" t="s">
        <v>1514</v>
      </c>
    </row>
    <row r="410" s="111" customFormat="1" hidden="1" customHeight="1" spans="1:20">
      <c r="A410" s="144" t="s">
        <v>1508</v>
      </c>
      <c r="B410" s="134" t="s">
        <v>124</v>
      </c>
      <c r="C410" s="117" t="s">
        <v>118</v>
      </c>
      <c r="D410" s="173" t="s">
        <v>1757</v>
      </c>
      <c r="E410" s="117" t="s">
        <v>1707</v>
      </c>
      <c r="F410" s="147">
        <v>46317</v>
      </c>
      <c r="G410" s="111"/>
      <c r="H410" s="171" t="s">
        <v>1722</v>
      </c>
      <c r="I410" s="167" t="s">
        <v>1684</v>
      </c>
      <c r="J410" s="167" t="s">
        <v>1685</v>
      </c>
      <c r="K410" s="117" t="s">
        <v>1755</v>
      </c>
      <c r="L410" s="173">
        <v>900</v>
      </c>
      <c r="M410" s="174">
        <v>32.8</v>
      </c>
      <c r="N410" s="117"/>
      <c r="O410" s="173">
        <v>5</v>
      </c>
      <c r="P410" s="137"/>
      <c r="Q410" s="117" t="s">
        <v>1724</v>
      </c>
      <c r="R410" s="117" t="s">
        <v>1512</v>
      </c>
      <c r="S410" s="148" t="s">
        <v>1725</v>
      </c>
      <c r="T410" s="117" t="s">
        <v>1514</v>
      </c>
    </row>
    <row r="411" s="111" customFormat="1" hidden="1" customHeight="1" spans="1:20">
      <c r="A411" s="144" t="s">
        <v>1508</v>
      </c>
      <c r="B411" s="134" t="s">
        <v>124</v>
      </c>
      <c r="C411" s="117" t="s">
        <v>118</v>
      </c>
      <c r="D411" s="173" t="s">
        <v>1758</v>
      </c>
      <c r="E411" s="117" t="s">
        <v>1707</v>
      </c>
      <c r="F411" s="147">
        <v>46317</v>
      </c>
      <c r="G411" s="111"/>
      <c r="H411" s="171" t="s">
        <v>1722</v>
      </c>
      <c r="I411" s="167" t="s">
        <v>1684</v>
      </c>
      <c r="J411" s="167" t="s">
        <v>1685</v>
      </c>
      <c r="K411" s="117" t="s">
        <v>1755</v>
      </c>
      <c r="L411" s="170">
        <v>900</v>
      </c>
      <c r="M411" s="172">
        <v>32.85</v>
      </c>
      <c r="N411" s="117"/>
      <c r="O411" s="170">
        <v>5</v>
      </c>
      <c r="P411" s="137"/>
      <c r="Q411" s="117" t="s">
        <v>1724</v>
      </c>
      <c r="R411" s="117" t="s">
        <v>1512</v>
      </c>
      <c r="S411" s="148" t="s">
        <v>1725</v>
      </c>
      <c r="T411" s="117" t="s">
        <v>1514</v>
      </c>
    </row>
    <row r="412" s="111" customFormat="1" hidden="1" customHeight="1" spans="1:20">
      <c r="A412" s="144" t="s">
        <v>1508</v>
      </c>
      <c r="B412" s="134" t="s">
        <v>124</v>
      </c>
      <c r="C412" s="117" t="s">
        <v>118</v>
      </c>
      <c r="D412" s="173" t="s">
        <v>1759</v>
      </c>
      <c r="E412" s="117" t="s">
        <v>1707</v>
      </c>
      <c r="F412" s="147">
        <v>46317</v>
      </c>
      <c r="G412" s="111"/>
      <c r="H412" s="171" t="s">
        <v>1722</v>
      </c>
      <c r="I412" s="167" t="s">
        <v>1684</v>
      </c>
      <c r="J412" s="167" t="s">
        <v>1685</v>
      </c>
      <c r="K412" s="117" t="s">
        <v>1755</v>
      </c>
      <c r="L412" s="173">
        <v>900</v>
      </c>
      <c r="M412" s="174">
        <v>33.05</v>
      </c>
      <c r="N412" s="117"/>
      <c r="O412" s="173">
        <v>5</v>
      </c>
      <c r="P412" s="137"/>
      <c r="Q412" s="117" t="s">
        <v>1724</v>
      </c>
      <c r="R412" s="117" t="s">
        <v>1512</v>
      </c>
      <c r="S412" s="148" t="s">
        <v>1725</v>
      </c>
      <c r="T412" s="117" t="s">
        <v>1514</v>
      </c>
    </row>
    <row r="413" s="111" customFormat="1" hidden="1" customHeight="1" spans="1:20">
      <c r="A413" s="144" t="s">
        <v>1508</v>
      </c>
      <c r="B413" s="134" t="s">
        <v>124</v>
      </c>
      <c r="C413" s="117" t="s">
        <v>118</v>
      </c>
      <c r="D413" s="173" t="s">
        <v>1760</v>
      </c>
      <c r="E413" s="117" t="s">
        <v>1707</v>
      </c>
      <c r="F413" s="147">
        <v>46317</v>
      </c>
      <c r="G413" s="111"/>
      <c r="H413" s="171" t="s">
        <v>1722</v>
      </c>
      <c r="I413" s="167" t="s">
        <v>1684</v>
      </c>
      <c r="J413" s="167" t="s">
        <v>1685</v>
      </c>
      <c r="K413" s="117" t="s">
        <v>1755</v>
      </c>
      <c r="L413" s="170">
        <v>900</v>
      </c>
      <c r="M413" s="172">
        <v>32.75</v>
      </c>
      <c r="N413" s="117"/>
      <c r="O413" s="170">
        <v>5</v>
      </c>
      <c r="P413" s="137"/>
      <c r="Q413" s="117" t="s">
        <v>1724</v>
      </c>
      <c r="R413" s="117" t="s">
        <v>1512</v>
      </c>
      <c r="S413" s="148" t="s">
        <v>1725</v>
      </c>
      <c r="T413" s="117" t="s">
        <v>1514</v>
      </c>
    </row>
    <row r="414" s="111" customFormat="1" hidden="1" customHeight="1" spans="1:20">
      <c r="A414" s="144" t="s">
        <v>1508</v>
      </c>
      <c r="B414" s="134" t="s">
        <v>124</v>
      </c>
      <c r="C414" s="117" t="s">
        <v>118</v>
      </c>
      <c r="D414" s="173" t="s">
        <v>1761</v>
      </c>
      <c r="E414" s="117" t="s">
        <v>1707</v>
      </c>
      <c r="F414" s="147">
        <v>46317</v>
      </c>
      <c r="G414" s="111"/>
      <c r="H414" s="171" t="s">
        <v>1722</v>
      </c>
      <c r="I414" s="167" t="s">
        <v>1684</v>
      </c>
      <c r="J414" s="167" t="s">
        <v>1685</v>
      </c>
      <c r="K414" s="117" t="s">
        <v>1755</v>
      </c>
      <c r="L414" s="173">
        <v>900</v>
      </c>
      <c r="M414" s="174">
        <v>5.5</v>
      </c>
      <c r="N414" s="117"/>
      <c r="O414" s="173">
        <v>2</v>
      </c>
      <c r="P414" s="137"/>
      <c r="Q414" s="117" t="s">
        <v>1724</v>
      </c>
      <c r="R414" s="117" t="s">
        <v>1512</v>
      </c>
      <c r="S414" s="148" t="s">
        <v>1725</v>
      </c>
      <c r="T414" s="117" t="s">
        <v>1514</v>
      </c>
    </row>
    <row r="415" s="111" customFormat="1" hidden="1" customHeight="1" spans="1:20">
      <c r="A415" s="144" t="s">
        <v>1508</v>
      </c>
      <c r="B415" s="134" t="s">
        <v>124</v>
      </c>
      <c r="C415" s="117" t="s">
        <v>118</v>
      </c>
      <c r="D415" s="170" t="s">
        <v>1762</v>
      </c>
      <c r="E415" s="117" t="s">
        <v>1707</v>
      </c>
      <c r="F415" s="147">
        <v>46317</v>
      </c>
      <c r="G415" s="111"/>
      <c r="H415" s="171" t="s">
        <v>1722</v>
      </c>
      <c r="I415" s="167" t="s">
        <v>1684</v>
      </c>
      <c r="J415" s="167" t="s">
        <v>1685</v>
      </c>
      <c r="K415" s="117" t="s">
        <v>1755</v>
      </c>
      <c r="L415" s="170">
        <v>900</v>
      </c>
      <c r="M415" s="172">
        <v>33.25</v>
      </c>
      <c r="N415" s="117"/>
      <c r="O415" s="170">
        <v>5</v>
      </c>
      <c r="P415" s="137"/>
      <c r="Q415" s="117" t="s">
        <v>1724</v>
      </c>
      <c r="R415" s="117" t="s">
        <v>1512</v>
      </c>
      <c r="S415" s="148" t="s">
        <v>1725</v>
      </c>
      <c r="T415" s="117" t="s">
        <v>1514</v>
      </c>
    </row>
    <row r="416" s="111" customFormat="1" hidden="1" customHeight="1" spans="1:20">
      <c r="A416" s="144" t="s">
        <v>1508</v>
      </c>
      <c r="B416" s="134" t="s">
        <v>124</v>
      </c>
      <c r="C416" s="117" t="s">
        <v>118</v>
      </c>
      <c r="D416" s="173" t="s">
        <v>1763</v>
      </c>
      <c r="E416" s="117" t="s">
        <v>1707</v>
      </c>
      <c r="F416" s="147">
        <v>46317</v>
      </c>
      <c r="G416" s="111"/>
      <c r="H416" s="171" t="s">
        <v>1722</v>
      </c>
      <c r="I416" s="167" t="s">
        <v>1684</v>
      </c>
      <c r="J416" s="167" t="s">
        <v>1685</v>
      </c>
      <c r="K416" s="117" t="s">
        <v>1755</v>
      </c>
      <c r="L416" s="173">
        <v>900</v>
      </c>
      <c r="M416" s="174">
        <v>33.4</v>
      </c>
      <c r="N416" s="117"/>
      <c r="O416" s="173">
        <v>5</v>
      </c>
      <c r="P416" s="137"/>
      <c r="Q416" s="117" t="s">
        <v>1724</v>
      </c>
      <c r="R416" s="117" t="s">
        <v>1512</v>
      </c>
      <c r="S416" s="148" t="s">
        <v>1725</v>
      </c>
      <c r="T416" s="117" t="s">
        <v>1514</v>
      </c>
    </row>
    <row r="417" s="111" customFormat="1" hidden="1" customHeight="1" spans="1:20">
      <c r="A417" s="144" t="s">
        <v>1508</v>
      </c>
      <c r="B417" s="134" t="s">
        <v>124</v>
      </c>
      <c r="C417" s="117" t="s">
        <v>118</v>
      </c>
      <c r="D417" s="173" t="s">
        <v>1764</v>
      </c>
      <c r="E417" s="117" t="s">
        <v>1707</v>
      </c>
      <c r="F417" s="147">
        <v>46317</v>
      </c>
      <c r="G417" s="111"/>
      <c r="H417" s="171" t="s">
        <v>1722</v>
      </c>
      <c r="I417" s="167" t="s">
        <v>1684</v>
      </c>
      <c r="J417" s="167" t="s">
        <v>1685</v>
      </c>
      <c r="K417" s="117" t="s">
        <v>1755</v>
      </c>
      <c r="L417" s="170">
        <v>900</v>
      </c>
      <c r="M417" s="172">
        <v>33.2</v>
      </c>
      <c r="N417" s="117"/>
      <c r="O417" s="170">
        <v>5</v>
      </c>
      <c r="P417" s="137"/>
      <c r="Q417" s="117" t="s">
        <v>1724</v>
      </c>
      <c r="R417" s="117" t="s">
        <v>1512</v>
      </c>
      <c r="S417" s="148" t="s">
        <v>1725</v>
      </c>
      <c r="T417" s="117" t="s">
        <v>1514</v>
      </c>
    </row>
    <row r="418" s="111" customFormat="1" hidden="1" customHeight="1" spans="1:20">
      <c r="A418" s="144" t="s">
        <v>1508</v>
      </c>
      <c r="B418" s="134" t="s">
        <v>124</v>
      </c>
      <c r="C418" s="117" t="s">
        <v>118</v>
      </c>
      <c r="D418" s="173" t="s">
        <v>1765</v>
      </c>
      <c r="E418" s="117" t="s">
        <v>1707</v>
      </c>
      <c r="F418" s="147">
        <v>46317</v>
      </c>
      <c r="G418" s="111"/>
      <c r="H418" s="171" t="s">
        <v>1722</v>
      </c>
      <c r="I418" s="167" t="s">
        <v>1684</v>
      </c>
      <c r="J418" s="167" t="s">
        <v>1685</v>
      </c>
      <c r="K418" s="117" t="s">
        <v>1755</v>
      </c>
      <c r="L418" s="173">
        <v>900</v>
      </c>
      <c r="M418" s="174">
        <v>33.25</v>
      </c>
      <c r="N418" s="117"/>
      <c r="O418" s="173">
        <v>5</v>
      </c>
      <c r="P418" s="137"/>
      <c r="Q418" s="117" t="s">
        <v>1724</v>
      </c>
      <c r="R418" s="117" t="s">
        <v>1512</v>
      </c>
      <c r="S418" s="148" t="s">
        <v>1725</v>
      </c>
      <c r="T418" s="117" t="s">
        <v>1514</v>
      </c>
    </row>
    <row r="419" s="111" customFormat="1" hidden="1" customHeight="1" spans="1:20">
      <c r="A419" s="144" t="s">
        <v>1508</v>
      </c>
      <c r="B419" s="134" t="s">
        <v>124</v>
      </c>
      <c r="C419" s="117" t="s">
        <v>118</v>
      </c>
      <c r="D419" s="173" t="s">
        <v>1766</v>
      </c>
      <c r="E419" s="117" t="s">
        <v>1707</v>
      </c>
      <c r="F419" s="147">
        <v>46317</v>
      </c>
      <c r="G419" s="111"/>
      <c r="H419" s="171" t="s">
        <v>1722</v>
      </c>
      <c r="I419" s="167" t="s">
        <v>1684</v>
      </c>
      <c r="J419" s="167" t="s">
        <v>1685</v>
      </c>
      <c r="K419" s="117" t="s">
        <v>1755</v>
      </c>
      <c r="L419" s="170">
        <v>900</v>
      </c>
      <c r="M419" s="172">
        <v>33.25</v>
      </c>
      <c r="N419" s="117"/>
      <c r="O419" s="170">
        <v>5</v>
      </c>
      <c r="P419" s="137"/>
      <c r="Q419" s="117" t="s">
        <v>1724</v>
      </c>
      <c r="R419" s="117" t="s">
        <v>1512</v>
      </c>
      <c r="S419" s="148" t="s">
        <v>1725</v>
      </c>
      <c r="T419" s="117" t="s">
        <v>1514</v>
      </c>
    </row>
    <row r="420" s="111" customFormat="1" hidden="1" customHeight="1" spans="1:20">
      <c r="A420" s="144" t="s">
        <v>1508</v>
      </c>
      <c r="B420" s="134" t="s">
        <v>124</v>
      </c>
      <c r="C420" s="117" t="s">
        <v>118</v>
      </c>
      <c r="D420" s="173" t="s">
        <v>1767</v>
      </c>
      <c r="E420" s="117" t="s">
        <v>1707</v>
      </c>
      <c r="F420" s="147">
        <v>46317</v>
      </c>
      <c r="G420" s="111"/>
      <c r="H420" s="171" t="s">
        <v>1722</v>
      </c>
      <c r="I420" s="167" t="s">
        <v>1684</v>
      </c>
      <c r="J420" s="167" t="s">
        <v>1685</v>
      </c>
      <c r="K420" s="117" t="s">
        <v>1755</v>
      </c>
      <c r="L420" s="173">
        <v>900</v>
      </c>
      <c r="M420" s="174">
        <v>33.15</v>
      </c>
      <c r="N420" s="117"/>
      <c r="O420" s="173">
        <v>5</v>
      </c>
      <c r="P420" s="137"/>
      <c r="Q420" s="117" t="s">
        <v>1724</v>
      </c>
      <c r="R420" s="117" t="s">
        <v>1512</v>
      </c>
      <c r="S420" s="148" t="s">
        <v>1725</v>
      </c>
      <c r="T420" s="117" t="s">
        <v>1514</v>
      </c>
    </row>
    <row r="421" s="111" customFormat="1" hidden="1" customHeight="1" spans="1:20">
      <c r="A421" s="144" t="s">
        <v>1508</v>
      </c>
      <c r="B421" s="134" t="s">
        <v>124</v>
      </c>
      <c r="C421" s="117" t="s">
        <v>118</v>
      </c>
      <c r="D421" s="170" t="s">
        <v>1768</v>
      </c>
      <c r="E421" s="117" t="s">
        <v>1707</v>
      </c>
      <c r="F421" s="147">
        <v>46317</v>
      </c>
      <c r="G421" s="111"/>
      <c r="H421" s="171" t="s">
        <v>1722</v>
      </c>
      <c r="I421" s="167" t="s">
        <v>1684</v>
      </c>
      <c r="J421" s="167" t="s">
        <v>1685</v>
      </c>
      <c r="K421" s="117" t="s">
        <v>1755</v>
      </c>
      <c r="L421" s="170">
        <v>900</v>
      </c>
      <c r="M421" s="172">
        <v>5.2</v>
      </c>
      <c r="N421" s="117"/>
      <c r="O421" s="170">
        <v>1</v>
      </c>
      <c r="P421" s="137"/>
      <c r="Q421" s="117" t="s">
        <v>1724</v>
      </c>
      <c r="R421" s="117" t="s">
        <v>1512</v>
      </c>
      <c r="S421" s="148" t="s">
        <v>1725</v>
      </c>
      <c r="T421" s="117" t="s">
        <v>1514</v>
      </c>
    </row>
    <row r="422" s="111" customFormat="1" hidden="1" customHeight="1" spans="1:20">
      <c r="A422" s="144" t="s">
        <v>1508</v>
      </c>
      <c r="B422" s="134" t="s">
        <v>124</v>
      </c>
      <c r="C422" s="117" t="s">
        <v>118</v>
      </c>
      <c r="D422" s="173" t="s">
        <v>1769</v>
      </c>
      <c r="E422" s="117" t="s">
        <v>1707</v>
      </c>
      <c r="F422" s="147">
        <v>46317</v>
      </c>
      <c r="G422" s="111"/>
      <c r="H422" s="171" t="s">
        <v>1722</v>
      </c>
      <c r="I422" s="167" t="s">
        <v>1684</v>
      </c>
      <c r="J422" s="167" t="s">
        <v>1685</v>
      </c>
      <c r="K422" s="117" t="s">
        <v>1755</v>
      </c>
      <c r="L422" s="173">
        <v>600</v>
      </c>
      <c r="M422" s="174">
        <v>21.35</v>
      </c>
      <c r="N422" s="117"/>
      <c r="O422" s="173">
        <v>5</v>
      </c>
      <c r="P422" s="137"/>
      <c r="Q422" s="117" t="s">
        <v>1724</v>
      </c>
      <c r="R422" s="117" t="s">
        <v>1512</v>
      </c>
      <c r="S422" s="148" t="s">
        <v>1725</v>
      </c>
      <c r="T422" s="117" t="s">
        <v>1514</v>
      </c>
    </row>
    <row r="423" s="111" customFormat="1" hidden="1" customHeight="1" spans="1:20">
      <c r="A423" s="144" t="s">
        <v>1508</v>
      </c>
      <c r="B423" s="134" t="s">
        <v>124</v>
      </c>
      <c r="C423" s="117" t="s">
        <v>118</v>
      </c>
      <c r="D423" s="173" t="s">
        <v>1770</v>
      </c>
      <c r="E423" s="117" t="s">
        <v>1707</v>
      </c>
      <c r="F423" s="147">
        <v>46317</v>
      </c>
      <c r="G423" s="111"/>
      <c r="H423" s="171" t="s">
        <v>1722</v>
      </c>
      <c r="I423" s="167" t="s">
        <v>1684</v>
      </c>
      <c r="J423" s="167" t="s">
        <v>1685</v>
      </c>
      <c r="K423" s="117" t="s">
        <v>1755</v>
      </c>
      <c r="L423" s="170">
        <v>600</v>
      </c>
      <c r="M423" s="172">
        <v>21.45</v>
      </c>
      <c r="N423" s="117"/>
      <c r="O423" s="170">
        <v>5</v>
      </c>
      <c r="P423" s="137"/>
      <c r="Q423" s="117" t="s">
        <v>1724</v>
      </c>
      <c r="R423" s="117" t="s">
        <v>1512</v>
      </c>
      <c r="S423" s="148" t="s">
        <v>1725</v>
      </c>
      <c r="T423" s="117" t="s">
        <v>1514</v>
      </c>
    </row>
    <row r="424" s="111" customFormat="1" hidden="1" customHeight="1" spans="1:20">
      <c r="A424" s="144" t="s">
        <v>1508</v>
      </c>
      <c r="B424" s="134" t="s">
        <v>124</v>
      </c>
      <c r="C424" s="117" t="s">
        <v>118</v>
      </c>
      <c r="D424" s="173" t="s">
        <v>1771</v>
      </c>
      <c r="E424" s="117" t="s">
        <v>1707</v>
      </c>
      <c r="F424" s="147">
        <v>46317</v>
      </c>
      <c r="G424" s="111"/>
      <c r="H424" s="171" t="s">
        <v>1722</v>
      </c>
      <c r="I424" s="167" t="s">
        <v>1684</v>
      </c>
      <c r="J424" s="167" t="s">
        <v>1685</v>
      </c>
      <c r="K424" s="117" t="s">
        <v>1755</v>
      </c>
      <c r="L424" s="173">
        <v>600</v>
      </c>
      <c r="M424" s="174">
        <v>3.95</v>
      </c>
      <c r="N424" s="117"/>
      <c r="O424" s="173">
        <v>1</v>
      </c>
      <c r="P424" s="137"/>
      <c r="Q424" s="117" t="s">
        <v>1724</v>
      </c>
      <c r="R424" s="117" t="s">
        <v>1512</v>
      </c>
      <c r="S424" s="148" t="s">
        <v>1725</v>
      </c>
      <c r="T424" s="117" t="s">
        <v>1514</v>
      </c>
    </row>
    <row r="425" s="111" customFormat="1" hidden="1" customHeight="1" spans="1:20">
      <c r="A425" s="144" t="s">
        <v>1508</v>
      </c>
      <c r="B425" s="134" t="s">
        <v>124</v>
      </c>
      <c r="C425" s="117" t="s">
        <v>118</v>
      </c>
      <c r="D425" s="175" t="s">
        <v>1637</v>
      </c>
      <c r="E425" s="117" t="s">
        <v>1707</v>
      </c>
      <c r="F425" s="147">
        <v>46318</v>
      </c>
      <c r="G425" s="111"/>
      <c r="H425" s="176" t="s">
        <v>1772</v>
      </c>
      <c r="I425" s="176" t="s">
        <v>1773</v>
      </c>
      <c r="J425" s="167" t="s">
        <v>1685</v>
      </c>
      <c r="K425" s="175" t="s">
        <v>1774</v>
      </c>
      <c r="L425" s="177">
        <v>1500</v>
      </c>
      <c r="M425" s="178">
        <v>30.4</v>
      </c>
      <c r="N425" s="117"/>
      <c r="O425" s="177">
        <v>3</v>
      </c>
      <c r="P425" s="137"/>
      <c r="Q425" s="117" t="s">
        <v>1775</v>
      </c>
      <c r="R425" s="117" t="s">
        <v>1512</v>
      </c>
      <c r="S425" s="117" t="s">
        <v>1776</v>
      </c>
      <c r="T425" s="117" t="s">
        <v>1514</v>
      </c>
    </row>
    <row r="426" s="111" customFormat="1" hidden="1" customHeight="1" spans="1:20">
      <c r="A426" s="144" t="s">
        <v>1508</v>
      </c>
      <c r="B426" s="134" t="s">
        <v>124</v>
      </c>
      <c r="C426" s="117" t="s">
        <v>118</v>
      </c>
      <c r="D426" s="175" t="s">
        <v>1643</v>
      </c>
      <c r="E426" s="117" t="s">
        <v>1707</v>
      </c>
      <c r="F426" s="147">
        <v>46318</v>
      </c>
      <c r="G426" s="111"/>
      <c r="H426" s="176" t="s">
        <v>1772</v>
      </c>
      <c r="I426" s="176" t="s">
        <v>1773</v>
      </c>
      <c r="J426" s="167" t="s">
        <v>1685</v>
      </c>
      <c r="K426" s="175" t="s">
        <v>1774</v>
      </c>
      <c r="L426" s="177">
        <v>1500</v>
      </c>
      <c r="M426" s="178">
        <v>30.9</v>
      </c>
      <c r="N426" s="117"/>
      <c r="O426" s="177">
        <v>3</v>
      </c>
      <c r="P426" s="137"/>
      <c r="Q426" s="117" t="s">
        <v>1775</v>
      </c>
      <c r="R426" s="117" t="s">
        <v>1512</v>
      </c>
      <c r="S426" s="117" t="s">
        <v>1776</v>
      </c>
      <c r="T426" s="117" t="s">
        <v>1514</v>
      </c>
    </row>
    <row r="427" s="111" customFormat="1" hidden="1" customHeight="1" spans="1:20">
      <c r="A427" s="144" t="s">
        <v>1508</v>
      </c>
      <c r="B427" s="134" t="s">
        <v>124</v>
      </c>
      <c r="C427" s="117" t="s">
        <v>118</v>
      </c>
      <c r="D427" s="175" t="s">
        <v>1644</v>
      </c>
      <c r="E427" s="117" t="s">
        <v>1707</v>
      </c>
      <c r="F427" s="147">
        <v>46318</v>
      </c>
      <c r="G427" s="111"/>
      <c r="H427" s="176" t="s">
        <v>1772</v>
      </c>
      <c r="I427" s="176" t="s">
        <v>1773</v>
      </c>
      <c r="J427" s="167" t="s">
        <v>1685</v>
      </c>
      <c r="K427" s="175" t="s">
        <v>1774</v>
      </c>
      <c r="L427" s="177">
        <v>1500</v>
      </c>
      <c r="M427" s="178">
        <v>30.8</v>
      </c>
      <c r="N427" s="117"/>
      <c r="O427" s="177">
        <v>3</v>
      </c>
      <c r="P427" s="137"/>
      <c r="Q427" s="117" t="s">
        <v>1775</v>
      </c>
      <c r="R427" s="117" t="s">
        <v>1512</v>
      </c>
      <c r="S427" s="117" t="s">
        <v>1776</v>
      </c>
      <c r="T427" s="117" t="s">
        <v>1514</v>
      </c>
    </row>
    <row r="428" s="111" customFormat="1" hidden="1" customHeight="1" spans="1:20">
      <c r="A428" s="144" t="s">
        <v>1508</v>
      </c>
      <c r="B428" s="134" t="s">
        <v>124</v>
      </c>
      <c r="C428" s="117" t="s">
        <v>118</v>
      </c>
      <c r="D428" s="175" t="s">
        <v>1645</v>
      </c>
      <c r="E428" s="117" t="s">
        <v>1707</v>
      </c>
      <c r="F428" s="147">
        <v>46318</v>
      </c>
      <c r="G428" s="111"/>
      <c r="H428" s="176" t="s">
        <v>1772</v>
      </c>
      <c r="I428" s="176" t="s">
        <v>1773</v>
      </c>
      <c r="J428" s="167" t="s">
        <v>1685</v>
      </c>
      <c r="K428" s="175" t="s">
        <v>1774</v>
      </c>
      <c r="L428" s="177">
        <v>1500</v>
      </c>
      <c r="M428" s="178">
        <v>30.95</v>
      </c>
      <c r="N428" s="117"/>
      <c r="O428" s="177">
        <v>3</v>
      </c>
      <c r="P428" s="137"/>
      <c r="Q428" s="117" t="s">
        <v>1775</v>
      </c>
      <c r="R428" s="117" t="s">
        <v>1512</v>
      </c>
      <c r="S428" s="117" t="s">
        <v>1776</v>
      </c>
      <c r="T428" s="117" t="s">
        <v>1514</v>
      </c>
    </row>
    <row r="429" s="111" customFormat="1" hidden="1" customHeight="1" spans="1:20">
      <c r="A429" s="144" t="s">
        <v>1508</v>
      </c>
      <c r="B429" s="134" t="s">
        <v>124</v>
      </c>
      <c r="C429" s="117" t="s">
        <v>118</v>
      </c>
      <c r="D429" s="175" t="s">
        <v>1646</v>
      </c>
      <c r="E429" s="117" t="s">
        <v>1707</v>
      </c>
      <c r="F429" s="147">
        <v>46318</v>
      </c>
      <c r="G429" s="111"/>
      <c r="H429" s="176" t="s">
        <v>1772</v>
      </c>
      <c r="I429" s="176" t="s">
        <v>1773</v>
      </c>
      <c r="J429" s="167" t="s">
        <v>1685</v>
      </c>
      <c r="K429" s="175" t="s">
        <v>1774</v>
      </c>
      <c r="L429" s="177">
        <v>1500</v>
      </c>
      <c r="M429" s="178">
        <v>31</v>
      </c>
      <c r="N429" s="117"/>
      <c r="O429" s="177">
        <v>3</v>
      </c>
      <c r="P429" s="137"/>
      <c r="Q429" s="117" t="s">
        <v>1775</v>
      </c>
      <c r="R429" s="117" t="s">
        <v>1512</v>
      </c>
      <c r="S429" s="117" t="s">
        <v>1776</v>
      </c>
      <c r="T429" s="117" t="s">
        <v>1514</v>
      </c>
    </row>
    <row r="430" s="111" customFormat="1" hidden="1" customHeight="1" spans="1:20">
      <c r="A430" s="144" t="s">
        <v>1508</v>
      </c>
      <c r="B430" s="134" t="s">
        <v>124</v>
      </c>
      <c r="C430" s="117" t="s">
        <v>118</v>
      </c>
      <c r="D430" s="175" t="s">
        <v>1647</v>
      </c>
      <c r="E430" s="117" t="s">
        <v>1707</v>
      </c>
      <c r="F430" s="147">
        <v>46318</v>
      </c>
      <c r="G430" s="111"/>
      <c r="H430" s="176" t="s">
        <v>1772</v>
      </c>
      <c r="I430" s="176" t="s">
        <v>1773</v>
      </c>
      <c r="J430" s="167" t="s">
        <v>1685</v>
      </c>
      <c r="K430" s="175" t="s">
        <v>1774</v>
      </c>
      <c r="L430" s="177">
        <v>1500</v>
      </c>
      <c r="M430" s="178">
        <v>30.75</v>
      </c>
      <c r="N430" s="117"/>
      <c r="O430" s="177">
        <v>3</v>
      </c>
      <c r="P430" s="137"/>
      <c r="Q430" s="117" t="s">
        <v>1775</v>
      </c>
      <c r="R430" s="117" t="s">
        <v>1512</v>
      </c>
      <c r="S430" s="117" t="s">
        <v>1776</v>
      </c>
      <c r="T430" s="117" t="s">
        <v>1514</v>
      </c>
    </row>
    <row r="431" s="111" customFormat="1" hidden="1" customHeight="1" spans="1:20">
      <c r="A431" s="144" t="s">
        <v>1508</v>
      </c>
      <c r="B431" s="134" t="s">
        <v>124</v>
      </c>
      <c r="C431" s="117" t="s">
        <v>118</v>
      </c>
      <c r="D431" s="175" t="s">
        <v>1648</v>
      </c>
      <c r="E431" s="117" t="s">
        <v>1707</v>
      </c>
      <c r="F431" s="147">
        <v>46318</v>
      </c>
      <c r="G431" s="111"/>
      <c r="H431" s="176" t="s">
        <v>1772</v>
      </c>
      <c r="I431" s="176" t="s">
        <v>1773</v>
      </c>
      <c r="J431" s="167" t="s">
        <v>1685</v>
      </c>
      <c r="K431" s="175" t="s">
        <v>1774</v>
      </c>
      <c r="L431" s="177">
        <v>1500</v>
      </c>
      <c r="M431" s="178">
        <v>30.65</v>
      </c>
      <c r="N431" s="117"/>
      <c r="O431" s="177">
        <v>3</v>
      </c>
      <c r="P431" s="137"/>
      <c r="Q431" s="117" t="s">
        <v>1775</v>
      </c>
      <c r="R431" s="117" t="s">
        <v>1512</v>
      </c>
      <c r="S431" s="117" t="s">
        <v>1776</v>
      </c>
      <c r="T431" s="117" t="s">
        <v>1514</v>
      </c>
    </row>
    <row r="432" s="111" customFormat="1" hidden="1" customHeight="1" spans="1:20">
      <c r="A432" s="144" t="s">
        <v>1508</v>
      </c>
      <c r="B432" s="134" t="s">
        <v>124</v>
      </c>
      <c r="C432" s="117" t="s">
        <v>118</v>
      </c>
      <c r="D432" s="175" t="s">
        <v>1649</v>
      </c>
      <c r="E432" s="117" t="s">
        <v>1707</v>
      </c>
      <c r="F432" s="147">
        <v>46318</v>
      </c>
      <c r="G432" s="111"/>
      <c r="H432" s="176" t="s">
        <v>1772</v>
      </c>
      <c r="I432" s="176" t="s">
        <v>1773</v>
      </c>
      <c r="J432" s="167" t="s">
        <v>1685</v>
      </c>
      <c r="K432" s="175" t="s">
        <v>1774</v>
      </c>
      <c r="L432" s="177">
        <v>1500</v>
      </c>
      <c r="M432" s="178">
        <v>30.95</v>
      </c>
      <c r="N432" s="117"/>
      <c r="O432" s="177">
        <v>3</v>
      </c>
      <c r="P432" s="137"/>
      <c r="Q432" s="117" t="s">
        <v>1775</v>
      </c>
      <c r="R432" s="117" t="s">
        <v>1512</v>
      </c>
      <c r="S432" s="117" t="s">
        <v>1776</v>
      </c>
      <c r="T432" s="117" t="s">
        <v>1514</v>
      </c>
    </row>
    <row r="433" s="111" customFormat="1" hidden="1" customHeight="1" spans="1:20">
      <c r="A433" s="144" t="s">
        <v>1508</v>
      </c>
      <c r="B433" s="134" t="s">
        <v>124</v>
      </c>
      <c r="C433" s="117" t="s">
        <v>118</v>
      </c>
      <c r="D433" s="175" t="s">
        <v>1650</v>
      </c>
      <c r="E433" s="117" t="s">
        <v>1707</v>
      </c>
      <c r="F433" s="147">
        <v>46318</v>
      </c>
      <c r="G433" s="111"/>
      <c r="H433" s="176" t="s">
        <v>1772</v>
      </c>
      <c r="I433" s="176" t="s">
        <v>1773</v>
      </c>
      <c r="J433" s="167" t="s">
        <v>1685</v>
      </c>
      <c r="K433" s="175" t="s">
        <v>1774</v>
      </c>
      <c r="L433" s="177">
        <v>1500</v>
      </c>
      <c r="M433" s="178">
        <v>30.85</v>
      </c>
      <c r="N433" s="117"/>
      <c r="O433" s="177">
        <v>3</v>
      </c>
      <c r="P433" s="137"/>
      <c r="Q433" s="117" t="s">
        <v>1775</v>
      </c>
      <c r="R433" s="117" t="s">
        <v>1512</v>
      </c>
      <c r="S433" s="117" t="s">
        <v>1776</v>
      </c>
      <c r="T433" s="117" t="s">
        <v>1514</v>
      </c>
    </row>
    <row r="434" s="111" customFormat="1" hidden="1" customHeight="1" spans="1:20">
      <c r="A434" s="144" t="s">
        <v>1508</v>
      </c>
      <c r="B434" s="134" t="s">
        <v>124</v>
      </c>
      <c r="C434" s="117" t="s">
        <v>118</v>
      </c>
      <c r="D434" s="175" t="s">
        <v>1651</v>
      </c>
      <c r="E434" s="117" t="s">
        <v>1707</v>
      </c>
      <c r="F434" s="147">
        <v>46318</v>
      </c>
      <c r="G434" s="111"/>
      <c r="H434" s="176" t="s">
        <v>1772</v>
      </c>
      <c r="I434" s="176" t="s">
        <v>1773</v>
      </c>
      <c r="J434" s="167" t="s">
        <v>1685</v>
      </c>
      <c r="K434" s="175" t="s">
        <v>1774</v>
      </c>
      <c r="L434" s="177">
        <v>1500</v>
      </c>
      <c r="M434" s="178">
        <v>30.7</v>
      </c>
      <c r="N434" s="117"/>
      <c r="O434" s="177">
        <v>3</v>
      </c>
      <c r="P434" s="137"/>
      <c r="Q434" s="117" t="s">
        <v>1775</v>
      </c>
      <c r="R434" s="117" t="s">
        <v>1512</v>
      </c>
      <c r="S434" s="117" t="s">
        <v>1776</v>
      </c>
      <c r="T434" s="117" t="s">
        <v>1514</v>
      </c>
    </row>
    <row r="435" s="111" customFormat="1" hidden="1" customHeight="1" spans="1:20">
      <c r="A435" s="144" t="s">
        <v>1508</v>
      </c>
      <c r="B435" s="134" t="s">
        <v>124</v>
      </c>
      <c r="C435" s="117" t="s">
        <v>118</v>
      </c>
      <c r="D435" s="175" t="s">
        <v>1652</v>
      </c>
      <c r="E435" s="117" t="s">
        <v>1707</v>
      </c>
      <c r="F435" s="147">
        <v>46318</v>
      </c>
      <c r="G435" s="111"/>
      <c r="H435" s="176" t="s">
        <v>1772</v>
      </c>
      <c r="I435" s="176" t="s">
        <v>1773</v>
      </c>
      <c r="J435" s="167" t="s">
        <v>1685</v>
      </c>
      <c r="K435" s="175" t="s">
        <v>1774</v>
      </c>
      <c r="L435" s="177">
        <v>1500</v>
      </c>
      <c r="M435" s="178">
        <v>30.7</v>
      </c>
      <c r="N435" s="117"/>
      <c r="O435" s="177">
        <v>3</v>
      </c>
      <c r="P435" s="137"/>
      <c r="Q435" s="117" t="s">
        <v>1775</v>
      </c>
      <c r="R435" s="117" t="s">
        <v>1512</v>
      </c>
      <c r="S435" s="117" t="s">
        <v>1776</v>
      </c>
      <c r="T435" s="117" t="s">
        <v>1514</v>
      </c>
    </row>
    <row r="436" s="111" customFormat="1" hidden="1" customHeight="1" spans="1:20">
      <c r="A436" s="144" t="s">
        <v>1508</v>
      </c>
      <c r="B436" s="134" t="s">
        <v>124</v>
      </c>
      <c r="C436" s="117" t="s">
        <v>118</v>
      </c>
      <c r="D436" s="175" t="s">
        <v>1653</v>
      </c>
      <c r="E436" s="117" t="s">
        <v>1707</v>
      </c>
      <c r="F436" s="147">
        <v>46318</v>
      </c>
      <c r="G436" s="111"/>
      <c r="H436" s="176" t="s">
        <v>1772</v>
      </c>
      <c r="I436" s="176" t="s">
        <v>1773</v>
      </c>
      <c r="J436" s="167" t="s">
        <v>1685</v>
      </c>
      <c r="K436" s="175" t="s">
        <v>1774</v>
      </c>
      <c r="L436" s="177">
        <v>1500</v>
      </c>
      <c r="M436" s="178">
        <v>30.8</v>
      </c>
      <c r="N436" s="117"/>
      <c r="O436" s="177">
        <v>3</v>
      </c>
      <c r="P436" s="137"/>
      <c r="Q436" s="117" t="s">
        <v>1775</v>
      </c>
      <c r="R436" s="117" t="s">
        <v>1512</v>
      </c>
      <c r="S436" s="117" t="s">
        <v>1776</v>
      </c>
      <c r="T436" s="117" t="s">
        <v>1514</v>
      </c>
    </row>
    <row r="437" s="111" customFormat="1" hidden="1" customHeight="1" spans="1:20">
      <c r="A437" s="144" t="s">
        <v>1508</v>
      </c>
      <c r="B437" s="134" t="s">
        <v>124</v>
      </c>
      <c r="C437" s="117" t="s">
        <v>118</v>
      </c>
      <c r="D437" s="175" t="s">
        <v>1654</v>
      </c>
      <c r="E437" s="117" t="s">
        <v>1707</v>
      </c>
      <c r="F437" s="147">
        <v>46318</v>
      </c>
      <c r="G437" s="111"/>
      <c r="H437" s="176" t="s">
        <v>1772</v>
      </c>
      <c r="I437" s="176" t="s">
        <v>1773</v>
      </c>
      <c r="J437" s="167" t="s">
        <v>1685</v>
      </c>
      <c r="K437" s="175" t="s">
        <v>1774</v>
      </c>
      <c r="L437" s="177">
        <v>1500</v>
      </c>
      <c r="M437" s="178">
        <v>30.75</v>
      </c>
      <c r="N437" s="117"/>
      <c r="O437" s="177">
        <v>3</v>
      </c>
      <c r="P437" s="137"/>
      <c r="Q437" s="117" t="s">
        <v>1775</v>
      </c>
      <c r="R437" s="117" t="s">
        <v>1512</v>
      </c>
      <c r="S437" s="117" t="s">
        <v>1776</v>
      </c>
      <c r="T437" s="117" t="s">
        <v>1514</v>
      </c>
    </row>
    <row r="438" s="111" customFormat="1" hidden="1" customHeight="1" spans="1:20">
      <c r="A438" s="144" t="s">
        <v>1508</v>
      </c>
      <c r="B438" s="134" t="s">
        <v>124</v>
      </c>
      <c r="C438" s="117" t="s">
        <v>118</v>
      </c>
      <c r="D438" s="175" t="s">
        <v>1655</v>
      </c>
      <c r="E438" s="117" t="s">
        <v>1707</v>
      </c>
      <c r="F438" s="147">
        <v>46318</v>
      </c>
      <c r="G438" s="111"/>
      <c r="H438" s="176" t="s">
        <v>1772</v>
      </c>
      <c r="I438" s="176" t="s">
        <v>1773</v>
      </c>
      <c r="J438" s="167" t="s">
        <v>1685</v>
      </c>
      <c r="K438" s="175" t="s">
        <v>1774</v>
      </c>
      <c r="L438" s="177">
        <v>1500</v>
      </c>
      <c r="M438" s="178">
        <v>30.8</v>
      </c>
      <c r="N438" s="117"/>
      <c r="O438" s="177">
        <v>3</v>
      </c>
      <c r="P438" s="137"/>
      <c r="Q438" s="117" t="s">
        <v>1775</v>
      </c>
      <c r="R438" s="117" t="s">
        <v>1512</v>
      </c>
      <c r="S438" s="117" t="s">
        <v>1776</v>
      </c>
      <c r="T438" s="117" t="s">
        <v>1514</v>
      </c>
    </row>
    <row r="439" s="111" customFormat="1" hidden="1" customHeight="1" spans="1:20">
      <c r="A439" s="144" t="s">
        <v>1508</v>
      </c>
      <c r="B439" s="134" t="s">
        <v>124</v>
      </c>
      <c r="C439" s="117" t="s">
        <v>118</v>
      </c>
      <c r="D439" s="175" t="s">
        <v>1656</v>
      </c>
      <c r="E439" s="117" t="s">
        <v>1707</v>
      </c>
      <c r="F439" s="147">
        <v>46318</v>
      </c>
      <c r="G439" s="111"/>
      <c r="H439" s="176" t="s">
        <v>1772</v>
      </c>
      <c r="I439" s="176" t="s">
        <v>1773</v>
      </c>
      <c r="J439" s="167" t="s">
        <v>1685</v>
      </c>
      <c r="K439" s="175" t="s">
        <v>1774</v>
      </c>
      <c r="L439" s="177">
        <v>1500</v>
      </c>
      <c r="M439" s="178">
        <v>30.75</v>
      </c>
      <c r="N439" s="117"/>
      <c r="O439" s="177">
        <v>3</v>
      </c>
      <c r="P439" s="137"/>
      <c r="Q439" s="117" t="s">
        <v>1775</v>
      </c>
      <c r="R439" s="117" t="s">
        <v>1512</v>
      </c>
      <c r="S439" s="117" t="s">
        <v>1776</v>
      </c>
      <c r="T439" s="117" t="s">
        <v>1514</v>
      </c>
    </row>
    <row r="440" s="111" customFormat="1" hidden="1" customHeight="1" spans="1:20">
      <c r="A440" s="144" t="s">
        <v>1508</v>
      </c>
      <c r="B440" s="134" t="s">
        <v>124</v>
      </c>
      <c r="C440" s="117" t="s">
        <v>118</v>
      </c>
      <c r="D440" s="175" t="s">
        <v>1657</v>
      </c>
      <c r="E440" s="117" t="s">
        <v>1707</v>
      </c>
      <c r="F440" s="147">
        <v>46318</v>
      </c>
      <c r="G440" s="111"/>
      <c r="H440" s="176" t="s">
        <v>1772</v>
      </c>
      <c r="I440" s="176" t="s">
        <v>1773</v>
      </c>
      <c r="J440" s="167" t="s">
        <v>1685</v>
      </c>
      <c r="K440" s="175" t="s">
        <v>1774</v>
      </c>
      <c r="L440" s="177">
        <v>1500</v>
      </c>
      <c r="M440" s="178">
        <v>30.85</v>
      </c>
      <c r="N440" s="117"/>
      <c r="O440" s="177">
        <v>3</v>
      </c>
      <c r="P440" s="137"/>
      <c r="Q440" s="117" t="s">
        <v>1775</v>
      </c>
      <c r="R440" s="117" t="s">
        <v>1512</v>
      </c>
      <c r="S440" s="117" t="s">
        <v>1776</v>
      </c>
      <c r="T440" s="117" t="s">
        <v>1514</v>
      </c>
    </row>
    <row r="441" s="111" customFormat="1" hidden="1" customHeight="1" spans="1:20">
      <c r="A441" s="144" t="s">
        <v>1508</v>
      </c>
      <c r="B441" s="134" t="s">
        <v>124</v>
      </c>
      <c r="C441" s="117" t="s">
        <v>118</v>
      </c>
      <c r="D441" s="175" t="s">
        <v>1658</v>
      </c>
      <c r="E441" s="117" t="s">
        <v>1707</v>
      </c>
      <c r="F441" s="147">
        <v>46318</v>
      </c>
      <c r="G441" s="111"/>
      <c r="H441" s="176" t="s">
        <v>1772</v>
      </c>
      <c r="I441" s="176" t="s">
        <v>1773</v>
      </c>
      <c r="J441" s="167" t="s">
        <v>1685</v>
      </c>
      <c r="K441" s="175" t="s">
        <v>1774</v>
      </c>
      <c r="L441" s="177">
        <v>1500</v>
      </c>
      <c r="M441" s="178">
        <v>30.85</v>
      </c>
      <c r="N441" s="117"/>
      <c r="O441" s="177">
        <v>3</v>
      </c>
      <c r="P441" s="137"/>
      <c r="Q441" s="117" t="s">
        <v>1775</v>
      </c>
      <c r="R441" s="117" t="s">
        <v>1512</v>
      </c>
      <c r="S441" s="117" t="s">
        <v>1776</v>
      </c>
      <c r="T441" s="117" t="s">
        <v>1514</v>
      </c>
    </row>
    <row r="442" s="111" customFormat="1" hidden="1" customHeight="1" spans="1:20">
      <c r="A442" s="144" t="s">
        <v>1508</v>
      </c>
      <c r="B442" s="134" t="s">
        <v>124</v>
      </c>
      <c r="C442" s="117" t="s">
        <v>118</v>
      </c>
      <c r="D442" s="175" t="s">
        <v>1659</v>
      </c>
      <c r="E442" s="117" t="s">
        <v>1707</v>
      </c>
      <c r="F442" s="147">
        <v>46318</v>
      </c>
      <c r="G442" s="111"/>
      <c r="H442" s="176" t="s">
        <v>1772</v>
      </c>
      <c r="I442" s="176" t="s">
        <v>1773</v>
      </c>
      <c r="J442" s="167" t="s">
        <v>1685</v>
      </c>
      <c r="K442" s="175" t="s">
        <v>1774</v>
      </c>
      <c r="L442" s="177">
        <v>1500</v>
      </c>
      <c r="M442" s="178">
        <v>31</v>
      </c>
      <c r="N442" s="117"/>
      <c r="O442" s="177">
        <v>3</v>
      </c>
      <c r="P442" s="137"/>
      <c r="Q442" s="117" t="s">
        <v>1775</v>
      </c>
      <c r="R442" s="117" t="s">
        <v>1512</v>
      </c>
      <c r="S442" s="117" t="s">
        <v>1776</v>
      </c>
      <c r="T442" s="117" t="s">
        <v>1514</v>
      </c>
    </row>
    <row r="443" s="111" customFormat="1" hidden="1" customHeight="1" spans="1:20">
      <c r="A443" s="144" t="s">
        <v>1508</v>
      </c>
      <c r="B443" s="134" t="s">
        <v>124</v>
      </c>
      <c r="C443" s="117" t="s">
        <v>118</v>
      </c>
      <c r="D443" s="175" t="s">
        <v>1777</v>
      </c>
      <c r="E443" s="117" t="s">
        <v>1707</v>
      </c>
      <c r="F443" s="147">
        <v>46318</v>
      </c>
      <c r="G443" s="111"/>
      <c r="H443" s="176" t="s">
        <v>1772</v>
      </c>
      <c r="I443" s="176" t="s">
        <v>1773</v>
      </c>
      <c r="J443" s="167" t="s">
        <v>1685</v>
      </c>
      <c r="K443" s="175" t="s">
        <v>1774</v>
      </c>
      <c r="L443" s="177">
        <v>1500</v>
      </c>
      <c r="M443" s="178">
        <v>31</v>
      </c>
      <c r="N443" s="117"/>
      <c r="O443" s="177">
        <v>3</v>
      </c>
      <c r="P443" s="137"/>
      <c r="Q443" s="117" t="s">
        <v>1775</v>
      </c>
      <c r="R443" s="117" t="s">
        <v>1512</v>
      </c>
      <c r="S443" s="117" t="s">
        <v>1776</v>
      </c>
      <c r="T443" s="117" t="s">
        <v>1514</v>
      </c>
    </row>
    <row r="444" s="111" customFormat="1" hidden="1" customHeight="1" spans="1:20">
      <c r="A444" s="144" t="s">
        <v>1508</v>
      </c>
      <c r="B444" s="134" t="s">
        <v>124</v>
      </c>
      <c r="C444" s="117" t="s">
        <v>118</v>
      </c>
      <c r="D444" s="175" t="s">
        <v>1778</v>
      </c>
      <c r="E444" s="117" t="s">
        <v>1707</v>
      </c>
      <c r="F444" s="147">
        <v>46318</v>
      </c>
      <c r="G444" s="111"/>
      <c r="H444" s="176" t="s">
        <v>1772</v>
      </c>
      <c r="I444" s="176" t="s">
        <v>1773</v>
      </c>
      <c r="J444" s="167" t="s">
        <v>1685</v>
      </c>
      <c r="K444" s="175" t="s">
        <v>1774</v>
      </c>
      <c r="L444" s="177">
        <v>1500</v>
      </c>
      <c r="M444" s="178">
        <v>31.05</v>
      </c>
      <c r="N444" s="117"/>
      <c r="O444" s="177">
        <v>3</v>
      </c>
      <c r="P444" s="137"/>
      <c r="Q444" s="117" t="s">
        <v>1775</v>
      </c>
      <c r="R444" s="117" t="s">
        <v>1512</v>
      </c>
      <c r="S444" s="117" t="s">
        <v>1776</v>
      </c>
      <c r="T444" s="117" t="s">
        <v>1514</v>
      </c>
    </row>
    <row r="445" s="111" customFormat="1" hidden="1" customHeight="1" spans="1:20">
      <c r="A445" s="144" t="s">
        <v>1508</v>
      </c>
      <c r="B445" s="134" t="s">
        <v>124</v>
      </c>
      <c r="C445" s="117" t="s">
        <v>118</v>
      </c>
      <c r="D445" s="175" t="s">
        <v>1779</v>
      </c>
      <c r="E445" s="117" t="s">
        <v>1707</v>
      </c>
      <c r="F445" s="147">
        <v>46318</v>
      </c>
      <c r="G445" s="111"/>
      <c r="H445" s="176" t="s">
        <v>1772</v>
      </c>
      <c r="I445" s="176" t="s">
        <v>1773</v>
      </c>
      <c r="J445" s="167" t="s">
        <v>1685</v>
      </c>
      <c r="K445" s="175" t="s">
        <v>1774</v>
      </c>
      <c r="L445" s="177">
        <v>1500</v>
      </c>
      <c r="M445" s="178">
        <v>30.8</v>
      </c>
      <c r="N445" s="117"/>
      <c r="O445" s="177">
        <v>3</v>
      </c>
      <c r="P445" s="137"/>
      <c r="Q445" s="117" t="s">
        <v>1775</v>
      </c>
      <c r="R445" s="117" t="s">
        <v>1512</v>
      </c>
      <c r="S445" s="117" t="s">
        <v>1776</v>
      </c>
      <c r="T445" s="117" t="s">
        <v>1514</v>
      </c>
    </row>
    <row r="446" s="111" customFormat="1" hidden="1" customHeight="1" spans="1:20">
      <c r="A446" s="144" t="s">
        <v>1508</v>
      </c>
      <c r="B446" s="134" t="s">
        <v>124</v>
      </c>
      <c r="C446" s="117" t="s">
        <v>118</v>
      </c>
      <c r="D446" s="175" t="s">
        <v>1780</v>
      </c>
      <c r="E446" s="117" t="s">
        <v>1707</v>
      </c>
      <c r="F446" s="147">
        <v>46318</v>
      </c>
      <c r="G446" s="111"/>
      <c r="H446" s="176" t="s">
        <v>1772</v>
      </c>
      <c r="I446" s="176" t="s">
        <v>1773</v>
      </c>
      <c r="J446" s="167" t="s">
        <v>1685</v>
      </c>
      <c r="K446" s="175" t="s">
        <v>1774</v>
      </c>
      <c r="L446" s="177">
        <v>1500</v>
      </c>
      <c r="M446" s="178">
        <v>12</v>
      </c>
      <c r="N446" s="117"/>
      <c r="O446" s="177">
        <v>2</v>
      </c>
      <c r="P446" s="137"/>
      <c r="Q446" s="117" t="s">
        <v>1775</v>
      </c>
      <c r="R446" s="117" t="s">
        <v>1512</v>
      </c>
      <c r="S446" s="117" t="s">
        <v>1776</v>
      </c>
      <c r="T446" s="117" t="s">
        <v>1514</v>
      </c>
    </row>
    <row r="447" s="111" customFormat="1" hidden="1" customHeight="1" spans="1:20">
      <c r="A447" s="144" t="s">
        <v>1508</v>
      </c>
      <c r="B447" s="134" t="s">
        <v>124</v>
      </c>
      <c r="C447" s="117" t="s">
        <v>118</v>
      </c>
      <c r="D447" s="175" t="s">
        <v>1661</v>
      </c>
      <c r="E447" s="117" t="s">
        <v>1707</v>
      </c>
      <c r="F447" s="147">
        <v>46318</v>
      </c>
      <c r="G447" s="111"/>
      <c r="H447" s="176" t="s">
        <v>1772</v>
      </c>
      <c r="I447" s="176" t="s">
        <v>1773</v>
      </c>
      <c r="J447" s="167" t="s">
        <v>1685</v>
      </c>
      <c r="K447" s="175" t="s">
        <v>1774</v>
      </c>
      <c r="L447" s="177">
        <v>1800</v>
      </c>
      <c r="M447" s="178">
        <v>37.45</v>
      </c>
      <c r="N447" s="117"/>
      <c r="O447" s="177">
        <v>3</v>
      </c>
      <c r="P447" s="137"/>
      <c r="Q447" s="117" t="s">
        <v>1775</v>
      </c>
      <c r="R447" s="117" t="s">
        <v>1512</v>
      </c>
      <c r="S447" s="117" t="s">
        <v>1776</v>
      </c>
      <c r="T447" s="117" t="s">
        <v>1514</v>
      </c>
    </row>
    <row r="448" s="111" customFormat="1" hidden="1" customHeight="1" spans="1:20">
      <c r="A448" s="144" t="s">
        <v>1508</v>
      </c>
      <c r="B448" s="134" t="s">
        <v>124</v>
      </c>
      <c r="C448" s="117" t="s">
        <v>118</v>
      </c>
      <c r="D448" s="175" t="s">
        <v>1662</v>
      </c>
      <c r="E448" s="117" t="s">
        <v>1707</v>
      </c>
      <c r="F448" s="147">
        <v>46318</v>
      </c>
      <c r="G448" s="111"/>
      <c r="H448" s="176" t="s">
        <v>1772</v>
      </c>
      <c r="I448" s="176" t="s">
        <v>1773</v>
      </c>
      <c r="J448" s="167" t="s">
        <v>1685</v>
      </c>
      <c r="K448" s="175" t="s">
        <v>1774</v>
      </c>
      <c r="L448" s="177">
        <v>1800</v>
      </c>
      <c r="M448" s="178">
        <v>37.35</v>
      </c>
      <c r="N448" s="117"/>
      <c r="O448" s="177">
        <v>3</v>
      </c>
      <c r="P448" s="137"/>
      <c r="Q448" s="117" t="s">
        <v>1775</v>
      </c>
      <c r="R448" s="117" t="s">
        <v>1512</v>
      </c>
      <c r="S448" s="117" t="s">
        <v>1776</v>
      </c>
      <c r="T448" s="117" t="s">
        <v>1514</v>
      </c>
    </row>
    <row r="449" s="111" customFormat="1" hidden="1" customHeight="1" spans="1:20">
      <c r="A449" s="144" t="s">
        <v>1508</v>
      </c>
      <c r="B449" s="134" t="s">
        <v>124</v>
      </c>
      <c r="C449" s="117" t="s">
        <v>118</v>
      </c>
      <c r="D449" s="175" t="s">
        <v>1663</v>
      </c>
      <c r="E449" s="117" t="s">
        <v>1707</v>
      </c>
      <c r="F449" s="147">
        <v>46318</v>
      </c>
      <c r="G449" s="111"/>
      <c r="H449" s="176" t="s">
        <v>1772</v>
      </c>
      <c r="I449" s="176" t="s">
        <v>1773</v>
      </c>
      <c r="J449" s="167" t="s">
        <v>1685</v>
      </c>
      <c r="K449" s="175" t="s">
        <v>1774</v>
      </c>
      <c r="L449" s="177">
        <v>1800</v>
      </c>
      <c r="M449" s="178">
        <v>37.3</v>
      </c>
      <c r="N449" s="117"/>
      <c r="O449" s="177">
        <v>3</v>
      </c>
      <c r="P449" s="137"/>
      <c r="Q449" s="117" t="s">
        <v>1775</v>
      </c>
      <c r="R449" s="117" t="s">
        <v>1512</v>
      </c>
      <c r="S449" s="117" t="s">
        <v>1776</v>
      </c>
      <c r="T449" s="117" t="s">
        <v>1514</v>
      </c>
    </row>
    <row r="450" s="111" customFormat="1" hidden="1" customHeight="1" spans="1:20">
      <c r="A450" s="144" t="s">
        <v>1508</v>
      </c>
      <c r="B450" s="134" t="s">
        <v>124</v>
      </c>
      <c r="C450" s="117" t="s">
        <v>118</v>
      </c>
      <c r="D450" s="175" t="s">
        <v>1664</v>
      </c>
      <c r="E450" s="117" t="s">
        <v>1707</v>
      </c>
      <c r="F450" s="147">
        <v>46318</v>
      </c>
      <c r="G450" s="111"/>
      <c r="H450" s="176" t="s">
        <v>1772</v>
      </c>
      <c r="I450" s="176" t="s">
        <v>1773</v>
      </c>
      <c r="J450" s="167" t="s">
        <v>1685</v>
      </c>
      <c r="K450" s="175" t="s">
        <v>1774</v>
      </c>
      <c r="L450" s="177">
        <v>1800</v>
      </c>
      <c r="M450" s="178">
        <v>37.45</v>
      </c>
      <c r="N450" s="117"/>
      <c r="O450" s="177">
        <v>3</v>
      </c>
      <c r="P450" s="137"/>
      <c r="Q450" s="117" t="s">
        <v>1775</v>
      </c>
      <c r="R450" s="117" t="s">
        <v>1512</v>
      </c>
      <c r="S450" s="117" t="s">
        <v>1776</v>
      </c>
      <c r="T450" s="117" t="s">
        <v>1514</v>
      </c>
    </row>
    <row r="451" s="111" customFormat="1" hidden="1" customHeight="1" spans="1:20">
      <c r="A451" s="144" t="s">
        <v>1508</v>
      </c>
      <c r="B451" s="134" t="s">
        <v>124</v>
      </c>
      <c r="C451" s="117" t="s">
        <v>118</v>
      </c>
      <c r="D451" s="175" t="s">
        <v>1665</v>
      </c>
      <c r="E451" s="117" t="s">
        <v>1707</v>
      </c>
      <c r="F451" s="147">
        <v>46318</v>
      </c>
      <c r="G451" s="111"/>
      <c r="H451" s="176" t="s">
        <v>1772</v>
      </c>
      <c r="I451" s="176" t="s">
        <v>1773</v>
      </c>
      <c r="J451" s="167" t="s">
        <v>1685</v>
      </c>
      <c r="K451" s="175" t="s">
        <v>1774</v>
      </c>
      <c r="L451" s="177">
        <v>1800</v>
      </c>
      <c r="M451" s="178">
        <v>37.5</v>
      </c>
      <c r="N451" s="117"/>
      <c r="O451" s="177">
        <v>3</v>
      </c>
      <c r="P451" s="137"/>
      <c r="Q451" s="117" t="s">
        <v>1775</v>
      </c>
      <c r="R451" s="117" t="s">
        <v>1512</v>
      </c>
      <c r="S451" s="117" t="s">
        <v>1776</v>
      </c>
      <c r="T451" s="117" t="s">
        <v>1514</v>
      </c>
    </row>
    <row r="452" s="111" customFormat="1" hidden="1" customHeight="1" spans="1:20">
      <c r="A452" s="144" t="s">
        <v>1508</v>
      </c>
      <c r="B452" s="134" t="s">
        <v>124</v>
      </c>
      <c r="C452" s="117" t="s">
        <v>118</v>
      </c>
      <c r="D452" s="175" t="s">
        <v>1781</v>
      </c>
      <c r="E452" s="117" t="s">
        <v>1707</v>
      </c>
      <c r="F452" s="147">
        <v>46318</v>
      </c>
      <c r="G452" s="111"/>
      <c r="H452" s="176" t="s">
        <v>1772</v>
      </c>
      <c r="I452" s="176" t="s">
        <v>1773</v>
      </c>
      <c r="J452" s="167" t="s">
        <v>1685</v>
      </c>
      <c r="K452" s="175" t="s">
        <v>1774</v>
      </c>
      <c r="L452" s="177">
        <v>1800</v>
      </c>
      <c r="M452" s="178">
        <v>37.35</v>
      </c>
      <c r="N452" s="117"/>
      <c r="O452" s="177">
        <v>3</v>
      </c>
      <c r="P452" s="137"/>
      <c r="Q452" s="117" t="s">
        <v>1775</v>
      </c>
      <c r="R452" s="117" t="s">
        <v>1512</v>
      </c>
      <c r="S452" s="117" t="s">
        <v>1776</v>
      </c>
      <c r="T452" s="117" t="s">
        <v>1514</v>
      </c>
    </row>
    <row r="453" s="111" customFormat="1" hidden="1" customHeight="1" spans="1:20">
      <c r="A453" s="144" t="s">
        <v>1508</v>
      </c>
      <c r="B453" s="134" t="s">
        <v>124</v>
      </c>
      <c r="C453" s="117" t="s">
        <v>118</v>
      </c>
      <c r="D453" s="175" t="s">
        <v>1667</v>
      </c>
      <c r="E453" s="117" t="s">
        <v>1707</v>
      </c>
      <c r="F453" s="147">
        <v>46318</v>
      </c>
      <c r="G453" s="111"/>
      <c r="H453" s="176" t="s">
        <v>1772</v>
      </c>
      <c r="I453" s="176" t="s">
        <v>1773</v>
      </c>
      <c r="J453" s="167" t="s">
        <v>1685</v>
      </c>
      <c r="K453" s="175" t="s">
        <v>1774</v>
      </c>
      <c r="L453" s="177">
        <v>1800</v>
      </c>
      <c r="M453" s="178">
        <v>37.4</v>
      </c>
      <c r="N453" s="117"/>
      <c r="O453" s="177">
        <v>3</v>
      </c>
      <c r="P453" s="137"/>
      <c r="Q453" s="117" t="s">
        <v>1775</v>
      </c>
      <c r="R453" s="117" t="s">
        <v>1512</v>
      </c>
      <c r="S453" s="117" t="s">
        <v>1776</v>
      </c>
      <c r="T453" s="117" t="s">
        <v>1514</v>
      </c>
    </row>
    <row r="454" s="111" customFormat="1" hidden="1" customHeight="1" spans="1:20">
      <c r="A454" s="144" t="s">
        <v>1508</v>
      </c>
      <c r="B454" s="134" t="s">
        <v>124</v>
      </c>
      <c r="C454" s="117" t="s">
        <v>118</v>
      </c>
      <c r="D454" s="175" t="s">
        <v>1668</v>
      </c>
      <c r="E454" s="117" t="s">
        <v>1707</v>
      </c>
      <c r="F454" s="147">
        <v>46318</v>
      </c>
      <c r="G454" s="111"/>
      <c r="H454" s="176" t="s">
        <v>1772</v>
      </c>
      <c r="I454" s="176" t="s">
        <v>1773</v>
      </c>
      <c r="J454" s="167" t="s">
        <v>1685</v>
      </c>
      <c r="K454" s="175" t="s">
        <v>1774</v>
      </c>
      <c r="L454" s="177">
        <v>1800</v>
      </c>
      <c r="M454" s="178">
        <v>37.35</v>
      </c>
      <c r="N454" s="117"/>
      <c r="O454" s="177">
        <v>3</v>
      </c>
      <c r="P454" s="137"/>
      <c r="Q454" s="117" t="s">
        <v>1775</v>
      </c>
      <c r="R454" s="117" t="s">
        <v>1512</v>
      </c>
      <c r="S454" s="117" t="s">
        <v>1776</v>
      </c>
      <c r="T454" s="117" t="s">
        <v>1514</v>
      </c>
    </row>
    <row r="455" s="111" customFormat="1" hidden="1" customHeight="1" spans="1:20">
      <c r="A455" s="144" t="s">
        <v>1508</v>
      </c>
      <c r="B455" s="134" t="s">
        <v>124</v>
      </c>
      <c r="C455" s="117" t="s">
        <v>118</v>
      </c>
      <c r="D455" s="175" t="s">
        <v>1669</v>
      </c>
      <c r="E455" s="117" t="s">
        <v>1707</v>
      </c>
      <c r="F455" s="147">
        <v>46318</v>
      </c>
      <c r="G455" s="111"/>
      <c r="H455" s="176" t="s">
        <v>1772</v>
      </c>
      <c r="I455" s="176" t="s">
        <v>1773</v>
      </c>
      <c r="J455" s="167" t="s">
        <v>1685</v>
      </c>
      <c r="K455" s="175" t="s">
        <v>1774</v>
      </c>
      <c r="L455" s="177">
        <v>1800</v>
      </c>
      <c r="M455" s="178">
        <v>37.55</v>
      </c>
      <c r="N455" s="117"/>
      <c r="O455" s="177">
        <v>3</v>
      </c>
      <c r="P455" s="137"/>
      <c r="Q455" s="117" t="s">
        <v>1775</v>
      </c>
      <c r="R455" s="117" t="s">
        <v>1512</v>
      </c>
      <c r="S455" s="117" t="s">
        <v>1776</v>
      </c>
      <c r="T455" s="117" t="s">
        <v>1514</v>
      </c>
    </row>
    <row r="456" s="111" customFormat="1" hidden="1" customHeight="1" spans="1:20">
      <c r="A456" s="144" t="s">
        <v>1508</v>
      </c>
      <c r="B456" s="134" t="s">
        <v>124</v>
      </c>
      <c r="C456" s="117" t="s">
        <v>118</v>
      </c>
      <c r="D456" s="175" t="s">
        <v>1670</v>
      </c>
      <c r="E456" s="117" t="s">
        <v>1707</v>
      </c>
      <c r="F456" s="147">
        <v>46318</v>
      </c>
      <c r="G456" s="111"/>
      <c r="H456" s="176" t="s">
        <v>1772</v>
      </c>
      <c r="I456" s="176" t="s">
        <v>1773</v>
      </c>
      <c r="J456" s="167" t="s">
        <v>1685</v>
      </c>
      <c r="K456" s="175" t="s">
        <v>1774</v>
      </c>
      <c r="L456" s="177">
        <v>1800</v>
      </c>
      <c r="M456" s="178">
        <v>37.55</v>
      </c>
      <c r="N456" s="117"/>
      <c r="O456" s="177">
        <v>3</v>
      </c>
      <c r="P456" s="137"/>
      <c r="Q456" s="117" t="s">
        <v>1775</v>
      </c>
      <c r="R456" s="117" t="s">
        <v>1512</v>
      </c>
      <c r="S456" s="117" t="s">
        <v>1776</v>
      </c>
      <c r="T456" s="117" t="s">
        <v>1514</v>
      </c>
    </row>
    <row r="457" s="111" customFormat="1" hidden="1" customHeight="1" spans="1:20">
      <c r="A457" s="144" t="s">
        <v>1508</v>
      </c>
      <c r="B457" s="134" t="s">
        <v>124</v>
      </c>
      <c r="C457" s="117" t="s">
        <v>118</v>
      </c>
      <c r="D457" s="175" t="s">
        <v>1671</v>
      </c>
      <c r="E457" s="117" t="s">
        <v>1707</v>
      </c>
      <c r="F457" s="147">
        <v>46318</v>
      </c>
      <c r="G457" s="111"/>
      <c r="H457" s="176" t="s">
        <v>1772</v>
      </c>
      <c r="I457" s="176" t="s">
        <v>1773</v>
      </c>
      <c r="J457" s="167" t="s">
        <v>1685</v>
      </c>
      <c r="K457" s="175" t="s">
        <v>1774</v>
      </c>
      <c r="L457" s="177">
        <v>1800</v>
      </c>
      <c r="M457" s="178">
        <v>37.6</v>
      </c>
      <c r="N457" s="117"/>
      <c r="O457" s="177">
        <v>3</v>
      </c>
      <c r="P457" s="137"/>
      <c r="Q457" s="117" t="s">
        <v>1775</v>
      </c>
      <c r="R457" s="117" t="s">
        <v>1512</v>
      </c>
      <c r="S457" s="117" t="s">
        <v>1776</v>
      </c>
      <c r="T457" s="117" t="s">
        <v>1514</v>
      </c>
    </row>
    <row r="458" s="111" customFormat="1" hidden="1" customHeight="1" spans="1:20">
      <c r="A458" s="144" t="s">
        <v>1508</v>
      </c>
      <c r="B458" s="134" t="s">
        <v>124</v>
      </c>
      <c r="C458" s="117" t="s">
        <v>118</v>
      </c>
      <c r="D458" s="175" t="s">
        <v>1672</v>
      </c>
      <c r="E458" s="117" t="s">
        <v>1707</v>
      </c>
      <c r="F458" s="147">
        <v>46318</v>
      </c>
      <c r="G458" s="111"/>
      <c r="H458" s="176" t="s">
        <v>1772</v>
      </c>
      <c r="I458" s="176" t="s">
        <v>1773</v>
      </c>
      <c r="J458" s="167" t="s">
        <v>1685</v>
      </c>
      <c r="K458" s="175" t="s">
        <v>1774</v>
      </c>
      <c r="L458" s="177">
        <v>1800</v>
      </c>
      <c r="M458" s="178">
        <v>37.35</v>
      </c>
      <c r="N458" s="117"/>
      <c r="O458" s="177">
        <v>3</v>
      </c>
      <c r="P458" s="137"/>
      <c r="Q458" s="117" t="s">
        <v>1775</v>
      </c>
      <c r="R458" s="117" t="s">
        <v>1512</v>
      </c>
      <c r="S458" s="117" t="s">
        <v>1776</v>
      </c>
      <c r="T458" s="117" t="s">
        <v>1514</v>
      </c>
    </row>
    <row r="459" s="111" customFormat="1" hidden="1" customHeight="1" spans="1:20">
      <c r="A459" s="144" t="s">
        <v>1508</v>
      </c>
      <c r="B459" s="134" t="s">
        <v>124</v>
      </c>
      <c r="C459" s="117" t="s">
        <v>118</v>
      </c>
      <c r="D459" s="175" t="s">
        <v>1673</v>
      </c>
      <c r="E459" s="117" t="s">
        <v>1707</v>
      </c>
      <c r="F459" s="147">
        <v>46318</v>
      </c>
      <c r="G459" s="111"/>
      <c r="H459" s="176" t="s">
        <v>1772</v>
      </c>
      <c r="I459" s="176" t="s">
        <v>1773</v>
      </c>
      <c r="J459" s="167" t="s">
        <v>1685</v>
      </c>
      <c r="K459" s="175" t="s">
        <v>1774</v>
      </c>
      <c r="L459" s="177">
        <v>1800</v>
      </c>
      <c r="M459" s="178">
        <v>37.45</v>
      </c>
      <c r="N459" s="117"/>
      <c r="O459" s="177">
        <v>3</v>
      </c>
      <c r="P459" s="137"/>
      <c r="Q459" s="117" t="s">
        <v>1775</v>
      </c>
      <c r="R459" s="117" t="s">
        <v>1512</v>
      </c>
      <c r="S459" s="117" t="s">
        <v>1776</v>
      </c>
      <c r="T459" s="117" t="s">
        <v>1514</v>
      </c>
    </row>
    <row r="460" s="111" customFormat="1" hidden="1" customHeight="1" spans="1:20">
      <c r="A460" s="144" t="s">
        <v>1508</v>
      </c>
      <c r="B460" s="134" t="s">
        <v>124</v>
      </c>
      <c r="C460" s="117" t="s">
        <v>118</v>
      </c>
      <c r="D460" s="175" t="s">
        <v>1674</v>
      </c>
      <c r="E460" s="117" t="s">
        <v>1707</v>
      </c>
      <c r="F460" s="147">
        <v>46318</v>
      </c>
      <c r="G460" s="111"/>
      <c r="H460" s="176" t="s">
        <v>1772</v>
      </c>
      <c r="I460" s="176" t="s">
        <v>1773</v>
      </c>
      <c r="J460" s="167" t="s">
        <v>1685</v>
      </c>
      <c r="K460" s="175" t="s">
        <v>1774</v>
      </c>
      <c r="L460" s="177">
        <v>1800</v>
      </c>
      <c r="M460" s="178">
        <v>37.45</v>
      </c>
      <c r="N460" s="117"/>
      <c r="O460" s="177">
        <v>3</v>
      </c>
      <c r="P460" s="137"/>
      <c r="Q460" s="117" t="s">
        <v>1775</v>
      </c>
      <c r="R460" s="117" t="s">
        <v>1512</v>
      </c>
      <c r="S460" s="117" t="s">
        <v>1776</v>
      </c>
      <c r="T460" s="117" t="s">
        <v>1514</v>
      </c>
    </row>
    <row r="461" s="111" customFormat="1" hidden="1" customHeight="1" spans="1:20">
      <c r="A461" s="144" t="s">
        <v>1508</v>
      </c>
      <c r="B461" s="134" t="s">
        <v>124</v>
      </c>
      <c r="C461" s="117" t="s">
        <v>118</v>
      </c>
      <c r="D461" s="175" t="s">
        <v>1675</v>
      </c>
      <c r="E461" s="117" t="s">
        <v>1707</v>
      </c>
      <c r="F461" s="147">
        <v>46318</v>
      </c>
      <c r="G461" s="111"/>
      <c r="H461" s="176" t="s">
        <v>1772</v>
      </c>
      <c r="I461" s="176" t="s">
        <v>1773</v>
      </c>
      <c r="J461" s="167" t="s">
        <v>1685</v>
      </c>
      <c r="K461" s="175" t="s">
        <v>1774</v>
      </c>
      <c r="L461" s="177">
        <v>1800</v>
      </c>
      <c r="M461" s="178">
        <v>37.45</v>
      </c>
      <c r="N461" s="117"/>
      <c r="O461" s="177">
        <v>3</v>
      </c>
      <c r="P461" s="137"/>
      <c r="Q461" s="117" t="s">
        <v>1775</v>
      </c>
      <c r="R461" s="117" t="s">
        <v>1512</v>
      </c>
      <c r="S461" s="117" t="s">
        <v>1776</v>
      </c>
      <c r="T461" s="117" t="s">
        <v>1514</v>
      </c>
    </row>
    <row r="462" s="111" customFormat="1" hidden="1" customHeight="1" spans="1:20">
      <c r="A462" s="144" t="s">
        <v>1508</v>
      </c>
      <c r="B462" s="134" t="s">
        <v>124</v>
      </c>
      <c r="C462" s="117" t="s">
        <v>118</v>
      </c>
      <c r="D462" s="175" t="s">
        <v>1676</v>
      </c>
      <c r="E462" s="117" t="s">
        <v>1707</v>
      </c>
      <c r="F462" s="147">
        <v>46318</v>
      </c>
      <c r="G462" s="111"/>
      <c r="H462" s="176" t="s">
        <v>1772</v>
      </c>
      <c r="I462" s="176" t="s">
        <v>1773</v>
      </c>
      <c r="J462" s="167" t="s">
        <v>1685</v>
      </c>
      <c r="K462" s="175" t="s">
        <v>1774</v>
      </c>
      <c r="L462" s="177">
        <v>1800</v>
      </c>
      <c r="M462" s="178">
        <v>37.45</v>
      </c>
      <c r="N462" s="117"/>
      <c r="O462" s="177">
        <v>3</v>
      </c>
      <c r="P462" s="137"/>
      <c r="Q462" s="117" t="s">
        <v>1775</v>
      </c>
      <c r="R462" s="117" t="s">
        <v>1512</v>
      </c>
      <c r="S462" s="117" t="s">
        <v>1776</v>
      </c>
      <c r="T462" s="117" t="s">
        <v>1514</v>
      </c>
    </row>
    <row r="463" s="111" customFormat="1" hidden="1" customHeight="1" spans="1:20">
      <c r="A463" s="144" t="s">
        <v>1508</v>
      </c>
      <c r="B463" s="134" t="s">
        <v>124</v>
      </c>
      <c r="C463" s="117" t="s">
        <v>118</v>
      </c>
      <c r="D463" s="175" t="s">
        <v>1677</v>
      </c>
      <c r="E463" s="117" t="s">
        <v>1707</v>
      </c>
      <c r="F463" s="147">
        <v>46318</v>
      </c>
      <c r="G463" s="111"/>
      <c r="H463" s="176" t="s">
        <v>1772</v>
      </c>
      <c r="I463" s="176" t="s">
        <v>1773</v>
      </c>
      <c r="J463" s="167" t="s">
        <v>1685</v>
      </c>
      <c r="K463" s="175" t="s">
        <v>1774</v>
      </c>
      <c r="L463" s="177">
        <v>1800</v>
      </c>
      <c r="M463" s="178">
        <v>37.45</v>
      </c>
      <c r="N463" s="117"/>
      <c r="O463" s="177">
        <v>3</v>
      </c>
      <c r="P463" s="137"/>
      <c r="Q463" s="117" t="s">
        <v>1775</v>
      </c>
      <c r="R463" s="117" t="s">
        <v>1512</v>
      </c>
      <c r="S463" s="117" t="s">
        <v>1776</v>
      </c>
      <c r="T463" s="117" t="s">
        <v>1514</v>
      </c>
    </row>
    <row r="464" s="111" customFormat="1" hidden="1" customHeight="1" spans="1:20">
      <c r="A464" s="144" t="s">
        <v>1508</v>
      </c>
      <c r="B464" s="134" t="s">
        <v>124</v>
      </c>
      <c r="C464" s="117" t="s">
        <v>118</v>
      </c>
      <c r="D464" s="175" t="s">
        <v>1678</v>
      </c>
      <c r="E464" s="117" t="s">
        <v>1707</v>
      </c>
      <c r="F464" s="147">
        <v>46318</v>
      </c>
      <c r="G464" s="111"/>
      <c r="H464" s="176" t="s">
        <v>1772</v>
      </c>
      <c r="I464" s="176" t="s">
        <v>1773</v>
      </c>
      <c r="J464" s="167" t="s">
        <v>1685</v>
      </c>
      <c r="K464" s="175" t="s">
        <v>1774</v>
      </c>
      <c r="L464" s="177">
        <v>1800</v>
      </c>
      <c r="M464" s="178">
        <v>37.5</v>
      </c>
      <c r="N464" s="117"/>
      <c r="O464" s="177">
        <v>3</v>
      </c>
      <c r="P464" s="137"/>
      <c r="Q464" s="117" t="s">
        <v>1775</v>
      </c>
      <c r="R464" s="117" t="s">
        <v>1512</v>
      </c>
      <c r="S464" s="117" t="s">
        <v>1776</v>
      </c>
      <c r="T464" s="117" t="s">
        <v>1514</v>
      </c>
    </row>
    <row r="465" s="111" customFormat="1" hidden="1" customHeight="1" spans="1:20">
      <c r="A465" s="144" t="s">
        <v>1508</v>
      </c>
      <c r="B465" s="134" t="s">
        <v>124</v>
      </c>
      <c r="C465" s="117" t="s">
        <v>118</v>
      </c>
      <c r="D465" s="175" t="s">
        <v>1782</v>
      </c>
      <c r="E465" s="117" t="s">
        <v>1707</v>
      </c>
      <c r="F465" s="147">
        <v>46318</v>
      </c>
      <c r="G465" s="111"/>
      <c r="H465" s="176" t="s">
        <v>1772</v>
      </c>
      <c r="I465" s="176" t="s">
        <v>1773</v>
      </c>
      <c r="J465" s="167" t="s">
        <v>1685</v>
      </c>
      <c r="K465" s="175" t="s">
        <v>1774</v>
      </c>
      <c r="L465" s="177">
        <v>1800</v>
      </c>
      <c r="M465" s="178">
        <v>37.45</v>
      </c>
      <c r="N465" s="117"/>
      <c r="O465" s="177">
        <v>3</v>
      </c>
      <c r="P465" s="137"/>
      <c r="Q465" s="117" t="s">
        <v>1775</v>
      </c>
      <c r="R465" s="117" t="s">
        <v>1512</v>
      </c>
      <c r="S465" s="117" t="s">
        <v>1776</v>
      </c>
      <c r="T465" s="117" t="s">
        <v>1514</v>
      </c>
    </row>
    <row r="466" s="111" customFormat="1" hidden="1" customHeight="1" spans="1:20">
      <c r="A466" s="144" t="s">
        <v>1508</v>
      </c>
      <c r="B466" s="134" t="s">
        <v>124</v>
      </c>
      <c r="C466" s="117" t="s">
        <v>118</v>
      </c>
      <c r="D466" s="175" t="s">
        <v>1783</v>
      </c>
      <c r="E466" s="117" t="s">
        <v>1707</v>
      </c>
      <c r="F466" s="147">
        <v>46318</v>
      </c>
      <c r="G466" s="111"/>
      <c r="H466" s="176" t="s">
        <v>1772</v>
      </c>
      <c r="I466" s="176" t="s">
        <v>1773</v>
      </c>
      <c r="J466" s="167" t="s">
        <v>1685</v>
      </c>
      <c r="K466" s="175" t="s">
        <v>1774</v>
      </c>
      <c r="L466" s="177">
        <v>1800</v>
      </c>
      <c r="M466" s="178">
        <v>37.4</v>
      </c>
      <c r="N466" s="117"/>
      <c r="O466" s="177">
        <v>3</v>
      </c>
      <c r="P466" s="137"/>
      <c r="Q466" s="117" t="s">
        <v>1775</v>
      </c>
      <c r="R466" s="117" t="s">
        <v>1512</v>
      </c>
      <c r="S466" s="117" t="s">
        <v>1776</v>
      </c>
      <c r="T466" s="117" t="s">
        <v>1514</v>
      </c>
    </row>
    <row r="467" s="111" customFormat="1" hidden="1" customHeight="1" spans="1:20">
      <c r="A467" s="144" t="s">
        <v>1508</v>
      </c>
      <c r="B467" s="134" t="s">
        <v>124</v>
      </c>
      <c r="C467" s="117" t="s">
        <v>118</v>
      </c>
      <c r="D467" s="175" t="s">
        <v>1784</v>
      </c>
      <c r="E467" s="117" t="s">
        <v>1707</v>
      </c>
      <c r="F467" s="147">
        <v>46318</v>
      </c>
      <c r="G467" s="111"/>
      <c r="H467" s="176" t="s">
        <v>1772</v>
      </c>
      <c r="I467" s="176" t="s">
        <v>1773</v>
      </c>
      <c r="J467" s="167" t="s">
        <v>1685</v>
      </c>
      <c r="K467" s="175" t="s">
        <v>1774</v>
      </c>
      <c r="L467" s="177">
        <v>1800</v>
      </c>
      <c r="M467" s="178">
        <v>14.75</v>
      </c>
      <c r="N467" s="117"/>
      <c r="O467" s="177">
        <v>2</v>
      </c>
      <c r="P467" s="137"/>
      <c r="Q467" s="117" t="s">
        <v>1775</v>
      </c>
      <c r="R467" s="117" t="s">
        <v>1512</v>
      </c>
      <c r="S467" s="117" t="s">
        <v>1776</v>
      </c>
      <c r="T467" s="117" t="s">
        <v>1514</v>
      </c>
    </row>
    <row r="468" s="111" customFormat="1" hidden="1" customHeight="1" spans="1:20">
      <c r="A468" s="144" t="s">
        <v>1508</v>
      </c>
      <c r="B468" s="134" t="s">
        <v>124</v>
      </c>
      <c r="C468" s="117" t="s">
        <v>118</v>
      </c>
      <c r="D468" s="175" t="s">
        <v>1736</v>
      </c>
      <c r="E468" s="117" t="s">
        <v>1707</v>
      </c>
      <c r="F468" s="147">
        <v>46318</v>
      </c>
      <c r="G468" s="111"/>
      <c r="H468" s="176" t="s">
        <v>1772</v>
      </c>
      <c r="I468" s="176" t="s">
        <v>1773</v>
      </c>
      <c r="J468" s="167" t="s">
        <v>1685</v>
      </c>
      <c r="K468" s="175" t="s">
        <v>1774</v>
      </c>
      <c r="L468" s="177">
        <v>2400</v>
      </c>
      <c r="M468" s="178">
        <v>48.15</v>
      </c>
      <c r="N468" s="117"/>
      <c r="O468" s="177">
        <v>3</v>
      </c>
      <c r="P468" s="137"/>
      <c r="Q468" s="117" t="s">
        <v>1775</v>
      </c>
      <c r="R468" s="117" t="s">
        <v>1512</v>
      </c>
      <c r="S468" s="117" t="s">
        <v>1776</v>
      </c>
      <c r="T468" s="117" t="s">
        <v>1514</v>
      </c>
    </row>
    <row r="469" s="111" customFormat="1" hidden="1" customHeight="1" spans="1:20">
      <c r="A469" s="144" t="s">
        <v>1508</v>
      </c>
      <c r="B469" s="134" t="s">
        <v>124</v>
      </c>
      <c r="C469" s="117" t="s">
        <v>118</v>
      </c>
      <c r="D469" s="175" t="s">
        <v>1737</v>
      </c>
      <c r="E469" s="117" t="s">
        <v>1707</v>
      </c>
      <c r="F469" s="147">
        <v>46318</v>
      </c>
      <c r="G469" s="111"/>
      <c r="H469" s="176" t="s">
        <v>1772</v>
      </c>
      <c r="I469" s="176" t="s">
        <v>1773</v>
      </c>
      <c r="J469" s="167" t="s">
        <v>1685</v>
      </c>
      <c r="K469" s="175" t="s">
        <v>1774</v>
      </c>
      <c r="L469" s="177">
        <v>2400</v>
      </c>
      <c r="M469" s="178">
        <v>48.6</v>
      </c>
      <c r="N469" s="117"/>
      <c r="O469" s="177">
        <v>3</v>
      </c>
      <c r="P469" s="137"/>
      <c r="Q469" s="117" t="s">
        <v>1775</v>
      </c>
      <c r="R469" s="117" t="s">
        <v>1512</v>
      </c>
      <c r="S469" s="117" t="s">
        <v>1776</v>
      </c>
      <c r="T469" s="117" t="s">
        <v>1514</v>
      </c>
    </row>
    <row r="470" s="111" customFormat="1" hidden="1" customHeight="1" spans="1:20">
      <c r="A470" s="144" t="s">
        <v>1508</v>
      </c>
      <c r="B470" s="134" t="s">
        <v>124</v>
      </c>
      <c r="C470" s="117" t="s">
        <v>118</v>
      </c>
      <c r="D470" s="175" t="s">
        <v>1738</v>
      </c>
      <c r="E470" s="117" t="s">
        <v>1707</v>
      </c>
      <c r="F470" s="147">
        <v>46318</v>
      </c>
      <c r="G470" s="111"/>
      <c r="H470" s="176" t="s">
        <v>1772</v>
      </c>
      <c r="I470" s="176" t="s">
        <v>1773</v>
      </c>
      <c r="J470" s="167" t="s">
        <v>1685</v>
      </c>
      <c r="K470" s="175" t="s">
        <v>1774</v>
      </c>
      <c r="L470" s="177">
        <v>2400</v>
      </c>
      <c r="M470" s="178">
        <v>48.1</v>
      </c>
      <c r="N470" s="117"/>
      <c r="O470" s="177">
        <v>3</v>
      </c>
      <c r="P470" s="137"/>
      <c r="Q470" s="117" t="s">
        <v>1775</v>
      </c>
      <c r="R470" s="117" t="s">
        <v>1512</v>
      </c>
      <c r="S470" s="117" t="s">
        <v>1776</v>
      </c>
      <c r="T470" s="117" t="s">
        <v>1514</v>
      </c>
    </row>
    <row r="471" s="111" customFormat="1" hidden="1" customHeight="1" spans="1:20">
      <c r="A471" s="144" t="s">
        <v>1508</v>
      </c>
      <c r="B471" s="134" t="s">
        <v>124</v>
      </c>
      <c r="C471" s="117" t="s">
        <v>118</v>
      </c>
      <c r="D471" s="175" t="s">
        <v>1739</v>
      </c>
      <c r="E471" s="117" t="s">
        <v>1707</v>
      </c>
      <c r="F471" s="147">
        <v>46318</v>
      </c>
      <c r="G471" s="111"/>
      <c r="H471" s="176" t="s">
        <v>1772</v>
      </c>
      <c r="I471" s="176" t="s">
        <v>1773</v>
      </c>
      <c r="J471" s="167" t="s">
        <v>1685</v>
      </c>
      <c r="K471" s="175" t="s">
        <v>1774</v>
      </c>
      <c r="L471" s="177">
        <v>2400</v>
      </c>
      <c r="M471" s="178">
        <v>48.1</v>
      </c>
      <c r="N471" s="117"/>
      <c r="O471" s="177">
        <v>3</v>
      </c>
      <c r="P471" s="137"/>
      <c r="Q471" s="117" t="s">
        <v>1775</v>
      </c>
      <c r="R471" s="117" t="s">
        <v>1512</v>
      </c>
      <c r="S471" s="117" t="s">
        <v>1776</v>
      </c>
      <c r="T471" s="117" t="s">
        <v>1514</v>
      </c>
    </row>
    <row r="472" s="111" customFormat="1" hidden="1" customHeight="1" spans="1:20">
      <c r="A472" s="144" t="s">
        <v>1508</v>
      </c>
      <c r="B472" s="134" t="s">
        <v>124</v>
      </c>
      <c r="C472" s="117" t="s">
        <v>118</v>
      </c>
      <c r="D472" s="175" t="s">
        <v>1740</v>
      </c>
      <c r="E472" s="117" t="s">
        <v>1707</v>
      </c>
      <c r="F472" s="147">
        <v>46318</v>
      </c>
      <c r="G472" s="111"/>
      <c r="H472" s="176" t="s">
        <v>1772</v>
      </c>
      <c r="I472" s="176" t="s">
        <v>1773</v>
      </c>
      <c r="J472" s="167" t="s">
        <v>1685</v>
      </c>
      <c r="K472" s="175" t="s">
        <v>1774</v>
      </c>
      <c r="L472" s="177">
        <v>2400</v>
      </c>
      <c r="M472" s="178">
        <v>47.85</v>
      </c>
      <c r="N472" s="117"/>
      <c r="O472" s="177">
        <v>3</v>
      </c>
      <c r="P472" s="137"/>
      <c r="Q472" s="117" t="s">
        <v>1775</v>
      </c>
      <c r="R472" s="117" t="s">
        <v>1512</v>
      </c>
      <c r="S472" s="117" t="s">
        <v>1776</v>
      </c>
      <c r="T472" s="117" t="s">
        <v>1514</v>
      </c>
    </row>
    <row r="473" s="111" customFormat="1" hidden="1" customHeight="1" spans="1:20">
      <c r="A473" s="144" t="s">
        <v>1508</v>
      </c>
      <c r="B473" s="134" t="s">
        <v>124</v>
      </c>
      <c r="C473" s="117" t="s">
        <v>118</v>
      </c>
      <c r="D473" s="175" t="s">
        <v>1741</v>
      </c>
      <c r="E473" s="117" t="s">
        <v>1707</v>
      </c>
      <c r="F473" s="147">
        <v>46318</v>
      </c>
      <c r="G473" s="111"/>
      <c r="H473" s="176" t="s">
        <v>1772</v>
      </c>
      <c r="I473" s="176" t="s">
        <v>1773</v>
      </c>
      <c r="J473" s="167" t="s">
        <v>1685</v>
      </c>
      <c r="K473" s="175" t="s">
        <v>1774</v>
      </c>
      <c r="L473" s="177">
        <v>2400</v>
      </c>
      <c r="M473" s="178">
        <v>48.05</v>
      </c>
      <c r="N473" s="117"/>
      <c r="O473" s="177">
        <v>3</v>
      </c>
      <c r="P473" s="137"/>
      <c r="Q473" s="117" t="s">
        <v>1775</v>
      </c>
      <c r="R473" s="117" t="s">
        <v>1512</v>
      </c>
      <c r="S473" s="117" t="s">
        <v>1776</v>
      </c>
      <c r="T473" s="117" t="s">
        <v>1514</v>
      </c>
    </row>
    <row r="474" s="111" customFormat="1" hidden="1" customHeight="1" spans="1:20">
      <c r="A474" s="144" t="s">
        <v>1508</v>
      </c>
      <c r="B474" s="134" t="s">
        <v>124</v>
      </c>
      <c r="C474" s="117" t="s">
        <v>118</v>
      </c>
      <c r="D474" s="175" t="s">
        <v>1742</v>
      </c>
      <c r="E474" s="117" t="s">
        <v>1707</v>
      </c>
      <c r="F474" s="147">
        <v>46318</v>
      </c>
      <c r="G474" s="111"/>
      <c r="H474" s="176" t="s">
        <v>1772</v>
      </c>
      <c r="I474" s="176" t="s">
        <v>1773</v>
      </c>
      <c r="J474" s="167" t="s">
        <v>1685</v>
      </c>
      <c r="K474" s="175" t="s">
        <v>1774</v>
      </c>
      <c r="L474" s="177">
        <v>2400</v>
      </c>
      <c r="M474" s="178">
        <v>48.1</v>
      </c>
      <c r="N474" s="117"/>
      <c r="O474" s="177">
        <v>3</v>
      </c>
      <c r="P474" s="137"/>
      <c r="Q474" s="117" t="s">
        <v>1775</v>
      </c>
      <c r="R474" s="117" t="s">
        <v>1512</v>
      </c>
      <c r="S474" s="117" t="s">
        <v>1776</v>
      </c>
      <c r="T474" s="117" t="s">
        <v>1514</v>
      </c>
    </row>
    <row r="475" s="111" customFormat="1" hidden="1" customHeight="1" spans="1:20">
      <c r="A475" s="144" t="s">
        <v>1508</v>
      </c>
      <c r="B475" s="134" t="s">
        <v>124</v>
      </c>
      <c r="C475" s="117" t="s">
        <v>118</v>
      </c>
      <c r="D475" s="175" t="s">
        <v>1743</v>
      </c>
      <c r="E475" s="117" t="s">
        <v>1707</v>
      </c>
      <c r="F475" s="147">
        <v>46318</v>
      </c>
      <c r="G475" s="111"/>
      <c r="H475" s="176" t="s">
        <v>1772</v>
      </c>
      <c r="I475" s="176" t="s">
        <v>1773</v>
      </c>
      <c r="J475" s="167" t="s">
        <v>1685</v>
      </c>
      <c r="K475" s="175" t="s">
        <v>1774</v>
      </c>
      <c r="L475" s="177">
        <v>2400</v>
      </c>
      <c r="M475" s="178">
        <v>48.05</v>
      </c>
      <c r="N475" s="117"/>
      <c r="O475" s="177">
        <v>3</v>
      </c>
      <c r="P475" s="137"/>
      <c r="Q475" s="117" t="s">
        <v>1775</v>
      </c>
      <c r="R475" s="117" t="s">
        <v>1512</v>
      </c>
      <c r="S475" s="117" t="s">
        <v>1776</v>
      </c>
      <c r="T475" s="117" t="s">
        <v>1514</v>
      </c>
    </row>
    <row r="476" s="111" customFormat="1" hidden="1" customHeight="1" spans="1:20">
      <c r="A476" s="144" t="s">
        <v>1508</v>
      </c>
      <c r="B476" s="134" t="s">
        <v>124</v>
      </c>
      <c r="C476" s="117" t="s">
        <v>118</v>
      </c>
      <c r="D476" s="175" t="s">
        <v>1744</v>
      </c>
      <c r="E476" s="117" t="s">
        <v>1707</v>
      </c>
      <c r="F476" s="147">
        <v>46318</v>
      </c>
      <c r="G476" s="111"/>
      <c r="H476" s="176" t="s">
        <v>1772</v>
      </c>
      <c r="I476" s="176" t="s">
        <v>1773</v>
      </c>
      <c r="J476" s="167" t="s">
        <v>1685</v>
      </c>
      <c r="K476" s="175" t="s">
        <v>1774</v>
      </c>
      <c r="L476" s="177">
        <v>2400</v>
      </c>
      <c r="M476" s="178">
        <v>48.1</v>
      </c>
      <c r="N476" s="117"/>
      <c r="O476" s="177">
        <v>3</v>
      </c>
      <c r="P476" s="137"/>
      <c r="Q476" s="117" t="s">
        <v>1775</v>
      </c>
      <c r="R476" s="117" t="s">
        <v>1512</v>
      </c>
      <c r="S476" s="117" t="s">
        <v>1776</v>
      </c>
      <c r="T476" s="117" t="s">
        <v>1514</v>
      </c>
    </row>
    <row r="477" s="111" customFormat="1" hidden="1" customHeight="1" spans="1:20">
      <c r="A477" s="144" t="s">
        <v>1508</v>
      </c>
      <c r="B477" s="134" t="s">
        <v>124</v>
      </c>
      <c r="C477" s="117" t="s">
        <v>118</v>
      </c>
      <c r="D477" s="175" t="s">
        <v>1745</v>
      </c>
      <c r="E477" s="117" t="s">
        <v>1707</v>
      </c>
      <c r="F477" s="147">
        <v>46318</v>
      </c>
      <c r="G477" s="111"/>
      <c r="H477" s="176" t="s">
        <v>1772</v>
      </c>
      <c r="I477" s="176" t="s">
        <v>1773</v>
      </c>
      <c r="J477" s="167" t="s">
        <v>1685</v>
      </c>
      <c r="K477" s="175" t="s">
        <v>1774</v>
      </c>
      <c r="L477" s="177">
        <v>2400</v>
      </c>
      <c r="M477" s="178">
        <v>48.05</v>
      </c>
      <c r="N477" s="117"/>
      <c r="O477" s="177">
        <v>3</v>
      </c>
      <c r="P477" s="137"/>
      <c r="Q477" s="117" t="s">
        <v>1775</v>
      </c>
      <c r="R477" s="117" t="s">
        <v>1512</v>
      </c>
      <c r="S477" s="117" t="s">
        <v>1776</v>
      </c>
      <c r="T477" s="117" t="s">
        <v>1514</v>
      </c>
    </row>
    <row r="478" s="111" customFormat="1" hidden="1" customHeight="1" spans="1:20">
      <c r="A478" s="144" t="s">
        <v>1508</v>
      </c>
      <c r="B478" s="134" t="s">
        <v>124</v>
      </c>
      <c r="C478" s="117" t="s">
        <v>118</v>
      </c>
      <c r="D478" s="175" t="s">
        <v>1746</v>
      </c>
      <c r="E478" s="117" t="s">
        <v>1707</v>
      </c>
      <c r="F478" s="147">
        <v>46318</v>
      </c>
      <c r="G478" s="111"/>
      <c r="H478" s="176" t="s">
        <v>1772</v>
      </c>
      <c r="I478" s="176" t="s">
        <v>1773</v>
      </c>
      <c r="J478" s="167" t="s">
        <v>1685</v>
      </c>
      <c r="K478" s="175" t="s">
        <v>1774</v>
      </c>
      <c r="L478" s="177">
        <v>2400</v>
      </c>
      <c r="M478" s="178">
        <v>48</v>
      </c>
      <c r="N478" s="117"/>
      <c r="O478" s="177">
        <v>3</v>
      </c>
      <c r="P478" s="137"/>
      <c r="Q478" s="117" t="s">
        <v>1775</v>
      </c>
      <c r="R478" s="117" t="s">
        <v>1512</v>
      </c>
      <c r="S478" s="117" t="s">
        <v>1776</v>
      </c>
      <c r="T478" s="117" t="s">
        <v>1514</v>
      </c>
    </row>
    <row r="479" s="111" customFormat="1" hidden="1" customHeight="1" spans="1:20">
      <c r="A479" s="144" t="s">
        <v>1508</v>
      </c>
      <c r="B479" s="134" t="s">
        <v>124</v>
      </c>
      <c r="C479" s="117" t="s">
        <v>118</v>
      </c>
      <c r="D479" s="175" t="s">
        <v>1747</v>
      </c>
      <c r="E479" s="117" t="s">
        <v>1707</v>
      </c>
      <c r="F479" s="147">
        <v>46318</v>
      </c>
      <c r="G479" s="111"/>
      <c r="H479" s="176" t="s">
        <v>1772</v>
      </c>
      <c r="I479" s="176" t="s">
        <v>1773</v>
      </c>
      <c r="J479" s="167" t="s">
        <v>1685</v>
      </c>
      <c r="K479" s="175" t="s">
        <v>1774</v>
      </c>
      <c r="L479" s="177">
        <v>2400</v>
      </c>
      <c r="M479" s="178">
        <v>48.5</v>
      </c>
      <c r="N479" s="117"/>
      <c r="O479" s="177">
        <v>3</v>
      </c>
      <c r="P479" s="137"/>
      <c r="Q479" s="117" t="s">
        <v>1775</v>
      </c>
      <c r="R479" s="117" t="s">
        <v>1512</v>
      </c>
      <c r="S479" s="117" t="s">
        <v>1776</v>
      </c>
      <c r="T479" s="117" t="s">
        <v>1514</v>
      </c>
    </row>
    <row r="480" s="111" customFormat="1" hidden="1" customHeight="1" spans="1:20">
      <c r="A480" s="144" t="s">
        <v>1508</v>
      </c>
      <c r="B480" s="134" t="s">
        <v>124</v>
      </c>
      <c r="C480" s="117" t="s">
        <v>118</v>
      </c>
      <c r="D480" s="175" t="s">
        <v>1748</v>
      </c>
      <c r="E480" s="117" t="s">
        <v>1707</v>
      </c>
      <c r="F480" s="147">
        <v>46318</v>
      </c>
      <c r="G480" s="111"/>
      <c r="H480" s="176" t="s">
        <v>1772</v>
      </c>
      <c r="I480" s="176" t="s">
        <v>1773</v>
      </c>
      <c r="J480" s="167" t="s">
        <v>1685</v>
      </c>
      <c r="K480" s="175" t="s">
        <v>1774</v>
      </c>
      <c r="L480" s="177">
        <v>2400</v>
      </c>
      <c r="M480" s="178">
        <v>48.15</v>
      </c>
      <c r="N480" s="117"/>
      <c r="O480" s="177">
        <v>3</v>
      </c>
      <c r="P480" s="137"/>
      <c r="Q480" s="117" t="s">
        <v>1775</v>
      </c>
      <c r="R480" s="117" t="s">
        <v>1512</v>
      </c>
      <c r="S480" s="117" t="s">
        <v>1776</v>
      </c>
      <c r="T480" s="117" t="s">
        <v>1514</v>
      </c>
    </row>
    <row r="481" s="111" customFormat="1" hidden="1" customHeight="1" spans="1:20">
      <c r="A481" s="144" t="s">
        <v>1508</v>
      </c>
      <c r="B481" s="134" t="s">
        <v>124</v>
      </c>
      <c r="C481" s="117" t="s">
        <v>118</v>
      </c>
      <c r="D481" s="175" t="s">
        <v>1749</v>
      </c>
      <c r="E481" s="117" t="s">
        <v>1707</v>
      </c>
      <c r="F481" s="147">
        <v>46318</v>
      </c>
      <c r="G481" s="111"/>
      <c r="H481" s="176" t="s">
        <v>1772</v>
      </c>
      <c r="I481" s="176" t="s">
        <v>1773</v>
      </c>
      <c r="J481" s="167" t="s">
        <v>1685</v>
      </c>
      <c r="K481" s="175" t="s">
        <v>1774</v>
      </c>
      <c r="L481" s="177">
        <v>2400</v>
      </c>
      <c r="M481" s="178">
        <v>48.3</v>
      </c>
      <c r="N481" s="117"/>
      <c r="O481" s="177">
        <v>3</v>
      </c>
      <c r="P481" s="137"/>
      <c r="Q481" s="117" t="s">
        <v>1775</v>
      </c>
      <c r="R481" s="117" t="s">
        <v>1512</v>
      </c>
      <c r="S481" s="117" t="s">
        <v>1776</v>
      </c>
      <c r="T481" s="117" t="s">
        <v>1514</v>
      </c>
    </row>
    <row r="482" s="111" customFormat="1" hidden="1" customHeight="1" spans="1:20">
      <c r="A482" s="144" t="s">
        <v>1508</v>
      </c>
      <c r="B482" s="134" t="s">
        <v>124</v>
      </c>
      <c r="C482" s="117" t="s">
        <v>118</v>
      </c>
      <c r="D482" s="175" t="s">
        <v>1750</v>
      </c>
      <c r="E482" s="117" t="s">
        <v>1707</v>
      </c>
      <c r="F482" s="147">
        <v>46318</v>
      </c>
      <c r="G482" s="111"/>
      <c r="H482" s="176" t="s">
        <v>1772</v>
      </c>
      <c r="I482" s="176" t="s">
        <v>1773</v>
      </c>
      <c r="J482" s="167" t="s">
        <v>1685</v>
      </c>
      <c r="K482" s="175" t="s">
        <v>1774</v>
      </c>
      <c r="L482" s="177">
        <v>2400</v>
      </c>
      <c r="M482" s="178">
        <v>48.45</v>
      </c>
      <c r="N482" s="117"/>
      <c r="O482" s="177">
        <v>3</v>
      </c>
      <c r="P482" s="137"/>
      <c r="Q482" s="117" t="s">
        <v>1775</v>
      </c>
      <c r="R482" s="117" t="s">
        <v>1512</v>
      </c>
      <c r="S482" s="117" t="s">
        <v>1776</v>
      </c>
      <c r="T482" s="117" t="s">
        <v>1514</v>
      </c>
    </row>
    <row r="483" s="111" customFormat="1" hidden="1" customHeight="1" spans="1:20">
      <c r="A483" s="144" t="s">
        <v>1508</v>
      </c>
      <c r="B483" s="134" t="s">
        <v>124</v>
      </c>
      <c r="C483" s="117" t="s">
        <v>118</v>
      </c>
      <c r="D483" s="175" t="s">
        <v>1751</v>
      </c>
      <c r="E483" s="117" t="s">
        <v>1707</v>
      </c>
      <c r="F483" s="147">
        <v>46318</v>
      </c>
      <c r="G483" s="111"/>
      <c r="H483" s="176" t="s">
        <v>1772</v>
      </c>
      <c r="I483" s="176" t="s">
        <v>1773</v>
      </c>
      <c r="J483" s="167" t="s">
        <v>1685</v>
      </c>
      <c r="K483" s="175" t="s">
        <v>1774</v>
      </c>
      <c r="L483" s="177">
        <v>2400</v>
      </c>
      <c r="M483" s="178">
        <v>48.45</v>
      </c>
      <c r="N483" s="117"/>
      <c r="O483" s="177">
        <v>3</v>
      </c>
      <c r="P483" s="137"/>
      <c r="Q483" s="117" t="s">
        <v>1775</v>
      </c>
      <c r="R483" s="117" t="s">
        <v>1512</v>
      </c>
      <c r="S483" s="117" t="s">
        <v>1776</v>
      </c>
      <c r="T483" s="117" t="s">
        <v>1514</v>
      </c>
    </row>
    <row r="484" s="111" customFormat="1" hidden="1" customHeight="1" spans="1:20">
      <c r="A484" s="144" t="s">
        <v>1508</v>
      </c>
      <c r="B484" s="134" t="s">
        <v>124</v>
      </c>
      <c r="C484" s="117" t="s">
        <v>118</v>
      </c>
      <c r="D484" s="175" t="s">
        <v>1752</v>
      </c>
      <c r="E484" s="117" t="s">
        <v>1707</v>
      </c>
      <c r="F484" s="147">
        <v>46318</v>
      </c>
      <c r="G484" s="111"/>
      <c r="H484" s="176" t="s">
        <v>1772</v>
      </c>
      <c r="I484" s="176" t="s">
        <v>1773</v>
      </c>
      <c r="J484" s="167" t="s">
        <v>1685</v>
      </c>
      <c r="K484" s="175" t="s">
        <v>1774</v>
      </c>
      <c r="L484" s="177">
        <v>2400</v>
      </c>
      <c r="M484" s="178">
        <v>48.25</v>
      </c>
      <c r="N484" s="117"/>
      <c r="O484" s="177">
        <v>3</v>
      </c>
      <c r="P484" s="137"/>
      <c r="Q484" s="117" t="s">
        <v>1775</v>
      </c>
      <c r="R484" s="117" t="s">
        <v>1512</v>
      </c>
      <c r="S484" s="117" t="s">
        <v>1776</v>
      </c>
      <c r="T484" s="117" t="s">
        <v>1514</v>
      </c>
    </row>
    <row r="485" s="111" customFormat="1" hidden="1" customHeight="1" spans="1:20">
      <c r="A485" s="144" t="s">
        <v>1508</v>
      </c>
      <c r="B485" s="134" t="s">
        <v>124</v>
      </c>
      <c r="C485" s="117" t="s">
        <v>118</v>
      </c>
      <c r="D485" s="175" t="s">
        <v>1785</v>
      </c>
      <c r="E485" s="117" t="s">
        <v>1707</v>
      </c>
      <c r="F485" s="147">
        <v>46318</v>
      </c>
      <c r="G485" s="111"/>
      <c r="H485" s="176" t="s">
        <v>1772</v>
      </c>
      <c r="I485" s="176" t="s">
        <v>1773</v>
      </c>
      <c r="J485" s="167" t="s">
        <v>1685</v>
      </c>
      <c r="K485" s="175" t="s">
        <v>1774</v>
      </c>
      <c r="L485" s="177">
        <v>2400</v>
      </c>
      <c r="M485" s="178">
        <v>48.35</v>
      </c>
      <c r="N485" s="117"/>
      <c r="O485" s="177">
        <v>3</v>
      </c>
      <c r="P485" s="137"/>
      <c r="Q485" s="117" t="s">
        <v>1775</v>
      </c>
      <c r="R485" s="117" t="s">
        <v>1512</v>
      </c>
      <c r="S485" s="117" t="s">
        <v>1776</v>
      </c>
      <c r="T485" s="117" t="s">
        <v>1514</v>
      </c>
    </row>
    <row r="486" s="111" customFormat="1" hidden="1" customHeight="1" spans="1:20">
      <c r="A486" s="144" t="s">
        <v>1508</v>
      </c>
      <c r="B486" s="134" t="s">
        <v>124</v>
      </c>
      <c r="C486" s="117" t="s">
        <v>118</v>
      </c>
      <c r="D486" s="175" t="s">
        <v>1786</v>
      </c>
      <c r="E486" s="117" t="s">
        <v>1707</v>
      </c>
      <c r="F486" s="147">
        <v>46318</v>
      </c>
      <c r="G486" s="111"/>
      <c r="H486" s="176" t="s">
        <v>1772</v>
      </c>
      <c r="I486" s="176" t="s">
        <v>1773</v>
      </c>
      <c r="J486" s="167" t="s">
        <v>1685</v>
      </c>
      <c r="K486" s="175" t="s">
        <v>1774</v>
      </c>
      <c r="L486" s="177">
        <v>2400</v>
      </c>
      <c r="M486" s="178">
        <v>48.15</v>
      </c>
      <c r="N486" s="117"/>
      <c r="O486" s="177">
        <v>3</v>
      </c>
      <c r="P486" s="137"/>
      <c r="Q486" s="117" t="s">
        <v>1775</v>
      </c>
      <c r="R486" s="117" t="s">
        <v>1512</v>
      </c>
      <c r="S486" s="117" t="s">
        <v>1776</v>
      </c>
      <c r="T486" s="117" t="s">
        <v>1514</v>
      </c>
    </row>
    <row r="487" s="111" customFormat="1" hidden="1" customHeight="1" spans="1:20">
      <c r="A487" s="144" t="s">
        <v>1508</v>
      </c>
      <c r="B487" s="134" t="s">
        <v>124</v>
      </c>
      <c r="C487" s="117" t="s">
        <v>118</v>
      </c>
      <c r="D487" s="175" t="s">
        <v>1787</v>
      </c>
      <c r="E487" s="117" t="s">
        <v>1707</v>
      </c>
      <c r="F487" s="147">
        <v>46318</v>
      </c>
      <c r="G487" s="111"/>
      <c r="H487" s="176" t="s">
        <v>1772</v>
      </c>
      <c r="I487" s="176" t="s">
        <v>1773</v>
      </c>
      <c r="J487" s="167" t="s">
        <v>1685</v>
      </c>
      <c r="K487" s="175" t="s">
        <v>1774</v>
      </c>
      <c r="L487" s="177">
        <v>2400</v>
      </c>
      <c r="M487" s="178">
        <v>48.35</v>
      </c>
      <c r="N487" s="117"/>
      <c r="O487" s="177">
        <v>3</v>
      </c>
      <c r="P487" s="137"/>
      <c r="Q487" s="117" t="s">
        <v>1775</v>
      </c>
      <c r="R487" s="117" t="s">
        <v>1512</v>
      </c>
      <c r="S487" s="117" t="s">
        <v>1776</v>
      </c>
      <c r="T487" s="117" t="s">
        <v>1514</v>
      </c>
    </row>
    <row r="488" s="111" customFormat="1" hidden="1" customHeight="1" spans="1:20">
      <c r="A488" s="144" t="s">
        <v>1508</v>
      </c>
      <c r="B488" s="134" t="s">
        <v>124</v>
      </c>
      <c r="C488" s="117" t="s">
        <v>118</v>
      </c>
      <c r="D488" s="175" t="s">
        <v>1788</v>
      </c>
      <c r="E488" s="117" t="s">
        <v>1707</v>
      </c>
      <c r="F488" s="147">
        <v>46318</v>
      </c>
      <c r="G488" s="111"/>
      <c r="H488" s="176" t="s">
        <v>1772</v>
      </c>
      <c r="I488" s="176" t="s">
        <v>1773</v>
      </c>
      <c r="J488" s="167" t="s">
        <v>1685</v>
      </c>
      <c r="K488" s="175" t="s">
        <v>1774</v>
      </c>
      <c r="L488" s="177">
        <v>2400</v>
      </c>
      <c r="M488" s="178">
        <v>48.4</v>
      </c>
      <c r="N488" s="117"/>
      <c r="O488" s="177">
        <v>3</v>
      </c>
      <c r="P488" s="137"/>
      <c r="Q488" s="117" t="s">
        <v>1775</v>
      </c>
      <c r="R488" s="117" t="s">
        <v>1512</v>
      </c>
      <c r="S488" s="117" t="s">
        <v>1776</v>
      </c>
      <c r="T488" s="117" t="s">
        <v>1514</v>
      </c>
    </row>
    <row r="489" s="111" customFormat="1" hidden="1" customHeight="1" spans="1:20">
      <c r="A489" s="144" t="s">
        <v>1508</v>
      </c>
      <c r="B489" s="134" t="s">
        <v>124</v>
      </c>
      <c r="C489" s="117" t="s">
        <v>118</v>
      </c>
      <c r="D489" s="175" t="s">
        <v>1789</v>
      </c>
      <c r="E489" s="117" t="s">
        <v>1707</v>
      </c>
      <c r="F489" s="147">
        <v>46318</v>
      </c>
      <c r="G489" s="111"/>
      <c r="H489" s="176" t="s">
        <v>1772</v>
      </c>
      <c r="I489" s="176" t="s">
        <v>1773</v>
      </c>
      <c r="J489" s="167" t="s">
        <v>1685</v>
      </c>
      <c r="K489" s="175" t="s">
        <v>1774</v>
      </c>
      <c r="L489" s="177">
        <v>2400</v>
      </c>
      <c r="M489" s="178">
        <v>48</v>
      </c>
      <c r="N489" s="117"/>
      <c r="O489" s="177">
        <v>3</v>
      </c>
      <c r="P489" s="137"/>
      <c r="Q489" s="117" t="s">
        <v>1775</v>
      </c>
      <c r="R489" s="117" t="s">
        <v>1512</v>
      </c>
      <c r="S489" s="117" t="s">
        <v>1776</v>
      </c>
      <c r="T489" s="117" t="s">
        <v>1514</v>
      </c>
    </row>
    <row r="490" s="111" customFormat="1" hidden="1" customHeight="1" spans="1:20">
      <c r="A490" s="144" t="s">
        <v>1508</v>
      </c>
      <c r="B490" s="134" t="s">
        <v>124</v>
      </c>
      <c r="C490" s="117" t="s">
        <v>118</v>
      </c>
      <c r="D490" s="175" t="s">
        <v>1790</v>
      </c>
      <c r="E490" s="117" t="s">
        <v>1707</v>
      </c>
      <c r="F490" s="147">
        <v>46318</v>
      </c>
      <c r="G490" s="111"/>
      <c r="H490" s="176" t="s">
        <v>1772</v>
      </c>
      <c r="I490" s="176" t="s">
        <v>1773</v>
      </c>
      <c r="J490" s="167" t="s">
        <v>1685</v>
      </c>
      <c r="K490" s="175" t="s">
        <v>1774</v>
      </c>
      <c r="L490" s="177">
        <v>2400</v>
      </c>
      <c r="M490" s="178">
        <v>48.25</v>
      </c>
      <c r="N490" s="117"/>
      <c r="O490" s="177">
        <v>3</v>
      </c>
      <c r="P490" s="137"/>
      <c r="Q490" s="117" t="s">
        <v>1775</v>
      </c>
      <c r="R490" s="117" t="s">
        <v>1512</v>
      </c>
      <c r="S490" s="117" t="s">
        <v>1776</v>
      </c>
      <c r="T490" s="117" t="s">
        <v>1514</v>
      </c>
    </row>
    <row r="491" s="111" customFormat="1" hidden="1" customHeight="1" spans="1:20">
      <c r="A491" s="144" t="s">
        <v>1508</v>
      </c>
      <c r="B491" s="134" t="s">
        <v>124</v>
      </c>
      <c r="C491" s="117" t="s">
        <v>118</v>
      </c>
      <c r="D491" s="175" t="s">
        <v>1791</v>
      </c>
      <c r="E491" s="117" t="s">
        <v>1707</v>
      </c>
      <c r="F491" s="147">
        <v>46318</v>
      </c>
      <c r="G491" s="111"/>
      <c r="H491" s="176" t="s">
        <v>1772</v>
      </c>
      <c r="I491" s="176" t="s">
        <v>1773</v>
      </c>
      <c r="J491" s="167" t="s">
        <v>1685</v>
      </c>
      <c r="K491" s="175" t="s">
        <v>1774</v>
      </c>
      <c r="L491" s="177">
        <v>2400</v>
      </c>
      <c r="M491" s="178">
        <v>48.35</v>
      </c>
      <c r="N491" s="117"/>
      <c r="O491" s="177">
        <v>3</v>
      </c>
      <c r="P491" s="137"/>
      <c r="Q491" s="117" t="s">
        <v>1775</v>
      </c>
      <c r="R491" s="117" t="s">
        <v>1512</v>
      </c>
      <c r="S491" s="117" t="s">
        <v>1776</v>
      </c>
      <c r="T491" s="117" t="s">
        <v>1514</v>
      </c>
    </row>
    <row r="492" s="111" customFormat="1" hidden="1" customHeight="1" spans="1:20">
      <c r="A492" s="144" t="s">
        <v>1508</v>
      </c>
      <c r="B492" s="134" t="s">
        <v>124</v>
      </c>
      <c r="C492" s="117" t="s">
        <v>118</v>
      </c>
      <c r="D492" s="175" t="s">
        <v>1792</v>
      </c>
      <c r="E492" s="117" t="s">
        <v>1707</v>
      </c>
      <c r="F492" s="147">
        <v>46318</v>
      </c>
      <c r="G492" s="111"/>
      <c r="H492" s="176" t="s">
        <v>1772</v>
      </c>
      <c r="I492" s="176" t="s">
        <v>1773</v>
      </c>
      <c r="J492" s="167" t="s">
        <v>1685</v>
      </c>
      <c r="K492" s="175" t="s">
        <v>1774</v>
      </c>
      <c r="L492" s="177">
        <v>2400</v>
      </c>
      <c r="M492" s="178">
        <v>48.55</v>
      </c>
      <c r="N492" s="117"/>
      <c r="O492" s="177">
        <v>3</v>
      </c>
      <c r="P492" s="137"/>
      <c r="Q492" s="117" t="s">
        <v>1775</v>
      </c>
      <c r="R492" s="117" t="s">
        <v>1512</v>
      </c>
      <c r="S492" s="117" t="s">
        <v>1776</v>
      </c>
      <c r="T492" s="117" t="s">
        <v>1514</v>
      </c>
    </row>
    <row r="493" s="111" customFormat="1" hidden="1" customHeight="1" spans="1:20">
      <c r="A493" s="144" t="s">
        <v>1508</v>
      </c>
      <c r="B493" s="134" t="s">
        <v>124</v>
      </c>
      <c r="C493" s="117" t="s">
        <v>118</v>
      </c>
      <c r="D493" s="175" t="s">
        <v>1793</v>
      </c>
      <c r="E493" s="117" t="s">
        <v>1707</v>
      </c>
      <c r="F493" s="147">
        <v>46318</v>
      </c>
      <c r="G493" s="111"/>
      <c r="H493" s="176" t="s">
        <v>1772</v>
      </c>
      <c r="I493" s="176" t="s">
        <v>1773</v>
      </c>
      <c r="J493" s="167" t="s">
        <v>1685</v>
      </c>
      <c r="K493" s="175" t="s">
        <v>1774</v>
      </c>
      <c r="L493" s="177">
        <v>2400</v>
      </c>
      <c r="M493" s="178">
        <v>48.45</v>
      </c>
      <c r="N493" s="117"/>
      <c r="O493" s="177">
        <v>3</v>
      </c>
      <c r="P493" s="137"/>
      <c r="Q493" s="117" t="s">
        <v>1775</v>
      </c>
      <c r="R493" s="117" t="s">
        <v>1512</v>
      </c>
      <c r="S493" s="117" t="s">
        <v>1776</v>
      </c>
      <c r="T493" s="117" t="s">
        <v>1514</v>
      </c>
    </row>
    <row r="494" s="111" customFormat="1" hidden="1" customHeight="1" spans="1:20">
      <c r="A494" s="144" t="s">
        <v>1508</v>
      </c>
      <c r="B494" s="134" t="s">
        <v>124</v>
      </c>
      <c r="C494" s="117" t="s">
        <v>118</v>
      </c>
      <c r="D494" s="175" t="s">
        <v>1794</v>
      </c>
      <c r="E494" s="117" t="s">
        <v>1707</v>
      </c>
      <c r="F494" s="147">
        <v>46318</v>
      </c>
      <c r="G494" s="111"/>
      <c r="H494" s="176" t="s">
        <v>1772</v>
      </c>
      <c r="I494" s="176" t="s">
        <v>1773</v>
      </c>
      <c r="J494" s="167" t="s">
        <v>1685</v>
      </c>
      <c r="K494" s="175" t="s">
        <v>1774</v>
      </c>
      <c r="L494" s="177">
        <v>2400</v>
      </c>
      <c r="M494" s="178">
        <v>48.35</v>
      </c>
      <c r="N494" s="117"/>
      <c r="O494" s="177">
        <v>3</v>
      </c>
      <c r="P494" s="137"/>
      <c r="Q494" s="117" t="s">
        <v>1775</v>
      </c>
      <c r="R494" s="117" t="s">
        <v>1512</v>
      </c>
      <c r="S494" s="117" t="s">
        <v>1776</v>
      </c>
      <c r="T494" s="117" t="s">
        <v>1514</v>
      </c>
    </row>
    <row r="495" s="111" customFormat="1" hidden="1" customHeight="1" spans="1:20">
      <c r="A495" s="144" t="s">
        <v>1508</v>
      </c>
      <c r="B495" s="134" t="s">
        <v>124</v>
      </c>
      <c r="C495" s="117" t="s">
        <v>118</v>
      </c>
      <c r="D495" s="175" t="s">
        <v>1795</v>
      </c>
      <c r="E495" s="117" t="s">
        <v>1707</v>
      </c>
      <c r="F495" s="147">
        <v>46318</v>
      </c>
      <c r="G495" s="111"/>
      <c r="H495" s="176" t="s">
        <v>1772</v>
      </c>
      <c r="I495" s="176" t="s">
        <v>1773</v>
      </c>
      <c r="J495" s="167" t="s">
        <v>1685</v>
      </c>
      <c r="K495" s="175" t="s">
        <v>1774</v>
      </c>
      <c r="L495" s="177">
        <v>2400</v>
      </c>
      <c r="M495" s="178">
        <v>48.05</v>
      </c>
      <c r="N495" s="117"/>
      <c r="O495" s="177">
        <v>3</v>
      </c>
      <c r="P495" s="137"/>
      <c r="Q495" s="117" t="s">
        <v>1775</v>
      </c>
      <c r="R495" s="117" t="s">
        <v>1512</v>
      </c>
      <c r="S495" s="117" t="s">
        <v>1776</v>
      </c>
      <c r="T495" s="117" t="s">
        <v>1514</v>
      </c>
    </row>
    <row r="496" s="111" customFormat="1" hidden="1" customHeight="1" spans="1:20">
      <c r="A496" s="144" t="s">
        <v>1508</v>
      </c>
      <c r="B496" s="134" t="s">
        <v>124</v>
      </c>
      <c r="C496" s="117" t="s">
        <v>118</v>
      </c>
      <c r="D496" s="175" t="s">
        <v>1796</v>
      </c>
      <c r="E496" s="117" t="s">
        <v>1707</v>
      </c>
      <c r="F496" s="147">
        <v>46318</v>
      </c>
      <c r="G496" s="111"/>
      <c r="H496" s="176" t="s">
        <v>1772</v>
      </c>
      <c r="I496" s="176" t="s">
        <v>1773</v>
      </c>
      <c r="J496" s="167" t="s">
        <v>1685</v>
      </c>
      <c r="K496" s="175" t="s">
        <v>1774</v>
      </c>
      <c r="L496" s="177">
        <v>2400</v>
      </c>
      <c r="M496" s="178">
        <v>48.3</v>
      </c>
      <c r="N496" s="117"/>
      <c r="O496" s="177">
        <v>3</v>
      </c>
      <c r="P496" s="137"/>
      <c r="Q496" s="117" t="s">
        <v>1775</v>
      </c>
      <c r="R496" s="117" t="s">
        <v>1512</v>
      </c>
      <c r="S496" s="117" t="s">
        <v>1776</v>
      </c>
      <c r="T496" s="117" t="s">
        <v>1514</v>
      </c>
    </row>
    <row r="497" s="111" customFormat="1" hidden="1" customHeight="1" spans="1:20">
      <c r="A497" s="144" t="s">
        <v>1508</v>
      </c>
      <c r="B497" s="134" t="s">
        <v>124</v>
      </c>
      <c r="C497" s="117" t="s">
        <v>118</v>
      </c>
      <c r="D497" s="175" t="s">
        <v>1797</v>
      </c>
      <c r="E497" s="117" t="s">
        <v>1707</v>
      </c>
      <c r="F497" s="147">
        <v>46318</v>
      </c>
      <c r="G497" s="111"/>
      <c r="H497" s="176" t="s">
        <v>1772</v>
      </c>
      <c r="I497" s="176" t="s">
        <v>1773</v>
      </c>
      <c r="J497" s="167" t="s">
        <v>1685</v>
      </c>
      <c r="K497" s="175" t="s">
        <v>1774</v>
      </c>
      <c r="L497" s="177">
        <v>2400</v>
      </c>
      <c r="M497" s="178">
        <v>48.25</v>
      </c>
      <c r="N497" s="117"/>
      <c r="O497" s="177">
        <v>3</v>
      </c>
      <c r="P497" s="137"/>
      <c r="Q497" s="117" t="s">
        <v>1775</v>
      </c>
      <c r="R497" s="117" t="s">
        <v>1512</v>
      </c>
      <c r="S497" s="117" t="s">
        <v>1776</v>
      </c>
      <c r="T497" s="117" t="s">
        <v>1514</v>
      </c>
    </row>
    <row r="498" s="111" customFormat="1" hidden="1" customHeight="1" spans="1:20">
      <c r="A498" s="144" t="s">
        <v>1508</v>
      </c>
      <c r="B498" s="134" t="s">
        <v>124</v>
      </c>
      <c r="C498" s="117" t="s">
        <v>118</v>
      </c>
      <c r="D498" s="175" t="s">
        <v>1798</v>
      </c>
      <c r="E498" s="117" t="s">
        <v>1707</v>
      </c>
      <c r="F498" s="147">
        <v>46318</v>
      </c>
      <c r="G498" s="111"/>
      <c r="H498" s="176" t="s">
        <v>1772</v>
      </c>
      <c r="I498" s="176" t="s">
        <v>1773</v>
      </c>
      <c r="J498" s="167" t="s">
        <v>1685</v>
      </c>
      <c r="K498" s="175" t="s">
        <v>1774</v>
      </c>
      <c r="L498" s="177">
        <v>2400</v>
      </c>
      <c r="M498" s="178">
        <v>50.05</v>
      </c>
      <c r="N498" s="117"/>
      <c r="O498" s="177">
        <v>3</v>
      </c>
      <c r="P498" s="137"/>
      <c r="Q498" s="117" t="s">
        <v>1775</v>
      </c>
      <c r="R498" s="117" t="s">
        <v>1512</v>
      </c>
      <c r="S498" s="117" t="s">
        <v>1776</v>
      </c>
      <c r="T498" s="117" t="s">
        <v>1514</v>
      </c>
    </row>
    <row r="499" s="111" customFormat="1" hidden="1" customHeight="1" spans="1:20">
      <c r="A499" s="144" t="s">
        <v>1508</v>
      </c>
      <c r="B499" s="134" t="s">
        <v>124</v>
      </c>
      <c r="C499" s="117" t="s">
        <v>118</v>
      </c>
      <c r="D499" s="175" t="s">
        <v>1799</v>
      </c>
      <c r="E499" s="117" t="s">
        <v>1707</v>
      </c>
      <c r="F499" s="147">
        <v>46318</v>
      </c>
      <c r="G499" s="111"/>
      <c r="H499" s="176" t="s">
        <v>1772</v>
      </c>
      <c r="I499" s="176" t="s">
        <v>1773</v>
      </c>
      <c r="J499" s="167" t="s">
        <v>1685</v>
      </c>
      <c r="K499" s="175" t="s">
        <v>1774</v>
      </c>
      <c r="L499" s="177">
        <v>2400</v>
      </c>
      <c r="M499" s="178">
        <v>49.75</v>
      </c>
      <c r="N499" s="117"/>
      <c r="O499" s="177">
        <v>3</v>
      </c>
      <c r="P499" s="137"/>
      <c r="Q499" s="117" t="s">
        <v>1775</v>
      </c>
      <c r="R499" s="117" t="s">
        <v>1512</v>
      </c>
      <c r="S499" s="117" t="s">
        <v>1776</v>
      </c>
      <c r="T499" s="117" t="s">
        <v>1514</v>
      </c>
    </row>
    <row r="500" s="111" customFormat="1" hidden="1" customHeight="1" spans="1:20">
      <c r="A500" s="144" t="s">
        <v>1508</v>
      </c>
      <c r="B500" s="134" t="s">
        <v>124</v>
      </c>
      <c r="C500" s="117" t="s">
        <v>118</v>
      </c>
      <c r="D500" s="175" t="s">
        <v>1800</v>
      </c>
      <c r="E500" s="117" t="s">
        <v>1707</v>
      </c>
      <c r="F500" s="147">
        <v>46318</v>
      </c>
      <c r="G500" s="111"/>
      <c r="H500" s="176" t="s">
        <v>1772</v>
      </c>
      <c r="I500" s="176" t="s">
        <v>1773</v>
      </c>
      <c r="J500" s="167" t="s">
        <v>1685</v>
      </c>
      <c r="K500" s="175" t="s">
        <v>1774</v>
      </c>
      <c r="L500" s="177">
        <v>2400</v>
      </c>
      <c r="M500" s="178">
        <v>49.6</v>
      </c>
      <c r="N500" s="117"/>
      <c r="O500" s="177">
        <v>3</v>
      </c>
      <c r="P500" s="137"/>
      <c r="Q500" s="117" t="s">
        <v>1775</v>
      </c>
      <c r="R500" s="117" t="s">
        <v>1512</v>
      </c>
      <c r="S500" s="117" t="s">
        <v>1776</v>
      </c>
      <c r="T500" s="117" t="s">
        <v>1514</v>
      </c>
    </row>
    <row r="501" s="111" customFormat="1" hidden="1" customHeight="1" spans="1:20">
      <c r="A501" s="144" t="s">
        <v>1508</v>
      </c>
      <c r="B501" s="134" t="s">
        <v>124</v>
      </c>
      <c r="C501" s="117" t="s">
        <v>118</v>
      </c>
      <c r="D501" s="175" t="s">
        <v>1801</v>
      </c>
      <c r="E501" s="117" t="s">
        <v>1707</v>
      </c>
      <c r="F501" s="147">
        <v>46318</v>
      </c>
      <c r="G501" s="111"/>
      <c r="H501" s="176" t="s">
        <v>1772</v>
      </c>
      <c r="I501" s="176" t="s">
        <v>1773</v>
      </c>
      <c r="J501" s="167" t="s">
        <v>1685</v>
      </c>
      <c r="K501" s="175" t="s">
        <v>1774</v>
      </c>
      <c r="L501" s="177">
        <v>2400</v>
      </c>
      <c r="M501" s="178">
        <v>49.85</v>
      </c>
      <c r="N501" s="117"/>
      <c r="O501" s="177">
        <v>3</v>
      </c>
      <c r="P501" s="137"/>
      <c r="Q501" s="117" t="s">
        <v>1775</v>
      </c>
      <c r="R501" s="117" t="s">
        <v>1512</v>
      </c>
      <c r="S501" s="117" t="s">
        <v>1776</v>
      </c>
      <c r="T501" s="117" t="s">
        <v>1514</v>
      </c>
    </row>
    <row r="502" s="111" customFormat="1" hidden="1" customHeight="1" spans="1:20">
      <c r="A502" s="144" t="s">
        <v>1508</v>
      </c>
      <c r="B502" s="134" t="s">
        <v>124</v>
      </c>
      <c r="C502" s="117" t="s">
        <v>118</v>
      </c>
      <c r="D502" s="175" t="s">
        <v>1802</v>
      </c>
      <c r="E502" s="117" t="s">
        <v>1707</v>
      </c>
      <c r="F502" s="147">
        <v>46318</v>
      </c>
      <c r="G502" s="111"/>
      <c r="H502" s="176" t="s">
        <v>1772</v>
      </c>
      <c r="I502" s="176" t="s">
        <v>1773</v>
      </c>
      <c r="J502" s="167" t="s">
        <v>1685</v>
      </c>
      <c r="K502" s="175" t="s">
        <v>1774</v>
      </c>
      <c r="L502" s="177">
        <v>2400</v>
      </c>
      <c r="M502" s="178">
        <v>49.2</v>
      </c>
      <c r="N502" s="117"/>
      <c r="O502" s="177">
        <v>3</v>
      </c>
      <c r="P502" s="137"/>
      <c r="Q502" s="117" t="s">
        <v>1775</v>
      </c>
      <c r="R502" s="117" t="s">
        <v>1512</v>
      </c>
      <c r="S502" s="117" t="s">
        <v>1776</v>
      </c>
      <c r="T502" s="117" t="s">
        <v>1514</v>
      </c>
    </row>
    <row r="503" s="111" customFormat="1" hidden="1" customHeight="1" spans="1:20">
      <c r="A503" s="144" t="s">
        <v>1508</v>
      </c>
      <c r="B503" s="134" t="s">
        <v>124</v>
      </c>
      <c r="C503" s="117" t="s">
        <v>118</v>
      </c>
      <c r="D503" s="175" t="s">
        <v>1803</v>
      </c>
      <c r="E503" s="117" t="s">
        <v>1707</v>
      </c>
      <c r="F503" s="147">
        <v>46318</v>
      </c>
      <c r="G503" s="111"/>
      <c r="H503" s="176" t="s">
        <v>1772</v>
      </c>
      <c r="I503" s="176" t="s">
        <v>1773</v>
      </c>
      <c r="J503" s="167" t="s">
        <v>1685</v>
      </c>
      <c r="K503" s="175" t="s">
        <v>1774</v>
      </c>
      <c r="L503" s="177">
        <v>2400</v>
      </c>
      <c r="M503" s="178">
        <v>48.9</v>
      </c>
      <c r="N503" s="117"/>
      <c r="O503" s="177">
        <v>3</v>
      </c>
      <c r="P503" s="137"/>
      <c r="Q503" s="117" t="s">
        <v>1775</v>
      </c>
      <c r="R503" s="117" t="s">
        <v>1512</v>
      </c>
      <c r="S503" s="117" t="s">
        <v>1776</v>
      </c>
      <c r="T503" s="117" t="s">
        <v>1514</v>
      </c>
    </row>
    <row r="504" s="111" customFormat="1" hidden="1" customHeight="1" spans="1:20">
      <c r="A504" s="144" t="s">
        <v>1508</v>
      </c>
      <c r="B504" s="134" t="s">
        <v>124</v>
      </c>
      <c r="C504" s="117" t="s">
        <v>118</v>
      </c>
      <c r="D504" s="175" t="s">
        <v>1804</v>
      </c>
      <c r="E504" s="117" t="s">
        <v>1707</v>
      </c>
      <c r="F504" s="147">
        <v>46318</v>
      </c>
      <c r="G504" s="111"/>
      <c r="H504" s="176" t="s">
        <v>1772</v>
      </c>
      <c r="I504" s="176" t="s">
        <v>1773</v>
      </c>
      <c r="J504" s="167" t="s">
        <v>1685</v>
      </c>
      <c r="K504" s="175" t="s">
        <v>1774</v>
      </c>
      <c r="L504" s="177">
        <v>2400</v>
      </c>
      <c r="M504" s="178">
        <v>48.6</v>
      </c>
      <c r="N504" s="117"/>
      <c r="O504" s="177">
        <v>3</v>
      </c>
      <c r="P504" s="137"/>
      <c r="Q504" s="117" t="s">
        <v>1775</v>
      </c>
      <c r="R504" s="117" t="s">
        <v>1512</v>
      </c>
      <c r="S504" s="117" t="s">
        <v>1776</v>
      </c>
      <c r="T504" s="117" t="s">
        <v>1514</v>
      </c>
    </row>
    <row r="505" s="111" customFormat="1" hidden="1" customHeight="1" spans="1:20">
      <c r="A505" s="144" t="s">
        <v>1508</v>
      </c>
      <c r="B505" s="134" t="s">
        <v>124</v>
      </c>
      <c r="C505" s="117" t="s">
        <v>118</v>
      </c>
      <c r="D505" s="175" t="s">
        <v>1805</v>
      </c>
      <c r="E505" s="117" t="s">
        <v>1707</v>
      </c>
      <c r="F505" s="147">
        <v>46318</v>
      </c>
      <c r="G505" s="111"/>
      <c r="H505" s="176" t="s">
        <v>1772</v>
      </c>
      <c r="I505" s="176" t="s">
        <v>1773</v>
      </c>
      <c r="J505" s="167" t="s">
        <v>1685</v>
      </c>
      <c r="K505" s="175" t="s">
        <v>1774</v>
      </c>
      <c r="L505" s="177">
        <v>2400</v>
      </c>
      <c r="M505" s="178">
        <v>49.1</v>
      </c>
      <c r="N505" s="117"/>
      <c r="O505" s="177">
        <v>3</v>
      </c>
      <c r="P505" s="137"/>
      <c r="Q505" s="117" t="s">
        <v>1775</v>
      </c>
      <c r="R505" s="117" t="s">
        <v>1512</v>
      </c>
      <c r="S505" s="117" t="s">
        <v>1776</v>
      </c>
      <c r="T505" s="117" t="s">
        <v>1514</v>
      </c>
    </row>
    <row r="506" s="111" customFormat="1" hidden="1" customHeight="1" spans="1:20">
      <c r="A506" s="144" t="s">
        <v>1508</v>
      </c>
      <c r="B506" s="134" t="s">
        <v>124</v>
      </c>
      <c r="C506" s="117" t="s">
        <v>118</v>
      </c>
      <c r="D506" s="175" t="s">
        <v>1806</v>
      </c>
      <c r="E506" s="117" t="s">
        <v>1707</v>
      </c>
      <c r="F506" s="147">
        <v>46318</v>
      </c>
      <c r="G506" s="111"/>
      <c r="H506" s="176" t="s">
        <v>1772</v>
      </c>
      <c r="I506" s="176" t="s">
        <v>1773</v>
      </c>
      <c r="J506" s="167" t="s">
        <v>1685</v>
      </c>
      <c r="K506" s="175" t="s">
        <v>1774</v>
      </c>
      <c r="L506" s="177">
        <v>2400</v>
      </c>
      <c r="M506" s="178">
        <v>49.4</v>
      </c>
      <c r="N506" s="117"/>
      <c r="O506" s="177">
        <v>3</v>
      </c>
      <c r="P506" s="137"/>
      <c r="Q506" s="117" t="s">
        <v>1775</v>
      </c>
      <c r="R506" s="117" t="s">
        <v>1512</v>
      </c>
      <c r="S506" s="117" t="s">
        <v>1776</v>
      </c>
      <c r="T506" s="117" t="s">
        <v>1514</v>
      </c>
    </row>
    <row r="507" s="111" customFormat="1" hidden="1" customHeight="1" spans="1:20">
      <c r="A507" s="144" t="s">
        <v>1508</v>
      </c>
      <c r="B507" s="134" t="s">
        <v>124</v>
      </c>
      <c r="C507" s="117" t="s">
        <v>118</v>
      </c>
      <c r="D507" s="175" t="s">
        <v>1807</v>
      </c>
      <c r="E507" s="117" t="s">
        <v>1707</v>
      </c>
      <c r="F507" s="147">
        <v>46318</v>
      </c>
      <c r="G507" s="111"/>
      <c r="H507" s="176" t="s">
        <v>1772</v>
      </c>
      <c r="I507" s="176" t="s">
        <v>1773</v>
      </c>
      <c r="J507" s="167" t="s">
        <v>1685</v>
      </c>
      <c r="K507" s="175" t="s">
        <v>1774</v>
      </c>
      <c r="L507" s="177">
        <v>2400</v>
      </c>
      <c r="M507" s="178">
        <v>48.85</v>
      </c>
      <c r="N507" s="117"/>
      <c r="O507" s="177">
        <v>3</v>
      </c>
      <c r="P507" s="137"/>
      <c r="Q507" s="117" t="s">
        <v>1775</v>
      </c>
      <c r="R507" s="117" t="s">
        <v>1512</v>
      </c>
      <c r="S507" s="117" t="s">
        <v>1776</v>
      </c>
      <c r="T507" s="117" t="s">
        <v>1514</v>
      </c>
    </row>
    <row r="508" s="111" customFormat="1" hidden="1" customHeight="1" spans="1:20">
      <c r="A508" s="144" t="s">
        <v>1508</v>
      </c>
      <c r="B508" s="134" t="s">
        <v>124</v>
      </c>
      <c r="C508" s="117" t="s">
        <v>118</v>
      </c>
      <c r="D508" s="175" t="s">
        <v>1808</v>
      </c>
      <c r="E508" s="117" t="s">
        <v>1707</v>
      </c>
      <c r="F508" s="147">
        <v>46318</v>
      </c>
      <c r="G508" s="111"/>
      <c r="H508" s="176" t="s">
        <v>1772</v>
      </c>
      <c r="I508" s="176" t="s">
        <v>1773</v>
      </c>
      <c r="J508" s="167" t="s">
        <v>1685</v>
      </c>
      <c r="K508" s="175" t="s">
        <v>1774</v>
      </c>
      <c r="L508" s="177">
        <v>2400</v>
      </c>
      <c r="M508" s="178">
        <v>48.6</v>
      </c>
      <c r="N508" s="117"/>
      <c r="O508" s="177">
        <v>3</v>
      </c>
      <c r="P508" s="137"/>
      <c r="Q508" s="117" t="s">
        <v>1775</v>
      </c>
      <c r="R508" s="117" t="s">
        <v>1512</v>
      </c>
      <c r="S508" s="117" t="s">
        <v>1776</v>
      </c>
      <c r="T508" s="117" t="s">
        <v>1514</v>
      </c>
    </row>
    <row r="509" s="111" customFormat="1" hidden="1" customHeight="1" spans="1:20">
      <c r="A509" s="144" t="s">
        <v>1508</v>
      </c>
      <c r="B509" s="134" t="s">
        <v>124</v>
      </c>
      <c r="C509" s="117" t="s">
        <v>118</v>
      </c>
      <c r="D509" s="175" t="s">
        <v>1809</v>
      </c>
      <c r="E509" s="117" t="s">
        <v>1707</v>
      </c>
      <c r="F509" s="147">
        <v>46318</v>
      </c>
      <c r="G509" s="111"/>
      <c r="H509" s="176" t="s">
        <v>1772</v>
      </c>
      <c r="I509" s="176" t="s">
        <v>1773</v>
      </c>
      <c r="J509" s="167" t="s">
        <v>1685</v>
      </c>
      <c r="K509" s="175" t="s">
        <v>1774</v>
      </c>
      <c r="L509" s="177">
        <v>2400</v>
      </c>
      <c r="M509" s="178">
        <v>48.7</v>
      </c>
      <c r="N509" s="117"/>
      <c r="O509" s="177">
        <v>3</v>
      </c>
      <c r="P509" s="137"/>
      <c r="Q509" s="117" t="s">
        <v>1775</v>
      </c>
      <c r="R509" s="117" t="s">
        <v>1512</v>
      </c>
      <c r="S509" s="117" t="s">
        <v>1776</v>
      </c>
      <c r="T509" s="117" t="s">
        <v>1514</v>
      </c>
    </row>
    <row r="510" s="111" customFormat="1" hidden="1" customHeight="1" spans="1:20">
      <c r="A510" s="144" t="s">
        <v>1508</v>
      </c>
      <c r="B510" s="134" t="s">
        <v>124</v>
      </c>
      <c r="C510" s="117" t="s">
        <v>118</v>
      </c>
      <c r="D510" s="175" t="s">
        <v>1810</v>
      </c>
      <c r="E510" s="117" t="s">
        <v>1707</v>
      </c>
      <c r="F510" s="147">
        <v>46318</v>
      </c>
      <c r="G510" s="111"/>
      <c r="H510" s="176" t="s">
        <v>1772</v>
      </c>
      <c r="I510" s="176" t="s">
        <v>1773</v>
      </c>
      <c r="J510" s="167" t="s">
        <v>1685</v>
      </c>
      <c r="K510" s="175" t="s">
        <v>1774</v>
      </c>
      <c r="L510" s="177">
        <v>2400</v>
      </c>
      <c r="M510" s="178">
        <v>49.95</v>
      </c>
      <c r="N510" s="117"/>
      <c r="O510" s="177">
        <v>3</v>
      </c>
      <c r="P510" s="137"/>
      <c r="Q510" s="117" t="s">
        <v>1775</v>
      </c>
      <c r="R510" s="117" t="s">
        <v>1512</v>
      </c>
      <c r="S510" s="117" t="s">
        <v>1776</v>
      </c>
      <c r="T510" s="117" t="s">
        <v>1514</v>
      </c>
    </row>
    <row r="511" s="111" customFormat="1" hidden="1" customHeight="1" spans="1:20">
      <c r="A511" s="144" t="s">
        <v>1508</v>
      </c>
      <c r="B511" s="134" t="s">
        <v>124</v>
      </c>
      <c r="C511" s="117" t="s">
        <v>118</v>
      </c>
      <c r="D511" s="175" t="s">
        <v>1811</v>
      </c>
      <c r="E511" s="117" t="s">
        <v>1707</v>
      </c>
      <c r="F511" s="147">
        <v>46318</v>
      </c>
      <c r="G511" s="111"/>
      <c r="H511" s="176" t="s">
        <v>1772</v>
      </c>
      <c r="I511" s="176" t="s">
        <v>1773</v>
      </c>
      <c r="J511" s="167" t="s">
        <v>1685</v>
      </c>
      <c r="K511" s="175" t="s">
        <v>1774</v>
      </c>
      <c r="L511" s="177">
        <v>2400</v>
      </c>
      <c r="M511" s="178">
        <v>49.2</v>
      </c>
      <c r="N511" s="117"/>
      <c r="O511" s="177">
        <v>3</v>
      </c>
      <c r="P511" s="137"/>
      <c r="Q511" s="117" t="s">
        <v>1775</v>
      </c>
      <c r="R511" s="117" t="s">
        <v>1512</v>
      </c>
      <c r="S511" s="117" t="s">
        <v>1776</v>
      </c>
      <c r="T511" s="117" t="s">
        <v>1514</v>
      </c>
    </row>
    <row r="512" s="111" customFormat="1" hidden="1" customHeight="1" spans="1:20">
      <c r="A512" s="144" t="s">
        <v>1508</v>
      </c>
      <c r="B512" s="134" t="s">
        <v>124</v>
      </c>
      <c r="C512" s="117" t="s">
        <v>118</v>
      </c>
      <c r="D512" s="175" t="s">
        <v>1812</v>
      </c>
      <c r="E512" s="117" t="s">
        <v>1707</v>
      </c>
      <c r="F512" s="147">
        <v>46318</v>
      </c>
      <c r="G512" s="111"/>
      <c r="H512" s="176" t="s">
        <v>1772</v>
      </c>
      <c r="I512" s="176" t="s">
        <v>1773</v>
      </c>
      <c r="J512" s="167" t="s">
        <v>1685</v>
      </c>
      <c r="K512" s="175" t="s">
        <v>1774</v>
      </c>
      <c r="L512" s="177">
        <v>2400</v>
      </c>
      <c r="M512" s="178">
        <v>49.15</v>
      </c>
      <c r="N512" s="117"/>
      <c r="O512" s="177">
        <v>3</v>
      </c>
      <c r="P512" s="137"/>
      <c r="Q512" s="117" t="s">
        <v>1775</v>
      </c>
      <c r="R512" s="117" t="s">
        <v>1512</v>
      </c>
      <c r="S512" s="117" t="s">
        <v>1776</v>
      </c>
      <c r="T512" s="117" t="s">
        <v>1514</v>
      </c>
    </row>
    <row r="513" s="111" customFormat="1" hidden="1" customHeight="1" spans="1:20">
      <c r="A513" s="144" t="s">
        <v>1508</v>
      </c>
      <c r="B513" s="134" t="s">
        <v>124</v>
      </c>
      <c r="C513" s="117" t="s">
        <v>118</v>
      </c>
      <c r="D513" s="175" t="s">
        <v>1813</v>
      </c>
      <c r="E513" s="117" t="s">
        <v>1707</v>
      </c>
      <c r="F513" s="147">
        <v>46318</v>
      </c>
      <c r="G513" s="111"/>
      <c r="H513" s="176" t="s">
        <v>1772</v>
      </c>
      <c r="I513" s="176" t="s">
        <v>1773</v>
      </c>
      <c r="J513" s="167" t="s">
        <v>1685</v>
      </c>
      <c r="K513" s="175" t="s">
        <v>1774</v>
      </c>
      <c r="L513" s="177">
        <v>2400</v>
      </c>
      <c r="M513" s="178">
        <v>48.75</v>
      </c>
      <c r="N513" s="117"/>
      <c r="O513" s="177">
        <v>3</v>
      </c>
      <c r="P513" s="137"/>
      <c r="Q513" s="117" t="s">
        <v>1775</v>
      </c>
      <c r="R513" s="117" t="s">
        <v>1512</v>
      </c>
      <c r="S513" s="117" t="s">
        <v>1776</v>
      </c>
      <c r="T513" s="117" t="s">
        <v>1514</v>
      </c>
    </row>
    <row r="514" s="111" customFormat="1" hidden="1" customHeight="1" spans="1:20">
      <c r="A514" s="144" t="s">
        <v>1508</v>
      </c>
      <c r="B514" s="134" t="s">
        <v>124</v>
      </c>
      <c r="C514" s="117" t="s">
        <v>118</v>
      </c>
      <c r="D514" s="175" t="s">
        <v>1814</v>
      </c>
      <c r="E514" s="117" t="s">
        <v>1707</v>
      </c>
      <c r="F514" s="147">
        <v>46318</v>
      </c>
      <c r="G514" s="111"/>
      <c r="H514" s="176" t="s">
        <v>1772</v>
      </c>
      <c r="I514" s="176" t="s">
        <v>1773</v>
      </c>
      <c r="J514" s="167" t="s">
        <v>1685</v>
      </c>
      <c r="K514" s="175" t="s">
        <v>1774</v>
      </c>
      <c r="L514" s="177">
        <v>2400</v>
      </c>
      <c r="M514" s="178">
        <v>48.75</v>
      </c>
      <c r="N514" s="117"/>
      <c r="O514" s="177">
        <v>3</v>
      </c>
      <c r="P514" s="137"/>
      <c r="Q514" s="117" t="s">
        <v>1775</v>
      </c>
      <c r="R514" s="117" t="s">
        <v>1512</v>
      </c>
      <c r="S514" s="117" t="s">
        <v>1776</v>
      </c>
      <c r="T514" s="117" t="s">
        <v>1514</v>
      </c>
    </row>
    <row r="515" s="111" customFormat="1" hidden="1" customHeight="1" spans="1:20">
      <c r="A515" s="144" t="s">
        <v>1508</v>
      </c>
      <c r="B515" s="134" t="s">
        <v>124</v>
      </c>
      <c r="C515" s="117" t="s">
        <v>118</v>
      </c>
      <c r="D515" s="175" t="s">
        <v>1815</v>
      </c>
      <c r="E515" s="117" t="s">
        <v>1707</v>
      </c>
      <c r="F515" s="147">
        <v>46318</v>
      </c>
      <c r="G515" s="111"/>
      <c r="H515" s="176" t="s">
        <v>1772</v>
      </c>
      <c r="I515" s="176" t="s">
        <v>1773</v>
      </c>
      <c r="J515" s="167" t="s">
        <v>1685</v>
      </c>
      <c r="K515" s="175" t="s">
        <v>1774</v>
      </c>
      <c r="L515" s="177">
        <v>2400</v>
      </c>
      <c r="M515" s="178">
        <v>48.3</v>
      </c>
      <c r="N515" s="117"/>
      <c r="O515" s="177">
        <v>3</v>
      </c>
      <c r="P515" s="137"/>
      <c r="Q515" s="117" t="s">
        <v>1775</v>
      </c>
      <c r="R515" s="117" t="s">
        <v>1512</v>
      </c>
      <c r="S515" s="117" t="s">
        <v>1776</v>
      </c>
      <c r="T515" s="117" t="s">
        <v>1514</v>
      </c>
    </row>
    <row r="516" s="111" customFormat="1" hidden="1" customHeight="1" spans="1:20">
      <c r="A516" s="144" t="s">
        <v>1508</v>
      </c>
      <c r="B516" s="134" t="s">
        <v>124</v>
      </c>
      <c r="C516" s="117" t="s">
        <v>118</v>
      </c>
      <c r="D516" s="175" t="s">
        <v>1816</v>
      </c>
      <c r="E516" s="117" t="s">
        <v>1707</v>
      </c>
      <c r="F516" s="147">
        <v>46318</v>
      </c>
      <c r="G516" s="111"/>
      <c r="H516" s="176" t="s">
        <v>1772</v>
      </c>
      <c r="I516" s="176" t="s">
        <v>1773</v>
      </c>
      <c r="J516" s="167" t="s">
        <v>1685</v>
      </c>
      <c r="K516" s="175" t="s">
        <v>1774</v>
      </c>
      <c r="L516" s="177">
        <v>2400</v>
      </c>
      <c r="M516" s="178">
        <v>48.7</v>
      </c>
      <c r="N516" s="117"/>
      <c r="O516" s="177">
        <v>3</v>
      </c>
      <c r="P516" s="137"/>
      <c r="Q516" s="117" t="s">
        <v>1775</v>
      </c>
      <c r="R516" s="117" t="s">
        <v>1512</v>
      </c>
      <c r="S516" s="117" t="s">
        <v>1776</v>
      </c>
      <c r="T516" s="117" t="s">
        <v>1514</v>
      </c>
    </row>
    <row r="517" s="111" customFormat="1" hidden="1" customHeight="1" spans="1:20">
      <c r="A517" s="144" t="s">
        <v>1508</v>
      </c>
      <c r="B517" s="134" t="s">
        <v>124</v>
      </c>
      <c r="C517" s="117" t="s">
        <v>118</v>
      </c>
      <c r="D517" s="175" t="s">
        <v>1817</v>
      </c>
      <c r="E517" s="117" t="s">
        <v>1707</v>
      </c>
      <c r="F517" s="147">
        <v>46318</v>
      </c>
      <c r="G517" s="111"/>
      <c r="H517" s="176" t="s">
        <v>1772</v>
      </c>
      <c r="I517" s="176" t="s">
        <v>1773</v>
      </c>
      <c r="J517" s="167" t="s">
        <v>1685</v>
      </c>
      <c r="K517" s="175" t="s">
        <v>1774</v>
      </c>
      <c r="L517" s="177">
        <v>2400</v>
      </c>
      <c r="M517" s="178">
        <v>48.85</v>
      </c>
      <c r="N517" s="117"/>
      <c r="O517" s="177">
        <v>3</v>
      </c>
      <c r="P517" s="137"/>
      <c r="Q517" s="117" t="s">
        <v>1775</v>
      </c>
      <c r="R517" s="117" t="s">
        <v>1512</v>
      </c>
      <c r="S517" s="117" t="s">
        <v>1776</v>
      </c>
      <c r="T517" s="117" t="s">
        <v>1514</v>
      </c>
    </row>
    <row r="518" s="111" customFormat="1" hidden="1" customHeight="1" spans="1:20">
      <c r="A518" s="144" t="s">
        <v>1508</v>
      </c>
      <c r="B518" s="134" t="s">
        <v>124</v>
      </c>
      <c r="C518" s="117" t="s">
        <v>118</v>
      </c>
      <c r="D518" s="175" t="s">
        <v>1818</v>
      </c>
      <c r="E518" s="117" t="s">
        <v>1707</v>
      </c>
      <c r="F518" s="147">
        <v>46318</v>
      </c>
      <c r="G518" s="111"/>
      <c r="H518" s="176" t="s">
        <v>1772</v>
      </c>
      <c r="I518" s="176" t="s">
        <v>1773</v>
      </c>
      <c r="J518" s="167" t="s">
        <v>1685</v>
      </c>
      <c r="K518" s="175" t="s">
        <v>1774</v>
      </c>
      <c r="L518" s="177">
        <v>2400</v>
      </c>
      <c r="M518" s="178">
        <v>49.25</v>
      </c>
      <c r="N518" s="117"/>
      <c r="O518" s="177">
        <v>3</v>
      </c>
      <c r="P518" s="137"/>
      <c r="Q518" s="117" t="s">
        <v>1775</v>
      </c>
      <c r="R518" s="117" t="s">
        <v>1512</v>
      </c>
      <c r="S518" s="117" t="s">
        <v>1776</v>
      </c>
      <c r="T518" s="117" t="s">
        <v>1514</v>
      </c>
    </row>
    <row r="519" s="111" customFormat="1" hidden="1" customHeight="1" spans="1:20">
      <c r="A519" s="144" t="s">
        <v>1508</v>
      </c>
      <c r="B519" s="134" t="s">
        <v>124</v>
      </c>
      <c r="C519" s="117" t="s">
        <v>118</v>
      </c>
      <c r="D519" s="175" t="s">
        <v>1819</v>
      </c>
      <c r="E519" s="117" t="s">
        <v>1707</v>
      </c>
      <c r="F519" s="147">
        <v>46318</v>
      </c>
      <c r="G519" s="111"/>
      <c r="H519" s="176" t="s">
        <v>1772</v>
      </c>
      <c r="I519" s="176" t="s">
        <v>1773</v>
      </c>
      <c r="J519" s="167" t="s">
        <v>1685</v>
      </c>
      <c r="K519" s="175" t="s">
        <v>1774</v>
      </c>
      <c r="L519" s="177">
        <v>2400</v>
      </c>
      <c r="M519" s="178">
        <v>49.1</v>
      </c>
      <c r="N519" s="117"/>
      <c r="O519" s="177">
        <v>3</v>
      </c>
      <c r="P519" s="137"/>
      <c r="Q519" s="117" t="s">
        <v>1775</v>
      </c>
      <c r="R519" s="117" t="s">
        <v>1512</v>
      </c>
      <c r="S519" s="117" t="s">
        <v>1776</v>
      </c>
      <c r="T519" s="117" t="s">
        <v>1514</v>
      </c>
    </row>
    <row r="520" s="111" customFormat="1" hidden="1" customHeight="1" spans="1:20">
      <c r="A520" s="144" t="s">
        <v>1508</v>
      </c>
      <c r="B520" s="134" t="s">
        <v>124</v>
      </c>
      <c r="C520" s="117" t="s">
        <v>118</v>
      </c>
      <c r="D520" s="175" t="s">
        <v>1820</v>
      </c>
      <c r="E520" s="117" t="s">
        <v>1707</v>
      </c>
      <c r="F520" s="147">
        <v>46318</v>
      </c>
      <c r="G520" s="111"/>
      <c r="H520" s="176" t="s">
        <v>1772</v>
      </c>
      <c r="I520" s="176" t="s">
        <v>1773</v>
      </c>
      <c r="J520" s="167" t="s">
        <v>1685</v>
      </c>
      <c r="K520" s="175" t="s">
        <v>1774</v>
      </c>
      <c r="L520" s="177">
        <v>2400</v>
      </c>
      <c r="M520" s="178">
        <v>48.65</v>
      </c>
      <c r="N520" s="117"/>
      <c r="O520" s="177">
        <v>3</v>
      </c>
      <c r="P520" s="137"/>
      <c r="Q520" s="117" t="s">
        <v>1775</v>
      </c>
      <c r="R520" s="117" t="s">
        <v>1512</v>
      </c>
      <c r="S520" s="117" t="s">
        <v>1776</v>
      </c>
      <c r="T520" s="117" t="s">
        <v>1514</v>
      </c>
    </row>
    <row r="521" s="111" customFormat="1" hidden="1" customHeight="1" spans="1:20">
      <c r="A521" s="144" t="s">
        <v>1508</v>
      </c>
      <c r="B521" s="134" t="s">
        <v>124</v>
      </c>
      <c r="C521" s="117" t="s">
        <v>118</v>
      </c>
      <c r="D521" s="175" t="s">
        <v>1821</v>
      </c>
      <c r="E521" s="117" t="s">
        <v>1707</v>
      </c>
      <c r="F521" s="147">
        <v>46318</v>
      </c>
      <c r="G521" s="111"/>
      <c r="H521" s="176" t="s">
        <v>1772</v>
      </c>
      <c r="I521" s="176" t="s">
        <v>1773</v>
      </c>
      <c r="J521" s="167" t="s">
        <v>1685</v>
      </c>
      <c r="K521" s="175" t="s">
        <v>1774</v>
      </c>
      <c r="L521" s="177">
        <v>2400</v>
      </c>
      <c r="M521" s="178">
        <v>49.05</v>
      </c>
      <c r="N521" s="117"/>
      <c r="O521" s="177">
        <v>3</v>
      </c>
      <c r="P521" s="137"/>
      <c r="Q521" s="117" t="s">
        <v>1775</v>
      </c>
      <c r="R521" s="117" t="s">
        <v>1512</v>
      </c>
      <c r="S521" s="117" t="s">
        <v>1776</v>
      </c>
      <c r="T521" s="117" t="s">
        <v>1514</v>
      </c>
    </row>
    <row r="522" s="111" customFormat="1" hidden="1" customHeight="1" spans="1:20">
      <c r="A522" s="144" t="s">
        <v>1508</v>
      </c>
      <c r="B522" s="134" t="s">
        <v>124</v>
      </c>
      <c r="C522" s="117" t="s">
        <v>118</v>
      </c>
      <c r="D522" s="175" t="s">
        <v>1822</v>
      </c>
      <c r="E522" s="117" t="s">
        <v>1707</v>
      </c>
      <c r="F522" s="147">
        <v>46318</v>
      </c>
      <c r="G522" s="111"/>
      <c r="H522" s="176" t="s">
        <v>1772</v>
      </c>
      <c r="I522" s="176" t="s">
        <v>1773</v>
      </c>
      <c r="J522" s="167" t="s">
        <v>1685</v>
      </c>
      <c r="K522" s="175" t="s">
        <v>1774</v>
      </c>
      <c r="L522" s="177">
        <v>2400</v>
      </c>
      <c r="M522" s="178">
        <v>49.35</v>
      </c>
      <c r="N522" s="117"/>
      <c r="O522" s="177">
        <v>3</v>
      </c>
      <c r="P522" s="137"/>
      <c r="Q522" s="117" t="s">
        <v>1775</v>
      </c>
      <c r="R522" s="117" t="s">
        <v>1512</v>
      </c>
      <c r="S522" s="117" t="s">
        <v>1776</v>
      </c>
      <c r="T522" s="117" t="s">
        <v>1514</v>
      </c>
    </row>
    <row r="523" s="111" customFormat="1" hidden="1" customHeight="1" spans="1:20">
      <c r="A523" s="144" t="s">
        <v>1508</v>
      </c>
      <c r="B523" s="134" t="s">
        <v>124</v>
      </c>
      <c r="C523" s="117" t="s">
        <v>118</v>
      </c>
      <c r="D523" s="175" t="s">
        <v>1823</v>
      </c>
      <c r="E523" s="117" t="s">
        <v>1707</v>
      </c>
      <c r="F523" s="147">
        <v>46318</v>
      </c>
      <c r="G523" s="111"/>
      <c r="H523" s="176" t="s">
        <v>1772</v>
      </c>
      <c r="I523" s="176" t="s">
        <v>1773</v>
      </c>
      <c r="J523" s="167" t="s">
        <v>1685</v>
      </c>
      <c r="K523" s="175" t="s">
        <v>1774</v>
      </c>
      <c r="L523" s="177">
        <v>2400</v>
      </c>
      <c r="M523" s="178">
        <v>48.85</v>
      </c>
      <c r="N523" s="117"/>
      <c r="O523" s="177">
        <v>3</v>
      </c>
      <c r="P523" s="137"/>
      <c r="Q523" s="117" t="s">
        <v>1775</v>
      </c>
      <c r="R523" s="117" t="s">
        <v>1512</v>
      </c>
      <c r="S523" s="117" t="s">
        <v>1776</v>
      </c>
      <c r="T523" s="117" t="s">
        <v>1514</v>
      </c>
    </row>
    <row r="524" s="111" customFormat="1" hidden="1" customHeight="1" spans="1:20">
      <c r="A524" s="144" t="s">
        <v>1508</v>
      </c>
      <c r="B524" s="134" t="s">
        <v>124</v>
      </c>
      <c r="C524" s="117" t="s">
        <v>118</v>
      </c>
      <c r="D524" s="175" t="s">
        <v>1824</v>
      </c>
      <c r="E524" s="117" t="s">
        <v>1707</v>
      </c>
      <c r="F524" s="147">
        <v>46318</v>
      </c>
      <c r="G524" s="111"/>
      <c r="H524" s="176" t="s">
        <v>1772</v>
      </c>
      <c r="I524" s="176" t="s">
        <v>1773</v>
      </c>
      <c r="J524" s="167" t="s">
        <v>1685</v>
      </c>
      <c r="K524" s="175" t="s">
        <v>1774</v>
      </c>
      <c r="L524" s="177">
        <v>2400</v>
      </c>
      <c r="M524" s="178">
        <v>48.6</v>
      </c>
      <c r="N524" s="117"/>
      <c r="O524" s="177">
        <v>3</v>
      </c>
      <c r="P524" s="137"/>
      <c r="Q524" s="117" t="s">
        <v>1775</v>
      </c>
      <c r="R524" s="117" t="s">
        <v>1512</v>
      </c>
      <c r="S524" s="117" t="s">
        <v>1776</v>
      </c>
      <c r="T524" s="117" t="s">
        <v>1514</v>
      </c>
    </row>
    <row r="525" s="111" customFormat="1" hidden="1" customHeight="1" spans="1:20">
      <c r="A525" s="144" t="s">
        <v>1508</v>
      </c>
      <c r="B525" s="134" t="s">
        <v>124</v>
      </c>
      <c r="C525" s="117" t="s">
        <v>118</v>
      </c>
      <c r="D525" s="175" t="s">
        <v>1825</v>
      </c>
      <c r="E525" s="117" t="s">
        <v>1707</v>
      </c>
      <c r="F525" s="147">
        <v>46318</v>
      </c>
      <c r="G525" s="111"/>
      <c r="H525" s="176" t="s">
        <v>1772</v>
      </c>
      <c r="I525" s="176" t="s">
        <v>1773</v>
      </c>
      <c r="J525" s="167" t="s">
        <v>1685</v>
      </c>
      <c r="K525" s="175" t="s">
        <v>1774</v>
      </c>
      <c r="L525" s="177">
        <v>2400</v>
      </c>
      <c r="M525" s="178">
        <v>49.55</v>
      </c>
      <c r="N525" s="117"/>
      <c r="O525" s="177">
        <v>3</v>
      </c>
      <c r="P525" s="137"/>
      <c r="Q525" s="117" t="s">
        <v>1775</v>
      </c>
      <c r="R525" s="117" t="s">
        <v>1512</v>
      </c>
      <c r="S525" s="117" t="s">
        <v>1776</v>
      </c>
      <c r="T525" s="117" t="s">
        <v>1514</v>
      </c>
    </row>
    <row r="526" s="111" customFormat="1" hidden="1" customHeight="1" spans="1:20">
      <c r="A526" s="144" t="s">
        <v>1508</v>
      </c>
      <c r="B526" s="134" t="s">
        <v>124</v>
      </c>
      <c r="C526" s="117" t="s">
        <v>118</v>
      </c>
      <c r="D526" s="175" t="s">
        <v>1826</v>
      </c>
      <c r="E526" s="117" t="s">
        <v>1707</v>
      </c>
      <c r="F526" s="147">
        <v>46318</v>
      </c>
      <c r="G526" s="111"/>
      <c r="H526" s="176" t="s">
        <v>1772</v>
      </c>
      <c r="I526" s="176" t="s">
        <v>1773</v>
      </c>
      <c r="J526" s="167" t="s">
        <v>1685</v>
      </c>
      <c r="K526" s="175" t="s">
        <v>1774</v>
      </c>
      <c r="L526" s="177">
        <v>2400</v>
      </c>
      <c r="M526" s="178">
        <v>49.7</v>
      </c>
      <c r="N526" s="117"/>
      <c r="O526" s="177">
        <v>3</v>
      </c>
      <c r="P526" s="137"/>
      <c r="Q526" s="117" t="s">
        <v>1775</v>
      </c>
      <c r="R526" s="117" t="s">
        <v>1512</v>
      </c>
      <c r="S526" s="117" t="s">
        <v>1776</v>
      </c>
      <c r="T526" s="117" t="s">
        <v>1514</v>
      </c>
    </row>
    <row r="527" s="111" customFormat="1" hidden="1" customHeight="1" spans="1:20">
      <c r="A527" s="144" t="s">
        <v>1508</v>
      </c>
      <c r="B527" s="134" t="s">
        <v>124</v>
      </c>
      <c r="C527" s="117" t="s">
        <v>118</v>
      </c>
      <c r="D527" s="175" t="s">
        <v>1827</v>
      </c>
      <c r="E527" s="117" t="s">
        <v>1707</v>
      </c>
      <c r="F527" s="147">
        <v>46318</v>
      </c>
      <c r="G527" s="111"/>
      <c r="H527" s="176" t="s">
        <v>1772</v>
      </c>
      <c r="I527" s="176" t="s">
        <v>1773</v>
      </c>
      <c r="J527" s="167" t="s">
        <v>1685</v>
      </c>
      <c r="K527" s="175" t="s">
        <v>1774</v>
      </c>
      <c r="L527" s="177">
        <v>2400</v>
      </c>
      <c r="M527" s="178">
        <v>49.7</v>
      </c>
      <c r="N527" s="117"/>
      <c r="O527" s="177">
        <v>3</v>
      </c>
      <c r="P527" s="137"/>
      <c r="Q527" s="117" t="s">
        <v>1775</v>
      </c>
      <c r="R527" s="117" t="s">
        <v>1512</v>
      </c>
      <c r="S527" s="117" t="s">
        <v>1776</v>
      </c>
      <c r="T527" s="117" t="s">
        <v>1514</v>
      </c>
    </row>
    <row r="528" s="111" customFormat="1" hidden="1" customHeight="1" spans="1:20">
      <c r="A528" s="144" t="s">
        <v>1508</v>
      </c>
      <c r="B528" s="134" t="s">
        <v>124</v>
      </c>
      <c r="C528" s="117" t="s">
        <v>118</v>
      </c>
      <c r="D528" s="175" t="s">
        <v>1828</v>
      </c>
      <c r="E528" s="117" t="s">
        <v>1707</v>
      </c>
      <c r="F528" s="147">
        <v>46318</v>
      </c>
      <c r="G528" s="111"/>
      <c r="H528" s="176" t="s">
        <v>1772</v>
      </c>
      <c r="I528" s="176" t="s">
        <v>1773</v>
      </c>
      <c r="J528" s="167" t="s">
        <v>1685</v>
      </c>
      <c r="K528" s="175" t="s">
        <v>1774</v>
      </c>
      <c r="L528" s="177">
        <v>2400</v>
      </c>
      <c r="M528" s="178">
        <v>49.35</v>
      </c>
      <c r="N528" s="117"/>
      <c r="O528" s="177">
        <v>3</v>
      </c>
      <c r="P528" s="137"/>
      <c r="Q528" s="117" t="s">
        <v>1775</v>
      </c>
      <c r="R528" s="117" t="s">
        <v>1512</v>
      </c>
      <c r="S528" s="117" t="s">
        <v>1776</v>
      </c>
      <c r="T528" s="117" t="s">
        <v>1514</v>
      </c>
    </row>
    <row r="529" s="111" customFormat="1" hidden="1" customHeight="1" spans="1:20">
      <c r="A529" s="144" t="s">
        <v>1508</v>
      </c>
      <c r="B529" s="134" t="s">
        <v>124</v>
      </c>
      <c r="C529" s="117" t="s">
        <v>118</v>
      </c>
      <c r="D529" s="175" t="s">
        <v>1829</v>
      </c>
      <c r="E529" s="117" t="s">
        <v>1707</v>
      </c>
      <c r="F529" s="147">
        <v>46318</v>
      </c>
      <c r="G529" s="111"/>
      <c r="H529" s="176" t="s">
        <v>1772</v>
      </c>
      <c r="I529" s="176" t="s">
        <v>1773</v>
      </c>
      <c r="J529" s="167" t="s">
        <v>1685</v>
      </c>
      <c r="K529" s="175" t="s">
        <v>1774</v>
      </c>
      <c r="L529" s="177">
        <v>2400</v>
      </c>
      <c r="M529" s="178">
        <v>49.75</v>
      </c>
      <c r="N529" s="117"/>
      <c r="O529" s="177">
        <v>3</v>
      </c>
      <c r="P529" s="137"/>
      <c r="Q529" s="117" t="s">
        <v>1775</v>
      </c>
      <c r="R529" s="117" t="s">
        <v>1512</v>
      </c>
      <c r="S529" s="117" t="s">
        <v>1776</v>
      </c>
      <c r="T529" s="117" t="s">
        <v>1514</v>
      </c>
    </row>
    <row r="530" s="111" customFormat="1" hidden="1" customHeight="1" spans="1:20">
      <c r="A530" s="144" t="s">
        <v>1508</v>
      </c>
      <c r="B530" s="134" t="s">
        <v>124</v>
      </c>
      <c r="C530" s="117" t="s">
        <v>118</v>
      </c>
      <c r="D530" s="175" t="s">
        <v>1830</v>
      </c>
      <c r="E530" s="117" t="s">
        <v>1707</v>
      </c>
      <c r="F530" s="147">
        <v>46318</v>
      </c>
      <c r="G530" s="111"/>
      <c r="H530" s="176" t="s">
        <v>1772</v>
      </c>
      <c r="I530" s="176" t="s">
        <v>1773</v>
      </c>
      <c r="J530" s="167" t="s">
        <v>1685</v>
      </c>
      <c r="K530" s="175" t="s">
        <v>1774</v>
      </c>
      <c r="L530" s="177">
        <v>2400</v>
      </c>
      <c r="M530" s="178">
        <v>50.15</v>
      </c>
      <c r="N530" s="117"/>
      <c r="O530" s="177">
        <v>3</v>
      </c>
      <c r="P530" s="137"/>
      <c r="Q530" s="117" t="s">
        <v>1775</v>
      </c>
      <c r="R530" s="117" t="s">
        <v>1512</v>
      </c>
      <c r="S530" s="117" t="s">
        <v>1776</v>
      </c>
      <c r="T530" s="117" t="s">
        <v>1514</v>
      </c>
    </row>
    <row r="531" s="111" customFormat="1" hidden="1" customHeight="1" spans="1:20">
      <c r="A531" s="144" t="s">
        <v>1508</v>
      </c>
      <c r="B531" s="134" t="s">
        <v>124</v>
      </c>
      <c r="C531" s="117" t="s">
        <v>118</v>
      </c>
      <c r="D531" s="175" t="s">
        <v>1831</v>
      </c>
      <c r="E531" s="117" t="s">
        <v>1707</v>
      </c>
      <c r="F531" s="147">
        <v>46318</v>
      </c>
      <c r="G531" s="111"/>
      <c r="H531" s="176" t="s">
        <v>1772</v>
      </c>
      <c r="I531" s="176" t="s">
        <v>1773</v>
      </c>
      <c r="J531" s="167" t="s">
        <v>1685</v>
      </c>
      <c r="K531" s="175" t="s">
        <v>1774</v>
      </c>
      <c r="L531" s="177">
        <v>2400</v>
      </c>
      <c r="M531" s="178">
        <v>16.25</v>
      </c>
      <c r="N531" s="117"/>
      <c r="O531" s="177">
        <v>1</v>
      </c>
      <c r="P531" s="137"/>
      <c r="Q531" s="117" t="s">
        <v>1775</v>
      </c>
      <c r="R531" s="117" t="s">
        <v>1512</v>
      </c>
      <c r="S531" s="117" t="s">
        <v>1776</v>
      </c>
      <c r="T531" s="117" t="s">
        <v>1514</v>
      </c>
    </row>
    <row r="532" s="111" customFormat="1" hidden="1" customHeight="1" spans="1:20">
      <c r="A532" s="144" t="s">
        <v>1508</v>
      </c>
      <c r="B532" s="134" t="s">
        <v>124</v>
      </c>
      <c r="C532" s="117" t="s">
        <v>118</v>
      </c>
      <c r="D532" s="175" t="s">
        <v>1832</v>
      </c>
      <c r="E532" s="117" t="s">
        <v>1707</v>
      </c>
      <c r="F532" s="147">
        <v>46318</v>
      </c>
      <c r="G532" s="111"/>
      <c r="H532" s="176" t="s">
        <v>1772</v>
      </c>
      <c r="I532" s="176" t="s">
        <v>1773</v>
      </c>
      <c r="J532" s="167" t="s">
        <v>1685</v>
      </c>
      <c r="K532" s="175" t="s">
        <v>1774</v>
      </c>
      <c r="L532" s="177">
        <v>2400</v>
      </c>
      <c r="M532" s="178">
        <v>24.35</v>
      </c>
      <c r="N532" s="117"/>
      <c r="O532" s="177">
        <v>3</v>
      </c>
      <c r="P532" s="137"/>
      <c r="Q532" s="117" t="s">
        <v>1775</v>
      </c>
      <c r="R532" s="117" t="s">
        <v>1512</v>
      </c>
      <c r="S532" s="117" t="s">
        <v>1776</v>
      </c>
      <c r="T532" s="117" t="s">
        <v>1514</v>
      </c>
    </row>
    <row r="533" s="111" customFormat="1" hidden="1" customHeight="1" spans="1:20">
      <c r="A533" s="144" t="s">
        <v>1508</v>
      </c>
      <c r="B533" s="134" t="s">
        <v>124</v>
      </c>
      <c r="C533" s="117" t="s">
        <v>118</v>
      </c>
      <c r="D533" s="175" t="s">
        <v>1833</v>
      </c>
      <c r="E533" s="117" t="s">
        <v>1707</v>
      </c>
      <c r="F533" s="147">
        <v>46318</v>
      </c>
      <c r="G533" s="111"/>
      <c r="H533" s="176" t="s">
        <v>1772</v>
      </c>
      <c r="I533" s="176" t="s">
        <v>1773</v>
      </c>
      <c r="J533" s="167" t="s">
        <v>1685</v>
      </c>
      <c r="K533" s="175" t="s">
        <v>1774</v>
      </c>
      <c r="L533" s="177">
        <v>2400</v>
      </c>
      <c r="M533" s="178">
        <v>23.35</v>
      </c>
      <c r="N533" s="117"/>
      <c r="O533" s="177">
        <v>4</v>
      </c>
      <c r="P533" s="137"/>
      <c r="Q533" s="117" t="s">
        <v>1775</v>
      </c>
      <c r="R533" s="117" t="s">
        <v>1512</v>
      </c>
      <c r="S533" s="117" t="s">
        <v>1776</v>
      </c>
      <c r="T533" s="117" t="s">
        <v>1514</v>
      </c>
    </row>
    <row r="534" s="111" customFormat="1" hidden="1" customHeight="1" spans="1:20">
      <c r="A534" s="144" t="s">
        <v>1508</v>
      </c>
      <c r="B534" s="134" t="s">
        <v>124</v>
      </c>
      <c r="C534" s="117" t="s">
        <v>118</v>
      </c>
      <c r="D534" s="175" t="s">
        <v>1834</v>
      </c>
      <c r="E534" s="117" t="s">
        <v>1707</v>
      </c>
      <c r="F534" s="147">
        <v>46318</v>
      </c>
      <c r="G534" s="111"/>
      <c r="H534" s="176" t="s">
        <v>1772</v>
      </c>
      <c r="I534" s="176" t="s">
        <v>1773</v>
      </c>
      <c r="J534" s="167" t="s">
        <v>1685</v>
      </c>
      <c r="K534" s="175" t="s">
        <v>1774</v>
      </c>
      <c r="L534" s="177">
        <v>2400</v>
      </c>
      <c r="M534" s="178">
        <v>17.05</v>
      </c>
      <c r="N534" s="117"/>
      <c r="O534" s="177">
        <v>3</v>
      </c>
      <c r="P534" s="137"/>
      <c r="Q534" s="117" t="s">
        <v>1775</v>
      </c>
      <c r="R534" s="117" t="s">
        <v>1512</v>
      </c>
      <c r="S534" s="117" t="s">
        <v>1776</v>
      </c>
      <c r="T534" s="117" t="s">
        <v>1514</v>
      </c>
    </row>
    <row r="535" s="111" customFormat="1" hidden="1" customHeight="1" spans="1:20">
      <c r="A535" s="144" t="s">
        <v>1508</v>
      </c>
      <c r="B535" s="134" t="s">
        <v>124</v>
      </c>
      <c r="C535" s="117" t="s">
        <v>118</v>
      </c>
      <c r="D535" s="179" t="s">
        <v>1661</v>
      </c>
      <c r="E535" s="117" t="s">
        <v>1707</v>
      </c>
      <c r="F535" s="147">
        <v>46319</v>
      </c>
      <c r="G535" s="111"/>
      <c r="H535" s="180" t="s">
        <v>1835</v>
      </c>
      <c r="I535" s="180" t="s">
        <v>1836</v>
      </c>
      <c r="J535" s="167" t="s">
        <v>1685</v>
      </c>
      <c r="K535" s="117" t="s">
        <v>1837</v>
      </c>
      <c r="L535" s="179">
        <v>1800</v>
      </c>
      <c r="M535" s="181">
        <v>37.3</v>
      </c>
      <c r="N535" s="117"/>
      <c r="O535" s="179">
        <v>3</v>
      </c>
      <c r="P535" s="137"/>
      <c r="Q535" s="117" t="s">
        <v>1838</v>
      </c>
      <c r="R535" s="117" t="s">
        <v>1512</v>
      </c>
      <c r="S535" s="140" t="s">
        <v>1839</v>
      </c>
      <c r="T535" s="117" t="s">
        <v>1514</v>
      </c>
    </row>
    <row r="536" s="111" customFormat="1" hidden="1" customHeight="1" spans="1:20">
      <c r="A536" s="144" t="s">
        <v>1508</v>
      </c>
      <c r="B536" s="134" t="s">
        <v>124</v>
      </c>
      <c r="C536" s="117" t="s">
        <v>118</v>
      </c>
      <c r="D536" s="179" t="s">
        <v>1662</v>
      </c>
      <c r="E536" s="117" t="s">
        <v>1707</v>
      </c>
      <c r="F536" s="147">
        <v>46319</v>
      </c>
      <c r="G536" s="111"/>
      <c r="H536" s="180" t="s">
        <v>1835</v>
      </c>
      <c r="I536" s="180" t="s">
        <v>1836</v>
      </c>
      <c r="J536" s="167" t="s">
        <v>1685</v>
      </c>
      <c r="K536" s="117" t="s">
        <v>1837</v>
      </c>
      <c r="L536" s="182">
        <v>1800</v>
      </c>
      <c r="M536" s="183">
        <v>37.05</v>
      </c>
      <c r="N536" s="117"/>
      <c r="O536" s="182">
        <v>3</v>
      </c>
      <c r="P536" s="137"/>
      <c r="Q536" s="117" t="s">
        <v>1838</v>
      </c>
      <c r="R536" s="117" t="s">
        <v>1512</v>
      </c>
      <c r="S536" s="140" t="s">
        <v>1839</v>
      </c>
      <c r="T536" s="117" t="s">
        <v>1514</v>
      </c>
    </row>
    <row r="537" s="111" customFormat="1" hidden="1" customHeight="1" spans="1:20">
      <c r="A537" s="144" t="s">
        <v>1508</v>
      </c>
      <c r="B537" s="134" t="s">
        <v>124</v>
      </c>
      <c r="C537" s="117" t="s">
        <v>118</v>
      </c>
      <c r="D537" s="179" t="s">
        <v>1663</v>
      </c>
      <c r="E537" s="117" t="s">
        <v>1707</v>
      </c>
      <c r="F537" s="147">
        <v>46319</v>
      </c>
      <c r="G537" s="111"/>
      <c r="H537" s="180" t="s">
        <v>1835</v>
      </c>
      <c r="I537" s="180" t="s">
        <v>1836</v>
      </c>
      <c r="J537" s="167" t="s">
        <v>1685</v>
      </c>
      <c r="K537" s="117" t="s">
        <v>1837</v>
      </c>
      <c r="L537" s="179">
        <v>1800</v>
      </c>
      <c r="M537" s="181">
        <v>37.15</v>
      </c>
      <c r="N537" s="117"/>
      <c r="O537" s="179">
        <v>3</v>
      </c>
      <c r="P537" s="137"/>
      <c r="Q537" s="117" t="s">
        <v>1838</v>
      </c>
      <c r="R537" s="117" t="s">
        <v>1512</v>
      </c>
      <c r="S537" s="140" t="s">
        <v>1839</v>
      </c>
      <c r="T537" s="117" t="s">
        <v>1514</v>
      </c>
    </row>
    <row r="538" s="111" customFormat="1" hidden="1" customHeight="1" spans="1:20">
      <c r="A538" s="144" t="s">
        <v>1508</v>
      </c>
      <c r="B538" s="134" t="s">
        <v>124</v>
      </c>
      <c r="C538" s="117" t="s">
        <v>118</v>
      </c>
      <c r="D538" s="179" t="s">
        <v>1664</v>
      </c>
      <c r="E538" s="117" t="s">
        <v>1707</v>
      </c>
      <c r="F538" s="147">
        <v>46319</v>
      </c>
      <c r="G538" s="111"/>
      <c r="H538" s="180" t="s">
        <v>1835</v>
      </c>
      <c r="I538" s="180" t="s">
        <v>1836</v>
      </c>
      <c r="J538" s="167" t="s">
        <v>1685</v>
      </c>
      <c r="K538" s="117" t="s">
        <v>1837</v>
      </c>
      <c r="L538" s="182">
        <v>1800</v>
      </c>
      <c r="M538" s="183">
        <v>37.45</v>
      </c>
      <c r="N538" s="117"/>
      <c r="O538" s="182">
        <v>3</v>
      </c>
      <c r="P538" s="137"/>
      <c r="Q538" s="117" t="s">
        <v>1838</v>
      </c>
      <c r="R538" s="117" t="s">
        <v>1512</v>
      </c>
      <c r="S538" s="140" t="s">
        <v>1839</v>
      </c>
      <c r="T538" s="117" t="s">
        <v>1514</v>
      </c>
    </row>
    <row r="539" s="111" customFormat="1" hidden="1" customHeight="1" spans="1:20">
      <c r="A539" s="144" t="s">
        <v>1508</v>
      </c>
      <c r="B539" s="134" t="s">
        <v>124</v>
      </c>
      <c r="C539" s="117" t="s">
        <v>118</v>
      </c>
      <c r="D539" s="179" t="s">
        <v>1665</v>
      </c>
      <c r="E539" s="117" t="s">
        <v>1707</v>
      </c>
      <c r="F539" s="147">
        <v>46319</v>
      </c>
      <c r="G539" s="111"/>
      <c r="H539" s="180" t="s">
        <v>1835</v>
      </c>
      <c r="I539" s="180" t="s">
        <v>1836</v>
      </c>
      <c r="J539" s="167" t="s">
        <v>1685</v>
      </c>
      <c r="K539" s="117" t="s">
        <v>1837</v>
      </c>
      <c r="L539" s="179">
        <v>1800</v>
      </c>
      <c r="M539" s="181">
        <v>37.25</v>
      </c>
      <c r="N539" s="117"/>
      <c r="O539" s="179">
        <v>3</v>
      </c>
      <c r="P539" s="137"/>
      <c r="Q539" s="117" t="s">
        <v>1838</v>
      </c>
      <c r="R539" s="117" t="s">
        <v>1512</v>
      </c>
      <c r="S539" s="140" t="s">
        <v>1839</v>
      </c>
      <c r="T539" s="117" t="s">
        <v>1514</v>
      </c>
    </row>
    <row r="540" s="111" customFormat="1" hidden="1" customHeight="1" spans="1:20">
      <c r="A540" s="144" t="s">
        <v>1508</v>
      </c>
      <c r="B540" s="134" t="s">
        <v>124</v>
      </c>
      <c r="C540" s="117" t="s">
        <v>118</v>
      </c>
      <c r="D540" s="179" t="s">
        <v>1781</v>
      </c>
      <c r="E540" s="117" t="s">
        <v>1707</v>
      </c>
      <c r="F540" s="147">
        <v>46319</v>
      </c>
      <c r="G540" s="111"/>
      <c r="H540" s="180" t="s">
        <v>1835</v>
      </c>
      <c r="I540" s="180" t="s">
        <v>1836</v>
      </c>
      <c r="J540" s="167" t="s">
        <v>1685</v>
      </c>
      <c r="K540" s="117" t="s">
        <v>1837</v>
      </c>
      <c r="L540" s="182">
        <v>1800</v>
      </c>
      <c r="M540" s="183">
        <v>37.2</v>
      </c>
      <c r="N540" s="117"/>
      <c r="O540" s="182">
        <v>3</v>
      </c>
      <c r="P540" s="137"/>
      <c r="Q540" s="117" t="s">
        <v>1838</v>
      </c>
      <c r="R540" s="117" t="s">
        <v>1512</v>
      </c>
      <c r="S540" s="140" t="s">
        <v>1839</v>
      </c>
      <c r="T540" s="117" t="s">
        <v>1514</v>
      </c>
    </row>
    <row r="541" s="111" customFormat="1" hidden="1" customHeight="1" spans="1:20">
      <c r="A541" s="144" t="s">
        <v>1508</v>
      </c>
      <c r="B541" s="134" t="s">
        <v>124</v>
      </c>
      <c r="C541" s="117" t="s">
        <v>118</v>
      </c>
      <c r="D541" s="179" t="s">
        <v>1667</v>
      </c>
      <c r="E541" s="117" t="s">
        <v>1707</v>
      </c>
      <c r="F541" s="147">
        <v>46319</v>
      </c>
      <c r="G541" s="111"/>
      <c r="H541" s="180" t="s">
        <v>1835</v>
      </c>
      <c r="I541" s="180" t="s">
        <v>1836</v>
      </c>
      <c r="J541" s="167" t="s">
        <v>1685</v>
      </c>
      <c r="K541" s="117" t="s">
        <v>1837</v>
      </c>
      <c r="L541" s="179">
        <v>1800</v>
      </c>
      <c r="M541" s="181">
        <v>37.2</v>
      </c>
      <c r="N541" s="117"/>
      <c r="O541" s="179">
        <v>3</v>
      </c>
      <c r="P541" s="137"/>
      <c r="Q541" s="117" t="s">
        <v>1838</v>
      </c>
      <c r="R541" s="117" t="s">
        <v>1512</v>
      </c>
      <c r="S541" s="140" t="s">
        <v>1839</v>
      </c>
      <c r="T541" s="117" t="s">
        <v>1514</v>
      </c>
    </row>
    <row r="542" s="111" customFormat="1" hidden="1" customHeight="1" spans="1:20">
      <c r="A542" s="144" t="s">
        <v>1508</v>
      </c>
      <c r="B542" s="134" t="s">
        <v>124</v>
      </c>
      <c r="C542" s="117" t="s">
        <v>118</v>
      </c>
      <c r="D542" s="179" t="s">
        <v>1668</v>
      </c>
      <c r="E542" s="117" t="s">
        <v>1707</v>
      </c>
      <c r="F542" s="147">
        <v>46319</v>
      </c>
      <c r="G542" s="111"/>
      <c r="H542" s="180" t="s">
        <v>1835</v>
      </c>
      <c r="I542" s="180" t="s">
        <v>1836</v>
      </c>
      <c r="J542" s="167" t="s">
        <v>1685</v>
      </c>
      <c r="K542" s="117" t="s">
        <v>1837</v>
      </c>
      <c r="L542" s="182">
        <v>1800</v>
      </c>
      <c r="M542" s="183">
        <v>37.45</v>
      </c>
      <c r="N542" s="117"/>
      <c r="O542" s="182">
        <v>3</v>
      </c>
      <c r="P542" s="137"/>
      <c r="Q542" s="117" t="s">
        <v>1838</v>
      </c>
      <c r="R542" s="117" t="s">
        <v>1512</v>
      </c>
      <c r="S542" s="140" t="s">
        <v>1839</v>
      </c>
      <c r="T542" s="117" t="s">
        <v>1514</v>
      </c>
    </row>
    <row r="543" s="111" customFormat="1" hidden="1" customHeight="1" spans="1:20">
      <c r="A543" s="144" t="s">
        <v>1508</v>
      </c>
      <c r="B543" s="134" t="s">
        <v>124</v>
      </c>
      <c r="C543" s="117" t="s">
        <v>118</v>
      </c>
      <c r="D543" s="179" t="s">
        <v>1669</v>
      </c>
      <c r="E543" s="117" t="s">
        <v>1707</v>
      </c>
      <c r="F543" s="147">
        <v>46319</v>
      </c>
      <c r="G543" s="111"/>
      <c r="H543" s="180" t="s">
        <v>1835</v>
      </c>
      <c r="I543" s="180" t="s">
        <v>1836</v>
      </c>
      <c r="J543" s="167" t="s">
        <v>1685</v>
      </c>
      <c r="K543" s="117" t="s">
        <v>1837</v>
      </c>
      <c r="L543" s="179">
        <v>1800</v>
      </c>
      <c r="M543" s="181">
        <v>37.3</v>
      </c>
      <c r="N543" s="117"/>
      <c r="O543" s="179">
        <v>3</v>
      </c>
      <c r="P543" s="137"/>
      <c r="Q543" s="117" t="s">
        <v>1838</v>
      </c>
      <c r="R543" s="117" t="s">
        <v>1512</v>
      </c>
      <c r="S543" s="140" t="s">
        <v>1839</v>
      </c>
      <c r="T543" s="117" t="s">
        <v>1514</v>
      </c>
    </row>
    <row r="544" s="111" customFormat="1" hidden="1" customHeight="1" spans="1:20">
      <c r="A544" s="144" t="s">
        <v>1508</v>
      </c>
      <c r="B544" s="134" t="s">
        <v>124</v>
      </c>
      <c r="C544" s="117" t="s">
        <v>118</v>
      </c>
      <c r="D544" s="179" t="s">
        <v>1670</v>
      </c>
      <c r="E544" s="117" t="s">
        <v>1707</v>
      </c>
      <c r="F544" s="147">
        <v>46319</v>
      </c>
      <c r="G544" s="111"/>
      <c r="H544" s="180" t="s">
        <v>1835</v>
      </c>
      <c r="I544" s="180" t="s">
        <v>1836</v>
      </c>
      <c r="J544" s="167" t="s">
        <v>1685</v>
      </c>
      <c r="K544" s="117" t="s">
        <v>1837</v>
      </c>
      <c r="L544" s="182">
        <v>1800</v>
      </c>
      <c r="M544" s="183">
        <v>37.45</v>
      </c>
      <c r="N544" s="117"/>
      <c r="O544" s="182">
        <v>3</v>
      </c>
      <c r="P544" s="137"/>
      <c r="Q544" s="117" t="s">
        <v>1838</v>
      </c>
      <c r="R544" s="117" t="s">
        <v>1512</v>
      </c>
      <c r="S544" s="140" t="s">
        <v>1839</v>
      </c>
      <c r="T544" s="117" t="s">
        <v>1514</v>
      </c>
    </row>
    <row r="545" s="111" customFormat="1" hidden="1" customHeight="1" spans="1:20">
      <c r="A545" s="144" t="s">
        <v>1508</v>
      </c>
      <c r="B545" s="134" t="s">
        <v>124</v>
      </c>
      <c r="C545" s="117" t="s">
        <v>118</v>
      </c>
      <c r="D545" s="179" t="s">
        <v>1671</v>
      </c>
      <c r="E545" s="117" t="s">
        <v>1707</v>
      </c>
      <c r="F545" s="147">
        <v>46319</v>
      </c>
      <c r="G545" s="111"/>
      <c r="H545" s="180" t="s">
        <v>1835</v>
      </c>
      <c r="I545" s="180" t="s">
        <v>1836</v>
      </c>
      <c r="J545" s="167" t="s">
        <v>1685</v>
      </c>
      <c r="K545" s="117" t="s">
        <v>1837</v>
      </c>
      <c r="L545" s="179">
        <v>1800</v>
      </c>
      <c r="M545" s="181">
        <v>37.6</v>
      </c>
      <c r="N545" s="117"/>
      <c r="O545" s="179">
        <v>3</v>
      </c>
      <c r="P545" s="137"/>
      <c r="Q545" s="117" t="s">
        <v>1838</v>
      </c>
      <c r="R545" s="117" t="s">
        <v>1512</v>
      </c>
      <c r="S545" s="140" t="s">
        <v>1839</v>
      </c>
      <c r="T545" s="117" t="s">
        <v>1514</v>
      </c>
    </row>
    <row r="546" s="111" customFormat="1" hidden="1" customHeight="1" spans="1:20">
      <c r="A546" s="144" t="s">
        <v>1508</v>
      </c>
      <c r="B546" s="134" t="s">
        <v>124</v>
      </c>
      <c r="C546" s="117" t="s">
        <v>118</v>
      </c>
      <c r="D546" s="179" t="s">
        <v>1672</v>
      </c>
      <c r="E546" s="117" t="s">
        <v>1707</v>
      </c>
      <c r="F546" s="147">
        <v>46319</v>
      </c>
      <c r="G546" s="111"/>
      <c r="H546" s="180" t="s">
        <v>1835</v>
      </c>
      <c r="I546" s="180" t="s">
        <v>1836</v>
      </c>
      <c r="J546" s="167" t="s">
        <v>1685</v>
      </c>
      <c r="K546" s="117" t="s">
        <v>1837</v>
      </c>
      <c r="L546" s="182">
        <v>1800</v>
      </c>
      <c r="M546" s="183">
        <v>37.5</v>
      </c>
      <c r="N546" s="117"/>
      <c r="O546" s="182">
        <v>3</v>
      </c>
      <c r="P546" s="137"/>
      <c r="Q546" s="117" t="s">
        <v>1838</v>
      </c>
      <c r="R546" s="117" t="s">
        <v>1512</v>
      </c>
      <c r="S546" s="140" t="s">
        <v>1839</v>
      </c>
      <c r="T546" s="117" t="s">
        <v>1514</v>
      </c>
    </row>
    <row r="547" s="111" customFormat="1" hidden="1" customHeight="1" spans="1:20">
      <c r="A547" s="144" t="s">
        <v>1508</v>
      </c>
      <c r="B547" s="134" t="s">
        <v>124</v>
      </c>
      <c r="C547" s="117" t="s">
        <v>118</v>
      </c>
      <c r="D547" s="179" t="s">
        <v>1673</v>
      </c>
      <c r="E547" s="117" t="s">
        <v>1707</v>
      </c>
      <c r="F547" s="147">
        <v>46319</v>
      </c>
      <c r="G547" s="111"/>
      <c r="H547" s="180" t="s">
        <v>1835</v>
      </c>
      <c r="I547" s="180" t="s">
        <v>1836</v>
      </c>
      <c r="J547" s="167" t="s">
        <v>1685</v>
      </c>
      <c r="K547" s="117" t="s">
        <v>1837</v>
      </c>
      <c r="L547" s="179">
        <v>1800</v>
      </c>
      <c r="M547" s="181">
        <v>37.75</v>
      </c>
      <c r="N547" s="117"/>
      <c r="O547" s="179">
        <v>3</v>
      </c>
      <c r="P547" s="137"/>
      <c r="Q547" s="117" t="s">
        <v>1838</v>
      </c>
      <c r="R547" s="117" t="s">
        <v>1512</v>
      </c>
      <c r="S547" s="140" t="s">
        <v>1839</v>
      </c>
      <c r="T547" s="117" t="s">
        <v>1514</v>
      </c>
    </row>
    <row r="548" s="111" customFormat="1" hidden="1" customHeight="1" spans="1:20">
      <c r="A548" s="144" t="s">
        <v>1508</v>
      </c>
      <c r="B548" s="134" t="s">
        <v>124</v>
      </c>
      <c r="C548" s="117" t="s">
        <v>118</v>
      </c>
      <c r="D548" s="179" t="s">
        <v>1674</v>
      </c>
      <c r="E548" s="117" t="s">
        <v>1707</v>
      </c>
      <c r="F548" s="147">
        <v>46319</v>
      </c>
      <c r="G548" s="111"/>
      <c r="H548" s="180" t="s">
        <v>1835</v>
      </c>
      <c r="I548" s="180" t="s">
        <v>1836</v>
      </c>
      <c r="J548" s="167" t="s">
        <v>1685</v>
      </c>
      <c r="K548" s="117" t="s">
        <v>1837</v>
      </c>
      <c r="L548" s="182">
        <v>1800</v>
      </c>
      <c r="M548" s="183">
        <v>37.55</v>
      </c>
      <c r="N548" s="117"/>
      <c r="O548" s="182">
        <v>3</v>
      </c>
      <c r="P548" s="137"/>
      <c r="Q548" s="117" t="s">
        <v>1838</v>
      </c>
      <c r="R548" s="117" t="s">
        <v>1512</v>
      </c>
      <c r="S548" s="140" t="s">
        <v>1839</v>
      </c>
      <c r="T548" s="117" t="s">
        <v>1514</v>
      </c>
    </row>
    <row r="549" s="111" customFormat="1" hidden="1" customHeight="1" spans="1:20">
      <c r="A549" s="144" t="s">
        <v>1508</v>
      </c>
      <c r="B549" s="134" t="s">
        <v>124</v>
      </c>
      <c r="C549" s="117" t="s">
        <v>118</v>
      </c>
      <c r="D549" s="179" t="s">
        <v>1675</v>
      </c>
      <c r="E549" s="117" t="s">
        <v>1707</v>
      </c>
      <c r="F549" s="147">
        <v>46319</v>
      </c>
      <c r="G549" s="111"/>
      <c r="H549" s="180" t="s">
        <v>1835</v>
      </c>
      <c r="I549" s="180" t="s">
        <v>1836</v>
      </c>
      <c r="J549" s="167" t="s">
        <v>1685</v>
      </c>
      <c r="K549" s="117" t="s">
        <v>1837</v>
      </c>
      <c r="L549" s="179">
        <v>1800</v>
      </c>
      <c r="M549" s="181">
        <v>37.05</v>
      </c>
      <c r="N549" s="117"/>
      <c r="O549" s="179">
        <v>3</v>
      </c>
      <c r="P549" s="137"/>
      <c r="Q549" s="117" t="s">
        <v>1838</v>
      </c>
      <c r="R549" s="117" t="s">
        <v>1512</v>
      </c>
      <c r="S549" s="140" t="s">
        <v>1839</v>
      </c>
      <c r="T549" s="117" t="s">
        <v>1514</v>
      </c>
    </row>
    <row r="550" s="111" customFormat="1" hidden="1" customHeight="1" spans="1:20">
      <c r="A550" s="144" t="s">
        <v>1508</v>
      </c>
      <c r="B550" s="134" t="s">
        <v>124</v>
      </c>
      <c r="C550" s="117" t="s">
        <v>118</v>
      </c>
      <c r="D550" s="179" t="s">
        <v>1676</v>
      </c>
      <c r="E550" s="117" t="s">
        <v>1707</v>
      </c>
      <c r="F550" s="147">
        <v>46319</v>
      </c>
      <c r="G550" s="111"/>
      <c r="H550" s="180" t="s">
        <v>1835</v>
      </c>
      <c r="I550" s="180" t="s">
        <v>1836</v>
      </c>
      <c r="J550" s="167" t="s">
        <v>1685</v>
      </c>
      <c r="K550" s="117" t="s">
        <v>1837</v>
      </c>
      <c r="L550" s="182">
        <v>1800</v>
      </c>
      <c r="M550" s="183">
        <v>37.1</v>
      </c>
      <c r="N550" s="117"/>
      <c r="O550" s="182">
        <v>3</v>
      </c>
      <c r="P550" s="137"/>
      <c r="Q550" s="117" t="s">
        <v>1838</v>
      </c>
      <c r="R550" s="117" t="s">
        <v>1512</v>
      </c>
      <c r="S550" s="140" t="s">
        <v>1839</v>
      </c>
      <c r="T550" s="117" t="s">
        <v>1514</v>
      </c>
    </row>
    <row r="551" s="111" customFormat="1" hidden="1" customHeight="1" spans="1:20">
      <c r="A551" s="144" t="s">
        <v>1508</v>
      </c>
      <c r="B551" s="134" t="s">
        <v>124</v>
      </c>
      <c r="C551" s="117" t="s">
        <v>118</v>
      </c>
      <c r="D551" s="179" t="s">
        <v>1677</v>
      </c>
      <c r="E551" s="117" t="s">
        <v>1707</v>
      </c>
      <c r="F551" s="147">
        <v>46319</v>
      </c>
      <c r="G551" s="111"/>
      <c r="H551" s="180" t="s">
        <v>1835</v>
      </c>
      <c r="I551" s="180" t="s">
        <v>1836</v>
      </c>
      <c r="J551" s="167" t="s">
        <v>1685</v>
      </c>
      <c r="K551" s="117" t="s">
        <v>1837</v>
      </c>
      <c r="L551" s="179">
        <v>1800</v>
      </c>
      <c r="M551" s="181">
        <v>37.2</v>
      </c>
      <c r="N551" s="117"/>
      <c r="O551" s="179">
        <v>3</v>
      </c>
      <c r="P551" s="137"/>
      <c r="Q551" s="117" t="s">
        <v>1838</v>
      </c>
      <c r="R551" s="117" t="s">
        <v>1512</v>
      </c>
      <c r="S551" s="140" t="s">
        <v>1839</v>
      </c>
      <c r="T551" s="117" t="s">
        <v>1514</v>
      </c>
    </row>
    <row r="552" s="111" customFormat="1" hidden="1" customHeight="1" spans="1:20">
      <c r="A552" s="144" t="s">
        <v>1508</v>
      </c>
      <c r="B552" s="134" t="s">
        <v>124</v>
      </c>
      <c r="C552" s="117" t="s">
        <v>118</v>
      </c>
      <c r="D552" s="179" t="s">
        <v>1678</v>
      </c>
      <c r="E552" s="117" t="s">
        <v>1707</v>
      </c>
      <c r="F552" s="147">
        <v>46319</v>
      </c>
      <c r="G552" s="111"/>
      <c r="H552" s="180" t="s">
        <v>1835</v>
      </c>
      <c r="I552" s="180" t="s">
        <v>1836</v>
      </c>
      <c r="J552" s="167" t="s">
        <v>1685</v>
      </c>
      <c r="K552" s="117" t="s">
        <v>1837</v>
      </c>
      <c r="L552" s="182">
        <v>1800</v>
      </c>
      <c r="M552" s="183">
        <v>37.15</v>
      </c>
      <c r="N552" s="117"/>
      <c r="O552" s="182">
        <v>3</v>
      </c>
      <c r="P552" s="137"/>
      <c r="Q552" s="117" t="s">
        <v>1838</v>
      </c>
      <c r="R552" s="117" t="s">
        <v>1512</v>
      </c>
      <c r="S552" s="140" t="s">
        <v>1839</v>
      </c>
      <c r="T552" s="117" t="s">
        <v>1514</v>
      </c>
    </row>
    <row r="553" s="111" customFormat="1" hidden="1" customHeight="1" spans="1:20">
      <c r="A553" s="144" t="s">
        <v>1508</v>
      </c>
      <c r="B553" s="134" t="s">
        <v>124</v>
      </c>
      <c r="C553" s="117" t="s">
        <v>118</v>
      </c>
      <c r="D553" s="179" t="s">
        <v>1782</v>
      </c>
      <c r="E553" s="117" t="s">
        <v>1707</v>
      </c>
      <c r="F553" s="147">
        <v>46319</v>
      </c>
      <c r="G553" s="111"/>
      <c r="H553" s="180" t="s">
        <v>1835</v>
      </c>
      <c r="I553" s="180" t="s">
        <v>1836</v>
      </c>
      <c r="J553" s="167" t="s">
        <v>1685</v>
      </c>
      <c r="K553" s="117" t="s">
        <v>1837</v>
      </c>
      <c r="L553" s="179">
        <v>1800</v>
      </c>
      <c r="M553" s="181">
        <v>37.05</v>
      </c>
      <c r="N553" s="117"/>
      <c r="O553" s="179">
        <v>3</v>
      </c>
      <c r="P553" s="137"/>
      <c r="Q553" s="117" t="s">
        <v>1838</v>
      </c>
      <c r="R553" s="117" t="s">
        <v>1512</v>
      </c>
      <c r="S553" s="140" t="s">
        <v>1839</v>
      </c>
      <c r="T553" s="117" t="s">
        <v>1514</v>
      </c>
    </row>
    <row r="554" s="111" customFormat="1" hidden="1" customHeight="1" spans="1:20">
      <c r="A554" s="144" t="s">
        <v>1508</v>
      </c>
      <c r="B554" s="134" t="s">
        <v>124</v>
      </c>
      <c r="C554" s="117" t="s">
        <v>118</v>
      </c>
      <c r="D554" s="179" t="s">
        <v>1783</v>
      </c>
      <c r="E554" s="117" t="s">
        <v>1707</v>
      </c>
      <c r="F554" s="147">
        <v>46319</v>
      </c>
      <c r="G554" s="111"/>
      <c r="H554" s="180" t="s">
        <v>1835</v>
      </c>
      <c r="I554" s="180" t="s">
        <v>1836</v>
      </c>
      <c r="J554" s="167" t="s">
        <v>1685</v>
      </c>
      <c r="K554" s="117" t="s">
        <v>1837</v>
      </c>
      <c r="L554" s="182">
        <v>1800</v>
      </c>
      <c r="M554" s="183">
        <v>36.95</v>
      </c>
      <c r="N554" s="117"/>
      <c r="O554" s="182">
        <v>3</v>
      </c>
      <c r="P554" s="137"/>
      <c r="Q554" s="117" t="s">
        <v>1838</v>
      </c>
      <c r="R554" s="117" t="s">
        <v>1512</v>
      </c>
      <c r="S554" s="140" t="s">
        <v>1839</v>
      </c>
      <c r="T554" s="117" t="s">
        <v>1514</v>
      </c>
    </row>
    <row r="555" s="111" customFormat="1" hidden="1" customHeight="1" spans="1:20">
      <c r="A555" s="144" t="s">
        <v>1508</v>
      </c>
      <c r="B555" s="134" t="s">
        <v>124</v>
      </c>
      <c r="C555" s="117" t="s">
        <v>118</v>
      </c>
      <c r="D555" s="179" t="s">
        <v>1840</v>
      </c>
      <c r="E555" s="117" t="s">
        <v>1707</v>
      </c>
      <c r="F555" s="147">
        <v>46319</v>
      </c>
      <c r="G555" s="111"/>
      <c r="H555" s="180" t="s">
        <v>1835</v>
      </c>
      <c r="I555" s="180" t="s">
        <v>1836</v>
      </c>
      <c r="J555" s="167" t="s">
        <v>1685</v>
      </c>
      <c r="K555" s="117" t="s">
        <v>1837</v>
      </c>
      <c r="L555" s="179">
        <v>1800</v>
      </c>
      <c r="M555" s="181">
        <v>37.25</v>
      </c>
      <c r="N555" s="117"/>
      <c r="O555" s="179">
        <v>3</v>
      </c>
      <c r="P555" s="137"/>
      <c r="Q555" s="117" t="s">
        <v>1838</v>
      </c>
      <c r="R555" s="117" t="s">
        <v>1512</v>
      </c>
      <c r="S555" s="140" t="s">
        <v>1839</v>
      </c>
      <c r="T555" s="117" t="s">
        <v>1514</v>
      </c>
    </row>
    <row r="556" s="111" customFormat="1" hidden="1" customHeight="1" spans="1:20">
      <c r="A556" s="144" t="s">
        <v>1508</v>
      </c>
      <c r="B556" s="134" t="s">
        <v>124</v>
      </c>
      <c r="C556" s="117" t="s">
        <v>118</v>
      </c>
      <c r="D556" s="179" t="s">
        <v>1841</v>
      </c>
      <c r="E556" s="117" t="s">
        <v>1707</v>
      </c>
      <c r="F556" s="147">
        <v>46319</v>
      </c>
      <c r="G556" s="111"/>
      <c r="H556" s="180" t="s">
        <v>1835</v>
      </c>
      <c r="I556" s="180" t="s">
        <v>1836</v>
      </c>
      <c r="J556" s="167" t="s">
        <v>1685</v>
      </c>
      <c r="K556" s="117" t="s">
        <v>1837</v>
      </c>
      <c r="L556" s="182">
        <v>1800</v>
      </c>
      <c r="M556" s="183">
        <v>37.35</v>
      </c>
      <c r="N556" s="117"/>
      <c r="O556" s="182">
        <v>3</v>
      </c>
      <c r="P556" s="137"/>
      <c r="Q556" s="117" t="s">
        <v>1838</v>
      </c>
      <c r="R556" s="117" t="s">
        <v>1512</v>
      </c>
      <c r="S556" s="140" t="s">
        <v>1839</v>
      </c>
      <c r="T556" s="117" t="s">
        <v>1514</v>
      </c>
    </row>
    <row r="557" s="111" customFormat="1" hidden="1" customHeight="1" spans="1:20">
      <c r="A557" s="144" t="s">
        <v>1508</v>
      </c>
      <c r="B557" s="134" t="s">
        <v>124</v>
      </c>
      <c r="C557" s="117" t="s">
        <v>118</v>
      </c>
      <c r="D557" s="179" t="s">
        <v>1842</v>
      </c>
      <c r="E557" s="117" t="s">
        <v>1707</v>
      </c>
      <c r="F557" s="147">
        <v>46319</v>
      </c>
      <c r="G557" s="111"/>
      <c r="H557" s="180" t="s">
        <v>1835</v>
      </c>
      <c r="I557" s="180" t="s">
        <v>1836</v>
      </c>
      <c r="J557" s="167" t="s">
        <v>1685</v>
      </c>
      <c r="K557" s="117" t="s">
        <v>1837</v>
      </c>
      <c r="L557" s="179">
        <v>1800</v>
      </c>
      <c r="M557" s="181">
        <v>36.95</v>
      </c>
      <c r="N557" s="117"/>
      <c r="O557" s="179">
        <v>3</v>
      </c>
      <c r="P557" s="137"/>
      <c r="Q557" s="117" t="s">
        <v>1838</v>
      </c>
      <c r="R557" s="117" t="s">
        <v>1512</v>
      </c>
      <c r="S557" s="140" t="s">
        <v>1839</v>
      </c>
      <c r="T557" s="117" t="s">
        <v>1514</v>
      </c>
    </row>
    <row r="558" s="111" customFormat="1" hidden="1" customHeight="1" spans="1:20">
      <c r="A558" s="144" t="s">
        <v>1508</v>
      </c>
      <c r="B558" s="134" t="s">
        <v>124</v>
      </c>
      <c r="C558" s="117" t="s">
        <v>118</v>
      </c>
      <c r="D558" s="179" t="s">
        <v>1843</v>
      </c>
      <c r="E558" s="117" t="s">
        <v>1707</v>
      </c>
      <c r="F558" s="147">
        <v>46319</v>
      </c>
      <c r="G558" s="111"/>
      <c r="H558" s="180" t="s">
        <v>1835</v>
      </c>
      <c r="I558" s="180" t="s">
        <v>1836</v>
      </c>
      <c r="J558" s="167" t="s">
        <v>1685</v>
      </c>
      <c r="K558" s="117" t="s">
        <v>1837</v>
      </c>
      <c r="L558" s="182">
        <v>1800</v>
      </c>
      <c r="M558" s="183">
        <v>37.1</v>
      </c>
      <c r="N558" s="117"/>
      <c r="O558" s="182">
        <v>3</v>
      </c>
      <c r="P558" s="137"/>
      <c r="Q558" s="117" t="s">
        <v>1838</v>
      </c>
      <c r="R558" s="117" t="s">
        <v>1512</v>
      </c>
      <c r="S558" s="140" t="s">
        <v>1839</v>
      </c>
      <c r="T558" s="117" t="s">
        <v>1514</v>
      </c>
    </row>
    <row r="559" s="111" customFormat="1" hidden="1" customHeight="1" spans="1:20">
      <c r="A559" s="144" t="s">
        <v>1508</v>
      </c>
      <c r="B559" s="134" t="s">
        <v>124</v>
      </c>
      <c r="C559" s="117" t="s">
        <v>118</v>
      </c>
      <c r="D559" s="179" t="s">
        <v>1844</v>
      </c>
      <c r="E559" s="117" t="s">
        <v>1707</v>
      </c>
      <c r="F559" s="147">
        <v>46319</v>
      </c>
      <c r="G559" s="111"/>
      <c r="H559" s="180" t="s">
        <v>1835</v>
      </c>
      <c r="I559" s="180" t="s">
        <v>1836</v>
      </c>
      <c r="J559" s="167" t="s">
        <v>1685</v>
      </c>
      <c r="K559" s="117" t="s">
        <v>1837</v>
      </c>
      <c r="L559" s="179">
        <v>1800</v>
      </c>
      <c r="M559" s="181">
        <v>37.4</v>
      </c>
      <c r="N559" s="117"/>
      <c r="O559" s="179">
        <v>3</v>
      </c>
      <c r="P559" s="137"/>
      <c r="Q559" s="117" t="s">
        <v>1838</v>
      </c>
      <c r="R559" s="117" t="s">
        <v>1512</v>
      </c>
      <c r="S559" s="140" t="s">
        <v>1839</v>
      </c>
      <c r="T559" s="117" t="s">
        <v>1514</v>
      </c>
    </row>
    <row r="560" s="111" customFormat="1" hidden="1" customHeight="1" spans="1:20">
      <c r="A560" s="144" t="s">
        <v>1508</v>
      </c>
      <c r="B560" s="134" t="s">
        <v>124</v>
      </c>
      <c r="C560" s="117" t="s">
        <v>118</v>
      </c>
      <c r="D560" s="179" t="s">
        <v>1845</v>
      </c>
      <c r="E560" s="117" t="s">
        <v>1707</v>
      </c>
      <c r="F560" s="147">
        <v>46319</v>
      </c>
      <c r="G560" s="111"/>
      <c r="H560" s="180" t="s">
        <v>1835</v>
      </c>
      <c r="I560" s="180" t="s">
        <v>1836</v>
      </c>
      <c r="J560" s="167" t="s">
        <v>1685</v>
      </c>
      <c r="K560" s="117" t="s">
        <v>1837</v>
      </c>
      <c r="L560" s="182">
        <v>1800</v>
      </c>
      <c r="M560" s="183">
        <v>37.25</v>
      </c>
      <c r="N560" s="117"/>
      <c r="O560" s="182">
        <v>3</v>
      </c>
      <c r="P560" s="137"/>
      <c r="Q560" s="117" t="s">
        <v>1838</v>
      </c>
      <c r="R560" s="117" t="s">
        <v>1512</v>
      </c>
      <c r="S560" s="140" t="s">
        <v>1839</v>
      </c>
      <c r="T560" s="117" t="s">
        <v>1514</v>
      </c>
    </row>
    <row r="561" s="111" customFormat="1" hidden="1" customHeight="1" spans="1:20">
      <c r="A561" s="144" t="s">
        <v>1508</v>
      </c>
      <c r="B561" s="134" t="s">
        <v>124</v>
      </c>
      <c r="C561" s="117" t="s">
        <v>118</v>
      </c>
      <c r="D561" s="179" t="s">
        <v>1846</v>
      </c>
      <c r="E561" s="117" t="s">
        <v>1707</v>
      </c>
      <c r="F561" s="147">
        <v>46319</v>
      </c>
      <c r="G561" s="111"/>
      <c r="H561" s="180" t="s">
        <v>1835</v>
      </c>
      <c r="I561" s="180" t="s">
        <v>1836</v>
      </c>
      <c r="J561" s="167" t="s">
        <v>1685</v>
      </c>
      <c r="K561" s="117" t="s">
        <v>1837</v>
      </c>
      <c r="L561" s="179">
        <v>1800</v>
      </c>
      <c r="M561" s="181">
        <v>37.25</v>
      </c>
      <c r="N561" s="117"/>
      <c r="O561" s="179">
        <v>3</v>
      </c>
      <c r="P561" s="137"/>
      <c r="Q561" s="117" t="s">
        <v>1838</v>
      </c>
      <c r="R561" s="117" t="s">
        <v>1512</v>
      </c>
      <c r="S561" s="140" t="s">
        <v>1839</v>
      </c>
      <c r="T561" s="117" t="s">
        <v>1514</v>
      </c>
    </row>
    <row r="562" s="111" customFormat="1" hidden="1" customHeight="1" spans="1:20">
      <c r="A562" s="144" t="s">
        <v>1508</v>
      </c>
      <c r="B562" s="134" t="s">
        <v>124</v>
      </c>
      <c r="C562" s="117" t="s">
        <v>118</v>
      </c>
      <c r="D562" s="179" t="s">
        <v>1847</v>
      </c>
      <c r="E562" s="117" t="s">
        <v>1707</v>
      </c>
      <c r="F562" s="147">
        <v>46319</v>
      </c>
      <c r="G562" s="111"/>
      <c r="H562" s="180" t="s">
        <v>1835</v>
      </c>
      <c r="I562" s="180" t="s">
        <v>1836</v>
      </c>
      <c r="J562" s="167" t="s">
        <v>1685</v>
      </c>
      <c r="K562" s="117" t="s">
        <v>1837</v>
      </c>
      <c r="L562" s="182">
        <v>1800</v>
      </c>
      <c r="M562" s="183">
        <v>24.85</v>
      </c>
      <c r="N562" s="117"/>
      <c r="O562" s="182">
        <v>2</v>
      </c>
      <c r="P562" s="137"/>
      <c r="Q562" s="117" t="s">
        <v>1838</v>
      </c>
      <c r="R562" s="117" t="s">
        <v>1512</v>
      </c>
      <c r="S562" s="140" t="s">
        <v>1839</v>
      </c>
      <c r="T562" s="117" t="s">
        <v>1514</v>
      </c>
    </row>
    <row r="563" s="111" customFormat="1" hidden="1" customHeight="1" spans="1:20">
      <c r="A563" s="144" t="s">
        <v>1508</v>
      </c>
      <c r="B563" s="134" t="s">
        <v>124</v>
      </c>
      <c r="C563" s="117" t="s">
        <v>118</v>
      </c>
      <c r="D563" s="179" t="s">
        <v>1848</v>
      </c>
      <c r="E563" s="117" t="s">
        <v>1707</v>
      </c>
      <c r="F563" s="147">
        <v>46319</v>
      </c>
      <c r="G563" s="111"/>
      <c r="H563" s="180" t="s">
        <v>1835</v>
      </c>
      <c r="I563" s="180" t="s">
        <v>1836</v>
      </c>
      <c r="J563" s="167" t="s">
        <v>1685</v>
      </c>
      <c r="K563" s="117" t="s">
        <v>1837</v>
      </c>
      <c r="L563" s="179">
        <v>1800</v>
      </c>
      <c r="M563" s="181">
        <v>24.85</v>
      </c>
      <c r="N563" s="117"/>
      <c r="O563" s="179">
        <v>2</v>
      </c>
      <c r="P563" s="137"/>
      <c r="Q563" s="117" t="s">
        <v>1838</v>
      </c>
      <c r="R563" s="117" t="s">
        <v>1512</v>
      </c>
      <c r="S563" s="140" t="s">
        <v>1839</v>
      </c>
      <c r="T563" s="117" t="s">
        <v>1514</v>
      </c>
    </row>
    <row r="564" s="111" customFormat="1" hidden="1" customHeight="1" spans="1:20">
      <c r="A564" s="144" t="s">
        <v>1508</v>
      </c>
      <c r="B564" s="134" t="s">
        <v>124</v>
      </c>
      <c r="C564" s="117" t="s">
        <v>118</v>
      </c>
      <c r="D564" s="179" t="s">
        <v>1849</v>
      </c>
      <c r="E564" s="117" t="s">
        <v>1707</v>
      </c>
      <c r="F564" s="147">
        <v>46319</v>
      </c>
      <c r="G564" s="111"/>
      <c r="H564" s="180" t="s">
        <v>1835</v>
      </c>
      <c r="I564" s="180" t="s">
        <v>1836</v>
      </c>
      <c r="J564" s="167" t="s">
        <v>1685</v>
      </c>
      <c r="K564" s="117" t="s">
        <v>1850</v>
      </c>
      <c r="L564" s="182">
        <v>1800</v>
      </c>
      <c r="M564" s="183">
        <v>31.5</v>
      </c>
      <c r="N564" s="117"/>
      <c r="O564" s="182">
        <v>3</v>
      </c>
      <c r="P564" s="137"/>
      <c r="Q564" s="117" t="s">
        <v>1838</v>
      </c>
      <c r="R564" s="117" t="s">
        <v>1512</v>
      </c>
      <c r="S564" s="140" t="s">
        <v>1839</v>
      </c>
      <c r="T564" s="117" t="s">
        <v>1514</v>
      </c>
    </row>
    <row r="565" s="111" customFormat="1" hidden="1" customHeight="1" spans="1:20">
      <c r="A565" s="144" t="s">
        <v>1508</v>
      </c>
      <c r="B565" s="134" t="s">
        <v>124</v>
      </c>
      <c r="C565" s="117" t="s">
        <v>118</v>
      </c>
      <c r="D565" s="179" t="s">
        <v>1851</v>
      </c>
      <c r="E565" s="117" t="s">
        <v>1707</v>
      </c>
      <c r="F565" s="147">
        <v>46319</v>
      </c>
      <c r="G565" s="111"/>
      <c r="H565" s="180" t="s">
        <v>1835</v>
      </c>
      <c r="I565" s="180" t="s">
        <v>1836</v>
      </c>
      <c r="J565" s="167" t="s">
        <v>1685</v>
      </c>
      <c r="K565" s="117" t="s">
        <v>1850</v>
      </c>
      <c r="L565" s="179">
        <v>1800</v>
      </c>
      <c r="M565" s="181">
        <v>1.35</v>
      </c>
      <c r="N565" s="117"/>
      <c r="O565" s="179">
        <v>1</v>
      </c>
      <c r="P565" s="137"/>
      <c r="Q565" s="117" t="s">
        <v>1838</v>
      </c>
      <c r="R565" s="117" t="s">
        <v>1512</v>
      </c>
      <c r="S565" s="140" t="s">
        <v>1839</v>
      </c>
      <c r="T565" s="117" t="s">
        <v>1514</v>
      </c>
    </row>
    <row r="566" s="111" customFormat="1" hidden="1" customHeight="1" spans="1:20">
      <c r="A566" s="144" t="s">
        <v>1508</v>
      </c>
      <c r="B566" s="134" t="s">
        <v>124</v>
      </c>
      <c r="C566" s="117" t="s">
        <v>118</v>
      </c>
      <c r="D566" s="182" t="s">
        <v>1852</v>
      </c>
      <c r="E566" s="117" t="s">
        <v>1707</v>
      </c>
      <c r="F566" s="147">
        <v>46319</v>
      </c>
      <c r="G566" s="111"/>
      <c r="H566" s="180" t="s">
        <v>1835</v>
      </c>
      <c r="I566" s="180" t="s">
        <v>1836</v>
      </c>
      <c r="J566" s="167" t="s">
        <v>1685</v>
      </c>
      <c r="K566" s="117" t="s">
        <v>1837</v>
      </c>
      <c r="L566" s="182">
        <v>1500</v>
      </c>
      <c r="M566" s="183">
        <v>51.1</v>
      </c>
      <c r="N566" s="117"/>
      <c r="O566" s="182">
        <v>5</v>
      </c>
      <c r="P566" s="137"/>
      <c r="Q566" s="117" t="s">
        <v>1838</v>
      </c>
      <c r="R566" s="117" t="s">
        <v>1512</v>
      </c>
      <c r="S566" s="140" t="s">
        <v>1839</v>
      </c>
      <c r="T566" s="117" t="s">
        <v>1514</v>
      </c>
    </row>
    <row r="567" s="111" customFormat="1" hidden="1" customHeight="1" spans="1:20">
      <c r="A567" s="144" t="s">
        <v>1508</v>
      </c>
      <c r="B567" s="134" t="s">
        <v>124</v>
      </c>
      <c r="C567" s="117" t="s">
        <v>118</v>
      </c>
      <c r="D567" s="182" t="s">
        <v>1853</v>
      </c>
      <c r="E567" s="117" t="s">
        <v>1707</v>
      </c>
      <c r="F567" s="147">
        <v>46319</v>
      </c>
      <c r="G567" s="111"/>
      <c r="H567" s="180" t="s">
        <v>1835</v>
      </c>
      <c r="I567" s="180" t="s">
        <v>1836</v>
      </c>
      <c r="J567" s="167" t="s">
        <v>1685</v>
      </c>
      <c r="K567" s="117" t="s">
        <v>1837</v>
      </c>
      <c r="L567" s="179">
        <v>1500</v>
      </c>
      <c r="M567" s="181">
        <v>50.95</v>
      </c>
      <c r="N567" s="117"/>
      <c r="O567" s="179">
        <v>5</v>
      </c>
      <c r="P567" s="137"/>
      <c r="Q567" s="117" t="s">
        <v>1838</v>
      </c>
      <c r="R567" s="117" t="s">
        <v>1512</v>
      </c>
      <c r="S567" s="140" t="s">
        <v>1839</v>
      </c>
      <c r="T567" s="117" t="s">
        <v>1514</v>
      </c>
    </row>
    <row r="568" s="111" customFormat="1" hidden="1" customHeight="1" spans="1:20">
      <c r="A568" s="144" t="s">
        <v>1508</v>
      </c>
      <c r="B568" s="134" t="s">
        <v>124</v>
      </c>
      <c r="C568" s="117" t="s">
        <v>118</v>
      </c>
      <c r="D568" s="182" t="s">
        <v>1854</v>
      </c>
      <c r="E568" s="117" t="s">
        <v>1707</v>
      </c>
      <c r="F568" s="147">
        <v>46319</v>
      </c>
      <c r="G568" s="111"/>
      <c r="H568" s="180" t="s">
        <v>1835</v>
      </c>
      <c r="I568" s="180" t="s">
        <v>1836</v>
      </c>
      <c r="J568" s="167" t="s">
        <v>1685</v>
      </c>
      <c r="K568" s="117" t="s">
        <v>1837</v>
      </c>
      <c r="L568" s="182">
        <v>1500</v>
      </c>
      <c r="M568" s="183">
        <v>50.95</v>
      </c>
      <c r="N568" s="117"/>
      <c r="O568" s="182">
        <v>5</v>
      </c>
      <c r="P568" s="137"/>
      <c r="Q568" s="117" t="s">
        <v>1838</v>
      </c>
      <c r="R568" s="117" t="s">
        <v>1512</v>
      </c>
      <c r="S568" s="140" t="s">
        <v>1839</v>
      </c>
      <c r="T568" s="117" t="s">
        <v>1514</v>
      </c>
    </row>
    <row r="569" s="111" customFormat="1" hidden="1" customHeight="1" spans="1:20">
      <c r="A569" s="144" t="s">
        <v>1508</v>
      </c>
      <c r="B569" s="134" t="s">
        <v>124</v>
      </c>
      <c r="C569" s="117" t="s">
        <v>118</v>
      </c>
      <c r="D569" s="182" t="s">
        <v>1855</v>
      </c>
      <c r="E569" s="117" t="s">
        <v>1707</v>
      </c>
      <c r="F569" s="147">
        <v>46319</v>
      </c>
      <c r="G569" s="111"/>
      <c r="H569" s="180" t="s">
        <v>1835</v>
      </c>
      <c r="I569" s="180" t="s">
        <v>1836</v>
      </c>
      <c r="J569" s="167" t="s">
        <v>1685</v>
      </c>
      <c r="K569" s="117" t="s">
        <v>1837</v>
      </c>
      <c r="L569" s="179">
        <v>1500</v>
      </c>
      <c r="M569" s="181">
        <v>51</v>
      </c>
      <c r="N569" s="117"/>
      <c r="O569" s="179">
        <v>5</v>
      </c>
      <c r="P569" s="137"/>
      <c r="Q569" s="117" t="s">
        <v>1838</v>
      </c>
      <c r="R569" s="117" t="s">
        <v>1512</v>
      </c>
      <c r="S569" s="140" t="s">
        <v>1839</v>
      </c>
      <c r="T569" s="117" t="s">
        <v>1514</v>
      </c>
    </row>
    <row r="570" s="111" customFormat="1" hidden="1" customHeight="1" spans="1:20">
      <c r="A570" s="144" t="s">
        <v>1508</v>
      </c>
      <c r="B570" s="134" t="s">
        <v>124</v>
      </c>
      <c r="C570" s="117" t="s">
        <v>118</v>
      </c>
      <c r="D570" s="182" t="s">
        <v>1856</v>
      </c>
      <c r="E570" s="117" t="s">
        <v>1707</v>
      </c>
      <c r="F570" s="147">
        <v>46319</v>
      </c>
      <c r="G570" s="111"/>
      <c r="H570" s="180" t="s">
        <v>1835</v>
      </c>
      <c r="I570" s="180" t="s">
        <v>1836</v>
      </c>
      <c r="J570" s="167" t="s">
        <v>1685</v>
      </c>
      <c r="K570" s="117" t="s">
        <v>1837</v>
      </c>
      <c r="L570" s="182">
        <v>1500</v>
      </c>
      <c r="M570" s="183">
        <v>50.95</v>
      </c>
      <c r="N570" s="117"/>
      <c r="O570" s="182">
        <v>5</v>
      </c>
      <c r="P570" s="137"/>
      <c r="Q570" s="117" t="s">
        <v>1838</v>
      </c>
      <c r="R570" s="117" t="s">
        <v>1512</v>
      </c>
      <c r="S570" s="140" t="s">
        <v>1839</v>
      </c>
      <c r="T570" s="117" t="s">
        <v>1514</v>
      </c>
    </row>
    <row r="571" s="111" customFormat="1" hidden="1" customHeight="1" spans="1:20">
      <c r="A571" s="144" t="s">
        <v>1508</v>
      </c>
      <c r="B571" s="134" t="s">
        <v>124</v>
      </c>
      <c r="C571" s="117" t="s">
        <v>118</v>
      </c>
      <c r="D571" s="182" t="s">
        <v>1857</v>
      </c>
      <c r="E571" s="117" t="s">
        <v>1707</v>
      </c>
      <c r="F571" s="147">
        <v>46319</v>
      </c>
      <c r="G571" s="111"/>
      <c r="H571" s="180" t="s">
        <v>1835</v>
      </c>
      <c r="I571" s="180" t="s">
        <v>1836</v>
      </c>
      <c r="J571" s="167" t="s">
        <v>1685</v>
      </c>
      <c r="K571" s="117" t="s">
        <v>1837</v>
      </c>
      <c r="L571" s="179">
        <v>1500</v>
      </c>
      <c r="M571" s="181">
        <v>51.25</v>
      </c>
      <c r="N571" s="117"/>
      <c r="O571" s="179">
        <v>5</v>
      </c>
      <c r="P571" s="137"/>
      <c r="Q571" s="117" t="s">
        <v>1838</v>
      </c>
      <c r="R571" s="117" t="s">
        <v>1512</v>
      </c>
      <c r="S571" s="140" t="s">
        <v>1839</v>
      </c>
      <c r="T571" s="117" t="s">
        <v>1514</v>
      </c>
    </row>
    <row r="572" s="111" customFormat="1" hidden="1" customHeight="1" spans="1:20">
      <c r="A572" s="144" t="s">
        <v>1508</v>
      </c>
      <c r="B572" s="134" t="s">
        <v>124</v>
      </c>
      <c r="C572" s="117" t="s">
        <v>118</v>
      </c>
      <c r="D572" s="182" t="s">
        <v>1858</v>
      </c>
      <c r="E572" s="117" t="s">
        <v>1707</v>
      </c>
      <c r="F572" s="147">
        <v>46319</v>
      </c>
      <c r="G572" s="111"/>
      <c r="H572" s="180" t="s">
        <v>1835</v>
      </c>
      <c r="I572" s="180" t="s">
        <v>1836</v>
      </c>
      <c r="J572" s="167" t="s">
        <v>1685</v>
      </c>
      <c r="K572" s="117" t="s">
        <v>1837</v>
      </c>
      <c r="L572" s="182">
        <v>1500</v>
      </c>
      <c r="M572" s="183">
        <v>51.1</v>
      </c>
      <c r="N572" s="117"/>
      <c r="O572" s="182">
        <v>5</v>
      </c>
      <c r="P572" s="137"/>
      <c r="Q572" s="117" t="s">
        <v>1838</v>
      </c>
      <c r="R572" s="117" t="s">
        <v>1512</v>
      </c>
      <c r="S572" s="140" t="s">
        <v>1839</v>
      </c>
      <c r="T572" s="117" t="s">
        <v>1514</v>
      </c>
    </row>
    <row r="573" s="111" customFormat="1" hidden="1" customHeight="1" spans="1:20">
      <c r="A573" s="144" t="s">
        <v>1508</v>
      </c>
      <c r="B573" s="134" t="s">
        <v>124</v>
      </c>
      <c r="C573" s="117" t="s">
        <v>118</v>
      </c>
      <c r="D573" s="182" t="s">
        <v>1859</v>
      </c>
      <c r="E573" s="117" t="s">
        <v>1707</v>
      </c>
      <c r="F573" s="147">
        <v>46319</v>
      </c>
      <c r="G573" s="111"/>
      <c r="H573" s="180" t="s">
        <v>1835</v>
      </c>
      <c r="I573" s="180" t="s">
        <v>1836</v>
      </c>
      <c r="J573" s="167" t="s">
        <v>1685</v>
      </c>
      <c r="K573" s="117" t="s">
        <v>1837</v>
      </c>
      <c r="L573" s="179">
        <v>1500</v>
      </c>
      <c r="M573" s="181">
        <v>51.15</v>
      </c>
      <c r="N573" s="117"/>
      <c r="O573" s="179">
        <v>5</v>
      </c>
      <c r="P573" s="137"/>
      <c r="Q573" s="117" t="s">
        <v>1838</v>
      </c>
      <c r="R573" s="117" t="s">
        <v>1512</v>
      </c>
      <c r="S573" s="140" t="s">
        <v>1839</v>
      </c>
      <c r="T573" s="117" t="s">
        <v>1514</v>
      </c>
    </row>
    <row r="574" s="111" customFormat="1" hidden="1" customHeight="1" spans="1:20">
      <c r="A574" s="144" t="s">
        <v>1508</v>
      </c>
      <c r="B574" s="134" t="s">
        <v>124</v>
      </c>
      <c r="C574" s="117" t="s">
        <v>118</v>
      </c>
      <c r="D574" s="182" t="s">
        <v>1860</v>
      </c>
      <c r="E574" s="117" t="s">
        <v>1707</v>
      </c>
      <c r="F574" s="147">
        <v>46319</v>
      </c>
      <c r="G574" s="111"/>
      <c r="H574" s="180" t="s">
        <v>1835</v>
      </c>
      <c r="I574" s="180" t="s">
        <v>1836</v>
      </c>
      <c r="J574" s="167" t="s">
        <v>1685</v>
      </c>
      <c r="K574" s="117" t="s">
        <v>1837</v>
      </c>
      <c r="L574" s="182">
        <v>1500</v>
      </c>
      <c r="M574" s="183">
        <v>51.05</v>
      </c>
      <c r="N574" s="117"/>
      <c r="O574" s="182">
        <v>5</v>
      </c>
      <c r="P574" s="137"/>
      <c r="Q574" s="117" t="s">
        <v>1838</v>
      </c>
      <c r="R574" s="117" t="s">
        <v>1512</v>
      </c>
      <c r="S574" s="140" t="s">
        <v>1839</v>
      </c>
      <c r="T574" s="117" t="s">
        <v>1514</v>
      </c>
    </row>
    <row r="575" s="111" customFormat="1" hidden="1" customHeight="1" spans="1:20">
      <c r="A575" s="144" t="s">
        <v>1508</v>
      </c>
      <c r="B575" s="134" t="s">
        <v>124</v>
      </c>
      <c r="C575" s="117" t="s">
        <v>118</v>
      </c>
      <c r="D575" s="182" t="s">
        <v>1861</v>
      </c>
      <c r="E575" s="117" t="s">
        <v>1707</v>
      </c>
      <c r="F575" s="147">
        <v>46319</v>
      </c>
      <c r="G575" s="111"/>
      <c r="H575" s="180" t="s">
        <v>1835</v>
      </c>
      <c r="I575" s="180" t="s">
        <v>1836</v>
      </c>
      <c r="J575" s="167" t="s">
        <v>1685</v>
      </c>
      <c r="K575" s="117" t="s">
        <v>1837</v>
      </c>
      <c r="L575" s="179">
        <v>1500</v>
      </c>
      <c r="M575" s="181">
        <v>51</v>
      </c>
      <c r="N575" s="117"/>
      <c r="O575" s="179">
        <v>5</v>
      </c>
      <c r="P575" s="137"/>
      <c r="Q575" s="117" t="s">
        <v>1838</v>
      </c>
      <c r="R575" s="117" t="s">
        <v>1512</v>
      </c>
      <c r="S575" s="140" t="s">
        <v>1839</v>
      </c>
      <c r="T575" s="117" t="s">
        <v>1514</v>
      </c>
    </row>
    <row r="576" s="111" customFormat="1" hidden="1" customHeight="1" spans="1:20">
      <c r="A576" s="144" t="s">
        <v>1508</v>
      </c>
      <c r="B576" s="134" t="s">
        <v>124</v>
      </c>
      <c r="C576" s="117" t="s">
        <v>118</v>
      </c>
      <c r="D576" s="182" t="s">
        <v>1862</v>
      </c>
      <c r="E576" s="117" t="s">
        <v>1707</v>
      </c>
      <c r="F576" s="147">
        <v>46319</v>
      </c>
      <c r="G576" s="111"/>
      <c r="H576" s="180" t="s">
        <v>1835</v>
      </c>
      <c r="I576" s="180" t="s">
        <v>1836</v>
      </c>
      <c r="J576" s="167" t="s">
        <v>1685</v>
      </c>
      <c r="K576" s="117" t="s">
        <v>1837</v>
      </c>
      <c r="L576" s="182">
        <v>1500</v>
      </c>
      <c r="M576" s="183">
        <v>51.15</v>
      </c>
      <c r="N576" s="117"/>
      <c r="O576" s="182">
        <v>5</v>
      </c>
      <c r="P576" s="137"/>
      <c r="Q576" s="117" t="s">
        <v>1838</v>
      </c>
      <c r="R576" s="117" t="s">
        <v>1512</v>
      </c>
      <c r="S576" s="140" t="s">
        <v>1839</v>
      </c>
      <c r="T576" s="117" t="s">
        <v>1514</v>
      </c>
    </row>
    <row r="577" s="111" customFormat="1" hidden="1" customHeight="1" spans="1:20">
      <c r="A577" s="144" t="s">
        <v>1508</v>
      </c>
      <c r="B577" s="134" t="s">
        <v>124</v>
      </c>
      <c r="C577" s="117" t="s">
        <v>118</v>
      </c>
      <c r="D577" s="182" t="s">
        <v>1863</v>
      </c>
      <c r="E577" s="117" t="s">
        <v>1707</v>
      </c>
      <c r="F577" s="147">
        <v>46319</v>
      </c>
      <c r="G577" s="111"/>
      <c r="H577" s="180" t="s">
        <v>1835</v>
      </c>
      <c r="I577" s="180" t="s">
        <v>1836</v>
      </c>
      <c r="J577" s="167" t="s">
        <v>1685</v>
      </c>
      <c r="K577" s="117" t="s">
        <v>1837</v>
      </c>
      <c r="L577" s="179">
        <v>1500</v>
      </c>
      <c r="M577" s="181">
        <v>50.9</v>
      </c>
      <c r="N577" s="117"/>
      <c r="O577" s="179">
        <v>5</v>
      </c>
      <c r="P577" s="137"/>
      <c r="Q577" s="117" t="s">
        <v>1838</v>
      </c>
      <c r="R577" s="117" t="s">
        <v>1512</v>
      </c>
      <c r="S577" s="140" t="s">
        <v>1839</v>
      </c>
      <c r="T577" s="117" t="s">
        <v>1514</v>
      </c>
    </row>
    <row r="578" s="111" customFormat="1" hidden="1" customHeight="1" spans="1:20">
      <c r="A578" s="144" t="s">
        <v>1508</v>
      </c>
      <c r="B578" s="134" t="s">
        <v>124</v>
      </c>
      <c r="C578" s="117" t="s">
        <v>118</v>
      </c>
      <c r="D578" s="182" t="s">
        <v>1864</v>
      </c>
      <c r="E578" s="117" t="s">
        <v>1707</v>
      </c>
      <c r="F578" s="147">
        <v>46319</v>
      </c>
      <c r="G578" s="111"/>
      <c r="H578" s="180" t="s">
        <v>1835</v>
      </c>
      <c r="I578" s="180" t="s">
        <v>1836</v>
      </c>
      <c r="J578" s="167" t="s">
        <v>1685</v>
      </c>
      <c r="K578" s="117" t="s">
        <v>1837</v>
      </c>
      <c r="L578" s="182">
        <v>1500</v>
      </c>
      <c r="M578" s="183">
        <v>51.1</v>
      </c>
      <c r="N578" s="117"/>
      <c r="O578" s="182">
        <v>5</v>
      </c>
      <c r="P578" s="137"/>
      <c r="Q578" s="117" t="s">
        <v>1838</v>
      </c>
      <c r="R578" s="117" t="s">
        <v>1512</v>
      </c>
      <c r="S578" s="140" t="s">
        <v>1839</v>
      </c>
      <c r="T578" s="117" t="s">
        <v>1514</v>
      </c>
    </row>
    <row r="579" s="111" customFormat="1" hidden="1" customHeight="1" spans="1:20">
      <c r="A579" s="144" t="s">
        <v>1508</v>
      </c>
      <c r="B579" s="134" t="s">
        <v>124</v>
      </c>
      <c r="C579" s="117" t="s">
        <v>118</v>
      </c>
      <c r="D579" s="182" t="s">
        <v>1865</v>
      </c>
      <c r="E579" s="117" t="s">
        <v>1707</v>
      </c>
      <c r="F579" s="147">
        <v>46319</v>
      </c>
      <c r="G579" s="111"/>
      <c r="H579" s="180" t="s">
        <v>1835</v>
      </c>
      <c r="I579" s="180" t="s">
        <v>1836</v>
      </c>
      <c r="J579" s="167" t="s">
        <v>1685</v>
      </c>
      <c r="K579" s="117" t="s">
        <v>1837</v>
      </c>
      <c r="L579" s="179">
        <v>1500</v>
      </c>
      <c r="M579" s="181">
        <v>51.2</v>
      </c>
      <c r="N579" s="117"/>
      <c r="O579" s="179">
        <v>5</v>
      </c>
      <c r="P579" s="137"/>
      <c r="Q579" s="117" t="s">
        <v>1838</v>
      </c>
      <c r="R579" s="117" t="s">
        <v>1512</v>
      </c>
      <c r="S579" s="140" t="s">
        <v>1839</v>
      </c>
      <c r="T579" s="117" t="s">
        <v>1514</v>
      </c>
    </row>
    <row r="580" s="111" customFormat="1" hidden="1" customHeight="1" spans="1:20">
      <c r="A580" s="144" t="s">
        <v>1508</v>
      </c>
      <c r="B580" s="134" t="s">
        <v>124</v>
      </c>
      <c r="C580" s="117" t="s">
        <v>118</v>
      </c>
      <c r="D580" s="182" t="s">
        <v>1866</v>
      </c>
      <c r="E580" s="117" t="s">
        <v>1707</v>
      </c>
      <c r="F580" s="147">
        <v>46319</v>
      </c>
      <c r="G580" s="111"/>
      <c r="H580" s="180" t="s">
        <v>1835</v>
      </c>
      <c r="I580" s="180" t="s">
        <v>1836</v>
      </c>
      <c r="J580" s="167" t="s">
        <v>1685</v>
      </c>
      <c r="K580" s="117" t="s">
        <v>1837</v>
      </c>
      <c r="L580" s="182">
        <v>1500</v>
      </c>
      <c r="M580" s="183">
        <v>51.05</v>
      </c>
      <c r="N580" s="117"/>
      <c r="O580" s="182">
        <v>5</v>
      </c>
      <c r="P580" s="137"/>
      <c r="Q580" s="117" t="s">
        <v>1838</v>
      </c>
      <c r="R580" s="117" t="s">
        <v>1512</v>
      </c>
      <c r="S580" s="140" t="s">
        <v>1839</v>
      </c>
      <c r="T580" s="117" t="s">
        <v>1514</v>
      </c>
    </row>
    <row r="581" s="111" customFormat="1" hidden="1" customHeight="1" spans="1:20">
      <c r="A581" s="144" t="s">
        <v>1508</v>
      </c>
      <c r="B581" s="134" t="s">
        <v>124</v>
      </c>
      <c r="C581" s="117" t="s">
        <v>118</v>
      </c>
      <c r="D581" s="182" t="s">
        <v>1867</v>
      </c>
      <c r="E581" s="117" t="s">
        <v>1707</v>
      </c>
      <c r="F581" s="147">
        <v>46319</v>
      </c>
      <c r="G581" s="111"/>
      <c r="H581" s="180" t="s">
        <v>1835</v>
      </c>
      <c r="I581" s="180" t="s">
        <v>1836</v>
      </c>
      <c r="J581" s="167" t="s">
        <v>1685</v>
      </c>
      <c r="K581" s="117" t="s">
        <v>1837</v>
      </c>
      <c r="L581" s="179">
        <v>1500</v>
      </c>
      <c r="M581" s="181">
        <v>51.35</v>
      </c>
      <c r="N581" s="117"/>
      <c r="O581" s="179">
        <v>5</v>
      </c>
      <c r="P581" s="137"/>
      <c r="Q581" s="117" t="s">
        <v>1838</v>
      </c>
      <c r="R581" s="117" t="s">
        <v>1512</v>
      </c>
      <c r="S581" s="140" t="s">
        <v>1839</v>
      </c>
      <c r="T581" s="117" t="s">
        <v>1514</v>
      </c>
    </row>
    <row r="582" s="111" customFormat="1" hidden="1" customHeight="1" spans="1:20">
      <c r="A582" s="144" t="s">
        <v>1508</v>
      </c>
      <c r="B582" s="134" t="s">
        <v>124</v>
      </c>
      <c r="C582" s="117" t="s">
        <v>118</v>
      </c>
      <c r="D582" s="182" t="s">
        <v>1868</v>
      </c>
      <c r="E582" s="117" t="s">
        <v>1707</v>
      </c>
      <c r="F582" s="147">
        <v>46319</v>
      </c>
      <c r="G582" s="111"/>
      <c r="H582" s="180" t="s">
        <v>1835</v>
      </c>
      <c r="I582" s="180" t="s">
        <v>1836</v>
      </c>
      <c r="J582" s="167" t="s">
        <v>1685</v>
      </c>
      <c r="K582" s="117" t="s">
        <v>1837</v>
      </c>
      <c r="L582" s="182">
        <v>1500</v>
      </c>
      <c r="M582" s="183">
        <v>41.5</v>
      </c>
      <c r="N582" s="117"/>
      <c r="O582" s="182">
        <v>4</v>
      </c>
      <c r="P582" s="137"/>
      <c r="Q582" s="117" t="s">
        <v>1838</v>
      </c>
      <c r="R582" s="117" t="s">
        <v>1512</v>
      </c>
      <c r="S582" s="140" t="s">
        <v>1839</v>
      </c>
      <c r="T582" s="117" t="s">
        <v>1514</v>
      </c>
    </row>
    <row r="583" s="111" customFormat="1" hidden="1" customHeight="1" spans="1:20">
      <c r="A583" s="144" t="s">
        <v>1508</v>
      </c>
      <c r="B583" s="134" t="s">
        <v>124</v>
      </c>
      <c r="C583" s="117" t="s">
        <v>118</v>
      </c>
      <c r="D583" s="179" t="s">
        <v>1869</v>
      </c>
      <c r="E583" s="117" t="s">
        <v>1707</v>
      </c>
      <c r="F583" s="147">
        <v>46319</v>
      </c>
      <c r="G583" s="111"/>
      <c r="H583" s="180" t="s">
        <v>1835</v>
      </c>
      <c r="I583" s="180" t="s">
        <v>1836</v>
      </c>
      <c r="J583" s="167" t="s">
        <v>1685</v>
      </c>
      <c r="K583" s="117" t="s">
        <v>1837</v>
      </c>
      <c r="L583" s="179">
        <v>1500</v>
      </c>
      <c r="M583" s="181">
        <v>17</v>
      </c>
      <c r="N583" s="117"/>
      <c r="O583" s="179">
        <v>2</v>
      </c>
      <c r="P583" s="137"/>
      <c r="Q583" s="117" t="s">
        <v>1838</v>
      </c>
      <c r="R583" s="117" t="s">
        <v>1512</v>
      </c>
      <c r="S583" s="140" t="s">
        <v>1839</v>
      </c>
      <c r="T583" s="117" t="s">
        <v>1514</v>
      </c>
    </row>
    <row r="584" s="111" customFormat="1" hidden="1" customHeight="1" spans="1:20">
      <c r="A584" s="144" t="s">
        <v>1508</v>
      </c>
      <c r="B584" s="134" t="s">
        <v>124</v>
      </c>
      <c r="C584" s="117" t="s">
        <v>118</v>
      </c>
      <c r="D584" s="182" t="s">
        <v>1870</v>
      </c>
      <c r="E584" s="117" t="s">
        <v>1707</v>
      </c>
      <c r="F584" s="147">
        <v>46319</v>
      </c>
      <c r="G584" s="111"/>
      <c r="H584" s="180" t="s">
        <v>1835</v>
      </c>
      <c r="I584" s="180" t="s">
        <v>1836</v>
      </c>
      <c r="J584" s="167" t="s">
        <v>1685</v>
      </c>
      <c r="K584" s="117" t="s">
        <v>1850</v>
      </c>
      <c r="L584" s="182">
        <v>1500</v>
      </c>
      <c r="M584" s="183">
        <v>56.35</v>
      </c>
      <c r="N584" s="117"/>
      <c r="O584" s="182">
        <v>5</v>
      </c>
      <c r="P584" s="137"/>
      <c r="Q584" s="117" t="s">
        <v>1838</v>
      </c>
      <c r="R584" s="117" t="s">
        <v>1512</v>
      </c>
      <c r="S584" s="140" t="s">
        <v>1839</v>
      </c>
      <c r="T584" s="117" t="s">
        <v>1514</v>
      </c>
    </row>
    <row r="585" s="111" customFormat="1" hidden="1" customHeight="1" spans="1:20">
      <c r="A585" s="144" t="s">
        <v>1508</v>
      </c>
      <c r="B585" s="134" t="s">
        <v>124</v>
      </c>
      <c r="C585" s="117" t="s">
        <v>118</v>
      </c>
      <c r="D585" s="182" t="s">
        <v>1871</v>
      </c>
      <c r="E585" s="117" t="s">
        <v>1707</v>
      </c>
      <c r="F585" s="147">
        <v>46319</v>
      </c>
      <c r="G585" s="111"/>
      <c r="H585" s="180" t="s">
        <v>1835</v>
      </c>
      <c r="I585" s="180" t="s">
        <v>1836</v>
      </c>
      <c r="J585" s="167" t="s">
        <v>1685</v>
      </c>
      <c r="K585" s="117" t="s">
        <v>1850</v>
      </c>
      <c r="L585" s="179">
        <v>1500</v>
      </c>
      <c r="M585" s="181">
        <v>55.95</v>
      </c>
      <c r="N585" s="117"/>
      <c r="O585" s="179">
        <v>5</v>
      </c>
      <c r="P585" s="137"/>
      <c r="Q585" s="117" t="s">
        <v>1838</v>
      </c>
      <c r="R585" s="117" t="s">
        <v>1512</v>
      </c>
      <c r="S585" s="140" t="s">
        <v>1839</v>
      </c>
      <c r="T585" s="117" t="s">
        <v>1514</v>
      </c>
    </row>
    <row r="586" s="111" customFormat="1" hidden="1" customHeight="1" spans="1:20">
      <c r="A586" s="144" t="s">
        <v>1508</v>
      </c>
      <c r="B586" s="134" t="s">
        <v>124</v>
      </c>
      <c r="C586" s="117" t="s">
        <v>118</v>
      </c>
      <c r="D586" s="182" t="s">
        <v>1872</v>
      </c>
      <c r="E586" s="117" t="s">
        <v>1707</v>
      </c>
      <c r="F586" s="147">
        <v>46319</v>
      </c>
      <c r="G586" s="111"/>
      <c r="H586" s="180" t="s">
        <v>1835</v>
      </c>
      <c r="I586" s="180" t="s">
        <v>1836</v>
      </c>
      <c r="J586" s="167" t="s">
        <v>1685</v>
      </c>
      <c r="K586" s="117" t="s">
        <v>1850</v>
      </c>
      <c r="L586" s="182">
        <v>1500</v>
      </c>
      <c r="M586" s="183">
        <v>56.15</v>
      </c>
      <c r="N586" s="117"/>
      <c r="O586" s="182">
        <v>5</v>
      </c>
      <c r="P586" s="137"/>
      <c r="Q586" s="117" t="s">
        <v>1838</v>
      </c>
      <c r="R586" s="117" t="s">
        <v>1512</v>
      </c>
      <c r="S586" s="140" t="s">
        <v>1839</v>
      </c>
      <c r="T586" s="117" t="s">
        <v>1514</v>
      </c>
    </row>
    <row r="587" s="111" customFormat="1" hidden="1" customHeight="1" spans="1:20">
      <c r="A587" s="144" t="s">
        <v>1508</v>
      </c>
      <c r="B587" s="134" t="s">
        <v>124</v>
      </c>
      <c r="C587" s="117" t="s">
        <v>118</v>
      </c>
      <c r="D587" s="182" t="s">
        <v>1873</v>
      </c>
      <c r="E587" s="117" t="s">
        <v>1707</v>
      </c>
      <c r="F587" s="147">
        <v>46319</v>
      </c>
      <c r="G587" s="111"/>
      <c r="H587" s="180" t="s">
        <v>1835</v>
      </c>
      <c r="I587" s="180" t="s">
        <v>1836</v>
      </c>
      <c r="J587" s="167" t="s">
        <v>1685</v>
      </c>
      <c r="K587" s="117" t="s">
        <v>1850</v>
      </c>
      <c r="L587" s="179">
        <v>1500</v>
      </c>
      <c r="M587" s="181">
        <v>56.15</v>
      </c>
      <c r="N587" s="117"/>
      <c r="O587" s="179">
        <v>5</v>
      </c>
      <c r="P587" s="137"/>
      <c r="Q587" s="117" t="s">
        <v>1838</v>
      </c>
      <c r="R587" s="117" t="s">
        <v>1512</v>
      </c>
      <c r="S587" s="140" t="s">
        <v>1839</v>
      </c>
      <c r="T587" s="117" t="s">
        <v>1514</v>
      </c>
    </row>
    <row r="588" s="111" customFormat="1" hidden="1" customHeight="1" spans="1:20">
      <c r="A588" s="144" t="s">
        <v>1508</v>
      </c>
      <c r="B588" s="134" t="s">
        <v>124</v>
      </c>
      <c r="C588" s="117" t="s">
        <v>118</v>
      </c>
      <c r="D588" s="182" t="s">
        <v>1874</v>
      </c>
      <c r="E588" s="117" t="s">
        <v>1707</v>
      </c>
      <c r="F588" s="147">
        <v>46319</v>
      </c>
      <c r="G588" s="111"/>
      <c r="H588" s="180" t="s">
        <v>1835</v>
      </c>
      <c r="I588" s="180" t="s">
        <v>1836</v>
      </c>
      <c r="J588" s="167" t="s">
        <v>1685</v>
      </c>
      <c r="K588" s="117" t="s">
        <v>1850</v>
      </c>
      <c r="L588" s="182">
        <v>1500</v>
      </c>
      <c r="M588" s="183">
        <v>56</v>
      </c>
      <c r="N588" s="117"/>
      <c r="O588" s="182">
        <v>5</v>
      </c>
      <c r="P588" s="137"/>
      <c r="Q588" s="117" t="s">
        <v>1838</v>
      </c>
      <c r="R588" s="117" t="s">
        <v>1512</v>
      </c>
      <c r="S588" s="140" t="s">
        <v>1839</v>
      </c>
      <c r="T588" s="117" t="s">
        <v>1514</v>
      </c>
    </row>
    <row r="589" s="111" customFormat="1" hidden="1" customHeight="1" spans="1:20">
      <c r="A589" s="144" t="s">
        <v>1508</v>
      </c>
      <c r="B589" s="134" t="s">
        <v>124</v>
      </c>
      <c r="C589" s="117" t="s">
        <v>118</v>
      </c>
      <c r="D589" s="182" t="s">
        <v>1875</v>
      </c>
      <c r="E589" s="117" t="s">
        <v>1707</v>
      </c>
      <c r="F589" s="147">
        <v>46319</v>
      </c>
      <c r="G589" s="111"/>
      <c r="H589" s="180" t="s">
        <v>1835</v>
      </c>
      <c r="I589" s="180" t="s">
        <v>1836</v>
      </c>
      <c r="J589" s="167" t="s">
        <v>1685</v>
      </c>
      <c r="K589" s="117" t="s">
        <v>1850</v>
      </c>
      <c r="L589" s="179">
        <v>1500</v>
      </c>
      <c r="M589" s="181">
        <v>36.5</v>
      </c>
      <c r="N589" s="117"/>
      <c r="O589" s="179">
        <v>3</v>
      </c>
      <c r="P589" s="137"/>
      <c r="Q589" s="117" t="s">
        <v>1838</v>
      </c>
      <c r="R589" s="117" t="s">
        <v>1512</v>
      </c>
      <c r="S589" s="140" t="s">
        <v>1839</v>
      </c>
      <c r="T589" s="117" t="s">
        <v>1514</v>
      </c>
    </row>
    <row r="590" s="111" customFormat="1" hidden="1" customHeight="1" spans="1:20">
      <c r="A590" s="144" t="s">
        <v>1508</v>
      </c>
      <c r="B590" s="134" t="s">
        <v>124</v>
      </c>
      <c r="C590" s="117" t="s">
        <v>118</v>
      </c>
      <c r="D590" s="182" t="s">
        <v>1876</v>
      </c>
      <c r="E590" s="117" t="s">
        <v>1707</v>
      </c>
      <c r="F590" s="147">
        <v>46319</v>
      </c>
      <c r="G590" s="111"/>
      <c r="H590" s="180" t="s">
        <v>1835</v>
      </c>
      <c r="I590" s="180" t="s">
        <v>1836</v>
      </c>
      <c r="J590" s="167" t="s">
        <v>1685</v>
      </c>
      <c r="K590" s="117" t="s">
        <v>1850</v>
      </c>
      <c r="L590" s="182">
        <v>1500</v>
      </c>
      <c r="M590" s="183">
        <v>24.65</v>
      </c>
      <c r="N590" s="117"/>
      <c r="O590" s="182">
        <v>4</v>
      </c>
      <c r="P590" s="137"/>
      <c r="Q590" s="117" t="s">
        <v>1838</v>
      </c>
      <c r="R590" s="117" t="s">
        <v>1512</v>
      </c>
      <c r="S590" s="140" t="s">
        <v>1839</v>
      </c>
      <c r="T590" s="117" t="s">
        <v>1514</v>
      </c>
    </row>
    <row r="591" s="111" customFormat="1" hidden="1" customHeight="1" spans="1:20">
      <c r="A591" s="144" t="s">
        <v>1508</v>
      </c>
      <c r="B591" s="134" t="s">
        <v>124</v>
      </c>
      <c r="C591" s="117" t="s">
        <v>118</v>
      </c>
      <c r="D591" s="182" t="s">
        <v>1877</v>
      </c>
      <c r="E591" s="117" t="s">
        <v>1707</v>
      </c>
      <c r="F591" s="147">
        <v>46319</v>
      </c>
      <c r="G591" s="111"/>
      <c r="H591" s="180" t="s">
        <v>1835</v>
      </c>
      <c r="I591" s="180" t="s">
        <v>1836</v>
      </c>
      <c r="J591" s="167" t="s">
        <v>1685</v>
      </c>
      <c r="K591" s="117" t="s">
        <v>1850</v>
      </c>
      <c r="L591" s="179">
        <v>1500</v>
      </c>
      <c r="M591" s="181">
        <v>4.35</v>
      </c>
      <c r="N591" s="117"/>
      <c r="O591" s="179">
        <v>3</v>
      </c>
      <c r="P591" s="137"/>
      <c r="Q591" s="117" t="s">
        <v>1838</v>
      </c>
      <c r="R591" s="117" t="s">
        <v>1512</v>
      </c>
      <c r="S591" s="140" t="s">
        <v>1839</v>
      </c>
      <c r="T591" s="117" t="s">
        <v>1514</v>
      </c>
    </row>
    <row r="592" s="111" customFormat="1" hidden="1" customHeight="1" spans="1:20">
      <c r="A592" s="144" t="s">
        <v>1508</v>
      </c>
      <c r="B592" s="134" t="s">
        <v>124</v>
      </c>
      <c r="C592" s="117" t="s">
        <v>118</v>
      </c>
      <c r="D592" s="182" t="s">
        <v>1825</v>
      </c>
      <c r="E592" s="117" t="s">
        <v>1707</v>
      </c>
      <c r="F592" s="147">
        <v>46319</v>
      </c>
      <c r="G592" s="111"/>
      <c r="H592" s="180" t="s">
        <v>1835</v>
      </c>
      <c r="I592" s="180" t="s">
        <v>1836</v>
      </c>
      <c r="J592" s="167" t="s">
        <v>1685</v>
      </c>
      <c r="K592" s="117" t="s">
        <v>1850</v>
      </c>
      <c r="L592" s="182">
        <v>2400</v>
      </c>
      <c r="M592" s="183">
        <v>46.25</v>
      </c>
      <c r="N592" s="117"/>
      <c r="O592" s="182">
        <v>3</v>
      </c>
      <c r="P592" s="137"/>
      <c r="Q592" s="117" t="s">
        <v>1838</v>
      </c>
      <c r="R592" s="117" t="s">
        <v>1512</v>
      </c>
      <c r="S592" s="140" t="s">
        <v>1839</v>
      </c>
      <c r="T592" s="117" t="s">
        <v>1514</v>
      </c>
    </row>
    <row r="593" s="111" customFormat="1" hidden="1" customHeight="1" spans="1:20">
      <c r="A593" s="144" t="s">
        <v>1508</v>
      </c>
      <c r="B593" s="134" t="s">
        <v>124</v>
      </c>
      <c r="C593" s="117" t="s">
        <v>118</v>
      </c>
      <c r="D593" s="182" t="s">
        <v>1826</v>
      </c>
      <c r="E593" s="117" t="s">
        <v>1707</v>
      </c>
      <c r="F593" s="147">
        <v>46319</v>
      </c>
      <c r="G593" s="111"/>
      <c r="H593" s="180" t="s">
        <v>1835</v>
      </c>
      <c r="I593" s="180" t="s">
        <v>1836</v>
      </c>
      <c r="J593" s="167" t="s">
        <v>1685</v>
      </c>
      <c r="K593" s="117" t="s">
        <v>1850</v>
      </c>
      <c r="L593" s="179">
        <v>2400</v>
      </c>
      <c r="M593" s="181">
        <v>45.35</v>
      </c>
      <c r="N593" s="117"/>
      <c r="O593" s="179">
        <v>3</v>
      </c>
      <c r="P593" s="137"/>
      <c r="Q593" s="117" t="s">
        <v>1838</v>
      </c>
      <c r="R593" s="117" t="s">
        <v>1512</v>
      </c>
      <c r="S593" s="140" t="s">
        <v>1839</v>
      </c>
      <c r="T593" s="117" t="s">
        <v>1514</v>
      </c>
    </row>
    <row r="594" s="111" customFormat="1" hidden="1" customHeight="1" spans="1:20">
      <c r="A594" s="144" t="s">
        <v>1508</v>
      </c>
      <c r="B594" s="134" t="s">
        <v>124</v>
      </c>
      <c r="C594" s="117" t="s">
        <v>118</v>
      </c>
      <c r="D594" s="182" t="s">
        <v>1827</v>
      </c>
      <c r="E594" s="117" t="s">
        <v>1707</v>
      </c>
      <c r="F594" s="147">
        <v>46319</v>
      </c>
      <c r="G594" s="111"/>
      <c r="H594" s="180" t="s">
        <v>1835</v>
      </c>
      <c r="I594" s="180" t="s">
        <v>1836</v>
      </c>
      <c r="J594" s="167" t="s">
        <v>1685</v>
      </c>
      <c r="K594" s="117" t="s">
        <v>1850</v>
      </c>
      <c r="L594" s="182">
        <v>2400</v>
      </c>
      <c r="M594" s="183">
        <v>48.85</v>
      </c>
      <c r="N594" s="117"/>
      <c r="O594" s="182">
        <v>3</v>
      </c>
      <c r="P594" s="137"/>
      <c r="Q594" s="117" t="s">
        <v>1838</v>
      </c>
      <c r="R594" s="117" t="s">
        <v>1512</v>
      </c>
      <c r="S594" s="140" t="s">
        <v>1839</v>
      </c>
      <c r="T594" s="117" t="s">
        <v>1514</v>
      </c>
    </row>
    <row r="595" s="111" customFormat="1" hidden="1" customHeight="1" spans="1:20">
      <c r="A595" s="144" t="s">
        <v>1508</v>
      </c>
      <c r="B595" s="134" t="s">
        <v>124</v>
      </c>
      <c r="C595" s="117" t="s">
        <v>118</v>
      </c>
      <c r="D595" s="182" t="s">
        <v>1828</v>
      </c>
      <c r="E595" s="117" t="s">
        <v>1707</v>
      </c>
      <c r="F595" s="147">
        <v>46319</v>
      </c>
      <c r="G595" s="111"/>
      <c r="H595" s="180" t="s">
        <v>1835</v>
      </c>
      <c r="I595" s="180" t="s">
        <v>1836</v>
      </c>
      <c r="J595" s="167" t="s">
        <v>1685</v>
      </c>
      <c r="K595" s="117" t="s">
        <v>1850</v>
      </c>
      <c r="L595" s="179">
        <v>2400</v>
      </c>
      <c r="M595" s="181">
        <v>32.75</v>
      </c>
      <c r="N595" s="117"/>
      <c r="O595" s="179">
        <v>2</v>
      </c>
      <c r="P595" s="137"/>
      <c r="Q595" s="117" t="s">
        <v>1838</v>
      </c>
      <c r="R595" s="117" t="s">
        <v>1512</v>
      </c>
      <c r="S595" s="140" t="s">
        <v>1839</v>
      </c>
      <c r="T595" s="117" t="s">
        <v>1514</v>
      </c>
    </row>
    <row r="596" s="111" customFormat="1" hidden="1" customHeight="1" spans="1:20">
      <c r="A596" s="144" t="s">
        <v>1508</v>
      </c>
      <c r="B596" s="134" t="s">
        <v>124</v>
      </c>
      <c r="C596" s="117" t="s">
        <v>118</v>
      </c>
      <c r="D596" s="182" t="s">
        <v>1878</v>
      </c>
      <c r="E596" s="117" t="s">
        <v>1707</v>
      </c>
      <c r="F596" s="147">
        <v>46319</v>
      </c>
      <c r="G596" s="111"/>
      <c r="H596" s="180" t="s">
        <v>1835</v>
      </c>
      <c r="I596" s="180" t="s">
        <v>1836</v>
      </c>
      <c r="J596" s="167" t="s">
        <v>1685</v>
      </c>
      <c r="K596" s="117" t="s">
        <v>1850</v>
      </c>
      <c r="L596" s="182">
        <v>2400</v>
      </c>
      <c r="M596" s="183">
        <v>21.6</v>
      </c>
      <c r="N596" s="117"/>
      <c r="O596" s="182">
        <v>4</v>
      </c>
      <c r="P596" s="137"/>
      <c r="Q596" s="117" t="s">
        <v>1838</v>
      </c>
      <c r="R596" s="117" t="s">
        <v>1512</v>
      </c>
      <c r="S596" s="140" t="s">
        <v>1839</v>
      </c>
      <c r="T596" s="117" t="s">
        <v>1514</v>
      </c>
    </row>
    <row r="597" s="111" customFormat="1" hidden="1" customHeight="1" spans="1:20">
      <c r="A597" s="144" t="s">
        <v>1508</v>
      </c>
      <c r="B597" s="134" t="s">
        <v>124</v>
      </c>
      <c r="C597" s="117" t="s">
        <v>118</v>
      </c>
      <c r="D597" s="182" t="s">
        <v>1879</v>
      </c>
      <c r="E597" s="117" t="s">
        <v>1707</v>
      </c>
      <c r="F597" s="147">
        <v>46319</v>
      </c>
      <c r="G597" s="111"/>
      <c r="H597" s="180" t="s">
        <v>1835</v>
      </c>
      <c r="I597" s="180" t="s">
        <v>1836</v>
      </c>
      <c r="J597" s="167" t="s">
        <v>1685</v>
      </c>
      <c r="K597" s="117" t="s">
        <v>1850</v>
      </c>
      <c r="L597" s="179">
        <v>2400</v>
      </c>
      <c r="M597" s="181">
        <v>5.2</v>
      </c>
      <c r="N597" s="117"/>
      <c r="O597" s="179">
        <v>1</v>
      </c>
      <c r="P597" s="137"/>
      <c r="Q597" s="117" t="s">
        <v>1838</v>
      </c>
      <c r="R597" s="117" t="s">
        <v>1512</v>
      </c>
      <c r="S597" s="140" t="s">
        <v>1839</v>
      </c>
      <c r="T597" s="117" t="s">
        <v>1514</v>
      </c>
    </row>
    <row r="598" s="111" customFormat="1" hidden="1" customHeight="1" spans="1:20">
      <c r="A598" s="144" t="s">
        <v>1508</v>
      </c>
      <c r="B598" s="134" t="s">
        <v>124</v>
      </c>
      <c r="C598" s="117" t="s">
        <v>118</v>
      </c>
      <c r="D598" s="182" t="s">
        <v>1880</v>
      </c>
      <c r="E598" s="117" t="s">
        <v>1707</v>
      </c>
      <c r="F598" s="147">
        <v>46319</v>
      </c>
      <c r="G598" s="111"/>
      <c r="H598" s="180" t="s">
        <v>1835</v>
      </c>
      <c r="I598" s="180" t="s">
        <v>1836</v>
      </c>
      <c r="J598" s="167" t="s">
        <v>1685</v>
      </c>
      <c r="K598" s="117" t="s">
        <v>1850</v>
      </c>
      <c r="L598" s="182">
        <v>2100</v>
      </c>
      <c r="M598" s="183">
        <v>42.15</v>
      </c>
      <c r="N598" s="117"/>
      <c r="O598" s="182">
        <v>3</v>
      </c>
      <c r="P598" s="137"/>
      <c r="Q598" s="117" t="s">
        <v>1838</v>
      </c>
      <c r="R598" s="117" t="s">
        <v>1512</v>
      </c>
      <c r="S598" s="140" t="s">
        <v>1839</v>
      </c>
      <c r="T598" s="117" t="s">
        <v>1514</v>
      </c>
    </row>
    <row r="599" s="111" customFormat="1" hidden="1" customHeight="1" spans="1:20">
      <c r="A599" s="144" t="s">
        <v>1508</v>
      </c>
      <c r="B599" s="134" t="s">
        <v>124</v>
      </c>
      <c r="C599" s="117" t="s">
        <v>118</v>
      </c>
      <c r="D599" s="182" t="s">
        <v>1881</v>
      </c>
      <c r="E599" s="117" t="s">
        <v>1707</v>
      </c>
      <c r="F599" s="147">
        <v>46319</v>
      </c>
      <c r="G599" s="111"/>
      <c r="H599" s="180" t="s">
        <v>1835</v>
      </c>
      <c r="I599" s="180" t="s">
        <v>1836</v>
      </c>
      <c r="J599" s="167" t="s">
        <v>1685</v>
      </c>
      <c r="K599" s="117" t="s">
        <v>1850</v>
      </c>
      <c r="L599" s="179">
        <v>2100</v>
      </c>
      <c r="M599" s="181">
        <v>42.25</v>
      </c>
      <c r="N599" s="117"/>
      <c r="O599" s="179">
        <v>3</v>
      </c>
      <c r="P599" s="137"/>
      <c r="Q599" s="117" t="s">
        <v>1838</v>
      </c>
      <c r="R599" s="117" t="s">
        <v>1512</v>
      </c>
      <c r="S599" s="140" t="s">
        <v>1839</v>
      </c>
      <c r="T599" s="117" t="s">
        <v>1514</v>
      </c>
    </row>
    <row r="600" s="111" customFormat="1" hidden="1" customHeight="1" spans="1:20">
      <c r="A600" s="144" t="s">
        <v>1508</v>
      </c>
      <c r="B600" s="134" t="s">
        <v>124</v>
      </c>
      <c r="C600" s="117" t="s">
        <v>118</v>
      </c>
      <c r="D600" s="182" t="s">
        <v>1882</v>
      </c>
      <c r="E600" s="117" t="s">
        <v>1707</v>
      </c>
      <c r="F600" s="147">
        <v>46319</v>
      </c>
      <c r="G600" s="111"/>
      <c r="H600" s="180" t="s">
        <v>1835</v>
      </c>
      <c r="I600" s="180" t="s">
        <v>1836</v>
      </c>
      <c r="J600" s="167" t="s">
        <v>1685</v>
      </c>
      <c r="K600" s="117" t="s">
        <v>1850</v>
      </c>
      <c r="L600" s="182">
        <v>2100</v>
      </c>
      <c r="M600" s="183">
        <v>28.4</v>
      </c>
      <c r="N600" s="117"/>
      <c r="O600" s="182">
        <v>2</v>
      </c>
      <c r="P600" s="137"/>
      <c r="Q600" s="117" t="s">
        <v>1838</v>
      </c>
      <c r="R600" s="117" t="s">
        <v>1512</v>
      </c>
      <c r="S600" s="140" t="s">
        <v>1839</v>
      </c>
      <c r="T600" s="117" t="s">
        <v>1514</v>
      </c>
    </row>
    <row r="601" s="111" customFormat="1" hidden="1" customHeight="1" spans="1:20">
      <c r="A601" s="144" t="s">
        <v>1508</v>
      </c>
      <c r="B601" s="134" t="s">
        <v>124</v>
      </c>
      <c r="C601" s="117" t="s">
        <v>118</v>
      </c>
      <c r="D601" s="179" t="s">
        <v>1883</v>
      </c>
      <c r="E601" s="117" t="s">
        <v>1707</v>
      </c>
      <c r="F601" s="147">
        <v>46319</v>
      </c>
      <c r="G601" s="111"/>
      <c r="H601" s="180" t="s">
        <v>1835</v>
      </c>
      <c r="I601" s="180" t="s">
        <v>1836</v>
      </c>
      <c r="J601" s="167" t="s">
        <v>1685</v>
      </c>
      <c r="K601" s="117" t="s">
        <v>1850</v>
      </c>
      <c r="L601" s="179">
        <v>2100</v>
      </c>
      <c r="M601" s="181">
        <v>19.4</v>
      </c>
      <c r="N601" s="117"/>
      <c r="O601" s="179">
        <v>2</v>
      </c>
      <c r="P601" s="137"/>
      <c r="Q601" s="117" t="s">
        <v>1838</v>
      </c>
      <c r="R601" s="117" t="s">
        <v>1512</v>
      </c>
      <c r="S601" s="140" t="s">
        <v>1839</v>
      </c>
      <c r="T601" s="117" t="s">
        <v>1514</v>
      </c>
    </row>
    <row r="602" s="111" customFormat="1" hidden="1" customHeight="1" spans="1:20">
      <c r="A602" s="144" t="s">
        <v>1508</v>
      </c>
      <c r="B602" s="134" t="s">
        <v>124</v>
      </c>
      <c r="C602" s="117" t="s">
        <v>118</v>
      </c>
      <c r="D602" s="179" t="s">
        <v>1884</v>
      </c>
      <c r="E602" s="117" t="s">
        <v>1707</v>
      </c>
      <c r="F602" s="147">
        <v>46319</v>
      </c>
      <c r="G602" s="111"/>
      <c r="H602" s="180" t="s">
        <v>1835</v>
      </c>
      <c r="I602" s="180" t="s">
        <v>1836</v>
      </c>
      <c r="J602" s="167" t="s">
        <v>1685</v>
      </c>
      <c r="K602" s="117" t="s">
        <v>1850</v>
      </c>
      <c r="L602" s="182">
        <v>1200</v>
      </c>
      <c r="M602" s="183">
        <v>8.7</v>
      </c>
      <c r="N602" s="117"/>
      <c r="O602" s="182">
        <v>1</v>
      </c>
      <c r="P602" s="137"/>
      <c r="Q602" s="117" t="s">
        <v>1838</v>
      </c>
      <c r="R602" s="117" t="s">
        <v>1512</v>
      </c>
      <c r="S602" s="140" t="s">
        <v>1839</v>
      </c>
      <c r="T602" s="117" t="s">
        <v>1514</v>
      </c>
    </row>
    <row r="603" s="111" customFormat="1" hidden="1" customHeight="1" spans="1:20">
      <c r="A603" s="144" t="s">
        <v>1508</v>
      </c>
      <c r="B603" s="134" t="s">
        <v>124</v>
      </c>
      <c r="C603" s="117" t="s">
        <v>118</v>
      </c>
      <c r="D603" s="179" t="s">
        <v>1885</v>
      </c>
      <c r="E603" s="117" t="s">
        <v>1707</v>
      </c>
      <c r="F603" s="147">
        <v>46319</v>
      </c>
      <c r="G603" s="111"/>
      <c r="H603" s="180" t="s">
        <v>1835</v>
      </c>
      <c r="I603" s="180" t="s">
        <v>1836</v>
      </c>
      <c r="J603" s="167" t="s">
        <v>1685</v>
      </c>
      <c r="K603" s="117" t="s">
        <v>1850</v>
      </c>
      <c r="L603" s="179">
        <v>600</v>
      </c>
      <c r="M603" s="181">
        <v>27.05</v>
      </c>
      <c r="N603" s="117"/>
      <c r="O603" s="179">
        <v>6</v>
      </c>
      <c r="P603" s="137"/>
      <c r="Q603" s="117" t="s">
        <v>1838</v>
      </c>
      <c r="R603" s="117" t="s">
        <v>1512</v>
      </c>
      <c r="S603" s="140" t="s">
        <v>1839</v>
      </c>
      <c r="T603" s="117" t="s">
        <v>1514</v>
      </c>
    </row>
    <row r="604" s="111" customFormat="1" hidden="1" customHeight="1" spans="1:20">
      <c r="A604" s="144" t="s">
        <v>1508</v>
      </c>
      <c r="B604" s="134" t="s">
        <v>124</v>
      </c>
      <c r="C604" s="117" t="s">
        <v>118</v>
      </c>
      <c r="D604" s="179" t="s">
        <v>1886</v>
      </c>
      <c r="E604" s="117" t="s">
        <v>1707</v>
      </c>
      <c r="F604" s="147">
        <v>46319</v>
      </c>
      <c r="G604" s="111"/>
      <c r="H604" s="180" t="s">
        <v>1835</v>
      </c>
      <c r="I604" s="180" t="s">
        <v>1836</v>
      </c>
      <c r="J604" s="167" t="s">
        <v>1685</v>
      </c>
      <c r="K604" s="117" t="s">
        <v>1850</v>
      </c>
      <c r="L604" s="182">
        <v>600</v>
      </c>
      <c r="M604" s="183">
        <v>25.95</v>
      </c>
      <c r="N604" s="117"/>
      <c r="O604" s="182">
        <v>6</v>
      </c>
      <c r="P604" s="137"/>
      <c r="Q604" s="117" t="s">
        <v>1838</v>
      </c>
      <c r="R604" s="117" t="s">
        <v>1512</v>
      </c>
      <c r="S604" s="140" t="s">
        <v>1839</v>
      </c>
      <c r="T604" s="117" t="s">
        <v>1514</v>
      </c>
    </row>
    <row r="605" s="111" customFormat="1" hidden="1" customHeight="1" spans="1:20">
      <c r="A605" s="144" t="s">
        <v>1508</v>
      </c>
      <c r="B605" s="134" t="s">
        <v>124</v>
      </c>
      <c r="C605" s="117" t="s">
        <v>118</v>
      </c>
      <c r="D605" s="179" t="s">
        <v>1887</v>
      </c>
      <c r="E605" s="117" t="s">
        <v>1707</v>
      </c>
      <c r="F605" s="147">
        <v>46319</v>
      </c>
      <c r="G605" s="111"/>
      <c r="H605" s="180" t="s">
        <v>1835</v>
      </c>
      <c r="I605" s="180" t="s">
        <v>1836</v>
      </c>
      <c r="J605" s="167" t="s">
        <v>1685</v>
      </c>
      <c r="K605" s="117" t="s">
        <v>1850</v>
      </c>
      <c r="L605" s="179">
        <v>600</v>
      </c>
      <c r="M605" s="181">
        <v>12.95</v>
      </c>
      <c r="N605" s="117"/>
      <c r="O605" s="179">
        <v>3</v>
      </c>
      <c r="P605" s="137"/>
      <c r="Q605" s="117" t="s">
        <v>1838</v>
      </c>
      <c r="R605" s="117" t="s">
        <v>1512</v>
      </c>
      <c r="S605" s="140" t="s">
        <v>1839</v>
      </c>
      <c r="T605" s="117" t="s">
        <v>1514</v>
      </c>
    </row>
    <row r="606" s="111" customFormat="1" hidden="1" customHeight="1" spans="1:20">
      <c r="A606" s="144" t="s">
        <v>1508</v>
      </c>
      <c r="B606" s="134" t="s">
        <v>124</v>
      </c>
      <c r="C606" s="117" t="s">
        <v>118</v>
      </c>
      <c r="D606" s="182" t="s">
        <v>1888</v>
      </c>
      <c r="E606" s="117" t="s">
        <v>1707</v>
      </c>
      <c r="F606" s="147">
        <v>46319</v>
      </c>
      <c r="G606" s="111"/>
      <c r="H606" s="180" t="s">
        <v>1835</v>
      </c>
      <c r="I606" s="180" t="s">
        <v>1836</v>
      </c>
      <c r="J606" s="167" t="s">
        <v>1685</v>
      </c>
      <c r="K606" s="117" t="s">
        <v>1850</v>
      </c>
      <c r="L606" s="182">
        <v>600</v>
      </c>
      <c r="M606" s="183">
        <v>9.3</v>
      </c>
      <c r="N606" s="117"/>
      <c r="O606" s="182">
        <v>5</v>
      </c>
      <c r="P606" s="137"/>
      <c r="Q606" s="117" t="s">
        <v>1838</v>
      </c>
      <c r="R606" s="117" t="s">
        <v>1512</v>
      </c>
      <c r="S606" s="140" t="s">
        <v>1839</v>
      </c>
      <c r="T606" s="117" t="s">
        <v>1514</v>
      </c>
    </row>
    <row r="607" s="111" customFormat="1" hidden="1" customHeight="1" spans="1:20">
      <c r="A607" s="144" t="s">
        <v>1508</v>
      </c>
      <c r="B607" s="134" t="s">
        <v>124</v>
      </c>
      <c r="C607" s="117" t="s">
        <v>118</v>
      </c>
      <c r="D607" s="182" t="s">
        <v>1889</v>
      </c>
      <c r="E607" s="117" t="s">
        <v>1707</v>
      </c>
      <c r="F607" s="147">
        <v>46319</v>
      </c>
      <c r="G607" s="111"/>
      <c r="H607" s="180" t="s">
        <v>1835</v>
      </c>
      <c r="I607" s="180" t="s">
        <v>1836</v>
      </c>
      <c r="J607" s="167" t="s">
        <v>1685</v>
      </c>
      <c r="K607" s="117" t="s">
        <v>1850</v>
      </c>
      <c r="L607" s="179">
        <v>600</v>
      </c>
      <c r="M607" s="181">
        <v>4.5</v>
      </c>
      <c r="N607" s="117"/>
      <c r="O607" s="179">
        <v>4</v>
      </c>
      <c r="P607" s="137"/>
      <c r="Q607" s="117" t="s">
        <v>1838</v>
      </c>
      <c r="R607" s="117" t="s">
        <v>1512</v>
      </c>
      <c r="S607" s="140" t="s">
        <v>1839</v>
      </c>
      <c r="T607" s="117" t="s">
        <v>1514</v>
      </c>
    </row>
    <row r="608" s="111" customFormat="1" hidden="1" customHeight="1" spans="1:20">
      <c r="A608" s="144" t="s">
        <v>1508</v>
      </c>
      <c r="B608" s="134" t="s">
        <v>124</v>
      </c>
      <c r="C608" s="117" t="s">
        <v>118</v>
      </c>
      <c r="D608" s="182" t="s">
        <v>1890</v>
      </c>
      <c r="E608" s="117" t="s">
        <v>1707</v>
      </c>
      <c r="F608" s="147">
        <v>46319</v>
      </c>
      <c r="G608" s="111"/>
      <c r="H608" s="180" t="s">
        <v>1835</v>
      </c>
      <c r="I608" s="180" t="s">
        <v>1836</v>
      </c>
      <c r="J608" s="167" t="s">
        <v>1685</v>
      </c>
      <c r="K608" s="117" t="s">
        <v>1850</v>
      </c>
      <c r="L608" s="182">
        <v>900</v>
      </c>
      <c r="M608" s="183">
        <v>13.2</v>
      </c>
      <c r="N608" s="117"/>
      <c r="O608" s="182">
        <v>2</v>
      </c>
      <c r="P608" s="137"/>
      <c r="Q608" s="117" t="s">
        <v>1838</v>
      </c>
      <c r="R608" s="117" t="s">
        <v>1512</v>
      </c>
      <c r="S608" s="140" t="s">
        <v>1839</v>
      </c>
      <c r="T608" s="117" t="s">
        <v>1514</v>
      </c>
    </row>
    <row r="609" s="111" customFormat="1" hidden="1" customHeight="1" spans="1:20">
      <c r="A609" s="144" t="s">
        <v>1508</v>
      </c>
      <c r="B609" s="134" t="s">
        <v>124</v>
      </c>
      <c r="C609" s="117" t="s">
        <v>118</v>
      </c>
      <c r="D609" s="179" t="s">
        <v>1891</v>
      </c>
      <c r="E609" s="117" t="s">
        <v>1707</v>
      </c>
      <c r="F609" s="147">
        <v>46319</v>
      </c>
      <c r="G609" s="111"/>
      <c r="H609" s="180" t="s">
        <v>1835</v>
      </c>
      <c r="I609" s="180" t="s">
        <v>1836</v>
      </c>
      <c r="J609" s="167" t="s">
        <v>1685</v>
      </c>
      <c r="K609" s="117" t="s">
        <v>1850</v>
      </c>
      <c r="L609" s="179">
        <v>900</v>
      </c>
      <c r="M609" s="181">
        <v>8.7</v>
      </c>
      <c r="N609" s="117"/>
      <c r="O609" s="179">
        <v>2</v>
      </c>
      <c r="P609" s="137"/>
      <c r="Q609" s="117" t="s">
        <v>1838</v>
      </c>
      <c r="R609" s="117" t="s">
        <v>1512</v>
      </c>
      <c r="S609" s="140" t="s">
        <v>1839</v>
      </c>
      <c r="T609" s="117" t="s">
        <v>1514</v>
      </c>
    </row>
    <row r="610" s="111" customFormat="1" customHeight="1" spans="1:20">
      <c r="A610" s="144" t="s">
        <v>1508</v>
      </c>
      <c r="B610" s="134" t="s">
        <v>124</v>
      </c>
      <c r="C610" s="117" t="s">
        <v>118</v>
      </c>
      <c r="D610" s="182" t="s">
        <v>1892</v>
      </c>
      <c r="E610" s="117" t="s">
        <v>1707</v>
      </c>
      <c r="F610" s="147">
        <v>46319</v>
      </c>
      <c r="G610" s="111"/>
      <c r="H610" s="180" t="s">
        <v>1835</v>
      </c>
      <c r="I610" s="180" t="s">
        <v>1836</v>
      </c>
      <c r="J610" s="167" t="s">
        <v>1685</v>
      </c>
      <c r="K610" s="117" t="s">
        <v>1850</v>
      </c>
      <c r="L610" s="182">
        <v>400</v>
      </c>
      <c r="M610" s="183">
        <v>5.05</v>
      </c>
      <c r="N610" s="117"/>
      <c r="O610" s="182">
        <v>2</v>
      </c>
      <c r="P610" s="137"/>
      <c r="Q610" s="117" t="s">
        <v>1838</v>
      </c>
      <c r="R610" s="117" t="s">
        <v>1512</v>
      </c>
      <c r="S610" s="140" t="s">
        <v>1839</v>
      </c>
      <c r="T610" s="117" t="s">
        <v>1514</v>
      </c>
    </row>
    <row r="611" s="111" customFormat="1" hidden="1" customHeight="1" spans="1:20">
      <c r="A611" s="144" t="s">
        <v>1508</v>
      </c>
      <c r="B611" s="134" t="s">
        <v>124</v>
      </c>
      <c r="C611" s="117" t="s">
        <v>118</v>
      </c>
      <c r="D611" s="184" t="s">
        <v>1736</v>
      </c>
      <c r="E611" s="117" t="s">
        <v>1707</v>
      </c>
      <c r="F611" s="147">
        <v>46321</v>
      </c>
      <c r="G611" s="111"/>
      <c r="H611" s="176" t="s">
        <v>1772</v>
      </c>
      <c r="I611" s="185" t="s">
        <v>1893</v>
      </c>
      <c r="J611" s="156" t="s">
        <v>1482</v>
      </c>
      <c r="K611" s="117" t="s">
        <v>1837</v>
      </c>
      <c r="L611" s="186">
        <v>2400</v>
      </c>
      <c r="M611" s="187">
        <v>48.95</v>
      </c>
      <c r="N611" s="117"/>
      <c r="O611" s="186">
        <v>3</v>
      </c>
      <c r="P611" s="137"/>
      <c r="Q611" s="117" t="s">
        <v>1894</v>
      </c>
      <c r="R611" s="117" t="s">
        <v>1512</v>
      </c>
      <c r="S611" s="148" t="s">
        <v>1725</v>
      </c>
      <c r="T611" s="117" t="s">
        <v>1514</v>
      </c>
    </row>
    <row r="612" s="111" customFormat="1" hidden="1" customHeight="1" spans="1:20">
      <c r="A612" s="144" t="s">
        <v>1508</v>
      </c>
      <c r="B612" s="134" t="s">
        <v>124</v>
      </c>
      <c r="C612" s="117" t="s">
        <v>118</v>
      </c>
      <c r="D612" s="184" t="s">
        <v>1737</v>
      </c>
      <c r="E612" s="117" t="s">
        <v>1707</v>
      </c>
      <c r="F612" s="147">
        <v>46321</v>
      </c>
      <c r="G612" s="111"/>
      <c r="H612" s="176" t="s">
        <v>1772</v>
      </c>
      <c r="I612" s="185" t="s">
        <v>1893</v>
      </c>
      <c r="J612" s="156" t="s">
        <v>1482</v>
      </c>
      <c r="K612" s="117" t="s">
        <v>1837</v>
      </c>
      <c r="L612" s="188">
        <v>2400</v>
      </c>
      <c r="M612" s="172">
        <v>49.4</v>
      </c>
      <c r="N612" s="117"/>
      <c r="O612" s="188">
        <v>3</v>
      </c>
      <c r="P612" s="137"/>
      <c r="Q612" s="117" t="s">
        <v>1894</v>
      </c>
      <c r="R612" s="117" t="s">
        <v>1512</v>
      </c>
      <c r="S612" s="148" t="s">
        <v>1725</v>
      </c>
      <c r="T612" s="117" t="s">
        <v>1514</v>
      </c>
    </row>
    <row r="613" s="111" customFormat="1" hidden="1" customHeight="1" spans="1:20">
      <c r="A613" s="144" t="s">
        <v>1508</v>
      </c>
      <c r="B613" s="134" t="s">
        <v>124</v>
      </c>
      <c r="C613" s="117" t="s">
        <v>118</v>
      </c>
      <c r="D613" s="184" t="s">
        <v>1738</v>
      </c>
      <c r="E613" s="117" t="s">
        <v>1707</v>
      </c>
      <c r="F613" s="147">
        <v>46321</v>
      </c>
      <c r="G613" s="111"/>
      <c r="H613" s="176" t="s">
        <v>1772</v>
      </c>
      <c r="I613" s="185" t="s">
        <v>1893</v>
      </c>
      <c r="J613" s="156" t="s">
        <v>1482</v>
      </c>
      <c r="K613" s="117" t="s">
        <v>1837</v>
      </c>
      <c r="L613" s="186">
        <v>2400</v>
      </c>
      <c r="M613" s="187">
        <v>49.2</v>
      </c>
      <c r="N613" s="117"/>
      <c r="O613" s="186">
        <v>3</v>
      </c>
      <c r="P613" s="137"/>
      <c r="Q613" s="117" t="s">
        <v>1894</v>
      </c>
      <c r="R613" s="117" t="s">
        <v>1512</v>
      </c>
      <c r="S613" s="148" t="s">
        <v>1725</v>
      </c>
      <c r="T613" s="117" t="s">
        <v>1514</v>
      </c>
    </row>
    <row r="614" s="111" customFormat="1" hidden="1" customHeight="1" spans="1:20">
      <c r="A614" s="144" t="s">
        <v>1508</v>
      </c>
      <c r="B614" s="134" t="s">
        <v>124</v>
      </c>
      <c r="C614" s="117" t="s">
        <v>118</v>
      </c>
      <c r="D614" s="184" t="s">
        <v>1739</v>
      </c>
      <c r="E614" s="117" t="s">
        <v>1707</v>
      </c>
      <c r="F614" s="147">
        <v>46321</v>
      </c>
      <c r="G614" s="111"/>
      <c r="H614" s="176" t="s">
        <v>1772</v>
      </c>
      <c r="I614" s="185" t="s">
        <v>1893</v>
      </c>
      <c r="J614" s="156" t="s">
        <v>1482</v>
      </c>
      <c r="K614" s="117" t="s">
        <v>1837</v>
      </c>
      <c r="L614" s="188">
        <v>2400</v>
      </c>
      <c r="M614" s="172">
        <v>49</v>
      </c>
      <c r="N614" s="117"/>
      <c r="O614" s="188">
        <v>3</v>
      </c>
      <c r="P614" s="137"/>
      <c r="Q614" s="117" t="s">
        <v>1894</v>
      </c>
      <c r="R614" s="117" t="s">
        <v>1512</v>
      </c>
      <c r="S614" s="148" t="s">
        <v>1725</v>
      </c>
      <c r="T614" s="117" t="s">
        <v>1514</v>
      </c>
    </row>
    <row r="615" s="111" customFormat="1" hidden="1" customHeight="1" spans="1:20">
      <c r="A615" s="144" t="s">
        <v>1508</v>
      </c>
      <c r="B615" s="134" t="s">
        <v>124</v>
      </c>
      <c r="C615" s="117" t="s">
        <v>118</v>
      </c>
      <c r="D615" s="184" t="s">
        <v>1740</v>
      </c>
      <c r="E615" s="117" t="s">
        <v>1707</v>
      </c>
      <c r="F615" s="147">
        <v>46321</v>
      </c>
      <c r="G615" s="111"/>
      <c r="H615" s="176" t="s">
        <v>1772</v>
      </c>
      <c r="I615" s="185" t="s">
        <v>1893</v>
      </c>
      <c r="J615" s="156" t="s">
        <v>1482</v>
      </c>
      <c r="K615" s="117" t="s">
        <v>1837</v>
      </c>
      <c r="L615" s="186">
        <v>2400</v>
      </c>
      <c r="M615" s="187">
        <v>48.4</v>
      </c>
      <c r="N615" s="117"/>
      <c r="O615" s="186">
        <v>3</v>
      </c>
      <c r="P615" s="137"/>
      <c r="Q615" s="117" t="s">
        <v>1894</v>
      </c>
      <c r="R615" s="117" t="s">
        <v>1512</v>
      </c>
      <c r="S615" s="148" t="s">
        <v>1725</v>
      </c>
      <c r="T615" s="117" t="s">
        <v>1514</v>
      </c>
    </row>
    <row r="616" s="111" customFormat="1" hidden="1" customHeight="1" spans="1:20">
      <c r="A616" s="144" t="s">
        <v>1508</v>
      </c>
      <c r="B616" s="134" t="s">
        <v>124</v>
      </c>
      <c r="C616" s="117" t="s">
        <v>118</v>
      </c>
      <c r="D616" s="184" t="s">
        <v>1741</v>
      </c>
      <c r="E616" s="117" t="s">
        <v>1707</v>
      </c>
      <c r="F616" s="147">
        <v>46321</v>
      </c>
      <c r="G616" s="111"/>
      <c r="H616" s="176" t="s">
        <v>1772</v>
      </c>
      <c r="I616" s="185" t="s">
        <v>1893</v>
      </c>
      <c r="J616" s="156" t="s">
        <v>1482</v>
      </c>
      <c r="K616" s="117" t="s">
        <v>1837</v>
      </c>
      <c r="L616" s="188">
        <v>2400</v>
      </c>
      <c r="M616" s="172">
        <v>47.85</v>
      </c>
      <c r="N616" s="117"/>
      <c r="O616" s="188">
        <v>3</v>
      </c>
      <c r="P616" s="137"/>
      <c r="Q616" s="117" t="s">
        <v>1894</v>
      </c>
      <c r="R616" s="117" t="s">
        <v>1512</v>
      </c>
      <c r="S616" s="148" t="s">
        <v>1725</v>
      </c>
      <c r="T616" s="117" t="s">
        <v>1514</v>
      </c>
    </row>
    <row r="617" s="111" customFormat="1" hidden="1" customHeight="1" spans="1:20">
      <c r="A617" s="144" t="s">
        <v>1508</v>
      </c>
      <c r="B617" s="134" t="s">
        <v>124</v>
      </c>
      <c r="C617" s="117" t="s">
        <v>118</v>
      </c>
      <c r="D617" s="184" t="s">
        <v>1742</v>
      </c>
      <c r="E617" s="117" t="s">
        <v>1707</v>
      </c>
      <c r="F617" s="147">
        <v>46321</v>
      </c>
      <c r="G617" s="111"/>
      <c r="H617" s="176" t="s">
        <v>1772</v>
      </c>
      <c r="I617" s="185" t="s">
        <v>1893</v>
      </c>
      <c r="J617" s="156" t="s">
        <v>1482</v>
      </c>
      <c r="K617" s="117" t="s">
        <v>1837</v>
      </c>
      <c r="L617" s="186">
        <v>2400</v>
      </c>
      <c r="M617" s="187">
        <v>47.25</v>
      </c>
      <c r="N617" s="117"/>
      <c r="O617" s="186">
        <v>3</v>
      </c>
      <c r="P617" s="137"/>
      <c r="Q617" s="117" t="s">
        <v>1894</v>
      </c>
      <c r="R617" s="117" t="s">
        <v>1512</v>
      </c>
      <c r="S617" s="148" t="s">
        <v>1725</v>
      </c>
      <c r="T617" s="117" t="s">
        <v>1514</v>
      </c>
    </row>
    <row r="618" s="111" customFormat="1" hidden="1" customHeight="1" spans="1:20">
      <c r="A618" s="144" t="s">
        <v>1508</v>
      </c>
      <c r="B618" s="134" t="s">
        <v>124</v>
      </c>
      <c r="C618" s="117" t="s">
        <v>118</v>
      </c>
      <c r="D618" s="184" t="s">
        <v>1743</v>
      </c>
      <c r="E618" s="117" t="s">
        <v>1707</v>
      </c>
      <c r="F618" s="147">
        <v>46321</v>
      </c>
      <c r="G618" s="111"/>
      <c r="H618" s="176" t="s">
        <v>1772</v>
      </c>
      <c r="I618" s="185" t="s">
        <v>1893</v>
      </c>
      <c r="J618" s="156" t="s">
        <v>1482</v>
      </c>
      <c r="K618" s="117" t="s">
        <v>1837</v>
      </c>
      <c r="L618" s="188">
        <v>2400</v>
      </c>
      <c r="M618" s="172">
        <v>48.15</v>
      </c>
      <c r="N618" s="117"/>
      <c r="O618" s="188">
        <v>3</v>
      </c>
      <c r="P618" s="137"/>
      <c r="Q618" s="117" t="s">
        <v>1894</v>
      </c>
      <c r="R618" s="117" t="s">
        <v>1512</v>
      </c>
      <c r="S618" s="148" t="s">
        <v>1725</v>
      </c>
      <c r="T618" s="117" t="s">
        <v>1514</v>
      </c>
    </row>
    <row r="619" s="111" customFormat="1" hidden="1" customHeight="1" spans="1:20">
      <c r="A619" s="144" t="s">
        <v>1508</v>
      </c>
      <c r="B619" s="134" t="s">
        <v>124</v>
      </c>
      <c r="C619" s="117" t="s">
        <v>118</v>
      </c>
      <c r="D619" s="184" t="s">
        <v>1744</v>
      </c>
      <c r="E619" s="117" t="s">
        <v>1707</v>
      </c>
      <c r="F619" s="147">
        <v>46321</v>
      </c>
      <c r="G619" s="111"/>
      <c r="H619" s="176" t="s">
        <v>1772</v>
      </c>
      <c r="I619" s="185" t="s">
        <v>1893</v>
      </c>
      <c r="J619" s="156" t="s">
        <v>1482</v>
      </c>
      <c r="K619" s="117" t="s">
        <v>1837</v>
      </c>
      <c r="L619" s="186">
        <v>2400</v>
      </c>
      <c r="M619" s="187">
        <v>48.35</v>
      </c>
      <c r="N619" s="117"/>
      <c r="O619" s="186">
        <v>3</v>
      </c>
      <c r="P619" s="137"/>
      <c r="Q619" s="117" t="s">
        <v>1894</v>
      </c>
      <c r="R619" s="117" t="s">
        <v>1512</v>
      </c>
      <c r="S619" s="148" t="s">
        <v>1725</v>
      </c>
      <c r="T619" s="117" t="s">
        <v>1514</v>
      </c>
    </row>
    <row r="620" s="111" customFormat="1" hidden="1" customHeight="1" spans="1:20">
      <c r="A620" s="144" t="s">
        <v>1508</v>
      </c>
      <c r="B620" s="134" t="s">
        <v>124</v>
      </c>
      <c r="C620" s="117" t="s">
        <v>118</v>
      </c>
      <c r="D620" s="184" t="s">
        <v>1745</v>
      </c>
      <c r="E620" s="117" t="s">
        <v>1707</v>
      </c>
      <c r="F620" s="147">
        <v>46321</v>
      </c>
      <c r="G620" s="111"/>
      <c r="H620" s="176" t="s">
        <v>1772</v>
      </c>
      <c r="I620" s="185" t="s">
        <v>1893</v>
      </c>
      <c r="J620" s="156" t="s">
        <v>1482</v>
      </c>
      <c r="K620" s="117" t="s">
        <v>1837</v>
      </c>
      <c r="L620" s="188">
        <v>2400</v>
      </c>
      <c r="M620" s="172">
        <v>46.7</v>
      </c>
      <c r="N620" s="117"/>
      <c r="O620" s="188">
        <v>3</v>
      </c>
      <c r="P620" s="137"/>
      <c r="Q620" s="117" t="s">
        <v>1894</v>
      </c>
      <c r="R620" s="117" t="s">
        <v>1512</v>
      </c>
      <c r="S620" s="148" t="s">
        <v>1725</v>
      </c>
      <c r="T620" s="117" t="s">
        <v>1514</v>
      </c>
    </row>
    <row r="621" s="111" customFormat="1" hidden="1" customHeight="1" spans="1:20">
      <c r="A621" s="144" t="s">
        <v>1508</v>
      </c>
      <c r="B621" s="134" t="s">
        <v>124</v>
      </c>
      <c r="C621" s="117" t="s">
        <v>118</v>
      </c>
      <c r="D621" s="184" t="s">
        <v>1746</v>
      </c>
      <c r="E621" s="117" t="s">
        <v>1707</v>
      </c>
      <c r="F621" s="147">
        <v>46321</v>
      </c>
      <c r="G621" s="111"/>
      <c r="H621" s="176" t="s">
        <v>1772</v>
      </c>
      <c r="I621" s="185" t="s">
        <v>1893</v>
      </c>
      <c r="J621" s="156" t="s">
        <v>1482</v>
      </c>
      <c r="K621" s="117" t="s">
        <v>1837</v>
      </c>
      <c r="L621" s="186">
        <v>2400</v>
      </c>
      <c r="M621" s="187">
        <v>47.3</v>
      </c>
      <c r="N621" s="117"/>
      <c r="O621" s="186">
        <v>3</v>
      </c>
      <c r="P621" s="137"/>
      <c r="Q621" s="117" t="s">
        <v>1894</v>
      </c>
      <c r="R621" s="117" t="s">
        <v>1512</v>
      </c>
      <c r="S621" s="148" t="s">
        <v>1725</v>
      </c>
      <c r="T621" s="117" t="s">
        <v>1514</v>
      </c>
    </row>
    <row r="622" s="111" customFormat="1" hidden="1" customHeight="1" spans="1:20">
      <c r="A622" s="144" t="s">
        <v>1508</v>
      </c>
      <c r="B622" s="134" t="s">
        <v>124</v>
      </c>
      <c r="C622" s="117" t="s">
        <v>118</v>
      </c>
      <c r="D622" s="184" t="s">
        <v>1747</v>
      </c>
      <c r="E622" s="117" t="s">
        <v>1707</v>
      </c>
      <c r="F622" s="147">
        <v>46321</v>
      </c>
      <c r="G622" s="111"/>
      <c r="H622" s="176" t="s">
        <v>1772</v>
      </c>
      <c r="I622" s="185" t="s">
        <v>1893</v>
      </c>
      <c r="J622" s="156" t="s">
        <v>1482</v>
      </c>
      <c r="K622" s="117" t="s">
        <v>1837</v>
      </c>
      <c r="L622" s="188">
        <v>2400</v>
      </c>
      <c r="M622" s="172">
        <v>47.4</v>
      </c>
      <c r="N622" s="117"/>
      <c r="O622" s="188">
        <v>3</v>
      </c>
      <c r="P622" s="137"/>
      <c r="Q622" s="117" t="s">
        <v>1894</v>
      </c>
      <c r="R622" s="117" t="s">
        <v>1512</v>
      </c>
      <c r="S622" s="148" t="s">
        <v>1725</v>
      </c>
      <c r="T622" s="117" t="s">
        <v>1514</v>
      </c>
    </row>
    <row r="623" s="111" customFormat="1" hidden="1" customHeight="1" spans="1:20">
      <c r="A623" s="144" t="s">
        <v>1508</v>
      </c>
      <c r="B623" s="134" t="s">
        <v>124</v>
      </c>
      <c r="C623" s="117" t="s">
        <v>118</v>
      </c>
      <c r="D623" s="184" t="s">
        <v>1748</v>
      </c>
      <c r="E623" s="117" t="s">
        <v>1707</v>
      </c>
      <c r="F623" s="147">
        <v>46321</v>
      </c>
      <c r="G623" s="111"/>
      <c r="H623" s="176" t="s">
        <v>1772</v>
      </c>
      <c r="I623" s="185" t="s">
        <v>1893</v>
      </c>
      <c r="J623" s="156" t="s">
        <v>1482</v>
      </c>
      <c r="K623" s="117" t="s">
        <v>1837</v>
      </c>
      <c r="L623" s="186">
        <v>2400</v>
      </c>
      <c r="M623" s="187">
        <v>48.75</v>
      </c>
      <c r="N623" s="117"/>
      <c r="O623" s="186">
        <v>3</v>
      </c>
      <c r="P623" s="137"/>
      <c r="Q623" s="117" t="s">
        <v>1894</v>
      </c>
      <c r="R623" s="117" t="s">
        <v>1512</v>
      </c>
      <c r="S623" s="148" t="s">
        <v>1725</v>
      </c>
      <c r="T623" s="117" t="s">
        <v>1514</v>
      </c>
    </row>
    <row r="624" s="111" customFormat="1" hidden="1" customHeight="1" spans="1:20">
      <c r="A624" s="144" t="s">
        <v>1508</v>
      </c>
      <c r="B624" s="134" t="s">
        <v>124</v>
      </c>
      <c r="C624" s="117" t="s">
        <v>118</v>
      </c>
      <c r="D624" s="184" t="s">
        <v>1749</v>
      </c>
      <c r="E624" s="117" t="s">
        <v>1707</v>
      </c>
      <c r="F624" s="147">
        <v>46321</v>
      </c>
      <c r="G624" s="111"/>
      <c r="H624" s="176" t="s">
        <v>1772</v>
      </c>
      <c r="I624" s="185" t="s">
        <v>1893</v>
      </c>
      <c r="J624" s="156" t="s">
        <v>1482</v>
      </c>
      <c r="K624" s="117" t="s">
        <v>1837</v>
      </c>
      <c r="L624" s="188">
        <v>2400</v>
      </c>
      <c r="M624" s="172">
        <v>47.2</v>
      </c>
      <c r="N624" s="117"/>
      <c r="O624" s="188">
        <v>3</v>
      </c>
      <c r="P624" s="137"/>
      <c r="Q624" s="117" t="s">
        <v>1894</v>
      </c>
      <c r="R624" s="117" t="s">
        <v>1512</v>
      </c>
      <c r="S624" s="148" t="s">
        <v>1725</v>
      </c>
      <c r="T624" s="117" t="s">
        <v>1514</v>
      </c>
    </row>
    <row r="625" s="111" customFormat="1" hidden="1" customHeight="1" spans="1:20">
      <c r="A625" s="144" t="s">
        <v>1508</v>
      </c>
      <c r="B625" s="134" t="s">
        <v>124</v>
      </c>
      <c r="C625" s="117" t="s">
        <v>118</v>
      </c>
      <c r="D625" s="184" t="s">
        <v>1750</v>
      </c>
      <c r="E625" s="117" t="s">
        <v>1707</v>
      </c>
      <c r="F625" s="147">
        <v>46321</v>
      </c>
      <c r="G625" s="111"/>
      <c r="H625" s="176" t="s">
        <v>1772</v>
      </c>
      <c r="I625" s="185" t="s">
        <v>1893</v>
      </c>
      <c r="J625" s="156" t="s">
        <v>1482</v>
      </c>
      <c r="K625" s="117" t="s">
        <v>1837</v>
      </c>
      <c r="L625" s="186">
        <v>2400</v>
      </c>
      <c r="M625" s="187">
        <v>48.8</v>
      </c>
      <c r="N625" s="117"/>
      <c r="O625" s="186">
        <v>3</v>
      </c>
      <c r="P625" s="137"/>
      <c r="Q625" s="117" t="s">
        <v>1894</v>
      </c>
      <c r="R625" s="117" t="s">
        <v>1512</v>
      </c>
      <c r="S625" s="148" t="s">
        <v>1725</v>
      </c>
      <c r="T625" s="117" t="s">
        <v>1514</v>
      </c>
    </row>
    <row r="626" s="111" customFormat="1" hidden="1" customHeight="1" spans="1:20">
      <c r="A626" s="144" t="s">
        <v>1508</v>
      </c>
      <c r="B626" s="134" t="s">
        <v>124</v>
      </c>
      <c r="C626" s="117" t="s">
        <v>118</v>
      </c>
      <c r="D626" s="184" t="s">
        <v>1751</v>
      </c>
      <c r="E626" s="117" t="s">
        <v>1707</v>
      </c>
      <c r="F626" s="147">
        <v>46321</v>
      </c>
      <c r="G626" s="111"/>
      <c r="H626" s="176" t="s">
        <v>1772</v>
      </c>
      <c r="I626" s="185" t="s">
        <v>1893</v>
      </c>
      <c r="J626" s="156" t="s">
        <v>1482</v>
      </c>
      <c r="K626" s="117" t="s">
        <v>1837</v>
      </c>
      <c r="L626" s="188">
        <v>2400</v>
      </c>
      <c r="M626" s="172">
        <v>48</v>
      </c>
      <c r="N626" s="117"/>
      <c r="O626" s="188">
        <v>3</v>
      </c>
      <c r="P626" s="137"/>
      <c r="Q626" s="117" t="s">
        <v>1894</v>
      </c>
      <c r="R626" s="117" t="s">
        <v>1512</v>
      </c>
      <c r="S626" s="148" t="s">
        <v>1725</v>
      </c>
      <c r="T626" s="117" t="s">
        <v>1514</v>
      </c>
    </row>
    <row r="627" s="111" customFormat="1" hidden="1" customHeight="1" spans="1:20">
      <c r="A627" s="144" t="s">
        <v>1508</v>
      </c>
      <c r="B627" s="134" t="s">
        <v>124</v>
      </c>
      <c r="C627" s="117" t="s">
        <v>118</v>
      </c>
      <c r="D627" s="184" t="s">
        <v>1752</v>
      </c>
      <c r="E627" s="117" t="s">
        <v>1707</v>
      </c>
      <c r="F627" s="147">
        <v>46321</v>
      </c>
      <c r="G627" s="111"/>
      <c r="H627" s="176" t="s">
        <v>1772</v>
      </c>
      <c r="I627" s="185" t="s">
        <v>1893</v>
      </c>
      <c r="J627" s="156" t="s">
        <v>1482</v>
      </c>
      <c r="K627" s="117" t="s">
        <v>1837</v>
      </c>
      <c r="L627" s="186">
        <v>2400</v>
      </c>
      <c r="M627" s="187">
        <v>48.8</v>
      </c>
      <c r="N627" s="117"/>
      <c r="O627" s="186">
        <v>3</v>
      </c>
      <c r="P627" s="137"/>
      <c r="Q627" s="117" t="s">
        <v>1894</v>
      </c>
      <c r="R627" s="117" t="s">
        <v>1512</v>
      </c>
      <c r="S627" s="148" t="s">
        <v>1725</v>
      </c>
      <c r="T627" s="117" t="s">
        <v>1514</v>
      </c>
    </row>
    <row r="628" s="111" customFormat="1" hidden="1" customHeight="1" spans="1:20">
      <c r="A628" s="144" t="s">
        <v>1508</v>
      </c>
      <c r="B628" s="134" t="s">
        <v>124</v>
      </c>
      <c r="C628" s="117" t="s">
        <v>118</v>
      </c>
      <c r="D628" s="184" t="s">
        <v>1785</v>
      </c>
      <c r="E628" s="117" t="s">
        <v>1707</v>
      </c>
      <c r="F628" s="147">
        <v>46321</v>
      </c>
      <c r="G628" s="111"/>
      <c r="H628" s="176" t="s">
        <v>1772</v>
      </c>
      <c r="I628" s="185" t="s">
        <v>1893</v>
      </c>
      <c r="J628" s="156" t="s">
        <v>1482</v>
      </c>
      <c r="K628" s="117" t="s">
        <v>1837</v>
      </c>
      <c r="L628" s="188">
        <v>2400</v>
      </c>
      <c r="M628" s="172">
        <v>46.9</v>
      </c>
      <c r="N628" s="117"/>
      <c r="O628" s="188">
        <v>3</v>
      </c>
      <c r="P628" s="137"/>
      <c r="Q628" s="117" t="s">
        <v>1894</v>
      </c>
      <c r="R628" s="117" t="s">
        <v>1512</v>
      </c>
      <c r="S628" s="148" t="s">
        <v>1725</v>
      </c>
      <c r="T628" s="117" t="s">
        <v>1514</v>
      </c>
    </row>
    <row r="629" s="111" customFormat="1" hidden="1" customHeight="1" spans="1:20">
      <c r="A629" s="144" t="s">
        <v>1508</v>
      </c>
      <c r="B629" s="134" t="s">
        <v>124</v>
      </c>
      <c r="C629" s="117" t="s">
        <v>118</v>
      </c>
      <c r="D629" s="184" t="s">
        <v>1786</v>
      </c>
      <c r="E629" s="117" t="s">
        <v>1707</v>
      </c>
      <c r="F629" s="147">
        <v>46321</v>
      </c>
      <c r="G629" s="111"/>
      <c r="H629" s="176" t="s">
        <v>1772</v>
      </c>
      <c r="I629" s="185" t="s">
        <v>1893</v>
      </c>
      <c r="J629" s="156" t="s">
        <v>1482</v>
      </c>
      <c r="K629" s="117" t="s">
        <v>1837</v>
      </c>
      <c r="L629" s="186">
        <v>2400</v>
      </c>
      <c r="M629" s="187">
        <v>47.2</v>
      </c>
      <c r="N629" s="117"/>
      <c r="O629" s="186">
        <v>3</v>
      </c>
      <c r="P629" s="137"/>
      <c r="Q629" s="117" t="s">
        <v>1894</v>
      </c>
      <c r="R629" s="117" t="s">
        <v>1512</v>
      </c>
      <c r="S629" s="148" t="s">
        <v>1725</v>
      </c>
      <c r="T629" s="117" t="s">
        <v>1514</v>
      </c>
    </row>
    <row r="630" s="111" customFormat="1" hidden="1" customHeight="1" spans="1:20">
      <c r="A630" s="144" t="s">
        <v>1508</v>
      </c>
      <c r="B630" s="134" t="s">
        <v>124</v>
      </c>
      <c r="C630" s="117" t="s">
        <v>118</v>
      </c>
      <c r="D630" s="184" t="s">
        <v>1787</v>
      </c>
      <c r="E630" s="117" t="s">
        <v>1707</v>
      </c>
      <c r="F630" s="147">
        <v>46321</v>
      </c>
      <c r="G630" s="111"/>
      <c r="H630" s="176" t="s">
        <v>1772</v>
      </c>
      <c r="I630" s="185" t="s">
        <v>1893</v>
      </c>
      <c r="J630" s="156" t="s">
        <v>1482</v>
      </c>
      <c r="K630" s="117" t="s">
        <v>1837</v>
      </c>
      <c r="L630" s="188">
        <v>2400</v>
      </c>
      <c r="M630" s="172">
        <v>48.25</v>
      </c>
      <c r="N630" s="117"/>
      <c r="O630" s="188">
        <v>3</v>
      </c>
      <c r="P630" s="137"/>
      <c r="Q630" s="117" t="s">
        <v>1894</v>
      </c>
      <c r="R630" s="117" t="s">
        <v>1512</v>
      </c>
      <c r="S630" s="148" t="s">
        <v>1725</v>
      </c>
      <c r="T630" s="117" t="s">
        <v>1514</v>
      </c>
    </row>
    <row r="631" s="111" customFormat="1" hidden="1" customHeight="1" spans="1:20">
      <c r="A631" s="144" t="s">
        <v>1508</v>
      </c>
      <c r="B631" s="134" t="s">
        <v>124</v>
      </c>
      <c r="C631" s="117" t="s">
        <v>118</v>
      </c>
      <c r="D631" s="184" t="s">
        <v>1788</v>
      </c>
      <c r="E631" s="117" t="s">
        <v>1707</v>
      </c>
      <c r="F631" s="147">
        <v>46321</v>
      </c>
      <c r="G631" s="111"/>
      <c r="H631" s="176" t="s">
        <v>1772</v>
      </c>
      <c r="I631" s="185" t="s">
        <v>1893</v>
      </c>
      <c r="J631" s="156" t="s">
        <v>1482</v>
      </c>
      <c r="K631" s="117" t="s">
        <v>1837</v>
      </c>
      <c r="L631" s="186">
        <v>2400</v>
      </c>
      <c r="M631" s="187">
        <v>47</v>
      </c>
      <c r="N631" s="117"/>
      <c r="O631" s="186">
        <v>3</v>
      </c>
      <c r="P631" s="137"/>
      <c r="Q631" s="117" t="s">
        <v>1894</v>
      </c>
      <c r="R631" s="117" t="s">
        <v>1512</v>
      </c>
      <c r="S631" s="148" t="s">
        <v>1725</v>
      </c>
      <c r="T631" s="117" t="s">
        <v>1514</v>
      </c>
    </row>
    <row r="632" s="111" customFormat="1" hidden="1" customHeight="1" spans="1:20">
      <c r="A632" s="144" t="s">
        <v>1508</v>
      </c>
      <c r="B632" s="134" t="s">
        <v>124</v>
      </c>
      <c r="C632" s="117" t="s">
        <v>118</v>
      </c>
      <c r="D632" s="184" t="s">
        <v>1789</v>
      </c>
      <c r="E632" s="117" t="s">
        <v>1707</v>
      </c>
      <c r="F632" s="147">
        <v>46321</v>
      </c>
      <c r="G632" s="111"/>
      <c r="H632" s="176" t="s">
        <v>1772</v>
      </c>
      <c r="I632" s="185" t="s">
        <v>1893</v>
      </c>
      <c r="J632" s="156" t="s">
        <v>1482</v>
      </c>
      <c r="K632" s="117" t="s">
        <v>1837</v>
      </c>
      <c r="L632" s="188">
        <v>2400</v>
      </c>
      <c r="M632" s="172">
        <v>49.15</v>
      </c>
      <c r="N632" s="117"/>
      <c r="O632" s="188">
        <v>3</v>
      </c>
      <c r="P632" s="137"/>
      <c r="Q632" s="117" t="s">
        <v>1894</v>
      </c>
      <c r="R632" s="117" t="s">
        <v>1512</v>
      </c>
      <c r="S632" s="148" t="s">
        <v>1725</v>
      </c>
      <c r="T632" s="117" t="s">
        <v>1514</v>
      </c>
    </row>
    <row r="633" s="111" customFormat="1" hidden="1" customHeight="1" spans="1:20">
      <c r="A633" s="144" t="s">
        <v>1508</v>
      </c>
      <c r="B633" s="134" t="s">
        <v>124</v>
      </c>
      <c r="C633" s="117" t="s">
        <v>118</v>
      </c>
      <c r="D633" s="184" t="s">
        <v>1790</v>
      </c>
      <c r="E633" s="117" t="s">
        <v>1707</v>
      </c>
      <c r="F633" s="147">
        <v>46321</v>
      </c>
      <c r="G633" s="111"/>
      <c r="H633" s="176" t="s">
        <v>1772</v>
      </c>
      <c r="I633" s="185" t="s">
        <v>1893</v>
      </c>
      <c r="J633" s="156" t="s">
        <v>1482</v>
      </c>
      <c r="K633" s="117" t="s">
        <v>1837</v>
      </c>
      <c r="L633" s="186">
        <v>2400</v>
      </c>
      <c r="M633" s="187">
        <v>47.6</v>
      </c>
      <c r="N633" s="117"/>
      <c r="O633" s="186">
        <v>3</v>
      </c>
      <c r="P633" s="137"/>
      <c r="Q633" s="117" t="s">
        <v>1894</v>
      </c>
      <c r="R633" s="117" t="s">
        <v>1512</v>
      </c>
      <c r="S633" s="148" t="s">
        <v>1725</v>
      </c>
      <c r="T633" s="117" t="s">
        <v>1514</v>
      </c>
    </row>
    <row r="634" s="111" customFormat="1" hidden="1" customHeight="1" spans="1:20">
      <c r="A634" s="144" t="s">
        <v>1508</v>
      </c>
      <c r="B634" s="134" t="s">
        <v>124</v>
      </c>
      <c r="C634" s="117" t="s">
        <v>118</v>
      </c>
      <c r="D634" s="184" t="s">
        <v>1791</v>
      </c>
      <c r="E634" s="117" t="s">
        <v>1707</v>
      </c>
      <c r="F634" s="147">
        <v>46321</v>
      </c>
      <c r="G634" s="111"/>
      <c r="H634" s="176" t="s">
        <v>1772</v>
      </c>
      <c r="I634" s="185" t="s">
        <v>1893</v>
      </c>
      <c r="J634" s="156" t="s">
        <v>1482</v>
      </c>
      <c r="K634" s="117" t="s">
        <v>1837</v>
      </c>
      <c r="L634" s="188">
        <v>2400</v>
      </c>
      <c r="M634" s="172">
        <v>47.75</v>
      </c>
      <c r="N634" s="117"/>
      <c r="O634" s="188">
        <v>3</v>
      </c>
      <c r="P634" s="137"/>
      <c r="Q634" s="117" t="s">
        <v>1894</v>
      </c>
      <c r="R634" s="117" t="s">
        <v>1512</v>
      </c>
      <c r="S634" s="148" t="s">
        <v>1725</v>
      </c>
      <c r="T634" s="117" t="s">
        <v>1514</v>
      </c>
    </row>
    <row r="635" s="111" customFormat="1" hidden="1" customHeight="1" spans="1:20">
      <c r="A635" s="144" t="s">
        <v>1508</v>
      </c>
      <c r="B635" s="134" t="s">
        <v>124</v>
      </c>
      <c r="C635" s="117" t="s">
        <v>118</v>
      </c>
      <c r="D635" s="184" t="s">
        <v>1792</v>
      </c>
      <c r="E635" s="117" t="s">
        <v>1707</v>
      </c>
      <c r="F635" s="147">
        <v>46321</v>
      </c>
      <c r="G635" s="111"/>
      <c r="H635" s="176" t="s">
        <v>1772</v>
      </c>
      <c r="I635" s="185" t="s">
        <v>1893</v>
      </c>
      <c r="J635" s="156" t="s">
        <v>1482</v>
      </c>
      <c r="K635" s="117" t="s">
        <v>1837</v>
      </c>
      <c r="L635" s="186">
        <v>2400</v>
      </c>
      <c r="M635" s="187">
        <v>46.6</v>
      </c>
      <c r="N635" s="117"/>
      <c r="O635" s="186">
        <v>3</v>
      </c>
      <c r="P635" s="137"/>
      <c r="Q635" s="117" t="s">
        <v>1894</v>
      </c>
      <c r="R635" s="117" t="s">
        <v>1512</v>
      </c>
      <c r="S635" s="148" t="s">
        <v>1725</v>
      </c>
      <c r="T635" s="117" t="s">
        <v>1514</v>
      </c>
    </row>
    <row r="636" s="111" customFormat="1" hidden="1" customHeight="1" spans="1:20">
      <c r="A636" s="144" t="s">
        <v>1508</v>
      </c>
      <c r="B636" s="134" t="s">
        <v>124</v>
      </c>
      <c r="C636" s="117" t="s">
        <v>118</v>
      </c>
      <c r="D636" s="184" t="s">
        <v>1793</v>
      </c>
      <c r="E636" s="117" t="s">
        <v>1707</v>
      </c>
      <c r="F636" s="147">
        <v>46321</v>
      </c>
      <c r="G636" s="111"/>
      <c r="H636" s="176" t="s">
        <v>1772</v>
      </c>
      <c r="I636" s="185" t="s">
        <v>1893</v>
      </c>
      <c r="J636" s="156" t="s">
        <v>1482</v>
      </c>
      <c r="K636" s="117" t="s">
        <v>1837</v>
      </c>
      <c r="L636" s="188">
        <v>2400</v>
      </c>
      <c r="M636" s="172">
        <v>48.1</v>
      </c>
      <c r="N636" s="117"/>
      <c r="O636" s="188">
        <v>3</v>
      </c>
      <c r="P636" s="137"/>
      <c r="Q636" s="117" t="s">
        <v>1894</v>
      </c>
      <c r="R636" s="117" t="s">
        <v>1512</v>
      </c>
      <c r="S636" s="148" t="s">
        <v>1725</v>
      </c>
      <c r="T636" s="117" t="s">
        <v>1514</v>
      </c>
    </row>
    <row r="637" s="111" customFormat="1" hidden="1" customHeight="1" spans="1:20">
      <c r="A637" s="144" t="s">
        <v>1508</v>
      </c>
      <c r="B637" s="134" t="s">
        <v>124</v>
      </c>
      <c r="C637" s="117" t="s">
        <v>118</v>
      </c>
      <c r="D637" s="184" t="s">
        <v>1794</v>
      </c>
      <c r="E637" s="117" t="s">
        <v>1707</v>
      </c>
      <c r="F637" s="147">
        <v>46321</v>
      </c>
      <c r="G637" s="111"/>
      <c r="H637" s="176" t="s">
        <v>1772</v>
      </c>
      <c r="I637" s="185" t="s">
        <v>1893</v>
      </c>
      <c r="J637" s="156" t="s">
        <v>1482</v>
      </c>
      <c r="K637" s="117" t="s">
        <v>1837</v>
      </c>
      <c r="L637" s="186">
        <v>2400</v>
      </c>
      <c r="M637" s="187">
        <v>48.1</v>
      </c>
      <c r="N637" s="117"/>
      <c r="O637" s="186">
        <v>3</v>
      </c>
      <c r="P637" s="137"/>
      <c r="Q637" s="117" t="s">
        <v>1894</v>
      </c>
      <c r="R637" s="117" t="s">
        <v>1512</v>
      </c>
      <c r="S637" s="148" t="s">
        <v>1725</v>
      </c>
      <c r="T637" s="117" t="s">
        <v>1514</v>
      </c>
    </row>
    <row r="638" s="111" customFormat="1" hidden="1" customHeight="1" spans="1:20">
      <c r="A638" s="144" t="s">
        <v>1508</v>
      </c>
      <c r="B638" s="134" t="s">
        <v>124</v>
      </c>
      <c r="C638" s="117" t="s">
        <v>118</v>
      </c>
      <c r="D638" s="184" t="s">
        <v>1795</v>
      </c>
      <c r="E638" s="117" t="s">
        <v>1707</v>
      </c>
      <c r="F638" s="147">
        <v>46321</v>
      </c>
      <c r="G638" s="111"/>
      <c r="H638" s="176" t="s">
        <v>1772</v>
      </c>
      <c r="I638" s="185" t="s">
        <v>1893</v>
      </c>
      <c r="J638" s="156" t="s">
        <v>1482</v>
      </c>
      <c r="K638" s="117" t="s">
        <v>1837</v>
      </c>
      <c r="L638" s="188">
        <v>2400</v>
      </c>
      <c r="M638" s="172">
        <v>48.7</v>
      </c>
      <c r="N638" s="117"/>
      <c r="O638" s="188">
        <v>3</v>
      </c>
      <c r="P638" s="137"/>
      <c r="Q638" s="117" t="s">
        <v>1894</v>
      </c>
      <c r="R638" s="117" t="s">
        <v>1512</v>
      </c>
      <c r="S638" s="148" t="s">
        <v>1725</v>
      </c>
      <c r="T638" s="117" t="s">
        <v>1514</v>
      </c>
    </row>
    <row r="639" s="111" customFormat="1" hidden="1" customHeight="1" spans="1:20">
      <c r="A639" s="144" t="s">
        <v>1508</v>
      </c>
      <c r="B639" s="134" t="s">
        <v>124</v>
      </c>
      <c r="C639" s="117" t="s">
        <v>118</v>
      </c>
      <c r="D639" s="184" t="s">
        <v>1796</v>
      </c>
      <c r="E639" s="117" t="s">
        <v>1707</v>
      </c>
      <c r="F639" s="147">
        <v>46321</v>
      </c>
      <c r="G639" s="111"/>
      <c r="H639" s="176" t="s">
        <v>1772</v>
      </c>
      <c r="I639" s="185" t="s">
        <v>1893</v>
      </c>
      <c r="J639" s="156" t="s">
        <v>1482</v>
      </c>
      <c r="K639" s="117" t="s">
        <v>1837</v>
      </c>
      <c r="L639" s="186">
        <v>2400</v>
      </c>
      <c r="M639" s="187">
        <v>48.65</v>
      </c>
      <c r="N639" s="117"/>
      <c r="O639" s="186">
        <v>3</v>
      </c>
      <c r="P639" s="137"/>
      <c r="Q639" s="117" t="s">
        <v>1894</v>
      </c>
      <c r="R639" s="117" t="s">
        <v>1512</v>
      </c>
      <c r="S639" s="148" t="s">
        <v>1725</v>
      </c>
      <c r="T639" s="117" t="s">
        <v>1514</v>
      </c>
    </row>
    <row r="640" s="111" customFormat="1" hidden="1" customHeight="1" spans="1:20">
      <c r="A640" s="144" t="s">
        <v>1508</v>
      </c>
      <c r="B640" s="134" t="s">
        <v>124</v>
      </c>
      <c r="C640" s="117" t="s">
        <v>118</v>
      </c>
      <c r="D640" s="184" t="s">
        <v>1797</v>
      </c>
      <c r="E640" s="117" t="s">
        <v>1707</v>
      </c>
      <c r="F640" s="147">
        <v>46321</v>
      </c>
      <c r="G640" s="111"/>
      <c r="H640" s="176" t="s">
        <v>1772</v>
      </c>
      <c r="I640" s="185" t="s">
        <v>1893</v>
      </c>
      <c r="J640" s="156" t="s">
        <v>1482</v>
      </c>
      <c r="K640" s="117" t="s">
        <v>1837</v>
      </c>
      <c r="L640" s="188">
        <v>2400</v>
      </c>
      <c r="M640" s="172">
        <v>47.9</v>
      </c>
      <c r="N640" s="117"/>
      <c r="O640" s="188">
        <v>3</v>
      </c>
      <c r="P640" s="137"/>
      <c r="Q640" s="117" t="s">
        <v>1894</v>
      </c>
      <c r="R640" s="117" t="s">
        <v>1512</v>
      </c>
      <c r="S640" s="148" t="s">
        <v>1725</v>
      </c>
      <c r="T640" s="117" t="s">
        <v>1514</v>
      </c>
    </row>
    <row r="641" s="111" customFormat="1" hidden="1" customHeight="1" spans="1:20">
      <c r="A641" s="144" t="s">
        <v>1508</v>
      </c>
      <c r="B641" s="134" t="s">
        <v>124</v>
      </c>
      <c r="C641" s="117" t="s">
        <v>118</v>
      </c>
      <c r="D641" s="184" t="s">
        <v>1798</v>
      </c>
      <c r="E641" s="117" t="s">
        <v>1707</v>
      </c>
      <c r="F641" s="147">
        <v>46321</v>
      </c>
      <c r="G641" s="111"/>
      <c r="H641" s="176" t="s">
        <v>1772</v>
      </c>
      <c r="I641" s="185" t="s">
        <v>1893</v>
      </c>
      <c r="J641" s="156" t="s">
        <v>1482</v>
      </c>
      <c r="K641" s="117" t="s">
        <v>1837</v>
      </c>
      <c r="L641" s="186">
        <v>2400</v>
      </c>
      <c r="M641" s="187">
        <v>48.1</v>
      </c>
      <c r="N641" s="117"/>
      <c r="O641" s="186">
        <v>3</v>
      </c>
      <c r="P641" s="137"/>
      <c r="Q641" s="117" t="s">
        <v>1894</v>
      </c>
      <c r="R641" s="117" t="s">
        <v>1512</v>
      </c>
      <c r="S641" s="148" t="s">
        <v>1725</v>
      </c>
      <c r="T641" s="117" t="s">
        <v>1514</v>
      </c>
    </row>
    <row r="642" s="111" customFormat="1" hidden="1" customHeight="1" spans="1:20">
      <c r="A642" s="144" t="s">
        <v>1508</v>
      </c>
      <c r="B642" s="134" t="s">
        <v>124</v>
      </c>
      <c r="C642" s="117" t="s">
        <v>118</v>
      </c>
      <c r="D642" s="184" t="s">
        <v>1799</v>
      </c>
      <c r="E642" s="117" t="s">
        <v>1707</v>
      </c>
      <c r="F642" s="147">
        <v>46321</v>
      </c>
      <c r="G642" s="111"/>
      <c r="H642" s="176" t="s">
        <v>1772</v>
      </c>
      <c r="I642" s="185" t="s">
        <v>1893</v>
      </c>
      <c r="J642" s="156" t="s">
        <v>1482</v>
      </c>
      <c r="K642" s="117" t="s">
        <v>1837</v>
      </c>
      <c r="L642" s="188">
        <v>2400</v>
      </c>
      <c r="M642" s="172">
        <v>47.1</v>
      </c>
      <c r="N642" s="117"/>
      <c r="O642" s="188">
        <v>3</v>
      </c>
      <c r="P642" s="137"/>
      <c r="Q642" s="117" t="s">
        <v>1894</v>
      </c>
      <c r="R642" s="117" t="s">
        <v>1512</v>
      </c>
      <c r="S642" s="148" t="s">
        <v>1725</v>
      </c>
      <c r="T642" s="117" t="s">
        <v>1514</v>
      </c>
    </row>
    <row r="643" s="111" customFormat="1" hidden="1" customHeight="1" spans="1:20">
      <c r="A643" s="144" t="s">
        <v>1508</v>
      </c>
      <c r="B643" s="134" t="s">
        <v>124</v>
      </c>
      <c r="C643" s="117" t="s">
        <v>118</v>
      </c>
      <c r="D643" s="184" t="s">
        <v>1800</v>
      </c>
      <c r="E643" s="117" t="s">
        <v>1707</v>
      </c>
      <c r="F643" s="147">
        <v>46321</v>
      </c>
      <c r="G643" s="111"/>
      <c r="H643" s="176" t="s">
        <v>1772</v>
      </c>
      <c r="I643" s="185" t="s">
        <v>1893</v>
      </c>
      <c r="J643" s="156" t="s">
        <v>1482</v>
      </c>
      <c r="K643" s="117" t="s">
        <v>1837</v>
      </c>
      <c r="L643" s="186">
        <v>2400</v>
      </c>
      <c r="M643" s="187">
        <v>47.3</v>
      </c>
      <c r="N643" s="117"/>
      <c r="O643" s="186">
        <v>3</v>
      </c>
      <c r="P643" s="137"/>
      <c r="Q643" s="117" t="s">
        <v>1894</v>
      </c>
      <c r="R643" s="117" t="s">
        <v>1512</v>
      </c>
      <c r="S643" s="148" t="s">
        <v>1725</v>
      </c>
      <c r="T643" s="117" t="s">
        <v>1514</v>
      </c>
    </row>
    <row r="644" s="111" customFormat="1" hidden="1" customHeight="1" spans="1:20">
      <c r="A644" s="144" t="s">
        <v>1508</v>
      </c>
      <c r="B644" s="134" t="s">
        <v>124</v>
      </c>
      <c r="C644" s="117" t="s">
        <v>118</v>
      </c>
      <c r="D644" s="184" t="s">
        <v>1801</v>
      </c>
      <c r="E644" s="117" t="s">
        <v>1707</v>
      </c>
      <c r="F644" s="147">
        <v>46321</v>
      </c>
      <c r="G644" s="111"/>
      <c r="H644" s="176" t="s">
        <v>1772</v>
      </c>
      <c r="I644" s="185" t="s">
        <v>1893</v>
      </c>
      <c r="J644" s="156" t="s">
        <v>1482</v>
      </c>
      <c r="K644" s="117" t="s">
        <v>1837</v>
      </c>
      <c r="L644" s="188">
        <v>2400</v>
      </c>
      <c r="M644" s="172">
        <v>47.7</v>
      </c>
      <c r="N644" s="117"/>
      <c r="O644" s="188">
        <v>3</v>
      </c>
      <c r="P644" s="137"/>
      <c r="Q644" s="117" t="s">
        <v>1894</v>
      </c>
      <c r="R644" s="117" t="s">
        <v>1512</v>
      </c>
      <c r="S644" s="148" t="s">
        <v>1725</v>
      </c>
      <c r="T644" s="117" t="s">
        <v>1514</v>
      </c>
    </row>
    <row r="645" s="111" customFormat="1" hidden="1" customHeight="1" spans="1:20">
      <c r="A645" s="144" t="s">
        <v>1508</v>
      </c>
      <c r="B645" s="134" t="s">
        <v>124</v>
      </c>
      <c r="C645" s="117" t="s">
        <v>118</v>
      </c>
      <c r="D645" s="184" t="s">
        <v>1802</v>
      </c>
      <c r="E645" s="117" t="s">
        <v>1707</v>
      </c>
      <c r="F645" s="147">
        <v>46321</v>
      </c>
      <c r="G645" s="111"/>
      <c r="H645" s="176" t="s">
        <v>1772</v>
      </c>
      <c r="I645" s="185" t="s">
        <v>1893</v>
      </c>
      <c r="J645" s="156" t="s">
        <v>1482</v>
      </c>
      <c r="K645" s="117" t="s">
        <v>1837</v>
      </c>
      <c r="L645" s="186">
        <v>2400</v>
      </c>
      <c r="M645" s="187">
        <v>48.15</v>
      </c>
      <c r="N645" s="117"/>
      <c r="O645" s="186">
        <v>3</v>
      </c>
      <c r="P645" s="137"/>
      <c r="Q645" s="117" t="s">
        <v>1894</v>
      </c>
      <c r="R645" s="117" t="s">
        <v>1512</v>
      </c>
      <c r="S645" s="148" t="s">
        <v>1725</v>
      </c>
      <c r="T645" s="117" t="s">
        <v>1514</v>
      </c>
    </row>
    <row r="646" s="111" customFormat="1" hidden="1" customHeight="1" spans="1:20">
      <c r="A646" s="144" t="s">
        <v>1508</v>
      </c>
      <c r="B646" s="134" t="s">
        <v>124</v>
      </c>
      <c r="C646" s="117" t="s">
        <v>118</v>
      </c>
      <c r="D646" s="184" t="s">
        <v>1803</v>
      </c>
      <c r="E646" s="117" t="s">
        <v>1707</v>
      </c>
      <c r="F646" s="147">
        <v>46321</v>
      </c>
      <c r="G646" s="111"/>
      <c r="H646" s="176" t="s">
        <v>1772</v>
      </c>
      <c r="I646" s="185" t="s">
        <v>1893</v>
      </c>
      <c r="J646" s="156" t="s">
        <v>1482</v>
      </c>
      <c r="K646" s="117" t="s">
        <v>1837</v>
      </c>
      <c r="L646" s="188">
        <v>2400</v>
      </c>
      <c r="M646" s="172">
        <v>47</v>
      </c>
      <c r="N646" s="117"/>
      <c r="O646" s="188">
        <v>3</v>
      </c>
      <c r="P646" s="137"/>
      <c r="Q646" s="117" t="s">
        <v>1894</v>
      </c>
      <c r="R646" s="117" t="s">
        <v>1512</v>
      </c>
      <c r="S646" s="148" t="s">
        <v>1725</v>
      </c>
      <c r="T646" s="117" t="s">
        <v>1514</v>
      </c>
    </row>
    <row r="647" s="111" customFormat="1" hidden="1" customHeight="1" spans="1:20">
      <c r="A647" s="144" t="s">
        <v>1508</v>
      </c>
      <c r="B647" s="134" t="s">
        <v>124</v>
      </c>
      <c r="C647" s="117" t="s">
        <v>118</v>
      </c>
      <c r="D647" s="184" t="s">
        <v>1804</v>
      </c>
      <c r="E647" s="117" t="s">
        <v>1707</v>
      </c>
      <c r="F647" s="147">
        <v>46321</v>
      </c>
      <c r="G647" s="111"/>
      <c r="H647" s="176" t="s">
        <v>1772</v>
      </c>
      <c r="I647" s="185" t="s">
        <v>1893</v>
      </c>
      <c r="J647" s="156" t="s">
        <v>1482</v>
      </c>
      <c r="K647" s="117" t="s">
        <v>1837</v>
      </c>
      <c r="L647" s="186">
        <v>2400</v>
      </c>
      <c r="M647" s="187">
        <v>47.75</v>
      </c>
      <c r="N647" s="117"/>
      <c r="O647" s="186">
        <v>3</v>
      </c>
      <c r="P647" s="137"/>
      <c r="Q647" s="117" t="s">
        <v>1894</v>
      </c>
      <c r="R647" s="117" t="s">
        <v>1512</v>
      </c>
      <c r="S647" s="148" t="s">
        <v>1725</v>
      </c>
      <c r="T647" s="117" t="s">
        <v>1514</v>
      </c>
    </row>
    <row r="648" s="111" customFormat="1" hidden="1" customHeight="1" spans="1:20">
      <c r="A648" s="144" t="s">
        <v>1508</v>
      </c>
      <c r="B648" s="134" t="s">
        <v>124</v>
      </c>
      <c r="C648" s="117" t="s">
        <v>118</v>
      </c>
      <c r="D648" s="184" t="s">
        <v>1805</v>
      </c>
      <c r="E648" s="117" t="s">
        <v>1707</v>
      </c>
      <c r="F648" s="147">
        <v>46321</v>
      </c>
      <c r="G648" s="111"/>
      <c r="H648" s="176" t="s">
        <v>1772</v>
      </c>
      <c r="I648" s="185" t="s">
        <v>1893</v>
      </c>
      <c r="J648" s="156" t="s">
        <v>1482</v>
      </c>
      <c r="K648" s="117" t="s">
        <v>1837</v>
      </c>
      <c r="L648" s="188">
        <v>2400</v>
      </c>
      <c r="M648" s="172">
        <v>47.85</v>
      </c>
      <c r="N648" s="117"/>
      <c r="O648" s="188">
        <v>3</v>
      </c>
      <c r="P648" s="137"/>
      <c r="Q648" s="117" t="s">
        <v>1894</v>
      </c>
      <c r="R648" s="117" t="s">
        <v>1512</v>
      </c>
      <c r="S648" s="148" t="s">
        <v>1725</v>
      </c>
      <c r="T648" s="117" t="s">
        <v>1514</v>
      </c>
    </row>
    <row r="649" s="111" customFormat="1" hidden="1" customHeight="1" spans="1:20">
      <c r="A649" s="144" t="s">
        <v>1508</v>
      </c>
      <c r="B649" s="134" t="s">
        <v>124</v>
      </c>
      <c r="C649" s="117" t="s">
        <v>118</v>
      </c>
      <c r="D649" s="184" t="s">
        <v>1806</v>
      </c>
      <c r="E649" s="117" t="s">
        <v>1707</v>
      </c>
      <c r="F649" s="147">
        <v>46321</v>
      </c>
      <c r="G649" s="111"/>
      <c r="H649" s="176" t="s">
        <v>1772</v>
      </c>
      <c r="I649" s="185" t="s">
        <v>1893</v>
      </c>
      <c r="J649" s="156" t="s">
        <v>1482</v>
      </c>
      <c r="K649" s="117" t="s">
        <v>1837</v>
      </c>
      <c r="L649" s="186">
        <v>2400</v>
      </c>
      <c r="M649" s="187">
        <v>48.15</v>
      </c>
      <c r="N649" s="117"/>
      <c r="O649" s="186">
        <v>3</v>
      </c>
      <c r="P649" s="137"/>
      <c r="Q649" s="117" t="s">
        <v>1894</v>
      </c>
      <c r="R649" s="117" t="s">
        <v>1512</v>
      </c>
      <c r="S649" s="148" t="s">
        <v>1725</v>
      </c>
      <c r="T649" s="117" t="s">
        <v>1514</v>
      </c>
    </row>
    <row r="650" s="111" customFormat="1" hidden="1" customHeight="1" spans="1:20">
      <c r="A650" s="144" t="s">
        <v>1508</v>
      </c>
      <c r="B650" s="134" t="s">
        <v>124</v>
      </c>
      <c r="C650" s="117" t="s">
        <v>118</v>
      </c>
      <c r="D650" s="184" t="s">
        <v>1807</v>
      </c>
      <c r="E650" s="117" t="s">
        <v>1707</v>
      </c>
      <c r="F650" s="147">
        <v>46321</v>
      </c>
      <c r="G650" s="111"/>
      <c r="H650" s="176" t="s">
        <v>1772</v>
      </c>
      <c r="I650" s="185" t="s">
        <v>1893</v>
      </c>
      <c r="J650" s="156" t="s">
        <v>1482</v>
      </c>
      <c r="K650" s="117" t="s">
        <v>1837</v>
      </c>
      <c r="L650" s="188">
        <v>2400</v>
      </c>
      <c r="M650" s="172">
        <v>48.7</v>
      </c>
      <c r="N650" s="117"/>
      <c r="O650" s="188">
        <v>3</v>
      </c>
      <c r="P650" s="137"/>
      <c r="Q650" s="117" t="s">
        <v>1894</v>
      </c>
      <c r="R650" s="117" t="s">
        <v>1512</v>
      </c>
      <c r="S650" s="148" t="s">
        <v>1725</v>
      </c>
      <c r="T650" s="117" t="s">
        <v>1514</v>
      </c>
    </row>
    <row r="651" s="111" customFormat="1" hidden="1" customHeight="1" spans="1:20">
      <c r="A651" s="144" t="s">
        <v>1508</v>
      </c>
      <c r="B651" s="134" t="s">
        <v>124</v>
      </c>
      <c r="C651" s="117" t="s">
        <v>118</v>
      </c>
      <c r="D651" s="184" t="s">
        <v>1808</v>
      </c>
      <c r="E651" s="117" t="s">
        <v>1707</v>
      </c>
      <c r="F651" s="147">
        <v>46321</v>
      </c>
      <c r="G651" s="111"/>
      <c r="H651" s="176" t="s">
        <v>1772</v>
      </c>
      <c r="I651" s="185" t="s">
        <v>1893</v>
      </c>
      <c r="J651" s="156" t="s">
        <v>1482</v>
      </c>
      <c r="K651" s="117" t="s">
        <v>1837</v>
      </c>
      <c r="L651" s="186">
        <v>2400</v>
      </c>
      <c r="M651" s="187">
        <v>47.15</v>
      </c>
      <c r="N651" s="117"/>
      <c r="O651" s="186">
        <v>3</v>
      </c>
      <c r="P651" s="137"/>
      <c r="Q651" s="117" t="s">
        <v>1894</v>
      </c>
      <c r="R651" s="117" t="s">
        <v>1512</v>
      </c>
      <c r="S651" s="148" t="s">
        <v>1725</v>
      </c>
      <c r="T651" s="117" t="s">
        <v>1514</v>
      </c>
    </row>
    <row r="652" s="111" customFormat="1" hidden="1" customHeight="1" spans="1:20">
      <c r="A652" s="144" t="s">
        <v>1508</v>
      </c>
      <c r="B652" s="134" t="s">
        <v>124</v>
      </c>
      <c r="C652" s="117" t="s">
        <v>118</v>
      </c>
      <c r="D652" s="184" t="s">
        <v>1809</v>
      </c>
      <c r="E652" s="117" t="s">
        <v>1707</v>
      </c>
      <c r="F652" s="147">
        <v>46321</v>
      </c>
      <c r="G652" s="111"/>
      <c r="H652" s="176" t="s">
        <v>1772</v>
      </c>
      <c r="I652" s="185" t="s">
        <v>1893</v>
      </c>
      <c r="J652" s="156" t="s">
        <v>1482</v>
      </c>
      <c r="K652" s="117" t="s">
        <v>1837</v>
      </c>
      <c r="L652" s="188">
        <v>2400</v>
      </c>
      <c r="M652" s="172">
        <v>48.45</v>
      </c>
      <c r="N652" s="117"/>
      <c r="O652" s="188">
        <v>3</v>
      </c>
      <c r="P652" s="137"/>
      <c r="Q652" s="117" t="s">
        <v>1894</v>
      </c>
      <c r="R652" s="117" t="s">
        <v>1512</v>
      </c>
      <c r="S652" s="148" t="s">
        <v>1725</v>
      </c>
      <c r="T652" s="117" t="s">
        <v>1514</v>
      </c>
    </row>
    <row r="653" s="111" customFormat="1" hidden="1" customHeight="1" spans="1:20">
      <c r="A653" s="144" t="s">
        <v>1508</v>
      </c>
      <c r="B653" s="134" t="s">
        <v>124</v>
      </c>
      <c r="C653" s="117" t="s">
        <v>118</v>
      </c>
      <c r="D653" s="184" t="s">
        <v>1810</v>
      </c>
      <c r="E653" s="117" t="s">
        <v>1707</v>
      </c>
      <c r="F653" s="147">
        <v>46321</v>
      </c>
      <c r="G653" s="111"/>
      <c r="H653" s="176" t="s">
        <v>1772</v>
      </c>
      <c r="I653" s="185" t="s">
        <v>1893</v>
      </c>
      <c r="J653" s="156" t="s">
        <v>1482</v>
      </c>
      <c r="K653" s="117" t="s">
        <v>1837</v>
      </c>
      <c r="L653" s="186">
        <v>2400</v>
      </c>
      <c r="M653" s="187">
        <v>48.2</v>
      </c>
      <c r="N653" s="117"/>
      <c r="O653" s="186">
        <v>3</v>
      </c>
      <c r="P653" s="137"/>
      <c r="Q653" s="117" t="s">
        <v>1894</v>
      </c>
      <c r="R653" s="117" t="s">
        <v>1512</v>
      </c>
      <c r="S653" s="148" t="s">
        <v>1725</v>
      </c>
      <c r="T653" s="117" t="s">
        <v>1514</v>
      </c>
    </row>
    <row r="654" s="111" customFormat="1" hidden="1" customHeight="1" spans="1:20">
      <c r="A654" s="144" t="s">
        <v>1508</v>
      </c>
      <c r="B654" s="134" t="s">
        <v>124</v>
      </c>
      <c r="C654" s="117" t="s">
        <v>118</v>
      </c>
      <c r="D654" s="184" t="s">
        <v>1811</v>
      </c>
      <c r="E654" s="117" t="s">
        <v>1707</v>
      </c>
      <c r="F654" s="147">
        <v>46321</v>
      </c>
      <c r="G654" s="111"/>
      <c r="H654" s="176" t="s">
        <v>1772</v>
      </c>
      <c r="I654" s="185" t="s">
        <v>1893</v>
      </c>
      <c r="J654" s="156" t="s">
        <v>1482</v>
      </c>
      <c r="K654" s="117" t="s">
        <v>1837</v>
      </c>
      <c r="L654" s="188">
        <v>2400</v>
      </c>
      <c r="M654" s="172">
        <v>49.15</v>
      </c>
      <c r="N654" s="117"/>
      <c r="O654" s="188">
        <v>3</v>
      </c>
      <c r="P654" s="137"/>
      <c r="Q654" s="117" t="s">
        <v>1894</v>
      </c>
      <c r="R654" s="117" t="s">
        <v>1512</v>
      </c>
      <c r="S654" s="148" t="s">
        <v>1725</v>
      </c>
      <c r="T654" s="117" t="s">
        <v>1514</v>
      </c>
    </row>
    <row r="655" s="111" customFormat="1" hidden="1" customHeight="1" spans="1:20">
      <c r="A655" s="144" t="s">
        <v>1508</v>
      </c>
      <c r="B655" s="134" t="s">
        <v>124</v>
      </c>
      <c r="C655" s="117" t="s">
        <v>118</v>
      </c>
      <c r="D655" s="184" t="s">
        <v>1812</v>
      </c>
      <c r="E655" s="117" t="s">
        <v>1707</v>
      </c>
      <c r="F655" s="147">
        <v>46321</v>
      </c>
      <c r="G655" s="111"/>
      <c r="H655" s="176" t="s">
        <v>1772</v>
      </c>
      <c r="I655" s="185" t="s">
        <v>1893</v>
      </c>
      <c r="J655" s="156" t="s">
        <v>1482</v>
      </c>
      <c r="K655" s="117" t="s">
        <v>1837</v>
      </c>
      <c r="L655" s="186">
        <v>2400</v>
      </c>
      <c r="M655" s="187">
        <v>47.55</v>
      </c>
      <c r="N655" s="117"/>
      <c r="O655" s="186">
        <v>3</v>
      </c>
      <c r="P655" s="137"/>
      <c r="Q655" s="117" t="s">
        <v>1894</v>
      </c>
      <c r="R655" s="117" t="s">
        <v>1512</v>
      </c>
      <c r="S655" s="148" t="s">
        <v>1725</v>
      </c>
      <c r="T655" s="117" t="s">
        <v>1514</v>
      </c>
    </row>
    <row r="656" s="111" customFormat="1" hidden="1" customHeight="1" spans="1:20">
      <c r="A656" s="144" t="s">
        <v>1508</v>
      </c>
      <c r="B656" s="134" t="s">
        <v>124</v>
      </c>
      <c r="C656" s="117" t="s">
        <v>118</v>
      </c>
      <c r="D656" s="184" t="s">
        <v>1813</v>
      </c>
      <c r="E656" s="117" t="s">
        <v>1707</v>
      </c>
      <c r="F656" s="147">
        <v>46321</v>
      </c>
      <c r="G656" s="111"/>
      <c r="H656" s="176" t="s">
        <v>1772</v>
      </c>
      <c r="I656" s="185" t="s">
        <v>1893</v>
      </c>
      <c r="J656" s="156" t="s">
        <v>1482</v>
      </c>
      <c r="K656" s="117" t="s">
        <v>1837</v>
      </c>
      <c r="L656" s="188">
        <v>2400</v>
      </c>
      <c r="M656" s="172">
        <v>48</v>
      </c>
      <c r="N656" s="117"/>
      <c r="O656" s="188">
        <v>3</v>
      </c>
      <c r="P656" s="137"/>
      <c r="Q656" s="117" t="s">
        <v>1894</v>
      </c>
      <c r="R656" s="117" t="s">
        <v>1512</v>
      </c>
      <c r="S656" s="148" t="s">
        <v>1725</v>
      </c>
      <c r="T656" s="117" t="s">
        <v>1514</v>
      </c>
    </row>
    <row r="657" s="111" customFormat="1" hidden="1" customHeight="1" spans="1:20">
      <c r="A657" s="144" t="s">
        <v>1508</v>
      </c>
      <c r="B657" s="134" t="s">
        <v>124</v>
      </c>
      <c r="C657" s="117" t="s">
        <v>118</v>
      </c>
      <c r="D657" s="184" t="s">
        <v>1814</v>
      </c>
      <c r="E657" s="117" t="s">
        <v>1707</v>
      </c>
      <c r="F657" s="147">
        <v>46321</v>
      </c>
      <c r="G657" s="111"/>
      <c r="H657" s="176" t="s">
        <v>1772</v>
      </c>
      <c r="I657" s="185" t="s">
        <v>1893</v>
      </c>
      <c r="J657" s="156" t="s">
        <v>1482</v>
      </c>
      <c r="K657" s="117" t="s">
        <v>1837</v>
      </c>
      <c r="L657" s="186">
        <v>2400</v>
      </c>
      <c r="M657" s="187">
        <v>47.9</v>
      </c>
      <c r="N657" s="117"/>
      <c r="O657" s="186">
        <v>3</v>
      </c>
      <c r="P657" s="137"/>
      <c r="Q657" s="117" t="s">
        <v>1894</v>
      </c>
      <c r="R657" s="117" t="s">
        <v>1512</v>
      </c>
      <c r="S657" s="148" t="s">
        <v>1725</v>
      </c>
      <c r="T657" s="117" t="s">
        <v>1514</v>
      </c>
    </row>
    <row r="658" s="111" customFormat="1" hidden="1" customHeight="1" spans="1:20">
      <c r="A658" s="144" t="s">
        <v>1508</v>
      </c>
      <c r="B658" s="134" t="s">
        <v>124</v>
      </c>
      <c r="C658" s="117" t="s">
        <v>118</v>
      </c>
      <c r="D658" s="184" t="s">
        <v>1815</v>
      </c>
      <c r="E658" s="117" t="s">
        <v>1707</v>
      </c>
      <c r="F658" s="147">
        <v>46321</v>
      </c>
      <c r="G658" s="111"/>
      <c r="H658" s="176" t="s">
        <v>1772</v>
      </c>
      <c r="I658" s="185" t="s">
        <v>1893</v>
      </c>
      <c r="J658" s="156" t="s">
        <v>1482</v>
      </c>
      <c r="K658" s="117" t="s">
        <v>1837</v>
      </c>
      <c r="L658" s="188">
        <v>2400</v>
      </c>
      <c r="M658" s="172">
        <v>47.25</v>
      </c>
      <c r="N658" s="117"/>
      <c r="O658" s="188">
        <v>3</v>
      </c>
      <c r="P658" s="137"/>
      <c r="Q658" s="117" t="s">
        <v>1894</v>
      </c>
      <c r="R658" s="117" t="s">
        <v>1512</v>
      </c>
      <c r="S658" s="148" t="s">
        <v>1725</v>
      </c>
      <c r="T658" s="117" t="s">
        <v>1514</v>
      </c>
    </row>
    <row r="659" s="111" customFormat="1" hidden="1" customHeight="1" spans="1:20">
      <c r="A659" s="144" t="s">
        <v>1508</v>
      </c>
      <c r="B659" s="134" t="s">
        <v>124</v>
      </c>
      <c r="C659" s="117" t="s">
        <v>118</v>
      </c>
      <c r="D659" s="184" t="s">
        <v>1816</v>
      </c>
      <c r="E659" s="117" t="s">
        <v>1707</v>
      </c>
      <c r="F659" s="147">
        <v>46321</v>
      </c>
      <c r="G659" s="111"/>
      <c r="H659" s="176" t="s">
        <v>1772</v>
      </c>
      <c r="I659" s="185" t="s">
        <v>1893</v>
      </c>
      <c r="J659" s="156" t="s">
        <v>1482</v>
      </c>
      <c r="K659" s="117" t="s">
        <v>1837</v>
      </c>
      <c r="L659" s="186">
        <v>2400</v>
      </c>
      <c r="M659" s="187">
        <v>47.7</v>
      </c>
      <c r="N659" s="117"/>
      <c r="O659" s="186">
        <v>3</v>
      </c>
      <c r="P659" s="137"/>
      <c r="Q659" s="117" t="s">
        <v>1894</v>
      </c>
      <c r="R659" s="117" t="s">
        <v>1512</v>
      </c>
      <c r="S659" s="148" t="s">
        <v>1725</v>
      </c>
      <c r="T659" s="117" t="s">
        <v>1514</v>
      </c>
    </row>
    <row r="660" s="111" customFormat="1" hidden="1" customHeight="1" spans="1:20">
      <c r="A660" s="144" t="s">
        <v>1508</v>
      </c>
      <c r="B660" s="134" t="s">
        <v>124</v>
      </c>
      <c r="C660" s="117" t="s">
        <v>118</v>
      </c>
      <c r="D660" s="184" t="s">
        <v>1817</v>
      </c>
      <c r="E660" s="117" t="s">
        <v>1707</v>
      </c>
      <c r="F660" s="147">
        <v>46321</v>
      </c>
      <c r="G660" s="111"/>
      <c r="H660" s="176" t="s">
        <v>1772</v>
      </c>
      <c r="I660" s="185" t="s">
        <v>1893</v>
      </c>
      <c r="J660" s="156" t="s">
        <v>1482</v>
      </c>
      <c r="K660" s="117" t="s">
        <v>1837</v>
      </c>
      <c r="L660" s="188">
        <v>2400</v>
      </c>
      <c r="M660" s="172">
        <v>47.6</v>
      </c>
      <c r="N660" s="117"/>
      <c r="O660" s="188">
        <v>3</v>
      </c>
      <c r="P660" s="137"/>
      <c r="Q660" s="117" t="s">
        <v>1894</v>
      </c>
      <c r="R660" s="117" t="s">
        <v>1512</v>
      </c>
      <c r="S660" s="148" t="s">
        <v>1725</v>
      </c>
      <c r="T660" s="117" t="s">
        <v>1514</v>
      </c>
    </row>
    <row r="661" s="111" customFormat="1" hidden="1" customHeight="1" spans="1:20">
      <c r="A661" s="144" t="s">
        <v>1508</v>
      </c>
      <c r="B661" s="134" t="s">
        <v>124</v>
      </c>
      <c r="C661" s="117" t="s">
        <v>118</v>
      </c>
      <c r="D661" s="184" t="s">
        <v>1818</v>
      </c>
      <c r="E661" s="117" t="s">
        <v>1707</v>
      </c>
      <c r="F661" s="147">
        <v>46321</v>
      </c>
      <c r="G661" s="111"/>
      <c r="H661" s="176" t="s">
        <v>1772</v>
      </c>
      <c r="I661" s="185" t="s">
        <v>1893</v>
      </c>
      <c r="J661" s="156" t="s">
        <v>1482</v>
      </c>
      <c r="K661" s="117" t="s">
        <v>1837</v>
      </c>
      <c r="L661" s="186">
        <v>2400</v>
      </c>
      <c r="M661" s="187">
        <v>47.2</v>
      </c>
      <c r="N661" s="117"/>
      <c r="O661" s="186">
        <v>3</v>
      </c>
      <c r="P661" s="137"/>
      <c r="Q661" s="117" t="s">
        <v>1894</v>
      </c>
      <c r="R661" s="117" t="s">
        <v>1512</v>
      </c>
      <c r="S661" s="148" t="s">
        <v>1725</v>
      </c>
      <c r="T661" s="117" t="s">
        <v>1514</v>
      </c>
    </row>
    <row r="662" s="111" customFormat="1" hidden="1" customHeight="1" spans="1:20">
      <c r="A662" s="144" t="s">
        <v>1508</v>
      </c>
      <c r="B662" s="134" t="s">
        <v>124</v>
      </c>
      <c r="C662" s="117" t="s">
        <v>118</v>
      </c>
      <c r="D662" s="184" t="s">
        <v>1819</v>
      </c>
      <c r="E662" s="117" t="s">
        <v>1707</v>
      </c>
      <c r="F662" s="147">
        <v>46321</v>
      </c>
      <c r="G662" s="111"/>
      <c r="H662" s="176" t="s">
        <v>1772</v>
      </c>
      <c r="I662" s="185" t="s">
        <v>1893</v>
      </c>
      <c r="J662" s="156" t="s">
        <v>1482</v>
      </c>
      <c r="K662" s="117" t="s">
        <v>1837</v>
      </c>
      <c r="L662" s="188">
        <v>2400</v>
      </c>
      <c r="M662" s="172">
        <v>47.1</v>
      </c>
      <c r="N662" s="117"/>
      <c r="O662" s="188">
        <v>3</v>
      </c>
      <c r="P662" s="137"/>
      <c r="Q662" s="117" t="s">
        <v>1894</v>
      </c>
      <c r="R662" s="117" t="s">
        <v>1512</v>
      </c>
      <c r="S662" s="148" t="s">
        <v>1725</v>
      </c>
      <c r="T662" s="117" t="s">
        <v>1514</v>
      </c>
    </row>
    <row r="663" s="111" customFormat="1" hidden="1" customHeight="1" spans="1:20">
      <c r="A663" s="144" t="s">
        <v>1508</v>
      </c>
      <c r="B663" s="134" t="s">
        <v>124</v>
      </c>
      <c r="C663" s="117" t="s">
        <v>118</v>
      </c>
      <c r="D663" s="184" t="s">
        <v>1820</v>
      </c>
      <c r="E663" s="117" t="s">
        <v>1707</v>
      </c>
      <c r="F663" s="147">
        <v>46321</v>
      </c>
      <c r="G663" s="111"/>
      <c r="H663" s="176" t="s">
        <v>1772</v>
      </c>
      <c r="I663" s="185" t="s">
        <v>1893</v>
      </c>
      <c r="J663" s="156" t="s">
        <v>1482</v>
      </c>
      <c r="K663" s="117" t="s">
        <v>1837</v>
      </c>
      <c r="L663" s="186">
        <v>2400</v>
      </c>
      <c r="M663" s="187">
        <v>47.35</v>
      </c>
      <c r="N663" s="117"/>
      <c r="O663" s="186">
        <v>3</v>
      </c>
      <c r="P663" s="137"/>
      <c r="Q663" s="117" t="s">
        <v>1894</v>
      </c>
      <c r="R663" s="117" t="s">
        <v>1512</v>
      </c>
      <c r="S663" s="148" t="s">
        <v>1725</v>
      </c>
      <c r="T663" s="117" t="s">
        <v>1514</v>
      </c>
    </row>
    <row r="664" s="111" customFormat="1" hidden="1" customHeight="1" spans="1:20">
      <c r="A664" s="144" t="s">
        <v>1508</v>
      </c>
      <c r="B664" s="134" t="s">
        <v>124</v>
      </c>
      <c r="C664" s="117" t="s">
        <v>118</v>
      </c>
      <c r="D664" s="184" t="s">
        <v>1821</v>
      </c>
      <c r="E664" s="117" t="s">
        <v>1707</v>
      </c>
      <c r="F664" s="147">
        <v>46321</v>
      </c>
      <c r="G664" s="111"/>
      <c r="H664" s="176" t="s">
        <v>1772</v>
      </c>
      <c r="I664" s="185" t="s">
        <v>1893</v>
      </c>
      <c r="J664" s="156" t="s">
        <v>1482</v>
      </c>
      <c r="K664" s="117" t="s">
        <v>1837</v>
      </c>
      <c r="L664" s="188">
        <v>2400</v>
      </c>
      <c r="M664" s="172">
        <v>47.4</v>
      </c>
      <c r="N664" s="117"/>
      <c r="O664" s="188">
        <v>3</v>
      </c>
      <c r="P664" s="137"/>
      <c r="Q664" s="117" t="s">
        <v>1894</v>
      </c>
      <c r="R664" s="117" t="s">
        <v>1512</v>
      </c>
      <c r="S664" s="148" t="s">
        <v>1725</v>
      </c>
      <c r="T664" s="117" t="s">
        <v>1514</v>
      </c>
    </row>
    <row r="665" s="111" customFormat="1" hidden="1" customHeight="1" spans="1:20">
      <c r="A665" s="144" t="s">
        <v>1508</v>
      </c>
      <c r="B665" s="134" t="s">
        <v>124</v>
      </c>
      <c r="C665" s="117" t="s">
        <v>118</v>
      </c>
      <c r="D665" s="184" t="s">
        <v>1822</v>
      </c>
      <c r="E665" s="117" t="s">
        <v>1707</v>
      </c>
      <c r="F665" s="147">
        <v>46321</v>
      </c>
      <c r="G665" s="111"/>
      <c r="H665" s="176" t="s">
        <v>1772</v>
      </c>
      <c r="I665" s="185" t="s">
        <v>1893</v>
      </c>
      <c r="J665" s="156" t="s">
        <v>1482</v>
      </c>
      <c r="K665" s="117" t="s">
        <v>1837</v>
      </c>
      <c r="L665" s="186">
        <v>2400</v>
      </c>
      <c r="M665" s="187">
        <v>47.4</v>
      </c>
      <c r="N665" s="117"/>
      <c r="O665" s="186">
        <v>3</v>
      </c>
      <c r="P665" s="137"/>
      <c r="Q665" s="117" t="s">
        <v>1894</v>
      </c>
      <c r="R665" s="117" t="s">
        <v>1512</v>
      </c>
      <c r="S665" s="148" t="s">
        <v>1725</v>
      </c>
      <c r="T665" s="117" t="s">
        <v>1514</v>
      </c>
    </row>
    <row r="666" s="111" customFormat="1" hidden="1" customHeight="1" spans="1:20">
      <c r="A666" s="144" t="s">
        <v>1508</v>
      </c>
      <c r="B666" s="134" t="s">
        <v>124</v>
      </c>
      <c r="C666" s="117" t="s">
        <v>118</v>
      </c>
      <c r="D666" s="184" t="s">
        <v>1823</v>
      </c>
      <c r="E666" s="117" t="s">
        <v>1707</v>
      </c>
      <c r="F666" s="147">
        <v>46321</v>
      </c>
      <c r="G666" s="111"/>
      <c r="H666" s="176" t="s">
        <v>1772</v>
      </c>
      <c r="I666" s="185" t="s">
        <v>1893</v>
      </c>
      <c r="J666" s="156" t="s">
        <v>1482</v>
      </c>
      <c r="K666" s="117" t="s">
        <v>1837</v>
      </c>
      <c r="L666" s="188">
        <v>2400</v>
      </c>
      <c r="M666" s="172">
        <v>47.85</v>
      </c>
      <c r="N666" s="117"/>
      <c r="O666" s="188">
        <v>3</v>
      </c>
      <c r="P666" s="137"/>
      <c r="Q666" s="117" t="s">
        <v>1894</v>
      </c>
      <c r="R666" s="117" t="s">
        <v>1512</v>
      </c>
      <c r="S666" s="148" t="s">
        <v>1725</v>
      </c>
      <c r="T666" s="117" t="s">
        <v>1514</v>
      </c>
    </row>
    <row r="667" s="111" customFormat="1" hidden="1" customHeight="1" spans="1:20">
      <c r="A667" s="144" t="s">
        <v>1508</v>
      </c>
      <c r="B667" s="134" t="s">
        <v>124</v>
      </c>
      <c r="C667" s="117" t="s">
        <v>118</v>
      </c>
      <c r="D667" s="184" t="s">
        <v>1824</v>
      </c>
      <c r="E667" s="117" t="s">
        <v>1707</v>
      </c>
      <c r="F667" s="147">
        <v>46321</v>
      </c>
      <c r="G667" s="111"/>
      <c r="H667" s="176" t="s">
        <v>1772</v>
      </c>
      <c r="I667" s="185" t="s">
        <v>1893</v>
      </c>
      <c r="J667" s="156" t="s">
        <v>1482</v>
      </c>
      <c r="K667" s="117" t="s">
        <v>1837</v>
      </c>
      <c r="L667" s="186">
        <v>2400</v>
      </c>
      <c r="M667" s="187">
        <v>48.15</v>
      </c>
      <c r="N667" s="117"/>
      <c r="O667" s="186">
        <v>3</v>
      </c>
      <c r="P667" s="137"/>
      <c r="Q667" s="117" t="s">
        <v>1894</v>
      </c>
      <c r="R667" s="117" t="s">
        <v>1512</v>
      </c>
      <c r="S667" s="148" t="s">
        <v>1725</v>
      </c>
      <c r="T667" s="117" t="s">
        <v>1514</v>
      </c>
    </row>
    <row r="668" s="111" customFormat="1" hidden="1" customHeight="1" spans="1:20">
      <c r="A668" s="144" t="s">
        <v>1508</v>
      </c>
      <c r="B668" s="134" t="s">
        <v>124</v>
      </c>
      <c r="C668" s="117" t="s">
        <v>118</v>
      </c>
      <c r="D668" s="184" t="s">
        <v>1825</v>
      </c>
      <c r="E668" s="117" t="s">
        <v>1707</v>
      </c>
      <c r="F668" s="147">
        <v>46321</v>
      </c>
      <c r="G668" s="111"/>
      <c r="H668" s="176" t="s">
        <v>1772</v>
      </c>
      <c r="I668" s="185" t="s">
        <v>1893</v>
      </c>
      <c r="J668" s="156" t="s">
        <v>1482</v>
      </c>
      <c r="K668" s="117" t="s">
        <v>1837</v>
      </c>
      <c r="L668" s="188">
        <v>2400</v>
      </c>
      <c r="M668" s="172">
        <v>48</v>
      </c>
      <c r="N668" s="117"/>
      <c r="O668" s="188">
        <v>3</v>
      </c>
      <c r="P668" s="137"/>
      <c r="Q668" s="117" t="s">
        <v>1894</v>
      </c>
      <c r="R668" s="117" t="s">
        <v>1512</v>
      </c>
      <c r="S668" s="148" t="s">
        <v>1725</v>
      </c>
      <c r="T668" s="117" t="s">
        <v>1514</v>
      </c>
    </row>
    <row r="669" s="111" customFormat="1" hidden="1" customHeight="1" spans="1:20">
      <c r="A669" s="144" t="s">
        <v>1508</v>
      </c>
      <c r="B669" s="134" t="s">
        <v>124</v>
      </c>
      <c r="C669" s="117" t="s">
        <v>118</v>
      </c>
      <c r="D669" s="184" t="s">
        <v>1826</v>
      </c>
      <c r="E669" s="117" t="s">
        <v>1707</v>
      </c>
      <c r="F669" s="147">
        <v>46321</v>
      </c>
      <c r="G669" s="111"/>
      <c r="H669" s="176" t="s">
        <v>1772</v>
      </c>
      <c r="I669" s="185" t="s">
        <v>1893</v>
      </c>
      <c r="J669" s="156" t="s">
        <v>1482</v>
      </c>
      <c r="K669" s="117" t="s">
        <v>1837</v>
      </c>
      <c r="L669" s="186">
        <v>2400</v>
      </c>
      <c r="M669" s="187">
        <v>47.8</v>
      </c>
      <c r="N669" s="117"/>
      <c r="O669" s="186">
        <v>3</v>
      </c>
      <c r="P669" s="137"/>
      <c r="Q669" s="117" t="s">
        <v>1894</v>
      </c>
      <c r="R669" s="117" t="s">
        <v>1512</v>
      </c>
      <c r="S669" s="148" t="s">
        <v>1725</v>
      </c>
      <c r="T669" s="117" t="s">
        <v>1514</v>
      </c>
    </row>
    <row r="670" s="111" customFormat="1" hidden="1" customHeight="1" spans="1:20">
      <c r="A670" s="144" t="s">
        <v>1508</v>
      </c>
      <c r="B670" s="134" t="s">
        <v>124</v>
      </c>
      <c r="C670" s="117" t="s">
        <v>118</v>
      </c>
      <c r="D670" s="184" t="s">
        <v>1827</v>
      </c>
      <c r="E670" s="117" t="s">
        <v>1707</v>
      </c>
      <c r="F670" s="147">
        <v>46321</v>
      </c>
      <c r="G670" s="111"/>
      <c r="H670" s="176" t="s">
        <v>1772</v>
      </c>
      <c r="I670" s="185" t="s">
        <v>1893</v>
      </c>
      <c r="J670" s="156" t="s">
        <v>1482</v>
      </c>
      <c r="K670" s="117" t="s">
        <v>1837</v>
      </c>
      <c r="L670" s="188">
        <v>2400</v>
      </c>
      <c r="M670" s="172">
        <v>48</v>
      </c>
      <c r="N670" s="117"/>
      <c r="O670" s="188">
        <v>3</v>
      </c>
      <c r="P670" s="137"/>
      <c r="Q670" s="117" t="s">
        <v>1894</v>
      </c>
      <c r="R670" s="117" t="s">
        <v>1512</v>
      </c>
      <c r="S670" s="148" t="s">
        <v>1725</v>
      </c>
      <c r="T670" s="117" t="s">
        <v>1514</v>
      </c>
    </row>
    <row r="671" s="111" customFormat="1" hidden="1" customHeight="1" spans="1:20">
      <c r="A671" s="144" t="s">
        <v>1508</v>
      </c>
      <c r="B671" s="134" t="s">
        <v>124</v>
      </c>
      <c r="C671" s="117" t="s">
        <v>118</v>
      </c>
      <c r="D671" s="184" t="s">
        <v>1828</v>
      </c>
      <c r="E671" s="117" t="s">
        <v>1707</v>
      </c>
      <c r="F671" s="147">
        <v>46321</v>
      </c>
      <c r="G671" s="111"/>
      <c r="H671" s="176" t="s">
        <v>1772</v>
      </c>
      <c r="I671" s="185" t="s">
        <v>1893</v>
      </c>
      <c r="J671" s="156" t="s">
        <v>1482</v>
      </c>
      <c r="K671" s="117" t="s">
        <v>1837</v>
      </c>
      <c r="L671" s="186">
        <v>2400</v>
      </c>
      <c r="M671" s="187">
        <v>47.85</v>
      </c>
      <c r="N671" s="117"/>
      <c r="O671" s="186">
        <v>3</v>
      </c>
      <c r="P671" s="137"/>
      <c r="Q671" s="117" t="s">
        <v>1894</v>
      </c>
      <c r="R671" s="117" t="s">
        <v>1512</v>
      </c>
      <c r="S671" s="148" t="s">
        <v>1725</v>
      </c>
      <c r="T671" s="117" t="s">
        <v>1514</v>
      </c>
    </row>
    <row r="672" s="111" customFormat="1" hidden="1" customHeight="1" spans="1:20">
      <c r="A672" s="144" t="s">
        <v>1508</v>
      </c>
      <c r="B672" s="134" t="s">
        <v>124</v>
      </c>
      <c r="C672" s="117" t="s">
        <v>118</v>
      </c>
      <c r="D672" s="184" t="s">
        <v>1829</v>
      </c>
      <c r="E672" s="117" t="s">
        <v>1707</v>
      </c>
      <c r="F672" s="147">
        <v>46321</v>
      </c>
      <c r="G672" s="111"/>
      <c r="H672" s="176" t="s">
        <v>1772</v>
      </c>
      <c r="I672" s="185" t="s">
        <v>1893</v>
      </c>
      <c r="J672" s="156" t="s">
        <v>1482</v>
      </c>
      <c r="K672" s="117" t="s">
        <v>1837</v>
      </c>
      <c r="L672" s="188">
        <v>2400</v>
      </c>
      <c r="M672" s="172">
        <v>48.1</v>
      </c>
      <c r="N672" s="117"/>
      <c r="O672" s="188">
        <v>3</v>
      </c>
      <c r="P672" s="137"/>
      <c r="Q672" s="117" t="s">
        <v>1894</v>
      </c>
      <c r="R672" s="117" t="s">
        <v>1512</v>
      </c>
      <c r="S672" s="148" t="s">
        <v>1725</v>
      </c>
      <c r="T672" s="117" t="s">
        <v>1514</v>
      </c>
    </row>
    <row r="673" s="111" customFormat="1" hidden="1" customHeight="1" spans="1:20">
      <c r="A673" s="144" t="s">
        <v>1508</v>
      </c>
      <c r="B673" s="134" t="s">
        <v>124</v>
      </c>
      <c r="C673" s="117" t="s">
        <v>118</v>
      </c>
      <c r="D673" s="184" t="s">
        <v>1830</v>
      </c>
      <c r="E673" s="117" t="s">
        <v>1707</v>
      </c>
      <c r="F673" s="147">
        <v>46321</v>
      </c>
      <c r="G673" s="111"/>
      <c r="H673" s="176" t="s">
        <v>1772</v>
      </c>
      <c r="I673" s="185" t="s">
        <v>1893</v>
      </c>
      <c r="J673" s="156" t="s">
        <v>1482</v>
      </c>
      <c r="K673" s="117" t="s">
        <v>1837</v>
      </c>
      <c r="L673" s="186">
        <v>2400</v>
      </c>
      <c r="M673" s="187">
        <v>48</v>
      </c>
      <c r="N673" s="117"/>
      <c r="O673" s="186">
        <v>3</v>
      </c>
      <c r="P673" s="137"/>
      <c r="Q673" s="117" t="s">
        <v>1894</v>
      </c>
      <c r="R673" s="117" t="s">
        <v>1512</v>
      </c>
      <c r="S673" s="148" t="s">
        <v>1725</v>
      </c>
      <c r="T673" s="117" t="s">
        <v>1514</v>
      </c>
    </row>
    <row r="674" s="111" customFormat="1" hidden="1" customHeight="1" spans="1:20">
      <c r="A674" s="144" t="s">
        <v>1508</v>
      </c>
      <c r="B674" s="134" t="s">
        <v>124</v>
      </c>
      <c r="C674" s="117" t="s">
        <v>118</v>
      </c>
      <c r="D674" s="184" t="s">
        <v>1831</v>
      </c>
      <c r="E674" s="117" t="s">
        <v>1707</v>
      </c>
      <c r="F674" s="147">
        <v>46321</v>
      </c>
      <c r="G674" s="111"/>
      <c r="H674" s="176" t="s">
        <v>1772</v>
      </c>
      <c r="I674" s="185" t="s">
        <v>1893</v>
      </c>
      <c r="J674" s="156" t="s">
        <v>1482</v>
      </c>
      <c r="K674" s="117" t="s">
        <v>1837</v>
      </c>
      <c r="L674" s="188">
        <v>2400</v>
      </c>
      <c r="M674" s="172">
        <v>47.95</v>
      </c>
      <c r="N674" s="117"/>
      <c r="O674" s="188">
        <v>3</v>
      </c>
      <c r="P674" s="137"/>
      <c r="Q674" s="117" t="s">
        <v>1894</v>
      </c>
      <c r="R674" s="117" t="s">
        <v>1512</v>
      </c>
      <c r="S674" s="148" t="s">
        <v>1725</v>
      </c>
      <c r="T674" s="117" t="s">
        <v>1514</v>
      </c>
    </row>
    <row r="675" s="111" customFormat="1" hidden="1" customHeight="1" spans="1:20">
      <c r="A675" s="144" t="s">
        <v>1508</v>
      </c>
      <c r="B675" s="134" t="s">
        <v>124</v>
      </c>
      <c r="C675" s="117" t="s">
        <v>118</v>
      </c>
      <c r="D675" s="184" t="s">
        <v>1895</v>
      </c>
      <c r="E675" s="117" t="s">
        <v>1707</v>
      </c>
      <c r="F675" s="147">
        <v>46321</v>
      </c>
      <c r="G675" s="111"/>
      <c r="H675" s="176" t="s">
        <v>1772</v>
      </c>
      <c r="I675" s="185" t="s">
        <v>1893</v>
      </c>
      <c r="J675" s="156" t="s">
        <v>1482</v>
      </c>
      <c r="K675" s="117" t="s">
        <v>1837</v>
      </c>
      <c r="L675" s="186">
        <v>2400</v>
      </c>
      <c r="M675" s="187">
        <v>48.05</v>
      </c>
      <c r="N675" s="117"/>
      <c r="O675" s="186">
        <v>3</v>
      </c>
      <c r="P675" s="137"/>
      <c r="Q675" s="117" t="s">
        <v>1894</v>
      </c>
      <c r="R675" s="117" t="s">
        <v>1512</v>
      </c>
      <c r="S675" s="148" t="s">
        <v>1725</v>
      </c>
      <c r="T675" s="117" t="s">
        <v>1514</v>
      </c>
    </row>
    <row r="676" s="111" customFormat="1" hidden="1" customHeight="1" spans="1:20">
      <c r="A676" s="144" t="s">
        <v>1508</v>
      </c>
      <c r="B676" s="134" t="s">
        <v>124</v>
      </c>
      <c r="C676" s="117" t="s">
        <v>118</v>
      </c>
      <c r="D676" s="184" t="s">
        <v>1896</v>
      </c>
      <c r="E676" s="117" t="s">
        <v>1707</v>
      </c>
      <c r="F676" s="147">
        <v>46321</v>
      </c>
      <c r="G676" s="111"/>
      <c r="H676" s="176" t="s">
        <v>1772</v>
      </c>
      <c r="I676" s="185" t="s">
        <v>1893</v>
      </c>
      <c r="J676" s="156" t="s">
        <v>1482</v>
      </c>
      <c r="K676" s="117" t="s">
        <v>1837</v>
      </c>
      <c r="L676" s="188">
        <v>2400</v>
      </c>
      <c r="M676" s="172">
        <v>47.95</v>
      </c>
      <c r="N676" s="117"/>
      <c r="O676" s="188">
        <v>3</v>
      </c>
      <c r="P676" s="137"/>
      <c r="Q676" s="117" t="s">
        <v>1894</v>
      </c>
      <c r="R676" s="117" t="s">
        <v>1512</v>
      </c>
      <c r="S676" s="148" t="s">
        <v>1725</v>
      </c>
      <c r="T676" s="117" t="s">
        <v>1514</v>
      </c>
    </row>
    <row r="677" s="111" customFormat="1" hidden="1" customHeight="1" spans="1:20">
      <c r="A677" s="144" t="s">
        <v>1508</v>
      </c>
      <c r="B677" s="134" t="s">
        <v>124</v>
      </c>
      <c r="C677" s="117" t="s">
        <v>118</v>
      </c>
      <c r="D677" s="184" t="s">
        <v>1897</v>
      </c>
      <c r="E677" s="117" t="s">
        <v>1707</v>
      </c>
      <c r="F677" s="147">
        <v>46321</v>
      </c>
      <c r="G677" s="111"/>
      <c r="H677" s="176" t="s">
        <v>1772</v>
      </c>
      <c r="I677" s="185" t="s">
        <v>1893</v>
      </c>
      <c r="J677" s="156" t="s">
        <v>1482</v>
      </c>
      <c r="K677" s="117" t="s">
        <v>1837</v>
      </c>
      <c r="L677" s="186">
        <v>2400</v>
      </c>
      <c r="M677" s="187">
        <v>47.9</v>
      </c>
      <c r="N677" s="117"/>
      <c r="O677" s="186">
        <v>3</v>
      </c>
      <c r="P677" s="137"/>
      <c r="Q677" s="117" t="s">
        <v>1894</v>
      </c>
      <c r="R677" s="117" t="s">
        <v>1512</v>
      </c>
      <c r="S677" s="148" t="s">
        <v>1725</v>
      </c>
      <c r="T677" s="117" t="s">
        <v>1514</v>
      </c>
    </row>
    <row r="678" s="111" customFormat="1" hidden="1" customHeight="1" spans="1:20">
      <c r="A678" s="144" t="s">
        <v>1508</v>
      </c>
      <c r="B678" s="134" t="s">
        <v>124</v>
      </c>
      <c r="C678" s="117" t="s">
        <v>118</v>
      </c>
      <c r="D678" s="184" t="s">
        <v>1898</v>
      </c>
      <c r="E678" s="117" t="s">
        <v>1707</v>
      </c>
      <c r="F678" s="147">
        <v>46321</v>
      </c>
      <c r="G678" s="111"/>
      <c r="H678" s="176" t="s">
        <v>1772</v>
      </c>
      <c r="I678" s="185" t="s">
        <v>1893</v>
      </c>
      <c r="J678" s="156" t="s">
        <v>1482</v>
      </c>
      <c r="K678" s="117" t="s">
        <v>1837</v>
      </c>
      <c r="L678" s="188">
        <v>2400</v>
      </c>
      <c r="M678" s="172">
        <v>47.9</v>
      </c>
      <c r="N678" s="117"/>
      <c r="O678" s="188">
        <v>3</v>
      </c>
      <c r="P678" s="137"/>
      <c r="Q678" s="117" t="s">
        <v>1894</v>
      </c>
      <c r="R678" s="117" t="s">
        <v>1512</v>
      </c>
      <c r="S678" s="148" t="s">
        <v>1725</v>
      </c>
      <c r="T678" s="117" t="s">
        <v>1514</v>
      </c>
    </row>
    <row r="679" s="111" customFormat="1" hidden="1" customHeight="1" spans="1:20">
      <c r="A679" s="144" t="s">
        <v>1508</v>
      </c>
      <c r="B679" s="134" t="s">
        <v>124</v>
      </c>
      <c r="C679" s="117" t="s">
        <v>118</v>
      </c>
      <c r="D679" s="184" t="s">
        <v>1899</v>
      </c>
      <c r="E679" s="117" t="s">
        <v>1707</v>
      </c>
      <c r="F679" s="147">
        <v>46321</v>
      </c>
      <c r="G679" s="111"/>
      <c r="H679" s="176" t="s">
        <v>1772</v>
      </c>
      <c r="I679" s="185" t="s">
        <v>1893</v>
      </c>
      <c r="J679" s="156" t="s">
        <v>1482</v>
      </c>
      <c r="K679" s="117" t="s">
        <v>1837</v>
      </c>
      <c r="L679" s="186">
        <v>2400</v>
      </c>
      <c r="M679" s="187">
        <v>47.9</v>
      </c>
      <c r="N679" s="117"/>
      <c r="O679" s="186">
        <v>3</v>
      </c>
      <c r="P679" s="137"/>
      <c r="Q679" s="117" t="s">
        <v>1894</v>
      </c>
      <c r="R679" s="117" t="s">
        <v>1512</v>
      </c>
      <c r="S679" s="148" t="s">
        <v>1725</v>
      </c>
      <c r="T679" s="117" t="s">
        <v>1514</v>
      </c>
    </row>
    <row r="680" s="111" customFormat="1" hidden="1" customHeight="1" spans="1:20">
      <c r="A680" s="144" t="s">
        <v>1508</v>
      </c>
      <c r="B680" s="134" t="s">
        <v>124</v>
      </c>
      <c r="C680" s="117" t="s">
        <v>118</v>
      </c>
      <c r="D680" s="184" t="s">
        <v>1900</v>
      </c>
      <c r="E680" s="117" t="s">
        <v>1707</v>
      </c>
      <c r="F680" s="147">
        <v>46321</v>
      </c>
      <c r="G680" s="111"/>
      <c r="H680" s="176" t="s">
        <v>1772</v>
      </c>
      <c r="I680" s="185" t="s">
        <v>1893</v>
      </c>
      <c r="J680" s="156" t="s">
        <v>1482</v>
      </c>
      <c r="K680" s="117" t="s">
        <v>1837</v>
      </c>
      <c r="L680" s="188">
        <v>2400</v>
      </c>
      <c r="M680" s="172">
        <v>47.85</v>
      </c>
      <c r="N680" s="117"/>
      <c r="O680" s="188">
        <v>3</v>
      </c>
      <c r="P680" s="137"/>
      <c r="Q680" s="117" t="s">
        <v>1894</v>
      </c>
      <c r="R680" s="117" t="s">
        <v>1512</v>
      </c>
      <c r="S680" s="148" t="s">
        <v>1725</v>
      </c>
      <c r="T680" s="117" t="s">
        <v>1514</v>
      </c>
    </row>
    <row r="681" s="111" customFormat="1" hidden="1" customHeight="1" spans="1:20">
      <c r="A681" s="144" t="s">
        <v>1508</v>
      </c>
      <c r="B681" s="134" t="s">
        <v>124</v>
      </c>
      <c r="C681" s="117" t="s">
        <v>118</v>
      </c>
      <c r="D681" s="184" t="s">
        <v>1901</v>
      </c>
      <c r="E681" s="117" t="s">
        <v>1707</v>
      </c>
      <c r="F681" s="147">
        <v>46321</v>
      </c>
      <c r="G681" s="111"/>
      <c r="H681" s="176" t="s">
        <v>1772</v>
      </c>
      <c r="I681" s="185" t="s">
        <v>1893</v>
      </c>
      <c r="J681" s="156" t="s">
        <v>1482</v>
      </c>
      <c r="K681" s="117" t="s">
        <v>1837</v>
      </c>
      <c r="L681" s="186">
        <v>2400</v>
      </c>
      <c r="M681" s="187">
        <v>48.15</v>
      </c>
      <c r="N681" s="117"/>
      <c r="O681" s="186">
        <v>3</v>
      </c>
      <c r="P681" s="137"/>
      <c r="Q681" s="117" t="s">
        <v>1894</v>
      </c>
      <c r="R681" s="117" t="s">
        <v>1512</v>
      </c>
      <c r="S681" s="148" t="s">
        <v>1725</v>
      </c>
      <c r="T681" s="117" t="s">
        <v>1514</v>
      </c>
    </row>
    <row r="682" s="111" customFormat="1" hidden="1" customHeight="1" spans="1:20">
      <c r="A682" s="144" t="s">
        <v>1508</v>
      </c>
      <c r="B682" s="134" t="s">
        <v>124</v>
      </c>
      <c r="C682" s="117" t="s">
        <v>118</v>
      </c>
      <c r="D682" s="184" t="s">
        <v>1902</v>
      </c>
      <c r="E682" s="117" t="s">
        <v>1707</v>
      </c>
      <c r="F682" s="147">
        <v>46321</v>
      </c>
      <c r="G682" s="111"/>
      <c r="H682" s="176" t="s">
        <v>1772</v>
      </c>
      <c r="I682" s="185" t="s">
        <v>1893</v>
      </c>
      <c r="J682" s="156" t="s">
        <v>1482</v>
      </c>
      <c r="K682" s="117" t="s">
        <v>1837</v>
      </c>
      <c r="L682" s="188">
        <v>2400</v>
      </c>
      <c r="M682" s="172">
        <v>48</v>
      </c>
      <c r="N682" s="117"/>
      <c r="O682" s="188">
        <v>3</v>
      </c>
      <c r="P682" s="137"/>
      <c r="Q682" s="117" t="s">
        <v>1894</v>
      </c>
      <c r="R682" s="117" t="s">
        <v>1512</v>
      </c>
      <c r="S682" s="148" t="s">
        <v>1725</v>
      </c>
      <c r="T682" s="117" t="s">
        <v>1514</v>
      </c>
    </row>
    <row r="683" s="111" customFormat="1" hidden="1" customHeight="1" spans="1:20">
      <c r="A683" s="144" t="s">
        <v>1508</v>
      </c>
      <c r="B683" s="134" t="s">
        <v>124</v>
      </c>
      <c r="C683" s="117" t="s">
        <v>118</v>
      </c>
      <c r="D683" s="184" t="s">
        <v>1903</v>
      </c>
      <c r="E683" s="117" t="s">
        <v>1707</v>
      </c>
      <c r="F683" s="147">
        <v>46321</v>
      </c>
      <c r="G683" s="111"/>
      <c r="H683" s="176" t="s">
        <v>1772</v>
      </c>
      <c r="I683" s="185" t="s">
        <v>1893</v>
      </c>
      <c r="J683" s="156" t="s">
        <v>1482</v>
      </c>
      <c r="K683" s="117" t="s">
        <v>1837</v>
      </c>
      <c r="L683" s="186">
        <v>2400</v>
      </c>
      <c r="M683" s="187">
        <v>48</v>
      </c>
      <c r="N683" s="117"/>
      <c r="O683" s="186">
        <v>3</v>
      </c>
      <c r="P683" s="137"/>
      <c r="Q683" s="117" t="s">
        <v>1894</v>
      </c>
      <c r="R683" s="117" t="s">
        <v>1512</v>
      </c>
      <c r="S683" s="148" t="s">
        <v>1725</v>
      </c>
      <c r="T683" s="117" t="s">
        <v>1514</v>
      </c>
    </row>
    <row r="684" s="111" customFormat="1" hidden="1" customHeight="1" spans="1:20">
      <c r="A684" s="144" t="s">
        <v>1508</v>
      </c>
      <c r="B684" s="134" t="s">
        <v>124</v>
      </c>
      <c r="C684" s="117" t="s">
        <v>118</v>
      </c>
      <c r="D684" s="184" t="s">
        <v>1904</v>
      </c>
      <c r="E684" s="117" t="s">
        <v>1707</v>
      </c>
      <c r="F684" s="147">
        <v>46321</v>
      </c>
      <c r="G684" s="111"/>
      <c r="H684" s="176" t="s">
        <v>1772</v>
      </c>
      <c r="I684" s="185" t="s">
        <v>1893</v>
      </c>
      <c r="J684" s="156" t="s">
        <v>1482</v>
      </c>
      <c r="K684" s="117" t="s">
        <v>1837</v>
      </c>
      <c r="L684" s="188">
        <v>2400</v>
      </c>
      <c r="M684" s="172">
        <v>48.5</v>
      </c>
      <c r="N684" s="117"/>
      <c r="O684" s="188">
        <v>3</v>
      </c>
      <c r="P684" s="137"/>
      <c r="Q684" s="117" t="s">
        <v>1894</v>
      </c>
      <c r="R684" s="117" t="s">
        <v>1512</v>
      </c>
      <c r="S684" s="148" t="s">
        <v>1725</v>
      </c>
      <c r="T684" s="117" t="s">
        <v>1514</v>
      </c>
    </row>
    <row r="685" s="111" customFormat="1" hidden="1" customHeight="1" spans="1:20">
      <c r="A685" s="144" t="s">
        <v>1508</v>
      </c>
      <c r="B685" s="134" t="s">
        <v>124</v>
      </c>
      <c r="C685" s="117" t="s">
        <v>118</v>
      </c>
      <c r="D685" s="184" t="s">
        <v>1905</v>
      </c>
      <c r="E685" s="117" t="s">
        <v>1707</v>
      </c>
      <c r="F685" s="147">
        <v>46321</v>
      </c>
      <c r="G685" s="111"/>
      <c r="H685" s="176" t="s">
        <v>1772</v>
      </c>
      <c r="I685" s="185" t="s">
        <v>1893</v>
      </c>
      <c r="J685" s="156" t="s">
        <v>1482</v>
      </c>
      <c r="K685" s="117" t="s">
        <v>1837</v>
      </c>
      <c r="L685" s="186">
        <v>2400</v>
      </c>
      <c r="M685" s="187">
        <v>48</v>
      </c>
      <c r="N685" s="117"/>
      <c r="O685" s="186">
        <v>3</v>
      </c>
      <c r="P685" s="137"/>
      <c r="Q685" s="117" t="s">
        <v>1894</v>
      </c>
      <c r="R685" s="117" t="s">
        <v>1512</v>
      </c>
      <c r="S685" s="148" t="s">
        <v>1725</v>
      </c>
      <c r="T685" s="117" t="s">
        <v>1514</v>
      </c>
    </row>
    <row r="686" s="111" customFormat="1" hidden="1" customHeight="1" spans="1:20">
      <c r="A686" s="144" t="s">
        <v>1508</v>
      </c>
      <c r="B686" s="134" t="s">
        <v>124</v>
      </c>
      <c r="C686" s="117" t="s">
        <v>118</v>
      </c>
      <c r="D686" s="184" t="s">
        <v>1906</v>
      </c>
      <c r="E686" s="117" t="s">
        <v>1707</v>
      </c>
      <c r="F686" s="147">
        <v>46321</v>
      </c>
      <c r="G686" s="111"/>
      <c r="H686" s="176" t="s">
        <v>1772</v>
      </c>
      <c r="I686" s="185" t="s">
        <v>1893</v>
      </c>
      <c r="J686" s="156" t="s">
        <v>1482</v>
      </c>
      <c r="K686" s="117" t="s">
        <v>1837</v>
      </c>
      <c r="L686" s="188">
        <v>2400</v>
      </c>
      <c r="M686" s="172">
        <v>48.15</v>
      </c>
      <c r="N686" s="117"/>
      <c r="O686" s="188">
        <v>3</v>
      </c>
      <c r="P686" s="137"/>
      <c r="Q686" s="117" t="s">
        <v>1894</v>
      </c>
      <c r="R686" s="117" t="s">
        <v>1512</v>
      </c>
      <c r="S686" s="148" t="s">
        <v>1725</v>
      </c>
      <c r="T686" s="117" t="s">
        <v>1514</v>
      </c>
    </row>
    <row r="687" s="111" customFormat="1" hidden="1" customHeight="1" spans="1:20">
      <c r="A687" s="144" t="s">
        <v>1508</v>
      </c>
      <c r="B687" s="134" t="s">
        <v>124</v>
      </c>
      <c r="C687" s="117" t="s">
        <v>118</v>
      </c>
      <c r="D687" s="184" t="s">
        <v>1907</v>
      </c>
      <c r="E687" s="117" t="s">
        <v>1707</v>
      </c>
      <c r="F687" s="147">
        <v>46321</v>
      </c>
      <c r="G687" s="111"/>
      <c r="H687" s="176" t="s">
        <v>1772</v>
      </c>
      <c r="I687" s="185" t="s">
        <v>1893</v>
      </c>
      <c r="J687" s="156" t="s">
        <v>1482</v>
      </c>
      <c r="K687" s="117" t="s">
        <v>1837</v>
      </c>
      <c r="L687" s="186">
        <v>2400</v>
      </c>
      <c r="M687" s="187">
        <v>48.25</v>
      </c>
      <c r="N687" s="117"/>
      <c r="O687" s="186">
        <v>3</v>
      </c>
      <c r="P687" s="137"/>
      <c r="Q687" s="117" t="s">
        <v>1894</v>
      </c>
      <c r="R687" s="117" t="s">
        <v>1512</v>
      </c>
      <c r="S687" s="148" t="s">
        <v>1725</v>
      </c>
      <c r="T687" s="117" t="s">
        <v>1514</v>
      </c>
    </row>
    <row r="688" s="111" customFormat="1" hidden="1" customHeight="1" spans="1:20">
      <c r="A688" s="144" t="s">
        <v>1508</v>
      </c>
      <c r="B688" s="134" t="s">
        <v>124</v>
      </c>
      <c r="C688" s="117" t="s">
        <v>118</v>
      </c>
      <c r="D688" s="184" t="s">
        <v>1908</v>
      </c>
      <c r="E688" s="117" t="s">
        <v>1707</v>
      </c>
      <c r="F688" s="147">
        <v>46321</v>
      </c>
      <c r="G688" s="111"/>
      <c r="H688" s="176" t="s">
        <v>1772</v>
      </c>
      <c r="I688" s="185" t="s">
        <v>1893</v>
      </c>
      <c r="J688" s="156" t="s">
        <v>1482</v>
      </c>
      <c r="K688" s="117" t="s">
        <v>1837</v>
      </c>
      <c r="L688" s="188">
        <v>2400</v>
      </c>
      <c r="M688" s="172">
        <v>48.3</v>
      </c>
      <c r="N688" s="117"/>
      <c r="O688" s="188">
        <v>3</v>
      </c>
      <c r="P688" s="137"/>
      <c r="Q688" s="117" t="s">
        <v>1894</v>
      </c>
      <c r="R688" s="117" t="s">
        <v>1512</v>
      </c>
      <c r="S688" s="148" t="s">
        <v>1725</v>
      </c>
      <c r="T688" s="117" t="s">
        <v>1514</v>
      </c>
    </row>
    <row r="689" s="111" customFormat="1" hidden="1" customHeight="1" spans="1:20">
      <c r="A689" s="144" t="s">
        <v>1508</v>
      </c>
      <c r="B689" s="134" t="s">
        <v>124</v>
      </c>
      <c r="C689" s="117" t="s">
        <v>118</v>
      </c>
      <c r="D689" s="184" t="s">
        <v>1909</v>
      </c>
      <c r="E689" s="117" t="s">
        <v>1707</v>
      </c>
      <c r="F689" s="147">
        <v>46321</v>
      </c>
      <c r="G689" s="111"/>
      <c r="H689" s="176" t="s">
        <v>1772</v>
      </c>
      <c r="I689" s="185" t="s">
        <v>1893</v>
      </c>
      <c r="J689" s="156" t="s">
        <v>1482</v>
      </c>
      <c r="K689" s="117" t="s">
        <v>1837</v>
      </c>
      <c r="L689" s="186">
        <v>2400</v>
      </c>
      <c r="M689" s="187">
        <v>47.95</v>
      </c>
      <c r="N689" s="117"/>
      <c r="O689" s="186">
        <v>3</v>
      </c>
      <c r="P689" s="137"/>
      <c r="Q689" s="117" t="s">
        <v>1894</v>
      </c>
      <c r="R689" s="117" t="s">
        <v>1512</v>
      </c>
      <c r="S689" s="148" t="s">
        <v>1725</v>
      </c>
      <c r="T689" s="117" t="s">
        <v>1514</v>
      </c>
    </row>
    <row r="690" s="111" customFormat="1" hidden="1" customHeight="1" spans="1:20">
      <c r="A690" s="144" t="s">
        <v>1508</v>
      </c>
      <c r="B690" s="134" t="s">
        <v>124</v>
      </c>
      <c r="C690" s="117" t="s">
        <v>118</v>
      </c>
      <c r="D690" s="184" t="s">
        <v>1910</v>
      </c>
      <c r="E690" s="117" t="s">
        <v>1707</v>
      </c>
      <c r="F690" s="147">
        <v>46321</v>
      </c>
      <c r="G690" s="111"/>
      <c r="H690" s="176" t="s">
        <v>1772</v>
      </c>
      <c r="I690" s="185" t="s">
        <v>1893</v>
      </c>
      <c r="J690" s="156" t="s">
        <v>1482</v>
      </c>
      <c r="K690" s="117" t="s">
        <v>1837</v>
      </c>
      <c r="L690" s="188">
        <v>2400</v>
      </c>
      <c r="M690" s="172">
        <v>48.05</v>
      </c>
      <c r="N690" s="117"/>
      <c r="O690" s="188">
        <v>3</v>
      </c>
      <c r="P690" s="137"/>
      <c r="Q690" s="117" t="s">
        <v>1894</v>
      </c>
      <c r="R690" s="117" t="s">
        <v>1512</v>
      </c>
      <c r="S690" s="148" t="s">
        <v>1725</v>
      </c>
      <c r="T690" s="117" t="s">
        <v>1514</v>
      </c>
    </row>
    <row r="691" s="111" customFormat="1" hidden="1" customHeight="1" spans="1:20">
      <c r="A691" s="144" t="s">
        <v>1508</v>
      </c>
      <c r="B691" s="134" t="s">
        <v>124</v>
      </c>
      <c r="C691" s="117" t="s">
        <v>118</v>
      </c>
      <c r="D691" s="184" t="s">
        <v>1911</v>
      </c>
      <c r="E691" s="117" t="s">
        <v>1707</v>
      </c>
      <c r="F691" s="147">
        <v>46321</v>
      </c>
      <c r="G691" s="111"/>
      <c r="H691" s="176" t="s">
        <v>1772</v>
      </c>
      <c r="I691" s="185" t="s">
        <v>1893</v>
      </c>
      <c r="J691" s="156" t="s">
        <v>1482</v>
      </c>
      <c r="K691" s="117" t="s">
        <v>1837</v>
      </c>
      <c r="L691" s="186">
        <v>2400</v>
      </c>
      <c r="M691" s="187">
        <v>48.2</v>
      </c>
      <c r="N691" s="117"/>
      <c r="O691" s="186">
        <v>3</v>
      </c>
      <c r="P691" s="137"/>
      <c r="Q691" s="117" t="s">
        <v>1894</v>
      </c>
      <c r="R691" s="117" t="s">
        <v>1512</v>
      </c>
      <c r="S691" s="148" t="s">
        <v>1725</v>
      </c>
      <c r="T691" s="117" t="s">
        <v>1514</v>
      </c>
    </row>
    <row r="692" s="111" customFormat="1" hidden="1" customHeight="1" spans="1:20">
      <c r="A692" s="144" t="s">
        <v>1508</v>
      </c>
      <c r="B692" s="134" t="s">
        <v>124</v>
      </c>
      <c r="C692" s="117" t="s">
        <v>118</v>
      </c>
      <c r="D692" s="184" t="s">
        <v>1912</v>
      </c>
      <c r="E692" s="117" t="s">
        <v>1707</v>
      </c>
      <c r="F692" s="147">
        <v>46321</v>
      </c>
      <c r="G692" s="111"/>
      <c r="H692" s="176" t="s">
        <v>1772</v>
      </c>
      <c r="I692" s="185" t="s">
        <v>1893</v>
      </c>
      <c r="J692" s="156" t="s">
        <v>1482</v>
      </c>
      <c r="K692" s="117" t="s">
        <v>1837</v>
      </c>
      <c r="L692" s="188">
        <v>2400</v>
      </c>
      <c r="M692" s="172">
        <v>47.95</v>
      </c>
      <c r="N692" s="117"/>
      <c r="O692" s="188">
        <v>3</v>
      </c>
      <c r="P692" s="137"/>
      <c r="Q692" s="117" t="s">
        <v>1894</v>
      </c>
      <c r="R692" s="117" t="s">
        <v>1512</v>
      </c>
      <c r="S692" s="148" t="s">
        <v>1725</v>
      </c>
      <c r="T692" s="117" t="s">
        <v>1514</v>
      </c>
    </row>
    <row r="693" s="111" customFormat="1" hidden="1" customHeight="1" spans="1:20">
      <c r="A693" s="144" t="s">
        <v>1508</v>
      </c>
      <c r="B693" s="134" t="s">
        <v>124</v>
      </c>
      <c r="C693" s="117" t="s">
        <v>118</v>
      </c>
      <c r="D693" s="184" t="s">
        <v>1913</v>
      </c>
      <c r="E693" s="117" t="s">
        <v>1707</v>
      </c>
      <c r="F693" s="147">
        <v>46321</v>
      </c>
      <c r="G693" s="111"/>
      <c r="H693" s="176" t="s">
        <v>1772</v>
      </c>
      <c r="I693" s="185" t="s">
        <v>1893</v>
      </c>
      <c r="J693" s="156" t="s">
        <v>1482</v>
      </c>
      <c r="K693" s="117" t="s">
        <v>1837</v>
      </c>
      <c r="L693" s="186">
        <v>2400</v>
      </c>
      <c r="M693" s="187">
        <v>48</v>
      </c>
      <c r="N693" s="117"/>
      <c r="O693" s="186">
        <v>3</v>
      </c>
      <c r="P693" s="137"/>
      <c r="Q693" s="117" t="s">
        <v>1894</v>
      </c>
      <c r="R693" s="117" t="s">
        <v>1512</v>
      </c>
      <c r="S693" s="148" t="s">
        <v>1725</v>
      </c>
      <c r="T693" s="117" t="s">
        <v>1514</v>
      </c>
    </row>
    <row r="694" s="111" customFormat="1" hidden="1" customHeight="1" spans="1:20">
      <c r="A694" s="144" t="s">
        <v>1508</v>
      </c>
      <c r="B694" s="134" t="s">
        <v>124</v>
      </c>
      <c r="C694" s="117" t="s">
        <v>118</v>
      </c>
      <c r="D694" s="184" t="s">
        <v>1914</v>
      </c>
      <c r="E694" s="117" t="s">
        <v>1707</v>
      </c>
      <c r="F694" s="147">
        <v>46321</v>
      </c>
      <c r="G694" s="111"/>
      <c r="H694" s="176" t="s">
        <v>1772</v>
      </c>
      <c r="I694" s="185" t="s">
        <v>1893</v>
      </c>
      <c r="J694" s="156" t="s">
        <v>1482</v>
      </c>
      <c r="K694" s="117" t="s">
        <v>1837</v>
      </c>
      <c r="L694" s="188">
        <v>2400</v>
      </c>
      <c r="M694" s="172">
        <v>48.9</v>
      </c>
      <c r="N694" s="117"/>
      <c r="O694" s="188">
        <v>3</v>
      </c>
      <c r="P694" s="137"/>
      <c r="Q694" s="117" t="s">
        <v>1894</v>
      </c>
      <c r="R694" s="117" t="s">
        <v>1512</v>
      </c>
      <c r="S694" s="148" t="s">
        <v>1725</v>
      </c>
      <c r="T694" s="117" t="s">
        <v>1514</v>
      </c>
    </row>
    <row r="695" s="111" customFormat="1" hidden="1" customHeight="1" spans="1:20">
      <c r="A695" s="144" t="s">
        <v>1508</v>
      </c>
      <c r="B695" s="134" t="s">
        <v>124</v>
      </c>
      <c r="C695" s="117" t="s">
        <v>118</v>
      </c>
      <c r="D695" s="184" t="s">
        <v>1915</v>
      </c>
      <c r="E695" s="117" t="s">
        <v>1707</v>
      </c>
      <c r="F695" s="147">
        <v>46321</v>
      </c>
      <c r="G695" s="111"/>
      <c r="H695" s="176" t="s">
        <v>1772</v>
      </c>
      <c r="I695" s="185" t="s">
        <v>1893</v>
      </c>
      <c r="J695" s="156" t="s">
        <v>1482</v>
      </c>
      <c r="K695" s="117" t="s">
        <v>1837</v>
      </c>
      <c r="L695" s="186">
        <v>2400</v>
      </c>
      <c r="M695" s="187">
        <v>15.55</v>
      </c>
      <c r="N695" s="117"/>
      <c r="O695" s="186">
        <v>1</v>
      </c>
      <c r="P695" s="137"/>
      <c r="Q695" s="117" t="s">
        <v>1894</v>
      </c>
      <c r="R695" s="117" t="s">
        <v>1512</v>
      </c>
      <c r="S695" s="148" t="s">
        <v>1725</v>
      </c>
      <c r="T695" s="117" t="s">
        <v>1514</v>
      </c>
    </row>
    <row r="696" s="111" customFormat="1" hidden="1" customHeight="1" spans="1:20">
      <c r="A696" s="144" t="s">
        <v>1508</v>
      </c>
      <c r="B696" s="134" t="s">
        <v>124</v>
      </c>
      <c r="C696" s="117" t="s">
        <v>118</v>
      </c>
      <c r="D696" s="170" t="s">
        <v>1916</v>
      </c>
      <c r="E696" s="117" t="s">
        <v>1707</v>
      </c>
      <c r="F696" s="147">
        <v>46321</v>
      </c>
      <c r="G696" s="111"/>
      <c r="H696" s="176" t="s">
        <v>1772</v>
      </c>
      <c r="I696" s="185" t="s">
        <v>1893</v>
      </c>
      <c r="J696" s="156" t="s">
        <v>1482</v>
      </c>
      <c r="K696" s="117" t="s">
        <v>1837</v>
      </c>
      <c r="L696" s="188">
        <v>2400</v>
      </c>
      <c r="M696" s="172">
        <v>32.05</v>
      </c>
      <c r="N696" s="117"/>
      <c r="O696" s="188">
        <v>3</v>
      </c>
      <c r="P696" s="137"/>
      <c r="Q696" s="117" t="s">
        <v>1894</v>
      </c>
      <c r="R696" s="117" t="s">
        <v>1512</v>
      </c>
      <c r="S696" s="148" t="s">
        <v>1725</v>
      </c>
      <c r="T696" s="117" t="s">
        <v>1514</v>
      </c>
    </row>
    <row r="697" s="111" customFormat="1" hidden="1" customHeight="1" spans="1:20">
      <c r="A697" s="144" t="s">
        <v>1508</v>
      </c>
      <c r="B697" s="134" t="s">
        <v>124</v>
      </c>
      <c r="C697" s="117" t="s">
        <v>118</v>
      </c>
      <c r="D697" s="170" t="s">
        <v>1917</v>
      </c>
      <c r="E697" s="117" t="s">
        <v>1707</v>
      </c>
      <c r="F697" s="147">
        <v>46321</v>
      </c>
      <c r="G697" s="111"/>
      <c r="H697" s="176" t="s">
        <v>1772</v>
      </c>
      <c r="I697" s="185" t="s">
        <v>1893</v>
      </c>
      <c r="J697" s="156" t="s">
        <v>1482</v>
      </c>
      <c r="K697" s="117" t="s">
        <v>1837</v>
      </c>
      <c r="L697" s="186">
        <v>2400</v>
      </c>
      <c r="M697" s="187">
        <v>14.85</v>
      </c>
      <c r="N697" s="117"/>
      <c r="O697" s="186">
        <v>3</v>
      </c>
      <c r="P697" s="137"/>
      <c r="Q697" s="117" t="s">
        <v>1894</v>
      </c>
      <c r="R697" s="117" t="s">
        <v>1512</v>
      </c>
      <c r="S697" s="148" t="s">
        <v>1725</v>
      </c>
      <c r="T697" s="117" t="s">
        <v>1514</v>
      </c>
    </row>
    <row r="698" s="111" customFormat="1" hidden="1" customHeight="1" spans="1:20">
      <c r="A698" s="144" t="s">
        <v>1508</v>
      </c>
      <c r="B698" s="134" t="s">
        <v>124</v>
      </c>
      <c r="C698" s="117" t="s">
        <v>118</v>
      </c>
      <c r="D698" s="170" t="s">
        <v>1918</v>
      </c>
      <c r="E698" s="117" t="s">
        <v>1707</v>
      </c>
      <c r="F698" s="147">
        <v>46321</v>
      </c>
      <c r="G698" s="111"/>
      <c r="H698" s="176" t="s">
        <v>1772</v>
      </c>
      <c r="I698" s="185" t="s">
        <v>1893</v>
      </c>
      <c r="J698" s="156" t="s">
        <v>1482</v>
      </c>
      <c r="K698" s="117" t="s">
        <v>1837</v>
      </c>
      <c r="L698" s="188">
        <v>2400</v>
      </c>
      <c r="M698" s="172">
        <v>11.15</v>
      </c>
      <c r="N698" s="117"/>
      <c r="O698" s="188">
        <v>2</v>
      </c>
      <c r="P698" s="137"/>
      <c r="Q698" s="117" t="s">
        <v>1894</v>
      </c>
      <c r="R698" s="117" t="s">
        <v>1512</v>
      </c>
      <c r="S698" s="148" t="s">
        <v>1725</v>
      </c>
      <c r="T698" s="117" t="s">
        <v>1514</v>
      </c>
    </row>
    <row r="699" s="111" customFormat="1" hidden="1" customHeight="1" spans="1:20">
      <c r="A699" s="144" t="s">
        <v>1508</v>
      </c>
      <c r="B699" s="134" t="s">
        <v>124</v>
      </c>
      <c r="C699" s="117" t="s">
        <v>118</v>
      </c>
      <c r="D699" s="170" t="s">
        <v>1919</v>
      </c>
      <c r="E699" s="117" t="s">
        <v>1707</v>
      </c>
      <c r="F699" s="147">
        <v>46321</v>
      </c>
      <c r="G699" s="111"/>
      <c r="H699" s="176" t="s">
        <v>1772</v>
      </c>
      <c r="I699" s="185" t="s">
        <v>1893</v>
      </c>
      <c r="J699" s="156" t="s">
        <v>1482</v>
      </c>
      <c r="K699" s="117" t="s">
        <v>1837</v>
      </c>
      <c r="L699" s="186">
        <v>2400</v>
      </c>
      <c r="M699" s="187">
        <v>7.25</v>
      </c>
      <c r="N699" s="117"/>
      <c r="O699" s="186">
        <v>3</v>
      </c>
      <c r="P699" s="137"/>
      <c r="Q699" s="117" t="s">
        <v>1894</v>
      </c>
      <c r="R699" s="117" t="s">
        <v>1512</v>
      </c>
      <c r="S699" s="148" t="s">
        <v>1725</v>
      </c>
      <c r="T699" s="117" t="s">
        <v>1514</v>
      </c>
    </row>
    <row r="700" s="111" customFormat="1" hidden="1" customHeight="1" spans="1:20">
      <c r="A700" s="144" t="s">
        <v>1508</v>
      </c>
      <c r="B700" s="134" t="s">
        <v>124</v>
      </c>
      <c r="C700" s="117" t="s">
        <v>118</v>
      </c>
      <c r="D700" s="170" t="s">
        <v>1920</v>
      </c>
      <c r="E700" s="117" t="s">
        <v>1707</v>
      </c>
      <c r="F700" s="147">
        <v>46321</v>
      </c>
      <c r="G700" s="111"/>
      <c r="H700" s="176" t="s">
        <v>1772</v>
      </c>
      <c r="I700" s="185" t="s">
        <v>1893</v>
      </c>
      <c r="J700" s="156" t="s">
        <v>1482</v>
      </c>
      <c r="K700" s="117" t="s">
        <v>1837</v>
      </c>
      <c r="L700" s="188">
        <v>2400</v>
      </c>
      <c r="M700" s="172">
        <v>5.85</v>
      </c>
      <c r="N700" s="117"/>
      <c r="O700" s="188">
        <v>1</v>
      </c>
      <c r="P700" s="137"/>
      <c r="Q700" s="117" t="s">
        <v>1894</v>
      </c>
      <c r="R700" s="117" t="s">
        <v>1512</v>
      </c>
      <c r="S700" s="148" t="s">
        <v>1725</v>
      </c>
      <c r="T700" s="117" t="s">
        <v>1514</v>
      </c>
    </row>
    <row r="701" s="111" customFormat="1" hidden="1" customHeight="1" spans="1:20">
      <c r="A701" s="144" t="s">
        <v>1508</v>
      </c>
      <c r="B701" s="134" t="s">
        <v>124</v>
      </c>
      <c r="C701" s="117" t="s">
        <v>118</v>
      </c>
      <c r="D701" s="170" t="s">
        <v>1921</v>
      </c>
      <c r="E701" s="117" t="s">
        <v>1707</v>
      </c>
      <c r="F701" s="147">
        <v>46321</v>
      </c>
      <c r="G701" s="111"/>
      <c r="H701" s="176" t="s">
        <v>1772</v>
      </c>
      <c r="I701" s="185" t="s">
        <v>1893</v>
      </c>
      <c r="J701" s="156" t="s">
        <v>1482</v>
      </c>
      <c r="K701" s="117" t="s">
        <v>1837</v>
      </c>
      <c r="L701" s="186">
        <v>2400</v>
      </c>
      <c r="M701" s="187">
        <v>5.55</v>
      </c>
      <c r="N701" s="117"/>
      <c r="O701" s="186">
        <v>2</v>
      </c>
      <c r="P701" s="137"/>
      <c r="Q701" s="117" t="s">
        <v>1894</v>
      </c>
      <c r="R701" s="117" t="s">
        <v>1512</v>
      </c>
      <c r="S701" s="148" t="s">
        <v>1725</v>
      </c>
      <c r="T701" s="117" t="s">
        <v>1514</v>
      </c>
    </row>
    <row r="702" s="111" customFormat="1" hidden="1" customHeight="1" spans="1:20">
      <c r="A702" s="144" t="s">
        <v>1508</v>
      </c>
      <c r="B702" s="134" t="s">
        <v>124</v>
      </c>
      <c r="C702" s="117" t="s">
        <v>118</v>
      </c>
      <c r="D702" s="170" t="s">
        <v>1922</v>
      </c>
      <c r="E702" s="117" t="s">
        <v>1707</v>
      </c>
      <c r="F702" s="147">
        <v>46321</v>
      </c>
      <c r="G702" s="111"/>
      <c r="H702" s="176" t="s">
        <v>1772</v>
      </c>
      <c r="I702" s="185" t="s">
        <v>1893</v>
      </c>
      <c r="J702" s="156" t="s">
        <v>1482</v>
      </c>
      <c r="K702" s="117" t="s">
        <v>1837</v>
      </c>
      <c r="L702" s="188">
        <v>2100</v>
      </c>
      <c r="M702" s="172">
        <v>40.35</v>
      </c>
      <c r="N702" s="117"/>
      <c r="O702" s="188">
        <v>3</v>
      </c>
      <c r="P702" s="137"/>
      <c r="Q702" s="117" t="s">
        <v>1894</v>
      </c>
      <c r="R702" s="117" t="s">
        <v>1512</v>
      </c>
      <c r="S702" s="148" t="s">
        <v>1725</v>
      </c>
      <c r="T702" s="117" t="s">
        <v>1514</v>
      </c>
    </row>
    <row r="703" s="111" customFormat="1" hidden="1" customHeight="1" spans="1:20">
      <c r="A703" s="144" t="s">
        <v>1508</v>
      </c>
      <c r="B703" s="134" t="s">
        <v>124</v>
      </c>
      <c r="C703" s="117" t="s">
        <v>118</v>
      </c>
      <c r="D703" s="170" t="s">
        <v>1923</v>
      </c>
      <c r="E703" s="117" t="s">
        <v>1707</v>
      </c>
      <c r="F703" s="147">
        <v>46321</v>
      </c>
      <c r="G703" s="111"/>
      <c r="H703" s="176" t="s">
        <v>1772</v>
      </c>
      <c r="I703" s="185" t="s">
        <v>1893</v>
      </c>
      <c r="J703" s="156" t="s">
        <v>1482</v>
      </c>
      <c r="K703" s="117" t="s">
        <v>1837</v>
      </c>
      <c r="L703" s="186">
        <v>2100</v>
      </c>
      <c r="M703" s="187">
        <v>7.45</v>
      </c>
      <c r="N703" s="117"/>
      <c r="O703" s="186">
        <v>1</v>
      </c>
      <c r="P703" s="137"/>
      <c r="Q703" s="117" t="s">
        <v>1894</v>
      </c>
      <c r="R703" s="117" t="s">
        <v>1512</v>
      </c>
      <c r="S703" s="148" t="s">
        <v>1725</v>
      </c>
      <c r="T703" s="117" t="s">
        <v>1514</v>
      </c>
    </row>
    <row r="704" s="111" customFormat="1" hidden="1" customHeight="1" spans="1:20">
      <c r="A704" s="144" t="s">
        <v>1508</v>
      </c>
      <c r="B704" s="134" t="s">
        <v>124</v>
      </c>
      <c r="C704" s="117" t="s">
        <v>118</v>
      </c>
      <c r="D704" s="170" t="s">
        <v>1924</v>
      </c>
      <c r="E704" s="117" t="s">
        <v>1707</v>
      </c>
      <c r="F704" s="147">
        <v>46321</v>
      </c>
      <c r="G704" s="111"/>
      <c r="H704" s="176" t="s">
        <v>1772</v>
      </c>
      <c r="I704" s="185" t="s">
        <v>1893</v>
      </c>
      <c r="J704" s="156" t="s">
        <v>1482</v>
      </c>
      <c r="K704" s="117" t="s">
        <v>1837</v>
      </c>
      <c r="L704" s="188">
        <v>1800</v>
      </c>
      <c r="M704" s="172">
        <v>36.2</v>
      </c>
      <c r="N704" s="117"/>
      <c r="O704" s="188">
        <v>3</v>
      </c>
      <c r="P704" s="137"/>
      <c r="Q704" s="117" t="s">
        <v>1894</v>
      </c>
      <c r="R704" s="117" t="s">
        <v>1512</v>
      </c>
      <c r="S704" s="148" t="s">
        <v>1725</v>
      </c>
      <c r="T704" s="117" t="s">
        <v>1514</v>
      </c>
    </row>
    <row r="705" s="111" customFormat="1" hidden="1" customHeight="1" spans="1:20">
      <c r="A705" s="144" t="s">
        <v>1508</v>
      </c>
      <c r="B705" s="134" t="s">
        <v>124</v>
      </c>
      <c r="C705" s="117" t="s">
        <v>118</v>
      </c>
      <c r="D705" s="170" t="s">
        <v>1925</v>
      </c>
      <c r="E705" s="117" t="s">
        <v>1707</v>
      </c>
      <c r="F705" s="147">
        <v>46321</v>
      </c>
      <c r="G705" s="111"/>
      <c r="H705" s="176" t="s">
        <v>1772</v>
      </c>
      <c r="I705" s="185" t="s">
        <v>1893</v>
      </c>
      <c r="J705" s="156" t="s">
        <v>1482</v>
      </c>
      <c r="K705" s="117" t="s">
        <v>1837</v>
      </c>
      <c r="L705" s="186">
        <v>900</v>
      </c>
      <c r="M705" s="187">
        <v>3.2</v>
      </c>
      <c r="N705" s="117"/>
      <c r="O705" s="186">
        <v>1</v>
      </c>
      <c r="P705" s="137"/>
      <c r="Q705" s="117" t="s">
        <v>1894</v>
      </c>
      <c r="R705" s="117" t="s">
        <v>1512</v>
      </c>
      <c r="S705" s="148" t="s">
        <v>1725</v>
      </c>
      <c r="T705" s="117" t="s">
        <v>1514</v>
      </c>
    </row>
    <row r="706" s="111" customFormat="1" hidden="1" customHeight="1" spans="1:20">
      <c r="A706" s="144" t="s">
        <v>1508</v>
      </c>
      <c r="B706" s="134" t="s">
        <v>124</v>
      </c>
      <c r="C706" s="117" t="s">
        <v>118</v>
      </c>
      <c r="D706" s="189" t="s">
        <v>1926</v>
      </c>
      <c r="E706" s="117" t="s">
        <v>1707</v>
      </c>
      <c r="F706" s="147">
        <v>46322</v>
      </c>
      <c r="G706" s="111"/>
      <c r="H706" s="190" t="s">
        <v>1835</v>
      </c>
      <c r="I706" s="190" t="s">
        <v>1927</v>
      </c>
      <c r="J706" s="167" t="s">
        <v>1685</v>
      </c>
      <c r="K706" s="117" t="s">
        <v>1928</v>
      </c>
      <c r="L706" s="191">
        <v>2400</v>
      </c>
      <c r="M706" s="192">
        <v>49.25</v>
      </c>
      <c r="N706" s="117"/>
      <c r="O706" s="193">
        <v>3</v>
      </c>
      <c r="P706" s="137"/>
      <c r="Q706" s="117" t="s">
        <v>1929</v>
      </c>
      <c r="R706" s="117" t="s">
        <v>1512</v>
      </c>
      <c r="S706" s="194" t="s">
        <v>1930</v>
      </c>
      <c r="T706" s="117" t="s">
        <v>1514</v>
      </c>
    </row>
    <row r="707" s="111" customFormat="1" hidden="1" customHeight="1" spans="1:20">
      <c r="A707" s="144" t="s">
        <v>1508</v>
      </c>
      <c r="B707" s="134" t="s">
        <v>124</v>
      </c>
      <c r="C707" s="117" t="s">
        <v>118</v>
      </c>
      <c r="D707" s="195" t="s">
        <v>1931</v>
      </c>
      <c r="E707" s="117" t="s">
        <v>1707</v>
      </c>
      <c r="F707" s="147">
        <v>46322</v>
      </c>
      <c r="G707" s="111"/>
      <c r="H707" s="190" t="s">
        <v>1835</v>
      </c>
      <c r="I707" s="190" t="s">
        <v>1927</v>
      </c>
      <c r="J707" s="167" t="s">
        <v>1685</v>
      </c>
      <c r="K707" s="117" t="s">
        <v>1928</v>
      </c>
      <c r="L707" s="196">
        <v>2400</v>
      </c>
      <c r="M707" s="197">
        <v>49.65</v>
      </c>
      <c r="N707" s="117"/>
      <c r="O707" s="193">
        <v>3</v>
      </c>
      <c r="P707" s="137"/>
      <c r="Q707" s="117" t="s">
        <v>1929</v>
      </c>
      <c r="R707" s="117" t="s">
        <v>1512</v>
      </c>
      <c r="S707" s="194" t="s">
        <v>1930</v>
      </c>
      <c r="T707" s="117" t="s">
        <v>1514</v>
      </c>
    </row>
    <row r="708" s="111" customFormat="1" hidden="1" customHeight="1" spans="1:20">
      <c r="A708" s="144" t="s">
        <v>1508</v>
      </c>
      <c r="B708" s="134" t="s">
        <v>124</v>
      </c>
      <c r="C708" s="117" t="s">
        <v>118</v>
      </c>
      <c r="D708" s="189" t="s">
        <v>1932</v>
      </c>
      <c r="E708" s="117" t="s">
        <v>1707</v>
      </c>
      <c r="F708" s="147">
        <v>46322</v>
      </c>
      <c r="G708" s="111"/>
      <c r="H708" s="190" t="s">
        <v>1835</v>
      </c>
      <c r="I708" s="190" t="s">
        <v>1927</v>
      </c>
      <c r="J708" s="167" t="s">
        <v>1685</v>
      </c>
      <c r="K708" s="117" t="s">
        <v>1928</v>
      </c>
      <c r="L708" s="191">
        <v>2400</v>
      </c>
      <c r="M708" s="198">
        <v>47.8</v>
      </c>
      <c r="N708" s="117"/>
      <c r="O708" s="193">
        <v>3</v>
      </c>
      <c r="P708" s="137"/>
      <c r="Q708" s="117" t="s">
        <v>1929</v>
      </c>
      <c r="R708" s="117" t="s">
        <v>1512</v>
      </c>
      <c r="S708" s="194" t="s">
        <v>1930</v>
      </c>
      <c r="T708" s="117" t="s">
        <v>1514</v>
      </c>
    </row>
    <row r="709" s="111" customFormat="1" hidden="1" customHeight="1" spans="1:20">
      <c r="A709" s="144" t="s">
        <v>1508</v>
      </c>
      <c r="B709" s="134" t="s">
        <v>124</v>
      </c>
      <c r="C709" s="117" t="s">
        <v>118</v>
      </c>
      <c r="D709" s="195" t="s">
        <v>1933</v>
      </c>
      <c r="E709" s="117" t="s">
        <v>1707</v>
      </c>
      <c r="F709" s="147">
        <v>46322</v>
      </c>
      <c r="G709" s="111"/>
      <c r="H709" s="190" t="s">
        <v>1835</v>
      </c>
      <c r="I709" s="190" t="s">
        <v>1927</v>
      </c>
      <c r="J709" s="167" t="s">
        <v>1685</v>
      </c>
      <c r="K709" s="117" t="s">
        <v>1928</v>
      </c>
      <c r="L709" s="196">
        <v>2400</v>
      </c>
      <c r="M709" s="199">
        <v>47.6</v>
      </c>
      <c r="N709" s="117"/>
      <c r="O709" s="193">
        <v>3</v>
      </c>
      <c r="P709" s="137"/>
      <c r="Q709" s="117" t="s">
        <v>1929</v>
      </c>
      <c r="R709" s="117" t="s">
        <v>1512</v>
      </c>
      <c r="S709" s="194" t="s">
        <v>1930</v>
      </c>
      <c r="T709" s="117" t="s">
        <v>1514</v>
      </c>
    </row>
    <row r="710" s="111" customFormat="1" hidden="1" customHeight="1" spans="1:20">
      <c r="A710" s="144" t="s">
        <v>1508</v>
      </c>
      <c r="B710" s="134" t="s">
        <v>124</v>
      </c>
      <c r="C710" s="117" t="s">
        <v>118</v>
      </c>
      <c r="D710" s="189" t="s">
        <v>1934</v>
      </c>
      <c r="E710" s="117" t="s">
        <v>1707</v>
      </c>
      <c r="F710" s="147">
        <v>46322</v>
      </c>
      <c r="G710" s="111"/>
      <c r="H710" s="190" t="s">
        <v>1835</v>
      </c>
      <c r="I710" s="190" t="s">
        <v>1927</v>
      </c>
      <c r="J710" s="167" t="s">
        <v>1685</v>
      </c>
      <c r="K710" s="117" t="s">
        <v>1928</v>
      </c>
      <c r="L710" s="191">
        <v>2400</v>
      </c>
      <c r="M710" s="198">
        <v>47.95</v>
      </c>
      <c r="N710" s="117"/>
      <c r="O710" s="193">
        <v>3</v>
      </c>
      <c r="P710" s="137"/>
      <c r="Q710" s="117" t="s">
        <v>1929</v>
      </c>
      <c r="R710" s="117" t="s">
        <v>1512</v>
      </c>
      <c r="S710" s="194" t="s">
        <v>1930</v>
      </c>
      <c r="T710" s="117" t="s">
        <v>1514</v>
      </c>
    </row>
    <row r="711" s="111" customFormat="1" hidden="1" customHeight="1" spans="1:20">
      <c r="A711" s="144" t="s">
        <v>1508</v>
      </c>
      <c r="B711" s="134" t="s">
        <v>124</v>
      </c>
      <c r="C711" s="117" t="s">
        <v>118</v>
      </c>
      <c r="D711" s="195" t="s">
        <v>1935</v>
      </c>
      <c r="E711" s="117" t="s">
        <v>1707</v>
      </c>
      <c r="F711" s="147">
        <v>46322</v>
      </c>
      <c r="G711" s="111"/>
      <c r="H711" s="190" t="s">
        <v>1835</v>
      </c>
      <c r="I711" s="190" t="s">
        <v>1927</v>
      </c>
      <c r="J711" s="167" t="s">
        <v>1685</v>
      </c>
      <c r="K711" s="117" t="s">
        <v>1928</v>
      </c>
      <c r="L711" s="196">
        <v>2400</v>
      </c>
      <c r="M711" s="199">
        <v>47.7</v>
      </c>
      <c r="N711" s="117"/>
      <c r="O711" s="193">
        <v>3</v>
      </c>
      <c r="P711" s="137"/>
      <c r="Q711" s="117" t="s">
        <v>1929</v>
      </c>
      <c r="R711" s="117" t="s">
        <v>1512</v>
      </c>
      <c r="S711" s="194" t="s">
        <v>1930</v>
      </c>
      <c r="T711" s="117" t="s">
        <v>1514</v>
      </c>
    </row>
    <row r="712" s="111" customFormat="1" hidden="1" customHeight="1" spans="1:20">
      <c r="A712" s="144" t="s">
        <v>1508</v>
      </c>
      <c r="B712" s="134" t="s">
        <v>124</v>
      </c>
      <c r="C712" s="117" t="s">
        <v>118</v>
      </c>
      <c r="D712" s="189" t="s">
        <v>1936</v>
      </c>
      <c r="E712" s="117" t="s">
        <v>1707</v>
      </c>
      <c r="F712" s="147">
        <v>46322</v>
      </c>
      <c r="G712" s="111"/>
      <c r="H712" s="190" t="s">
        <v>1835</v>
      </c>
      <c r="I712" s="190" t="s">
        <v>1927</v>
      </c>
      <c r="J712" s="167" t="s">
        <v>1685</v>
      </c>
      <c r="K712" s="117" t="s">
        <v>1928</v>
      </c>
      <c r="L712" s="191">
        <v>2400</v>
      </c>
      <c r="M712" s="198">
        <v>50.65</v>
      </c>
      <c r="N712" s="117"/>
      <c r="O712" s="193">
        <v>3</v>
      </c>
      <c r="P712" s="137"/>
      <c r="Q712" s="117" t="s">
        <v>1929</v>
      </c>
      <c r="R712" s="117" t="s">
        <v>1512</v>
      </c>
      <c r="S712" s="194" t="s">
        <v>1930</v>
      </c>
      <c r="T712" s="117" t="s">
        <v>1514</v>
      </c>
    </row>
    <row r="713" s="111" customFormat="1" hidden="1" customHeight="1" spans="1:20">
      <c r="A713" s="144" t="s">
        <v>1508</v>
      </c>
      <c r="B713" s="134" t="s">
        <v>124</v>
      </c>
      <c r="C713" s="117" t="s">
        <v>118</v>
      </c>
      <c r="D713" s="195" t="s">
        <v>1937</v>
      </c>
      <c r="E713" s="117" t="s">
        <v>1707</v>
      </c>
      <c r="F713" s="147">
        <v>46322</v>
      </c>
      <c r="G713" s="111"/>
      <c r="H713" s="190" t="s">
        <v>1835</v>
      </c>
      <c r="I713" s="190" t="s">
        <v>1927</v>
      </c>
      <c r="J713" s="167" t="s">
        <v>1685</v>
      </c>
      <c r="K713" s="117" t="s">
        <v>1928</v>
      </c>
      <c r="L713" s="196">
        <v>2400</v>
      </c>
      <c r="M713" s="199">
        <v>47.95</v>
      </c>
      <c r="N713" s="117"/>
      <c r="O713" s="193">
        <v>3</v>
      </c>
      <c r="P713" s="137"/>
      <c r="Q713" s="117" t="s">
        <v>1929</v>
      </c>
      <c r="R713" s="117" t="s">
        <v>1512</v>
      </c>
      <c r="S713" s="194" t="s">
        <v>1930</v>
      </c>
      <c r="T713" s="117" t="s">
        <v>1514</v>
      </c>
    </row>
    <row r="714" s="111" customFormat="1" hidden="1" customHeight="1" spans="1:20">
      <c r="A714" s="144" t="s">
        <v>1508</v>
      </c>
      <c r="B714" s="134" t="s">
        <v>124</v>
      </c>
      <c r="C714" s="117" t="s">
        <v>118</v>
      </c>
      <c r="D714" s="189" t="s">
        <v>1938</v>
      </c>
      <c r="E714" s="117" t="s">
        <v>1707</v>
      </c>
      <c r="F714" s="147">
        <v>46322</v>
      </c>
      <c r="G714" s="111"/>
      <c r="H714" s="190" t="s">
        <v>1835</v>
      </c>
      <c r="I714" s="190" t="s">
        <v>1927</v>
      </c>
      <c r="J714" s="167" t="s">
        <v>1685</v>
      </c>
      <c r="K714" s="117" t="s">
        <v>1928</v>
      </c>
      <c r="L714" s="191">
        <v>2400</v>
      </c>
      <c r="M714" s="198">
        <v>47.3</v>
      </c>
      <c r="N714" s="117"/>
      <c r="O714" s="193">
        <v>3</v>
      </c>
      <c r="P714" s="137"/>
      <c r="Q714" s="117" t="s">
        <v>1929</v>
      </c>
      <c r="R714" s="117" t="s">
        <v>1512</v>
      </c>
      <c r="S714" s="194" t="s">
        <v>1930</v>
      </c>
      <c r="T714" s="117" t="s">
        <v>1514</v>
      </c>
    </row>
    <row r="715" s="111" customFormat="1" hidden="1" customHeight="1" spans="1:20">
      <c r="A715" s="144" t="s">
        <v>1508</v>
      </c>
      <c r="B715" s="134" t="s">
        <v>124</v>
      </c>
      <c r="C715" s="117" t="s">
        <v>118</v>
      </c>
      <c r="D715" s="195" t="s">
        <v>1939</v>
      </c>
      <c r="E715" s="117" t="s">
        <v>1707</v>
      </c>
      <c r="F715" s="147">
        <v>46322</v>
      </c>
      <c r="G715" s="111"/>
      <c r="H715" s="190" t="s">
        <v>1835</v>
      </c>
      <c r="I715" s="190" t="s">
        <v>1927</v>
      </c>
      <c r="J715" s="167" t="s">
        <v>1685</v>
      </c>
      <c r="K715" s="117" t="s">
        <v>1928</v>
      </c>
      <c r="L715" s="196">
        <v>2400</v>
      </c>
      <c r="M715" s="199">
        <v>48.2</v>
      </c>
      <c r="N715" s="117"/>
      <c r="O715" s="193">
        <v>3</v>
      </c>
      <c r="P715" s="137"/>
      <c r="Q715" s="117" t="s">
        <v>1929</v>
      </c>
      <c r="R715" s="117" t="s">
        <v>1512</v>
      </c>
      <c r="S715" s="194" t="s">
        <v>1930</v>
      </c>
      <c r="T715" s="117" t="s">
        <v>1514</v>
      </c>
    </row>
    <row r="716" s="111" customFormat="1" hidden="1" customHeight="1" spans="1:20">
      <c r="A716" s="144" t="s">
        <v>1508</v>
      </c>
      <c r="B716" s="134" t="s">
        <v>124</v>
      </c>
      <c r="C716" s="117" t="s">
        <v>118</v>
      </c>
      <c r="D716" s="189" t="s">
        <v>1940</v>
      </c>
      <c r="E716" s="117" t="s">
        <v>1707</v>
      </c>
      <c r="F716" s="147">
        <v>46322</v>
      </c>
      <c r="G716" s="111"/>
      <c r="H716" s="190" t="s">
        <v>1835</v>
      </c>
      <c r="I716" s="190" t="s">
        <v>1927</v>
      </c>
      <c r="J716" s="167" t="s">
        <v>1685</v>
      </c>
      <c r="K716" s="117" t="s">
        <v>1928</v>
      </c>
      <c r="L716" s="191">
        <v>2400</v>
      </c>
      <c r="M716" s="198">
        <v>47.75</v>
      </c>
      <c r="N716" s="117"/>
      <c r="O716" s="193">
        <v>3</v>
      </c>
      <c r="P716" s="137"/>
      <c r="Q716" s="117" t="s">
        <v>1929</v>
      </c>
      <c r="R716" s="117" t="s">
        <v>1512</v>
      </c>
      <c r="S716" s="194" t="s">
        <v>1930</v>
      </c>
      <c r="T716" s="117" t="s">
        <v>1514</v>
      </c>
    </row>
    <row r="717" s="111" customFormat="1" hidden="1" customHeight="1" spans="1:20">
      <c r="A717" s="144" t="s">
        <v>1508</v>
      </c>
      <c r="B717" s="134" t="s">
        <v>124</v>
      </c>
      <c r="C717" s="117" t="s">
        <v>118</v>
      </c>
      <c r="D717" s="195" t="s">
        <v>1941</v>
      </c>
      <c r="E717" s="117" t="s">
        <v>1707</v>
      </c>
      <c r="F717" s="147">
        <v>46322</v>
      </c>
      <c r="G717" s="111"/>
      <c r="H717" s="190" t="s">
        <v>1835</v>
      </c>
      <c r="I717" s="190" t="s">
        <v>1927</v>
      </c>
      <c r="J717" s="167" t="s">
        <v>1685</v>
      </c>
      <c r="K717" s="117" t="s">
        <v>1928</v>
      </c>
      <c r="L717" s="196">
        <v>2400</v>
      </c>
      <c r="M717" s="199">
        <v>47.75</v>
      </c>
      <c r="N717" s="117"/>
      <c r="O717" s="193">
        <v>3</v>
      </c>
      <c r="P717" s="137"/>
      <c r="Q717" s="117" t="s">
        <v>1929</v>
      </c>
      <c r="R717" s="117" t="s">
        <v>1512</v>
      </c>
      <c r="S717" s="194" t="s">
        <v>1930</v>
      </c>
      <c r="T717" s="117" t="s">
        <v>1514</v>
      </c>
    </row>
    <row r="718" s="111" customFormat="1" hidden="1" customHeight="1" spans="1:20">
      <c r="A718" s="144" t="s">
        <v>1508</v>
      </c>
      <c r="B718" s="134" t="s">
        <v>124</v>
      </c>
      <c r="C718" s="117" t="s">
        <v>118</v>
      </c>
      <c r="D718" s="189" t="s">
        <v>1942</v>
      </c>
      <c r="E718" s="117" t="s">
        <v>1707</v>
      </c>
      <c r="F718" s="147">
        <v>46322</v>
      </c>
      <c r="G718" s="111"/>
      <c r="H718" s="190" t="s">
        <v>1835</v>
      </c>
      <c r="I718" s="190" t="s">
        <v>1927</v>
      </c>
      <c r="J718" s="167" t="s">
        <v>1685</v>
      </c>
      <c r="K718" s="117" t="s">
        <v>1928</v>
      </c>
      <c r="L718" s="191">
        <v>2400</v>
      </c>
      <c r="M718" s="198">
        <v>48.75</v>
      </c>
      <c r="N718" s="117"/>
      <c r="O718" s="193">
        <v>3</v>
      </c>
      <c r="P718" s="137"/>
      <c r="Q718" s="117" t="s">
        <v>1929</v>
      </c>
      <c r="R718" s="117" t="s">
        <v>1512</v>
      </c>
      <c r="S718" s="194" t="s">
        <v>1930</v>
      </c>
      <c r="T718" s="117" t="s">
        <v>1514</v>
      </c>
    </row>
    <row r="719" s="111" customFormat="1" hidden="1" customHeight="1" spans="1:20">
      <c r="A719" s="144" t="s">
        <v>1508</v>
      </c>
      <c r="B719" s="134" t="s">
        <v>124</v>
      </c>
      <c r="C719" s="117" t="s">
        <v>118</v>
      </c>
      <c r="D719" s="195" t="s">
        <v>1943</v>
      </c>
      <c r="E719" s="117" t="s">
        <v>1707</v>
      </c>
      <c r="F719" s="147">
        <v>46322</v>
      </c>
      <c r="G719" s="111"/>
      <c r="H719" s="190" t="s">
        <v>1835</v>
      </c>
      <c r="I719" s="190" t="s">
        <v>1927</v>
      </c>
      <c r="J719" s="167" t="s">
        <v>1685</v>
      </c>
      <c r="K719" s="117" t="s">
        <v>1928</v>
      </c>
      <c r="L719" s="196">
        <v>2400</v>
      </c>
      <c r="M719" s="199">
        <v>50.6</v>
      </c>
      <c r="N719" s="117"/>
      <c r="O719" s="193">
        <v>3</v>
      </c>
      <c r="P719" s="137"/>
      <c r="Q719" s="117" t="s">
        <v>1929</v>
      </c>
      <c r="R719" s="117" t="s">
        <v>1512</v>
      </c>
      <c r="S719" s="194" t="s">
        <v>1930</v>
      </c>
      <c r="T719" s="117" t="s">
        <v>1514</v>
      </c>
    </row>
    <row r="720" s="111" customFormat="1" hidden="1" customHeight="1" spans="1:20">
      <c r="A720" s="144" t="s">
        <v>1508</v>
      </c>
      <c r="B720" s="134" t="s">
        <v>124</v>
      </c>
      <c r="C720" s="117" t="s">
        <v>118</v>
      </c>
      <c r="D720" s="189" t="s">
        <v>1944</v>
      </c>
      <c r="E720" s="117" t="s">
        <v>1707</v>
      </c>
      <c r="F720" s="147">
        <v>46322</v>
      </c>
      <c r="G720" s="111"/>
      <c r="H720" s="190" t="s">
        <v>1835</v>
      </c>
      <c r="I720" s="190" t="s">
        <v>1927</v>
      </c>
      <c r="J720" s="167" t="s">
        <v>1685</v>
      </c>
      <c r="K720" s="117" t="s">
        <v>1928</v>
      </c>
      <c r="L720" s="191">
        <v>2400</v>
      </c>
      <c r="M720" s="198">
        <v>49.7</v>
      </c>
      <c r="N720" s="117"/>
      <c r="O720" s="193">
        <v>3</v>
      </c>
      <c r="P720" s="137"/>
      <c r="Q720" s="117" t="s">
        <v>1929</v>
      </c>
      <c r="R720" s="117" t="s">
        <v>1512</v>
      </c>
      <c r="S720" s="194" t="s">
        <v>1930</v>
      </c>
      <c r="T720" s="117" t="s">
        <v>1514</v>
      </c>
    </row>
    <row r="721" s="111" customFormat="1" hidden="1" customHeight="1" spans="1:20">
      <c r="A721" s="144" t="s">
        <v>1508</v>
      </c>
      <c r="B721" s="134" t="s">
        <v>124</v>
      </c>
      <c r="C721" s="117" t="s">
        <v>118</v>
      </c>
      <c r="D721" s="195" t="s">
        <v>1945</v>
      </c>
      <c r="E721" s="117" t="s">
        <v>1707</v>
      </c>
      <c r="F721" s="147">
        <v>46322</v>
      </c>
      <c r="G721" s="111"/>
      <c r="H721" s="190" t="s">
        <v>1835</v>
      </c>
      <c r="I721" s="190" t="s">
        <v>1927</v>
      </c>
      <c r="J721" s="167" t="s">
        <v>1685</v>
      </c>
      <c r="K721" s="117" t="s">
        <v>1928</v>
      </c>
      <c r="L721" s="196">
        <v>2400</v>
      </c>
      <c r="M721" s="199">
        <v>50.55</v>
      </c>
      <c r="N721" s="117"/>
      <c r="O721" s="193">
        <v>3</v>
      </c>
      <c r="P721" s="137"/>
      <c r="Q721" s="117" t="s">
        <v>1929</v>
      </c>
      <c r="R721" s="117" t="s">
        <v>1512</v>
      </c>
      <c r="S721" s="194" t="s">
        <v>1930</v>
      </c>
      <c r="T721" s="117" t="s">
        <v>1514</v>
      </c>
    </row>
    <row r="722" s="111" customFormat="1" hidden="1" customHeight="1" spans="1:20">
      <c r="A722" s="144" t="s">
        <v>1508</v>
      </c>
      <c r="B722" s="134" t="s">
        <v>124</v>
      </c>
      <c r="C722" s="117" t="s">
        <v>118</v>
      </c>
      <c r="D722" s="189" t="s">
        <v>1946</v>
      </c>
      <c r="E722" s="117" t="s">
        <v>1707</v>
      </c>
      <c r="F722" s="147">
        <v>46322</v>
      </c>
      <c r="G722" s="111"/>
      <c r="H722" s="190" t="s">
        <v>1835</v>
      </c>
      <c r="I722" s="190" t="s">
        <v>1927</v>
      </c>
      <c r="J722" s="167" t="s">
        <v>1685</v>
      </c>
      <c r="K722" s="117" t="s">
        <v>1928</v>
      </c>
      <c r="L722" s="191">
        <v>2400</v>
      </c>
      <c r="M722" s="198">
        <v>50.7</v>
      </c>
      <c r="N722" s="117"/>
      <c r="O722" s="193">
        <v>3</v>
      </c>
      <c r="P722" s="137"/>
      <c r="Q722" s="117" t="s">
        <v>1929</v>
      </c>
      <c r="R722" s="117" t="s">
        <v>1512</v>
      </c>
      <c r="S722" s="194" t="s">
        <v>1930</v>
      </c>
      <c r="T722" s="117" t="s">
        <v>1514</v>
      </c>
    </row>
    <row r="723" s="111" customFormat="1" hidden="1" customHeight="1" spans="1:20">
      <c r="A723" s="144" t="s">
        <v>1508</v>
      </c>
      <c r="B723" s="134" t="s">
        <v>124</v>
      </c>
      <c r="C723" s="117" t="s">
        <v>118</v>
      </c>
      <c r="D723" s="195" t="s">
        <v>1947</v>
      </c>
      <c r="E723" s="117" t="s">
        <v>1707</v>
      </c>
      <c r="F723" s="147">
        <v>46322</v>
      </c>
      <c r="G723" s="111"/>
      <c r="H723" s="190" t="s">
        <v>1835</v>
      </c>
      <c r="I723" s="190" t="s">
        <v>1927</v>
      </c>
      <c r="J723" s="167" t="s">
        <v>1685</v>
      </c>
      <c r="K723" s="117" t="s">
        <v>1928</v>
      </c>
      <c r="L723" s="196">
        <v>2400</v>
      </c>
      <c r="M723" s="199">
        <v>50.35</v>
      </c>
      <c r="N723" s="117"/>
      <c r="O723" s="193">
        <v>3</v>
      </c>
      <c r="P723" s="137"/>
      <c r="Q723" s="117" t="s">
        <v>1929</v>
      </c>
      <c r="R723" s="117" t="s">
        <v>1512</v>
      </c>
      <c r="S723" s="194" t="s">
        <v>1930</v>
      </c>
      <c r="T723" s="117" t="s">
        <v>1514</v>
      </c>
    </row>
    <row r="724" s="111" customFormat="1" hidden="1" customHeight="1" spans="1:20">
      <c r="A724" s="144" t="s">
        <v>1508</v>
      </c>
      <c r="B724" s="134" t="s">
        <v>124</v>
      </c>
      <c r="C724" s="117" t="s">
        <v>118</v>
      </c>
      <c r="D724" s="189" t="s">
        <v>1948</v>
      </c>
      <c r="E724" s="117" t="s">
        <v>1707</v>
      </c>
      <c r="F724" s="147">
        <v>46322</v>
      </c>
      <c r="G724" s="111"/>
      <c r="H724" s="190" t="s">
        <v>1835</v>
      </c>
      <c r="I724" s="190" t="s">
        <v>1927</v>
      </c>
      <c r="J724" s="167" t="s">
        <v>1685</v>
      </c>
      <c r="K724" s="117" t="s">
        <v>1928</v>
      </c>
      <c r="L724" s="191">
        <v>2400</v>
      </c>
      <c r="M724" s="198">
        <v>50.55</v>
      </c>
      <c r="N724" s="117"/>
      <c r="O724" s="193">
        <v>3</v>
      </c>
      <c r="P724" s="137"/>
      <c r="Q724" s="117" t="s">
        <v>1929</v>
      </c>
      <c r="R724" s="117" t="s">
        <v>1512</v>
      </c>
      <c r="S724" s="194" t="s">
        <v>1930</v>
      </c>
      <c r="T724" s="117" t="s">
        <v>1514</v>
      </c>
    </row>
    <row r="725" s="111" customFormat="1" hidden="1" customHeight="1" spans="1:20">
      <c r="A725" s="144" t="s">
        <v>1508</v>
      </c>
      <c r="B725" s="134" t="s">
        <v>124</v>
      </c>
      <c r="C725" s="117" t="s">
        <v>118</v>
      </c>
      <c r="D725" s="195" t="s">
        <v>1949</v>
      </c>
      <c r="E725" s="117" t="s">
        <v>1707</v>
      </c>
      <c r="F725" s="147">
        <v>46322</v>
      </c>
      <c r="G725" s="111"/>
      <c r="H725" s="190" t="s">
        <v>1835</v>
      </c>
      <c r="I725" s="190" t="s">
        <v>1927</v>
      </c>
      <c r="J725" s="167" t="s">
        <v>1685</v>
      </c>
      <c r="K725" s="117" t="s">
        <v>1928</v>
      </c>
      <c r="L725" s="196">
        <v>2400</v>
      </c>
      <c r="M725" s="199">
        <v>50.55</v>
      </c>
      <c r="N725" s="117"/>
      <c r="O725" s="193">
        <v>3</v>
      </c>
      <c r="P725" s="137"/>
      <c r="Q725" s="117" t="s">
        <v>1929</v>
      </c>
      <c r="R725" s="117" t="s">
        <v>1512</v>
      </c>
      <c r="S725" s="194" t="s">
        <v>1930</v>
      </c>
      <c r="T725" s="117" t="s">
        <v>1514</v>
      </c>
    </row>
    <row r="726" s="111" customFormat="1" hidden="1" customHeight="1" spans="1:20">
      <c r="A726" s="144" t="s">
        <v>1508</v>
      </c>
      <c r="B726" s="134" t="s">
        <v>124</v>
      </c>
      <c r="C726" s="117" t="s">
        <v>118</v>
      </c>
      <c r="D726" s="189" t="s">
        <v>1950</v>
      </c>
      <c r="E726" s="117" t="s">
        <v>1707</v>
      </c>
      <c r="F726" s="147">
        <v>46322</v>
      </c>
      <c r="G726" s="111"/>
      <c r="H726" s="190" t="s">
        <v>1835</v>
      </c>
      <c r="I726" s="190" t="s">
        <v>1927</v>
      </c>
      <c r="J726" s="167" t="s">
        <v>1685</v>
      </c>
      <c r="K726" s="117" t="s">
        <v>1928</v>
      </c>
      <c r="L726" s="191">
        <v>2400</v>
      </c>
      <c r="M726" s="198">
        <v>50.7</v>
      </c>
      <c r="N726" s="117"/>
      <c r="O726" s="193">
        <v>3</v>
      </c>
      <c r="P726" s="137"/>
      <c r="Q726" s="117" t="s">
        <v>1929</v>
      </c>
      <c r="R726" s="117" t="s">
        <v>1512</v>
      </c>
      <c r="S726" s="194" t="s">
        <v>1930</v>
      </c>
      <c r="T726" s="117" t="s">
        <v>1514</v>
      </c>
    </row>
    <row r="727" s="111" customFormat="1" hidden="1" customHeight="1" spans="1:20">
      <c r="A727" s="144" t="s">
        <v>1508</v>
      </c>
      <c r="B727" s="134" t="s">
        <v>124</v>
      </c>
      <c r="C727" s="117" t="s">
        <v>118</v>
      </c>
      <c r="D727" s="195" t="s">
        <v>1951</v>
      </c>
      <c r="E727" s="117" t="s">
        <v>1707</v>
      </c>
      <c r="F727" s="147">
        <v>46322</v>
      </c>
      <c r="G727" s="111"/>
      <c r="H727" s="190" t="s">
        <v>1835</v>
      </c>
      <c r="I727" s="190" t="s">
        <v>1927</v>
      </c>
      <c r="J727" s="167" t="s">
        <v>1685</v>
      </c>
      <c r="K727" s="117" t="s">
        <v>1928</v>
      </c>
      <c r="L727" s="196">
        <v>2400</v>
      </c>
      <c r="M727" s="199">
        <v>50.15</v>
      </c>
      <c r="N727" s="117"/>
      <c r="O727" s="193">
        <v>3</v>
      </c>
      <c r="P727" s="137"/>
      <c r="Q727" s="117" t="s">
        <v>1929</v>
      </c>
      <c r="R727" s="117" t="s">
        <v>1512</v>
      </c>
      <c r="S727" s="194" t="s">
        <v>1930</v>
      </c>
      <c r="T727" s="117" t="s">
        <v>1514</v>
      </c>
    </row>
    <row r="728" s="111" customFormat="1" hidden="1" customHeight="1" spans="1:20">
      <c r="A728" s="144" t="s">
        <v>1508</v>
      </c>
      <c r="B728" s="134" t="s">
        <v>124</v>
      </c>
      <c r="C728" s="117" t="s">
        <v>118</v>
      </c>
      <c r="D728" s="189" t="s">
        <v>1952</v>
      </c>
      <c r="E728" s="117" t="s">
        <v>1707</v>
      </c>
      <c r="F728" s="147">
        <v>46322</v>
      </c>
      <c r="G728" s="111"/>
      <c r="H728" s="190" t="s">
        <v>1835</v>
      </c>
      <c r="I728" s="190" t="s">
        <v>1927</v>
      </c>
      <c r="J728" s="167" t="s">
        <v>1685</v>
      </c>
      <c r="K728" s="117" t="s">
        <v>1928</v>
      </c>
      <c r="L728" s="191">
        <v>2400</v>
      </c>
      <c r="M728" s="198">
        <v>47.9</v>
      </c>
      <c r="N728" s="117"/>
      <c r="O728" s="193">
        <v>3</v>
      </c>
      <c r="P728" s="137"/>
      <c r="Q728" s="117" t="s">
        <v>1929</v>
      </c>
      <c r="R728" s="117" t="s">
        <v>1512</v>
      </c>
      <c r="S728" s="194" t="s">
        <v>1930</v>
      </c>
      <c r="T728" s="117" t="s">
        <v>1514</v>
      </c>
    </row>
    <row r="729" s="111" customFormat="1" hidden="1" customHeight="1" spans="1:20">
      <c r="A729" s="144" t="s">
        <v>1508</v>
      </c>
      <c r="B729" s="134" t="s">
        <v>124</v>
      </c>
      <c r="C729" s="117" t="s">
        <v>118</v>
      </c>
      <c r="D729" s="195" t="s">
        <v>1953</v>
      </c>
      <c r="E729" s="117" t="s">
        <v>1707</v>
      </c>
      <c r="F729" s="147">
        <v>46322</v>
      </c>
      <c r="G729" s="111"/>
      <c r="H729" s="190" t="s">
        <v>1835</v>
      </c>
      <c r="I729" s="190" t="s">
        <v>1927</v>
      </c>
      <c r="J729" s="167" t="s">
        <v>1685</v>
      </c>
      <c r="K729" s="117" t="s">
        <v>1928</v>
      </c>
      <c r="L729" s="196">
        <v>2400</v>
      </c>
      <c r="M729" s="199">
        <v>47.8</v>
      </c>
      <c r="N729" s="117"/>
      <c r="O729" s="193">
        <v>3</v>
      </c>
      <c r="P729" s="137"/>
      <c r="Q729" s="117" t="s">
        <v>1929</v>
      </c>
      <c r="R729" s="117" t="s">
        <v>1512</v>
      </c>
      <c r="S729" s="194" t="s">
        <v>1930</v>
      </c>
      <c r="T729" s="117" t="s">
        <v>1514</v>
      </c>
    </row>
    <row r="730" s="111" customFormat="1" hidden="1" customHeight="1" spans="1:20">
      <c r="A730" s="144" t="s">
        <v>1508</v>
      </c>
      <c r="B730" s="134" t="s">
        <v>124</v>
      </c>
      <c r="C730" s="117" t="s">
        <v>118</v>
      </c>
      <c r="D730" s="189" t="s">
        <v>1954</v>
      </c>
      <c r="E730" s="117" t="s">
        <v>1707</v>
      </c>
      <c r="F730" s="147">
        <v>46322</v>
      </c>
      <c r="G730" s="111"/>
      <c r="H730" s="190" t="s">
        <v>1835</v>
      </c>
      <c r="I730" s="190" t="s">
        <v>1927</v>
      </c>
      <c r="J730" s="167" t="s">
        <v>1685</v>
      </c>
      <c r="K730" s="117" t="s">
        <v>1928</v>
      </c>
      <c r="L730" s="191">
        <v>2400</v>
      </c>
      <c r="M730" s="198">
        <v>47.8</v>
      </c>
      <c r="N730" s="117"/>
      <c r="O730" s="193">
        <v>3</v>
      </c>
      <c r="P730" s="137"/>
      <c r="Q730" s="117" t="s">
        <v>1929</v>
      </c>
      <c r="R730" s="117" t="s">
        <v>1512</v>
      </c>
      <c r="S730" s="194" t="s">
        <v>1930</v>
      </c>
      <c r="T730" s="117" t="s">
        <v>1514</v>
      </c>
    </row>
    <row r="731" s="111" customFormat="1" hidden="1" customHeight="1" spans="1:20">
      <c r="A731" s="144" t="s">
        <v>1508</v>
      </c>
      <c r="B731" s="134" t="s">
        <v>124</v>
      </c>
      <c r="C731" s="117" t="s">
        <v>118</v>
      </c>
      <c r="D731" s="195" t="s">
        <v>1955</v>
      </c>
      <c r="E731" s="117" t="s">
        <v>1707</v>
      </c>
      <c r="F731" s="147">
        <v>46322</v>
      </c>
      <c r="G731" s="111"/>
      <c r="H731" s="190" t="s">
        <v>1835</v>
      </c>
      <c r="I731" s="190" t="s">
        <v>1927</v>
      </c>
      <c r="J731" s="167" t="s">
        <v>1685</v>
      </c>
      <c r="K731" s="117" t="s">
        <v>1928</v>
      </c>
      <c r="L731" s="196">
        <v>2400</v>
      </c>
      <c r="M731" s="199">
        <v>47.85</v>
      </c>
      <c r="N731" s="117"/>
      <c r="O731" s="193">
        <v>3</v>
      </c>
      <c r="P731" s="137"/>
      <c r="Q731" s="117" t="s">
        <v>1929</v>
      </c>
      <c r="R731" s="117" t="s">
        <v>1512</v>
      </c>
      <c r="S731" s="194" t="s">
        <v>1930</v>
      </c>
      <c r="T731" s="117" t="s">
        <v>1514</v>
      </c>
    </row>
    <row r="732" s="111" customFormat="1" hidden="1" customHeight="1" spans="1:20">
      <c r="A732" s="144" t="s">
        <v>1508</v>
      </c>
      <c r="B732" s="134" t="s">
        <v>124</v>
      </c>
      <c r="C732" s="117" t="s">
        <v>118</v>
      </c>
      <c r="D732" s="189" t="s">
        <v>1956</v>
      </c>
      <c r="E732" s="117" t="s">
        <v>1707</v>
      </c>
      <c r="F732" s="147">
        <v>46322</v>
      </c>
      <c r="G732" s="111"/>
      <c r="H732" s="190" t="s">
        <v>1835</v>
      </c>
      <c r="I732" s="190" t="s">
        <v>1927</v>
      </c>
      <c r="J732" s="167" t="s">
        <v>1685</v>
      </c>
      <c r="K732" s="117" t="s">
        <v>1928</v>
      </c>
      <c r="L732" s="191">
        <v>2400</v>
      </c>
      <c r="M732" s="198">
        <v>49.45</v>
      </c>
      <c r="N732" s="117"/>
      <c r="O732" s="193">
        <v>3</v>
      </c>
      <c r="P732" s="137"/>
      <c r="Q732" s="117" t="s">
        <v>1929</v>
      </c>
      <c r="R732" s="117" t="s">
        <v>1512</v>
      </c>
      <c r="S732" s="194" t="s">
        <v>1930</v>
      </c>
      <c r="T732" s="117" t="s">
        <v>1514</v>
      </c>
    </row>
    <row r="733" s="111" customFormat="1" hidden="1" customHeight="1" spans="1:20">
      <c r="A733" s="144" t="s">
        <v>1508</v>
      </c>
      <c r="B733" s="134" t="s">
        <v>124</v>
      </c>
      <c r="C733" s="117" t="s">
        <v>118</v>
      </c>
      <c r="D733" s="195" t="s">
        <v>1957</v>
      </c>
      <c r="E733" s="117" t="s">
        <v>1707</v>
      </c>
      <c r="F733" s="147">
        <v>46322</v>
      </c>
      <c r="G733" s="111"/>
      <c r="H733" s="190" t="s">
        <v>1835</v>
      </c>
      <c r="I733" s="190" t="s">
        <v>1927</v>
      </c>
      <c r="J733" s="167" t="s">
        <v>1685</v>
      </c>
      <c r="K733" s="117" t="s">
        <v>1928</v>
      </c>
      <c r="L733" s="196">
        <v>2400</v>
      </c>
      <c r="M733" s="199">
        <v>50.15</v>
      </c>
      <c r="N733" s="117"/>
      <c r="O733" s="193">
        <v>3</v>
      </c>
      <c r="P733" s="137"/>
      <c r="Q733" s="117" t="s">
        <v>1929</v>
      </c>
      <c r="R733" s="117" t="s">
        <v>1512</v>
      </c>
      <c r="S733" s="194" t="s">
        <v>1930</v>
      </c>
      <c r="T733" s="117" t="s">
        <v>1514</v>
      </c>
    </row>
    <row r="734" s="111" customFormat="1" hidden="1" customHeight="1" spans="1:20">
      <c r="A734" s="144" t="s">
        <v>1508</v>
      </c>
      <c r="B734" s="134" t="s">
        <v>124</v>
      </c>
      <c r="C734" s="117" t="s">
        <v>118</v>
      </c>
      <c r="D734" s="189" t="s">
        <v>1958</v>
      </c>
      <c r="E734" s="117" t="s">
        <v>1707</v>
      </c>
      <c r="F734" s="147">
        <v>46322</v>
      </c>
      <c r="G734" s="111"/>
      <c r="H734" s="190" t="s">
        <v>1835</v>
      </c>
      <c r="I734" s="190" t="s">
        <v>1927</v>
      </c>
      <c r="J734" s="167" t="s">
        <v>1685</v>
      </c>
      <c r="K734" s="117" t="s">
        <v>1928</v>
      </c>
      <c r="L734" s="191">
        <v>2400</v>
      </c>
      <c r="M734" s="198">
        <v>50.3</v>
      </c>
      <c r="N734" s="117"/>
      <c r="O734" s="193">
        <v>3</v>
      </c>
      <c r="P734" s="137"/>
      <c r="Q734" s="117" t="s">
        <v>1929</v>
      </c>
      <c r="R734" s="117" t="s">
        <v>1512</v>
      </c>
      <c r="S734" s="194" t="s">
        <v>1930</v>
      </c>
      <c r="T734" s="117" t="s">
        <v>1514</v>
      </c>
    </row>
    <row r="735" s="111" customFormat="1" hidden="1" customHeight="1" spans="1:20">
      <c r="A735" s="144" t="s">
        <v>1508</v>
      </c>
      <c r="B735" s="134" t="s">
        <v>124</v>
      </c>
      <c r="C735" s="117" t="s">
        <v>118</v>
      </c>
      <c r="D735" s="195" t="s">
        <v>1959</v>
      </c>
      <c r="E735" s="117" t="s">
        <v>1707</v>
      </c>
      <c r="F735" s="147">
        <v>46322</v>
      </c>
      <c r="G735" s="111"/>
      <c r="H735" s="190" t="s">
        <v>1835</v>
      </c>
      <c r="I735" s="190" t="s">
        <v>1927</v>
      </c>
      <c r="J735" s="167" t="s">
        <v>1685</v>
      </c>
      <c r="K735" s="117" t="s">
        <v>1928</v>
      </c>
      <c r="L735" s="196">
        <v>2400</v>
      </c>
      <c r="M735" s="199">
        <v>34.25</v>
      </c>
      <c r="N735" s="117"/>
      <c r="O735" s="193">
        <v>3</v>
      </c>
      <c r="P735" s="137"/>
      <c r="Q735" s="117" t="s">
        <v>1929</v>
      </c>
      <c r="R735" s="117" t="s">
        <v>1512</v>
      </c>
      <c r="S735" s="194" t="s">
        <v>1930</v>
      </c>
      <c r="T735" s="117" t="s">
        <v>1514</v>
      </c>
    </row>
    <row r="736" s="111" customFormat="1" hidden="1" customHeight="1" spans="1:20">
      <c r="A736" s="144" t="s">
        <v>1508</v>
      </c>
      <c r="B736" s="134" t="s">
        <v>124</v>
      </c>
      <c r="C736" s="117" t="s">
        <v>118</v>
      </c>
      <c r="D736" s="193" t="s">
        <v>1960</v>
      </c>
      <c r="E736" s="117" t="s">
        <v>1707</v>
      </c>
      <c r="F736" s="147">
        <v>46322</v>
      </c>
      <c r="G736" s="111"/>
      <c r="H736" s="190" t="s">
        <v>1835</v>
      </c>
      <c r="I736" s="190" t="s">
        <v>1927</v>
      </c>
      <c r="J736" s="167" t="s">
        <v>1685</v>
      </c>
      <c r="K736" s="117" t="s">
        <v>1928</v>
      </c>
      <c r="L736" s="191">
        <v>2400</v>
      </c>
      <c r="M736" s="198">
        <v>12.05</v>
      </c>
      <c r="N736" s="117"/>
      <c r="O736" s="193">
        <v>3</v>
      </c>
      <c r="P736" s="137"/>
      <c r="Q736" s="117" t="s">
        <v>1929</v>
      </c>
      <c r="R736" s="117" t="s">
        <v>1512</v>
      </c>
      <c r="S736" s="194" t="s">
        <v>1930</v>
      </c>
      <c r="T736" s="117" t="s">
        <v>1514</v>
      </c>
    </row>
    <row r="737" s="111" customFormat="1" hidden="1" customHeight="1" spans="1:20">
      <c r="A737" s="144" t="s">
        <v>1508</v>
      </c>
      <c r="B737" s="134" t="s">
        <v>124</v>
      </c>
      <c r="C737" s="117" t="s">
        <v>118</v>
      </c>
      <c r="D737" s="200" t="s">
        <v>1961</v>
      </c>
      <c r="E737" s="117" t="s">
        <v>1707</v>
      </c>
      <c r="F737" s="147">
        <v>46322</v>
      </c>
      <c r="G737" s="111"/>
      <c r="H737" s="190" t="s">
        <v>1835</v>
      </c>
      <c r="I737" s="190" t="s">
        <v>1927</v>
      </c>
      <c r="J737" s="167" t="s">
        <v>1685</v>
      </c>
      <c r="K737" s="117" t="s">
        <v>1928</v>
      </c>
      <c r="L737" s="196">
        <v>2400</v>
      </c>
      <c r="M737" s="199">
        <v>27.05</v>
      </c>
      <c r="N737" s="117"/>
      <c r="O737" s="193">
        <v>3</v>
      </c>
      <c r="P737" s="137"/>
      <c r="Q737" s="117" t="s">
        <v>1929</v>
      </c>
      <c r="R737" s="117" t="s">
        <v>1512</v>
      </c>
      <c r="S737" s="194" t="s">
        <v>1930</v>
      </c>
      <c r="T737" s="117" t="s">
        <v>1514</v>
      </c>
    </row>
    <row r="738" s="111" customFormat="1" hidden="1" customHeight="1" spans="1:20">
      <c r="A738" s="144" t="s">
        <v>1508</v>
      </c>
      <c r="B738" s="134" t="s">
        <v>124</v>
      </c>
      <c r="C738" s="117" t="s">
        <v>118</v>
      </c>
      <c r="D738" s="189" t="s">
        <v>1926</v>
      </c>
      <c r="E738" s="117" t="s">
        <v>1707</v>
      </c>
      <c r="F738" s="147">
        <v>46322</v>
      </c>
      <c r="G738" s="111"/>
      <c r="H738" s="190" t="s">
        <v>1835</v>
      </c>
      <c r="I738" s="190" t="s">
        <v>1927</v>
      </c>
      <c r="J738" s="167" t="s">
        <v>1685</v>
      </c>
      <c r="K738" s="117" t="s">
        <v>1928</v>
      </c>
      <c r="L738" s="191">
        <v>2100</v>
      </c>
      <c r="M738" s="198">
        <v>56.4</v>
      </c>
      <c r="N738" s="117"/>
      <c r="O738" s="193">
        <v>4</v>
      </c>
      <c r="P738" s="137"/>
      <c r="Q738" s="117" t="s">
        <v>1929</v>
      </c>
      <c r="R738" s="117" t="s">
        <v>1512</v>
      </c>
      <c r="S738" s="194" t="s">
        <v>1930</v>
      </c>
      <c r="T738" s="117" t="s">
        <v>1514</v>
      </c>
    </row>
    <row r="739" s="111" customFormat="1" hidden="1" customHeight="1" spans="1:20">
      <c r="A739" s="144" t="s">
        <v>1508</v>
      </c>
      <c r="B739" s="134" t="s">
        <v>124</v>
      </c>
      <c r="C739" s="117" t="s">
        <v>118</v>
      </c>
      <c r="D739" s="195" t="s">
        <v>1931</v>
      </c>
      <c r="E739" s="117" t="s">
        <v>1707</v>
      </c>
      <c r="F739" s="147">
        <v>46322</v>
      </c>
      <c r="G739" s="111"/>
      <c r="H739" s="190" t="s">
        <v>1835</v>
      </c>
      <c r="I739" s="190" t="s">
        <v>1927</v>
      </c>
      <c r="J739" s="167" t="s">
        <v>1685</v>
      </c>
      <c r="K739" s="117" t="s">
        <v>1928</v>
      </c>
      <c r="L739" s="196">
        <v>2100</v>
      </c>
      <c r="M739" s="199">
        <v>56.65</v>
      </c>
      <c r="N739" s="117"/>
      <c r="O739" s="193">
        <v>4</v>
      </c>
      <c r="P739" s="137"/>
      <c r="Q739" s="117" t="s">
        <v>1929</v>
      </c>
      <c r="R739" s="117" t="s">
        <v>1512</v>
      </c>
      <c r="S739" s="194" t="s">
        <v>1930</v>
      </c>
      <c r="T739" s="117" t="s">
        <v>1514</v>
      </c>
    </row>
    <row r="740" s="111" customFormat="1" hidden="1" customHeight="1" spans="1:20">
      <c r="A740" s="144" t="s">
        <v>1508</v>
      </c>
      <c r="B740" s="134" t="s">
        <v>124</v>
      </c>
      <c r="C740" s="117" t="s">
        <v>118</v>
      </c>
      <c r="D740" s="189" t="s">
        <v>1932</v>
      </c>
      <c r="E740" s="117" t="s">
        <v>1707</v>
      </c>
      <c r="F740" s="147">
        <v>46322</v>
      </c>
      <c r="G740" s="111"/>
      <c r="H740" s="190" t="s">
        <v>1835</v>
      </c>
      <c r="I740" s="190" t="s">
        <v>1927</v>
      </c>
      <c r="J740" s="167" t="s">
        <v>1685</v>
      </c>
      <c r="K740" s="117" t="s">
        <v>1928</v>
      </c>
      <c r="L740" s="191">
        <v>2100</v>
      </c>
      <c r="M740" s="198">
        <v>56.35</v>
      </c>
      <c r="N740" s="117"/>
      <c r="O740" s="193">
        <v>4</v>
      </c>
      <c r="P740" s="137"/>
      <c r="Q740" s="117" t="s">
        <v>1929</v>
      </c>
      <c r="R740" s="117" t="s">
        <v>1512</v>
      </c>
      <c r="S740" s="194" t="s">
        <v>1930</v>
      </c>
      <c r="T740" s="117" t="s">
        <v>1514</v>
      </c>
    </row>
    <row r="741" s="111" customFormat="1" hidden="1" customHeight="1" spans="1:20">
      <c r="A741" s="144" t="s">
        <v>1508</v>
      </c>
      <c r="B741" s="134" t="s">
        <v>124</v>
      </c>
      <c r="C741" s="117" t="s">
        <v>118</v>
      </c>
      <c r="D741" s="195" t="s">
        <v>1933</v>
      </c>
      <c r="E741" s="117" t="s">
        <v>1707</v>
      </c>
      <c r="F741" s="147">
        <v>46322</v>
      </c>
      <c r="G741" s="111"/>
      <c r="H741" s="190" t="s">
        <v>1835</v>
      </c>
      <c r="I741" s="190" t="s">
        <v>1927</v>
      </c>
      <c r="J741" s="167" t="s">
        <v>1685</v>
      </c>
      <c r="K741" s="117" t="s">
        <v>1928</v>
      </c>
      <c r="L741" s="196">
        <v>2100</v>
      </c>
      <c r="M741" s="199">
        <v>55.5</v>
      </c>
      <c r="N741" s="117"/>
      <c r="O741" s="193">
        <v>4</v>
      </c>
      <c r="P741" s="137"/>
      <c r="Q741" s="117" t="s">
        <v>1929</v>
      </c>
      <c r="R741" s="117" t="s">
        <v>1512</v>
      </c>
      <c r="S741" s="194" t="s">
        <v>1930</v>
      </c>
      <c r="T741" s="117" t="s">
        <v>1514</v>
      </c>
    </row>
    <row r="742" s="111" customFormat="1" hidden="1" customHeight="1" spans="1:20">
      <c r="A742" s="144" t="s">
        <v>1508</v>
      </c>
      <c r="B742" s="134" t="s">
        <v>124</v>
      </c>
      <c r="C742" s="117" t="s">
        <v>118</v>
      </c>
      <c r="D742" s="189" t="s">
        <v>1934</v>
      </c>
      <c r="E742" s="117" t="s">
        <v>1707</v>
      </c>
      <c r="F742" s="147">
        <v>46322</v>
      </c>
      <c r="G742" s="111"/>
      <c r="H742" s="190" t="s">
        <v>1835</v>
      </c>
      <c r="I742" s="190" t="s">
        <v>1927</v>
      </c>
      <c r="J742" s="167" t="s">
        <v>1685</v>
      </c>
      <c r="K742" s="117" t="s">
        <v>1928</v>
      </c>
      <c r="L742" s="191">
        <v>2100</v>
      </c>
      <c r="M742" s="198">
        <v>56.4</v>
      </c>
      <c r="N742" s="117"/>
      <c r="O742" s="193">
        <v>4</v>
      </c>
      <c r="P742" s="137"/>
      <c r="Q742" s="117" t="s">
        <v>1929</v>
      </c>
      <c r="R742" s="117" t="s">
        <v>1512</v>
      </c>
      <c r="S742" s="194" t="s">
        <v>1930</v>
      </c>
      <c r="T742" s="117" t="s">
        <v>1514</v>
      </c>
    </row>
    <row r="743" s="111" customFormat="1" hidden="1" customHeight="1" spans="1:20">
      <c r="A743" s="144" t="s">
        <v>1508</v>
      </c>
      <c r="B743" s="134" t="s">
        <v>124</v>
      </c>
      <c r="C743" s="117" t="s">
        <v>118</v>
      </c>
      <c r="D743" s="195" t="s">
        <v>1935</v>
      </c>
      <c r="E743" s="117" t="s">
        <v>1707</v>
      </c>
      <c r="F743" s="147">
        <v>46322</v>
      </c>
      <c r="G743" s="111"/>
      <c r="H743" s="190" t="s">
        <v>1835</v>
      </c>
      <c r="I743" s="190" t="s">
        <v>1927</v>
      </c>
      <c r="J743" s="167" t="s">
        <v>1685</v>
      </c>
      <c r="K743" s="117" t="s">
        <v>1928</v>
      </c>
      <c r="L743" s="196">
        <v>2100</v>
      </c>
      <c r="M743" s="199">
        <v>56.05</v>
      </c>
      <c r="N743" s="117"/>
      <c r="O743" s="193">
        <v>4</v>
      </c>
      <c r="P743" s="137"/>
      <c r="Q743" s="117" t="s">
        <v>1929</v>
      </c>
      <c r="R743" s="117" t="s">
        <v>1512</v>
      </c>
      <c r="S743" s="194" t="s">
        <v>1930</v>
      </c>
      <c r="T743" s="117" t="s">
        <v>1514</v>
      </c>
    </row>
    <row r="744" s="111" customFormat="1" hidden="1" customHeight="1" spans="1:20">
      <c r="A744" s="144" t="s">
        <v>1508</v>
      </c>
      <c r="B744" s="134" t="s">
        <v>124</v>
      </c>
      <c r="C744" s="117" t="s">
        <v>118</v>
      </c>
      <c r="D744" s="189" t="s">
        <v>1936</v>
      </c>
      <c r="E744" s="117" t="s">
        <v>1707</v>
      </c>
      <c r="F744" s="147">
        <v>46322</v>
      </c>
      <c r="G744" s="111"/>
      <c r="H744" s="190" t="s">
        <v>1835</v>
      </c>
      <c r="I744" s="190" t="s">
        <v>1927</v>
      </c>
      <c r="J744" s="167" t="s">
        <v>1685</v>
      </c>
      <c r="K744" s="117" t="s">
        <v>1928</v>
      </c>
      <c r="L744" s="191">
        <v>2100</v>
      </c>
      <c r="M744" s="192">
        <v>55.95</v>
      </c>
      <c r="N744" s="117"/>
      <c r="O744" s="193">
        <v>4</v>
      </c>
      <c r="P744" s="137"/>
      <c r="Q744" s="117" t="s">
        <v>1929</v>
      </c>
      <c r="R744" s="117" t="s">
        <v>1512</v>
      </c>
      <c r="S744" s="194" t="s">
        <v>1930</v>
      </c>
      <c r="T744" s="117" t="s">
        <v>1514</v>
      </c>
    </row>
    <row r="745" s="111" customFormat="1" hidden="1" customHeight="1" spans="1:20">
      <c r="A745" s="144" t="s">
        <v>1508</v>
      </c>
      <c r="B745" s="134" t="s">
        <v>124</v>
      </c>
      <c r="C745" s="117" t="s">
        <v>118</v>
      </c>
      <c r="D745" s="195" t="s">
        <v>1937</v>
      </c>
      <c r="E745" s="117" t="s">
        <v>1707</v>
      </c>
      <c r="F745" s="147">
        <v>46322</v>
      </c>
      <c r="G745" s="111"/>
      <c r="H745" s="190" t="s">
        <v>1835</v>
      </c>
      <c r="I745" s="190" t="s">
        <v>1927</v>
      </c>
      <c r="J745" s="167" t="s">
        <v>1685</v>
      </c>
      <c r="K745" s="117" t="s">
        <v>1928</v>
      </c>
      <c r="L745" s="196">
        <v>2100</v>
      </c>
      <c r="M745" s="199">
        <v>55.8</v>
      </c>
      <c r="N745" s="117"/>
      <c r="O745" s="193">
        <v>4</v>
      </c>
      <c r="P745" s="137"/>
      <c r="Q745" s="117" t="s">
        <v>1929</v>
      </c>
      <c r="R745" s="117" t="s">
        <v>1512</v>
      </c>
      <c r="S745" s="194" t="s">
        <v>1930</v>
      </c>
      <c r="T745" s="117" t="s">
        <v>1514</v>
      </c>
    </row>
    <row r="746" s="111" customFormat="1" hidden="1" customHeight="1" spans="1:20">
      <c r="A746" s="144" t="s">
        <v>1508</v>
      </c>
      <c r="B746" s="134" t="s">
        <v>124</v>
      </c>
      <c r="C746" s="117" t="s">
        <v>118</v>
      </c>
      <c r="D746" s="189" t="s">
        <v>1938</v>
      </c>
      <c r="E746" s="117" t="s">
        <v>1707</v>
      </c>
      <c r="F746" s="147">
        <v>46322</v>
      </c>
      <c r="G746" s="111"/>
      <c r="H746" s="190" t="s">
        <v>1835</v>
      </c>
      <c r="I746" s="190" t="s">
        <v>1927</v>
      </c>
      <c r="J746" s="167" t="s">
        <v>1685</v>
      </c>
      <c r="K746" s="117" t="s">
        <v>1928</v>
      </c>
      <c r="L746" s="191">
        <v>2100</v>
      </c>
      <c r="M746" s="198">
        <v>56.15</v>
      </c>
      <c r="N746" s="117"/>
      <c r="O746" s="193">
        <v>4</v>
      </c>
      <c r="P746" s="137"/>
      <c r="Q746" s="117" t="s">
        <v>1929</v>
      </c>
      <c r="R746" s="117" t="s">
        <v>1512</v>
      </c>
      <c r="S746" s="194" t="s">
        <v>1930</v>
      </c>
      <c r="T746" s="117" t="s">
        <v>1514</v>
      </c>
    </row>
    <row r="747" s="111" customFormat="1" hidden="1" customHeight="1" spans="1:20">
      <c r="A747" s="144" t="s">
        <v>1508</v>
      </c>
      <c r="B747" s="134" t="s">
        <v>124</v>
      </c>
      <c r="C747" s="117" t="s">
        <v>118</v>
      </c>
      <c r="D747" s="195" t="s">
        <v>1939</v>
      </c>
      <c r="E747" s="117" t="s">
        <v>1707</v>
      </c>
      <c r="F747" s="147">
        <v>46322</v>
      </c>
      <c r="G747" s="111"/>
      <c r="H747" s="190" t="s">
        <v>1835</v>
      </c>
      <c r="I747" s="190" t="s">
        <v>1927</v>
      </c>
      <c r="J747" s="167" t="s">
        <v>1685</v>
      </c>
      <c r="K747" s="117" t="s">
        <v>1928</v>
      </c>
      <c r="L747" s="196">
        <v>2100</v>
      </c>
      <c r="M747" s="199">
        <v>56.15</v>
      </c>
      <c r="N747" s="117"/>
      <c r="O747" s="193">
        <v>4</v>
      </c>
      <c r="P747" s="137"/>
      <c r="Q747" s="117" t="s">
        <v>1929</v>
      </c>
      <c r="R747" s="117" t="s">
        <v>1512</v>
      </c>
      <c r="S747" s="194" t="s">
        <v>1930</v>
      </c>
      <c r="T747" s="117" t="s">
        <v>1514</v>
      </c>
    </row>
    <row r="748" s="111" customFormat="1" hidden="1" customHeight="1" spans="1:20">
      <c r="A748" s="144" t="s">
        <v>1508</v>
      </c>
      <c r="B748" s="134" t="s">
        <v>124</v>
      </c>
      <c r="C748" s="117" t="s">
        <v>118</v>
      </c>
      <c r="D748" s="189" t="s">
        <v>1940</v>
      </c>
      <c r="E748" s="117" t="s">
        <v>1707</v>
      </c>
      <c r="F748" s="147">
        <v>46322</v>
      </c>
      <c r="G748" s="111"/>
      <c r="H748" s="190" t="s">
        <v>1835</v>
      </c>
      <c r="I748" s="190" t="s">
        <v>1927</v>
      </c>
      <c r="J748" s="167" t="s">
        <v>1685</v>
      </c>
      <c r="K748" s="117" t="s">
        <v>1928</v>
      </c>
      <c r="L748" s="191">
        <v>2100</v>
      </c>
      <c r="M748" s="198">
        <v>42.6</v>
      </c>
      <c r="N748" s="117"/>
      <c r="O748" s="193">
        <v>3</v>
      </c>
      <c r="P748" s="137"/>
      <c r="Q748" s="117" t="s">
        <v>1929</v>
      </c>
      <c r="R748" s="117" t="s">
        <v>1512</v>
      </c>
      <c r="S748" s="194" t="s">
        <v>1930</v>
      </c>
      <c r="T748" s="117" t="s">
        <v>1514</v>
      </c>
    </row>
    <row r="749" s="111" customFormat="1" hidden="1" customHeight="1" spans="1:20">
      <c r="A749" s="144" t="s">
        <v>1508</v>
      </c>
      <c r="B749" s="134" t="s">
        <v>124</v>
      </c>
      <c r="C749" s="117" t="s">
        <v>118</v>
      </c>
      <c r="D749" s="200" t="s">
        <v>1962</v>
      </c>
      <c r="E749" s="117" t="s">
        <v>1707</v>
      </c>
      <c r="F749" s="147">
        <v>46322</v>
      </c>
      <c r="G749" s="111"/>
      <c r="H749" s="190" t="s">
        <v>1835</v>
      </c>
      <c r="I749" s="190" t="s">
        <v>1927</v>
      </c>
      <c r="J749" s="167" t="s">
        <v>1685</v>
      </c>
      <c r="K749" s="117" t="s">
        <v>1928</v>
      </c>
      <c r="L749" s="196">
        <v>2100</v>
      </c>
      <c r="M749" s="199">
        <v>38.6</v>
      </c>
      <c r="N749" s="117"/>
      <c r="O749" s="200">
        <v>5</v>
      </c>
      <c r="P749" s="137"/>
      <c r="Q749" s="117" t="s">
        <v>1929</v>
      </c>
      <c r="R749" s="117" t="s">
        <v>1512</v>
      </c>
      <c r="S749" s="194" t="s">
        <v>1930</v>
      </c>
      <c r="T749" s="117" t="s">
        <v>1514</v>
      </c>
    </row>
    <row r="750" s="111" customFormat="1" hidden="1" customHeight="1" spans="1:20">
      <c r="A750" s="144" t="s">
        <v>1508</v>
      </c>
      <c r="B750" s="134" t="s">
        <v>124</v>
      </c>
      <c r="C750" s="117" t="s">
        <v>118</v>
      </c>
      <c r="D750" s="189" t="s">
        <v>1926</v>
      </c>
      <c r="E750" s="117" t="s">
        <v>1707</v>
      </c>
      <c r="F750" s="147">
        <v>46322</v>
      </c>
      <c r="G750" s="111"/>
      <c r="H750" s="190" t="s">
        <v>1835</v>
      </c>
      <c r="I750" s="190" t="s">
        <v>1927</v>
      </c>
      <c r="J750" s="167" t="s">
        <v>1685</v>
      </c>
      <c r="K750" s="117" t="s">
        <v>1928</v>
      </c>
      <c r="L750" s="191">
        <v>1200</v>
      </c>
      <c r="M750" s="198">
        <v>42.05</v>
      </c>
      <c r="N750" s="117"/>
      <c r="O750" s="200">
        <v>5</v>
      </c>
      <c r="P750" s="137"/>
      <c r="Q750" s="117" t="s">
        <v>1929</v>
      </c>
      <c r="R750" s="117" t="s">
        <v>1512</v>
      </c>
      <c r="S750" s="194" t="s">
        <v>1930</v>
      </c>
      <c r="T750" s="117" t="s">
        <v>1514</v>
      </c>
    </row>
    <row r="751" s="111" customFormat="1" hidden="1" customHeight="1" spans="1:20">
      <c r="A751" s="144" t="s">
        <v>1508</v>
      </c>
      <c r="B751" s="134" t="s">
        <v>124</v>
      </c>
      <c r="C751" s="117" t="s">
        <v>118</v>
      </c>
      <c r="D751" s="195" t="s">
        <v>1931</v>
      </c>
      <c r="E751" s="117" t="s">
        <v>1707</v>
      </c>
      <c r="F751" s="147">
        <v>46322</v>
      </c>
      <c r="G751" s="111"/>
      <c r="H751" s="190" t="s">
        <v>1835</v>
      </c>
      <c r="I751" s="190" t="s">
        <v>1927</v>
      </c>
      <c r="J751" s="167" t="s">
        <v>1685</v>
      </c>
      <c r="K751" s="117" t="s">
        <v>1928</v>
      </c>
      <c r="L751" s="196">
        <v>1200</v>
      </c>
      <c r="M751" s="199">
        <v>42.1</v>
      </c>
      <c r="N751" s="117"/>
      <c r="O751" s="200">
        <v>5</v>
      </c>
      <c r="P751" s="137"/>
      <c r="Q751" s="117" t="s">
        <v>1929</v>
      </c>
      <c r="R751" s="117" t="s">
        <v>1512</v>
      </c>
      <c r="S751" s="194" t="s">
        <v>1930</v>
      </c>
      <c r="T751" s="117" t="s">
        <v>1514</v>
      </c>
    </row>
    <row r="752" s="111" customFormat="1" hidden="1" customHeight="1" spans="1:20">
      <c r="A752" s="144" t="s">
        <v>1508</v>
      </c>
      <c r="B752" s="134" t="s">
        <v>124</v>
      </c>
      <c r="C752" s="117" t="s">
        <v>118</v>
      </c>
      <c r="D752" s="189" t="s">
        <v>1932</v>
      </c>
      <c r="E752" s="117" t="s">
        <v>1707</v>
      </c>
      <c r="F752" s="147">
        <v>46322</v>
      </c>
      <c r="G752" s="111"/>
      <c r="H752" s="190" t="s">
        <v>1835</v>
      </c>
      <c r="I752" s="190" t="s">
        <v>1927</v>
      </c>
      <c r="J752" s="167" t="s">
        <v>1685</v>
      </c>
      <c r="K752" s="117" t="s">
        <v>1928</v>
      </c>
      <c r="L752" s="191">
        <v>1200</v>
      </c>
      <c r="M752" s="198">
        <v>42.5</v>
      </c>
      <c r="N752" s="117"/>
      <c r="O752" s="200">
        <v>5</v>
      </c>
      <c r="P752" s="137"/>
      <c r="Q752" s="117" t="s">
        <v>1929</v>
      </c>
      <c r="R752" s="117" t="s">
        <v>1512</v>
      </c>
      <c r="S752" s="194" t="s">
        <v>1930</v>
      </c>
      <c r="T752" s="117" t="s">
        <v>1514</v>
      </c>
    </row>
    <row r="753" s="111" customFormat="1" hidden="1" customHeight="1" spans="1:20">
      <c r="A753" s="144" t="s">
        <v>1508</v>
      </c>
      <c r="B753" s="134" t="s">
        <v>124</v>
      </c>
      <c r="C753" s="117" t="s">
        <v>118</v>
      </c>
      <c r="D753" s="195" t="s">
        <v>1933</v>
      </c>
      <c r="E753" s="117" t="s">
        <v>1707</v>
      </c>
      <c r="F753" s="147">
        <v>46322</v>
      </c>
      <c r="G753" s="111"/>
      <c r="H753" s="190" t="s">
        <v>1835</v>
      </c>
      <c r="I753" s="190" t="s">
        <v>1927</v>
      </c>
      <c r="J753" s="167" t="s">
        <v>1685</v>
      </c>
      <c r="K753" s="117" t="s">
        <v>1928</v>
      </c>
      <c r="L753" s="196">
        <v>1200</v>
      </c>
      <c r="M753" s="199">
        <v>42.3</v>
      </c>
      <c r="N753" s="117"/>
      <c r="O753" s="200">
        <v>5</v>
      </c>
      <c r="P753" s="137"/>
      <c r="Q753" s="117" t="s">
        <v>1929</v>
      </c>
      <c r="R753" s="117" t="s">
        <v>1512</v>
      </c>
      <c r="S753" s="194" t="s">
        <v>1930</v>
      </c>
      <c r="T753" s="117" t="s">
        <v>1514</v>
      </c>
    </row>
    <row r="754" s="111" customFormat="1" hidden="1" customHeight="1" spans="1:20">
      <c r="A754" s="144" t="s">
        <v>1508</v>
      </c>
      <c r="B754" s="134" t="s">
        <v>124</v>
      </c>
      <c r="C754" s="117" t="s">
        <v>118</v>
      </c>
      <c r="D754" s="189" t="s">
        <v>1934</v>
      </c>
      <c r="E754" s="117" t="s">
        <v>1707</v>
      </c>
      <c r="F754" s="147">
        <v>46322</v>
      </c>
      <c r="G754" s="111"/>
      <c r="H754" s="190" t="s">
        <v>1835</v>
      </c>
      <c r="I754" s="190" t="s">
        <v>1927</v>
      </c>
      <c r="J754" s="167" t="s">
        <v>1685</v>
      </c>
      <c r="K754" s="117" t="s">
        <v>1928</v>
      </c>
      <c r="L754" s="191">
        <v>1200</v>
      </c>
      <c r="M754" s="198">
        <v>42.2</v>
      </c>
      <c r="N754" s="117"/>
      <c r="O754" s="200">
        <v>5</v>
      </c>
      <c r="P754" s="137"/>
      <c r="Q754" s="117" t="s">
        <v>1929</v>
      </c>
      <c r="R754" s="117" t="s">
        <v>1512</v>
      </c>
      <c r="S754" s="194" t="s">
        <v>1930</v>
      </c>
      <c r="T754" s="117" t="s">
        <v>1514</v>
      </c>
    </row>
    <row r="755" s="111" customFormat="1" hidden="1" customHeight="1" spans="1:20">
      <c r="A755" s="144" t="s">
        <v>1508</v>
      </c>
      <c r="B755" s="134" t="s">
        <v>124</v>
      </c>
      <c r="C755" s="117" t="s">
        <v>118</v>
      </c>
      <c r="D755" s="195" t="s">
        <v>1935</v>
      </c>
      <c r="E755" s="117" t="s">
        <v>1707</v>
      </c>
      <c r="F755" s="147">
        <v>46322</v>
      </c>
      <c r="G755" s="111"/>
      <c r="H755" s="190" t="s">
        <v>1835</v>
      </c>
      <c r="I755" s="190" t="s">
        <v>1927</v>
      </c>
      <c r="J755" s="167" t="s">
        <v>1685</v>
      </c>
      <c r="K755" s="117" t="s">
        <v>1928</v>
      </c>
      <c r="L755" s="196">
        <v>1200</v>
      </c>
      <c r="M755" s="199">
        <v>42.8</v>
      </c>
      <c r="N755" s="117"/>
      <c r="O755" s="200">
        <v>5</v>
      </c>
      <c r="P755" s="137"/>
      <c r="Q755" s="117" t="s">
        <v>1929</v>
      </c>
      <c r="R755" s="117" t="s">
        <v>1512</v>
      </c>
      <c r="S755" s="194" t="s">
        <v>1930</v>
      </c>
      <c r="T755" s="117" t="s">
        <v>1514</v>
      </c>
    </row>
    <row r="756" s="111" customFormat="1" hidden="1" customHeight="1" spans="1:20">
      <c r="A756" s="144" t="s">
        <v>1508</v>
      </c>
      <c r="B756" s="134" t="s">
        <v>124</v>
      </c>
      <c r="C756" s="117" t="s">
        <v>118</v>
      </c>
      <c r="D756" s="189" t="s">
        <v>1936</v>
      </c>
      <c r="E756" s="117" t="s">
        <v>1707</v>
      </c>
      <c r="F756" s="147">
        <v>46322</v>
      </c>
      <c r="G756" s="111"/>
      <c r="H756" s="190" t="s">
        <v>1835</v>
      </c>
      <c r="I756" s="190" t="s">
        <v>1927</v>
      </c>
      <c r="J756" s="167" t="s">
        <v>1685</v>
      </c>
      <c r="K756" s="117" t="s">
        <v>1928</v>
      </c>
      <c r="L756" s="191">
        <v>1200</v>
      </c>
      <c r="M756" s="198">
        <v>42.3</v>
      </c>
      <c r="N756" s="117"/>
      <c r="O756" s="200">
        <v>5</v>
      </c>
      <c r="P756" s="137"/>
      <c r="Q756" s="117" t="s">
        <v>1929</v>
      </c>
      <c r="R756" s="117" t="s">
        <v>1512</v>
      </c>
      <c r="S756" s="194" t="s">
        <v>1930</v>
      </c>
      <c r="T756" s="117" t="s">
        <v>1514</v>
      </c>
    </row>
    <row r="757" s="111" customFormat="1" hidden="1" customHeight="1" spans="1:20">
      <c r="A757" s="144" t="s">
        <v>1508</v>
      </c>
      <c r="B757" s="134" t="s">
        <v>124</v>
      </c>
      <c r="C757" s="117" t="s">
        <v>118</v>
      </c>
      <c r="D757" s="195" t="s">
        <v>1937</v>
      </c>
      <c r="E757" s="117" t="s">
        <v>1707</v>
      </c>
      <c r="F757" s="147">
        <v>46322</v>
      </c>
      <c r="G757" s="111"/>
      <c r="H757" s="190" t="s">
        <v>1835</v>
      </c>
      <c r="I757" s="190" t="s">
        <v>1927</v>
      </c>
      <c r="J757" s="167" t="s">
        <v>1685</v>
      </c>
      <c r="K757" s="117" t="s">
        <v>1928</v>
      </c>
      <c r="L757" s="196">
        <v>1200</v>
      </c>
      <c r="M757" s="199">
        <v>42.5</v>
      </c>
      <c r="N757" s="117"/>
      <c r="O757" s="200">
        <v>5</v>
      </c>
      <c r="P757" s="137"/>
      <c r="Q757" s="117" t="s">
        <v>1929</v>
      </c>
      <c r="R757" s="117" t="s">
        <v>1512</v>
      </c>
      <c r="S757" s="194" t="s">
        <v>1930</v>
      </c>
      <c r="T757" s="117" t="s">
        <v>1514</v>
      </c>
    </row>
    <row r="758" s="111" customFormat="1" hidden="1" customHeight="1" spans="1:20">
      <c r="A758" s="144" t="s">
        <v>1508</v>
      </c>
      <c r="B758" s="134" t="s">
        <v>124</v>
      </c>
      <c r="C758" s="117" t="s">
        <v>118</v>
      </c>
      <c r="D758" s="189" t="s">
        <v>1938</v>
      </c>
      <c r="E758" s="117" t="s">
        <v>1707</v>
      </c>
      <c r="F758" s="147">
        <v>46322</v>
      </c>
      <c r="G758" s="111"/>
      <c r="H758" s="190" t="s">
        <v>1835</v>
      </c>
      <c r="I758" s="190" t="s">
        <v>1927</v>
      </c>
      <c r="J758" s="167" t="s">
        <v>1685</v>
      </c>
      <c r="K758" s="117" t="s">
        <v>1928</v>
      </c>
      <c r="L758" s="191">
        <v>1200</v>
      </c>
      <c r="M758" s="198">
        <v>25.25</v>
      </c>
      <c r="N758" s="117"/>
      <c r="O758" s="193">
        <v>3</v>
      </c>
      <c r="P758" s="137"/>
      <c r="Q758" s="117" t="s">
        <v>1929</v>
      </c>
      <c r="R758" s="117" t="s">
        <v>1512</v>
      </c>
      <c r="S758" s="194" t="s">
        <v>1930</v>
      </c>
      <c r="T758" s="117" t="s">
        <v>1514</v>
      </c>
    </row>
    <row r="759" s="111" customFormat="1" hidden="1" customHeight="1" spans="1:20">
      <c r="A759" s="144" t="s">
        <v>1508</v>
      </c>
      <c r="B759" s="134" t="s">
        <v>124</v>
      </c>
      <c r="C759" s="117" t="s">
        <v>118</v>
      </c>
      <c r="D759" s="200" t="s">
        <v>1963</v>
      </c>
      <c r="E759" s="117" t="s">
        <v>1707</v>
      </c>
      <c r="F759" s="147">
        <v>46322</v>
      </c>
      <c r="G759" s="111"/>
      <c r="H759" s="190" t="s">
        <v>1835</v>
      </c>
      <c r="I759" s="190" t="s">
        <v>1927</v>
      </c>
      <c r="J759" s="167" t="s">
        <v>1685</v>
      </c>
      <c r="K759" s="117" t="s">
        <v>1928</v>
      </c>
      <c r="L759" s="196">
        <v>1200</v>
      </c>
      <c r="M759" s="199">
        <v>24.9</v>
      </c>
      <c r="N759" s="117"/>
      <c r="O759" s="200">
        <v>5</v>
      </c>
      <c r="P759" s="137"/>
      <c r="Q759" s="117" t="s">
        <v>1929</v>
      </c>
      <c r="R759" s="117" t="s">
        <v>1512</v>
      </c>
      <c r="S759" s="194" t="s">
        <v>1930</v>
      </c>
      <c r="T759" s="117" t="s">
        <v>1514</v>
      </c>
    </row>
    <row r="760" s="111" customFormat="1" hidden="1" customHeight="1" spans="1:20">
      <c r="A760" s="144" t="s">
        <v>1508</v>
      </c>
      <c r="B760" s="134" t="s">
        <v>124</v>
      </c>
      <c r="C760" s="117" t="s">
        <v>118</v>
      </c>
      <c r="D760" s="189" t="s">
        <v>1926</v>
      </c>
      <c r="E760" s="117" t="s">
        <v>1707</v>
      </c>
      <c r="F760" s="147">
        <v>46322</v>
      </c>
      <c r="G760" s="111"/>
      <c r="H760" s="190" t="s">
        <v>1835</v>
      </c>
      <c r="I760" s="190" t="s">
        <v>1927</v>
      </c>
      <c r="J760" s="167" t="s">
        <v>1685</v>
      </c>
      <c r="K760" s="117" t="s">
        <v>1928</v>
      </c>
      <c r="L760" s="198">
        <v>600</v>
      </c>
      <c r="M760" s="198">
        <v>30.1</v>
      </c>
      <c r="N760" s="117"/>
      <c r="O760" s="193">
        <v>7</v>
      </c>
      <c r="P760" s="137"/>
      <c r="Q760" s="117" t="s">
        <v>1929</v>
      </c>
      <c r="R760" s="117" t="s">
        <v>1512</v>
      </c>
      <c r="S760" s="194" t="s">
        <v>1930</v>
      </c>
      <c r="T760" s="117" t="s">
        <v>1514</v>
      </c>
    </row>
    <row r="761" s="111" customFormat="1" hidden="1" customHeight="1" spans="1:20">
      <c r="A761" s="144" t="s">
        <v>1508</v>
      </c>
      <c r="B761" s="134" t="s">
        <v>124</v>
      </c>
      <c r="C761" s="117" t="s">
        <v>118</v>
      </c>
      <c r="D761" s="195" t="s">
        <v>1931</v>
      </c>
      <c r="E761" s="117" t="s">
        <v>1707</v>
      </c>
      <c r="F761" s="147">
        <v>46322</v>
      </c>
      <c r="G761" s="111"/>
      <c r="H761" s="190" t="s">
        <v>1835</v>
      </c>
      <c r="I761" s="190" t="s">
        <v>1927</v>
      </c>
      <c r="J761" s="167" t="s">
        <v>1685</v>
      </c>
      <c r="K761" s="117" t="s">
        <v>1928</v>
      </c>
      <c r="L761" s="199">
        <v>600</v>
      </c>
      <c r="M761" s="199">
        <v>30.15</v>
      </c>
      <c r="N761" s="117"/>
      <c r="O761" s="193">
        <v>7</v>
      </c>
      <c r="P761" s="137"/>
      <c r="Q761" s="117" t="s">
        <v>1929</v>
      </c>
      <c r="R761" s="117" t="s">
        <v>1512</v>
      </c>
      <c r="S761" s="194" t="s">
        <v>1930</v>
      </c>
      <c r="T761" s="117" t="s">
        <v>1514</v>
      </c>
    </row>
    <row r="762" s="111" customFormat="1" hidden="1" customHeight="1" spans="1:20">
      <c r="A762" s="144" t="s">
        <v>1508</v>
      </c>
      <c r="B762" s="134" t="s">
        <v>124</v>
      </c>
      <c r="C762" s="117" t="s">
        <v>118</v>
      </c>
      <c r="D762" s="189" t="s">
        <v>1932</v>
      </c>
      <c r="E762" s="117" t="s">
        <v>1707</v>
      </c>
      <c r="F762" s="147">
        <v>46322</v>
      </c>
      <c r="G762" s="111"/>
      <c r="H762" s="190" t="s">
        <v>1835</v>
      </c>
      <c r="I762" s="190" t="s">
        <v>1927</v>
      </c>
      <c r="J762" s="167" t="s">
        <v>1685</v>
      </c>
      <c r="K762" s="117" t="s">
        <v>1928</v>
      </c>
      <c r="L762" s="198">
        <v>600</v>
      </c>
      <c r="M762" s="198">
        <v>30.05</v>
      </c>
      <c r="N762" s="117"/>
      <c r="O762" s="193">
        <v>7</v>
      </c>
      <c r="P762" s="137"/>
      <c r="Q762" s="117" t="s">
        <v>1929</v>
      </c>
      <c r="R762" s="117" t="s">
        <v>1512</v>
      </c>
      <c r="S762" s="194" t="s">
        <v>1930</v>
      </c>
      <c r="T762" s="117" t="s">
        <v>1514</v>
      </c>
    </row>
    <row r="763" s="111" customFormat="1" hidden="1" customHeight="1" spans="1:20">
      <c r="A763" s="144" t="s">
        <v>1508</v>
      </c>
      <c r="B763" s="134" t="s">
        <v>124</v>
      </c>
      <c r="C763" s="117" t="s">
        <v>118</v>
      </c>
      <c r="D763" s="195" t="s">
        <v>1933</v>
      </c>
      <c r="E763" s="117" t="s">
        <v>1707</v>
      </c>
      <c r="F763" s="147">
        <v>46322</v>
      </c>
      <c r="G763" s="111"/>
      <c r="H763" s="190" t="s">
        <v>1835</v>
      </c>
      <c r="I763" s="190" t="s">
        <v>1927</v>
      </c>
      <c r="J763" s="167" t="s">
        <v>1685</v>
      </c>
      <c r="K763" s="117" t="s">
        <v>1928</v>
      </c>
      <c r="L763" s="199">
        <v>600</v>
      </c>
      <c r="M763" s="199">
        <v>30</v>
      </c>
      <c r="N763" s="117"/>
      <c r="O763" s="193">
        <v>7</v>
      </c>
      <c r="P763" s="137"/>
      <c r="Q763" s="117" t="s">
        <v>1929</v>
      </c>
      <c r="R763" s="117" t="s">
        <v>1512</v>
      </c>
      <c r="S763" s="194" t="s">
        <v>1930</v>
      </c>
      <c r="T763" s="117" t="s">
        <v>1514</v>
      </c>
    </row>
    <row r="764" s="111" customFormat="1" hidden="1" customHeight="1" spans="1:20">
      <c r="A764" s="144" t="s">
        <v>1508</v>
      </c>
      <c r="B764" s="134" t="s">
        <v>124</v>
      </c>
      <c r="C764" s="117" t="s">
        <v>118</v>
      </c>
      <c r="D764" s="189" t="s">
        <v>1934</v>
      </c>
      <c r="E764" s="117" t="s">
        <v>1707</v>
      </c>
      <c r="F764" s="147">
        <v>46322</v>
      </c>
      <c r="G764" s="111"/>
      <c r="H764" s="190" t="s">
        <v>1835</v>
      </c>
      <c r="I764" s="190" t="s">
        <v>1927</v>
      </c>
      <c r="J764" s="167" t="s">
        <v>1685</v>
      </c>
      <c r="K764" s="117" t="s">
        <v>1928</v>
      </c>
      <c r="L764" s="198">
        <v>600</v>
      </c>
      <c r="M764" s="198">
        <v>30.05</v>
      </c>
      <c r="N764" s="117"/>
      <c r="O764" s="193">
        <v>7</v>
      </c>
      <c r="P764" s="137"/>
      <c r="Q764" s="117" t="s">
        <v>1929</v>
      </c>
      <c r="R764" s="117" t="s">
        <v>1512</v>
      </c>
      <c r="S764" s="194" t="s">
        <v>1930</v>
      </c>
      <c r="T764" s="117" t="s">
        <v>1514</v>
      </c>
    </row>
    <row r="765" s="111" customFormat="1" hidden="1" customHeight="1" spans="1:20">
      <c r="A765" s="144" t="s">
        <v>1508</v>
      </c>
      <c r="B765" s="134" t="s">
        <v>124</v>
      </c>
      <c r="C765" s="117" t="s">
        <v>118</v>
      </c>
      <c r="D765" s="195" t="s">
        <v>1935</v>
      </c>
      <c r="E765" s="117" t="s">
        <v>1707</v>
      </c>
      <c r="F765" s="147">
        <v>46322</v>
      </c>
      <c r="G765" s="111"/>
      <c r="H765" s="190" t="s">
        <v>1835</v>
      </c>
      <c r="I765" s="190" t="s">
        <v>1927</v>
      </c>
      <c r="J765" s="167" t="s">
        <v>1685</v>
      </c>
      <c r="K765" s="117" t="s">
        <v>1928</v>
      </c>
      <c r="L765" s="199">
        <v>600</v>
      </c>
      <c r="M765" s="199">
        <v>30.15</v>
      </c>
      <c r="N765" s="117"/>
      <c r="O765" s="193">
        <v>7</v>
      </c>
      <c r="P765" s="137"/>
      <c r="Q765" s="117" t="s">
        <v>1929</v>
      </c>
      <c r="R765" s="117" t="s">
        <v>1512</v>
      </c>
      <c r="S765" s="194" t="s">
        <v>1930</v>
      </c>
      <c r="T765" s="117" t="s">
        <v>1514</v>
      </c>
    </row>
    <row r="766" s="111" customFormat="1" hidden="1" customHeight="1" spans="1:20">
      <c r="A766" s="144" t="s">
        <v>1508</v>
      </c>
      <c r="B766" s="134" t="s">
        <v>124</v>
      </c>
      <c r="C766" s="117" t="s">
        <v>118</v>
      </c>
      <c r="D766" s="189" t="s">
        <v>1936</v>
      </c>
      <c r="E766" s="117" t="s">
        <v>1707</v>
      </c>
      <c r="F766" s="147">
        <v>46322</v>
      </c>
      <c r="G766" s="111"/>
      <c r="H766" s="190" t="s">
        <v>1835</v>
      </c>
      <c r="I766" s="190" t="s">
        <v>1927</v>
      </c>
      <c r="J766" s="167" t="s">
        <v>1685</v>
      </c>
      <c r="K766" s="117" t="s">
        <v>1928</v>
      </c>
      <c r="L766" s="198">
        <v>600</v>
      </c>
      <c r="M766" s="192">
        <v>4.3</v>
      </c>
      <c r="N766" s="117"/>
      <c r="O766" s="193">
        <v>1</v>
      </c>
      <c r="P766" s="137"/>
      <c r="Q766" s="117" t="s">
        <v>1929</v>
      </c>
      <c r="R766" s="117" t="s">
        <v>1512</v>
      </c>
      <c r="S766" s="194" t="s">
        <v>1930</v>
      </c>
      <c r="T766" s="117" t="s">
        <v>1514</v>
      </c>
    </row>
    <row r="767" s="111" customFormat="1" hidden="1" customHeight="1" spans="1:20">
      <c r="A767" s="144" t="s">
        <v>1508</v>
      </c>
      <c r="B767" s="134" t="s">
        <v>124</v>
      </c>
      <c r="C767" s="117" t="s">
        <v>118</v>
      </c>
      <c r="D767" s="195" t="s">
        <v>1937</v>
      </c>
      <c r="E767" s="117" t="s">
        <v>1707</v>
      </c>
      <c r="F767" s="147">
        <v>46322</v>
      </c>
      <c r="G767" s="111"/>
      <c r="H767" s="190" t="s">
        <v>1835</v>
      </c>
      <c r="I767" s="190" t="s">
        <v>1927</v>
      </c>
      <c r="J767" s="167" t="s">
        <v>1685</v>
      </c>
      <c r="K767" s="117" t="s">
        <v>1928</v>
      </c>
      <c r="L767" s="199">
        <v>600</v>
      </c>
      <c r="M767" s="199">
        <v>14.5</v>
      </c>
      <c r="N767" s="117"/>
      <c r="O767" s="200">
        <v>6</v>
      </c>
      <c r="P767" s="137"/>
      <c r="Q767" s="117" t="s">
        <v>1929</v>
      </c>
      <c r="R767" s="117" t="s">
        <v>1512</v>
      </c>
      <c r="S767" s="194" t="s">
        <v>1930</v>
      </c>
      <c r="T767" s="117" t="s">
        <v>1514</v>
      </c>
    </row>
    <row r="768" s="111" customFormat="1" customHeight="1" spans="1:20">
      <c r="A768" s="144" t="s">
        <v>1508</v>
      </c>
      <c r="B768" s="134" t="s">
        <v>124</v>
      </c>
      <c r="C768" s="117" t="s">
        <v>118</v>
      </c>
      <c r="D768" s="189" t="s">
        <v>1926</v>
      </c>
      <c r="E768" s="117" t="s">
        <v>1707</v>
      </c>
      <c r="F768" s="147">
        <v>46322</v>
      </c>
      <c r="G768" s="111"/>
      <c r="H768" s="190" t="s">
        <v>1835</v>
      </c>
      <c r="I768" s="190" t="s">
        <v>1927</v>
      </c>
      <c r="J768" s="167" t="s">
        <v>1685</v>
      </c>
      <c r="K768" s="117" t="s">
        <v>1928</v>
      </c>
      <c r="L768" s="198">
        <v>300</v>
      </c>
      <c r="M768" s="198">
        <v>29.8</v>
      </c>
      <c r="N768" s="117"/>
      <c r="O768" s="193">
        <v>6</v>
      </c>
      <c r="P768" s="137"/>
      <c r="Q768" s="117" t="s">
        <v>1929</v>
      </c>
      <c r="R768" s="117" t="s">
        <v>1512</v>
      </c>
      <c r="S768" s="194" t="s">
        <v>1930</v>
      </c>
      <c r="T768" s="117" t="s">
        <v>1514</v>
      </c>
    </row>
    <row r="769" s="111" customFormat="1" customHeight="1" spans="1:20">
      <c r="A769" s="144" t="s">
        <v>1508</v>
      </c>
      <c r="B769" s="134" t="s">
        <v>124</v>
      </c>
      <c r="C769" s="117" t="s">
        <v>118</v>
      </c>
      <c r="D769" s="195" t="s">
        <v>1931</v>
      </c>
      <c r="E769" s="117" t="s">
        <v>1707</v>
      </c>
      <c r="F769" s="147">
        <v>46322</v>
      </c>
      <c r="G769" s="111"/>
      <c r="H769" s="190" t="s">
        <v>1835</v>
      </c>
      <c r="I769" s="190" t="s">
        <v>1927</v>
      </c>
      <c r="J769" s="167" t="s">
        <v>1685</v>
      </c>
      <c r="K769" s="117" t="s">
        <v>1928</v>
      </c>
      <c r="L769" s="199">
        <v>300</v>
      </c>
      <c r="M769" s="199">
        <v>29.85</v>
      </c>
      <c r="N769" s="117"/>
      <c r="O769" s="200">
        <v>6</v>
      </c>
      <c r="P769" s="137"/>
      <c r="Q769" s="117" t="s">
        <v>1929</v>
      </c>
      <c r="R769" s="117" t="s">
        <v>1512</v>
      </c>
      <c r="S769" s="194" t="s">
        <v>1930</v>
      </c>
      <c r="T769" s="117" t="s">
        <v>1514</v>
      </c>
    </row>
    <row r="770" s="111" customFormat="1" customHeight="1" spans="1:20">
      <c r="A770" s="144" t="s">
        <v>1508</v>
      </c>
      <c r="B770" s="134" t="s">
        <v>124</v>
      </c>
      <c r="C770" s="117" t="s">
        <v>118</v>
      </c>
      <c r="D770" s="189" t="s">
        <v>1932</v>
      </c>
      <c r="E770" s="117" t="s">
        <v>1707</v>
      </c>
      <c r="F770" s="147">
        <v>46322</v>
      </c>
      <c r="G770" s="111"/>
      <c r="H770" s="190" t="s">
        <v>1835</v>
      </c>
      <c r="I770" s="190" t="s">
        <v>1927</v>
      </c>
      <c r="J770" s="167" t="s">
        <v>1685</v>
      </c>
      <c r="K770" s="117" t="s">
        <v>1928</v>
      </c>
      <c r="L770" s="198">
        <v>300</v>
      </c>
      <c r="M770" s="198">
        <v>29.75</v>
      </c>
      <c r="N770" s="117"/>
      <c r="O770" s="193">
        <v>6</v>
      </c>
      <c r="P770" s="137"/>
      <c r="Q770" s="117" t="s">
        <v>1929</v>
      </c>
      <c r="R770" s="117" t="s">
        <v>1512</v>
      </c>
      <c r="S770" s="194" t="s">
        <v>1930</v>
      </c>
      <c r="T770" s="117" t="s">
        <v>1514</v>
      </c>
    </row>
    <row r="771" s="111" customFormat="1" customHeight="1" spans="1:20">
      <c r="A771" s="144" t="s">
        <v>1508</v>
      </c>
      <c r="B771" s="134" t="s">
        <v>124</v>
      </c>
      <c r="C771" s="117" t="s">
        <v>118</v>
      </c>
      <c r="D771" s="195" t="s">
        <v>1933</v>
      </c>
      <c r="E771" s="117" t="s">
        <v>1707</v>
      </c>
      <c r="F771" s="147">
        <v>46322</v>
      </c>
      <c r="G771" s="111"/>
      <c r="H771" s="190" t="s">
        <v>1835</v>
      </c>
      <c r="I771" s="190" t="s">
        <v>1927</v>
      </c>
      <c r="J771" s="167" t="s">
        <v>1685</v>
      </c>
      <c r="K771" s="117" t="s">
        <v>1928</v>
      </c>
      <c r="L771" s="199">
        <v>300</v>
      </c>
      <c r="M771" s="199">
        <v>24.8</v>
      </c>
      <c r="N771" s="117"/>
      <c r="O771" s="200">
        <v>5</v>
      </c>
      <c r="P771" s="137"/>
      <c r="Q771" s="117" t="s">
        <v>1929</v>
      </c>
      <c r="R771" s="117" t="s">
        <v>1512</v>
      </c>
      <c r="S771" s="194" t="s">
        <v>1930</v>
      </c>
      <c r="T771" s="117" t="s">
        <v>1514</v>
      </c>
    </row>
    <row r="772" s="111" customFormat="1" customHeight="1" spans="1:20">
      <c r="A772" s="144" t="s">
        <v>1508</v>
      </c>
      <c r="B772" s="134" t="s">
        <v>124</v>
      </c>
      <c r="C772" s="117" t="s">
        <v>118</v>
      </c>
      <c r="D772" s="189" t="s">
        <v>1934</v>
      </c>
      <c r="E772" s="117" t="s">
        <v>1707</v>
      </c>
      <c r="F772" s="147">
        <v>46322</v>
      </c>
      <c r="G772" s="111"/>
      <c r="H772" s="190" t="s">
        <v>1835</v>
      </c>
      <c r="I772" s="190" t="s">
        <v>1927</v>
      </c>
      <c r="J772" s="167" t="s">
        <v>1685</v>
      </c>
      <c r="K772" s="117" t="s">
        <v>1928</v>
      </c>
      <c r="L772" s="198">
        <v>300</v>
      </c>
      <c r="M772" s="198">
        <v>6.15</v>
      </c>
      <c r="N772" s="117"/>
      <c r="O772" s="193">
        <v>3</v>
      </c>
      <c r="P772" s="137"/>
      <c r="Q772" s="117" t="s">
        <v>1929</v>
      </c>
      <c r="R772" s="117" t="s">
        <v>1512</v>
      </c>
      <c r="S772" s="194" t="s">
        <v>1930</v>
      </c>
      <c r="T772" s="117" t="s">
        <v>1514</v>
      </c>
    </row>
    <row r="773" s="111" customFormat="1" customHeight="1" spans="1:20">
      <c r="A773" s="144" t="s">
        <v>1964</v>
      </c>
      <c r="B773" s="134" t="s">
        <v>192</v>
      </c>
      <c r="C773" s="117" t="s">
        <v>118</v>
      </c>
      <c r="D773" s="177" t="s">
        <v>1965</v>
      </c>
      <c r="E773" s="117" t="s">
        <v>1121</v>
      </c>
      <c r="F773" s="147">
        <v>46323</v>
      </c>
      <c r="G773" s="111"/>
      <c r="H773" s="117" t="s">
        <v>1966</v>
      </c>
      <c r="I773" s="117" t="s">
        <v>1967</v>
      </c>
      <c r="J773" s="117" t="s">
        <v>1968</v>
      </c>
      <c r="K773" s="117" t="s">
        <v>1121</v>
      </c>
      <c r="L773" s="177">
        <v>100</v>
      </c>
      <c r="M773" s="201">
        <v>25.6</v>
      </c>
      <c r="N773" s="117"/>
      <c r="O773" s="177" t="s">
        <v>1969</v>
      </c>
      <c r="P773" s="137"/>
      <c r="Q773" s="117" t="s">
        <v>1970</v>
      </c>
      <c r="R773" s="117" t="s">
        <v>1512</v>
      </c>
      <c r="S773" s="117" t="s">
        <v>1971</v>
      </c>
      <c r="T773" s="117" t="s">
        <v>1514</v>
      </c>
    </row>
    <row r="774" s="111" customFormat="1" customHeight="1" spans="1:20">
      <c r="A774" s="144" t="s">
        <v>1964</v>
      </c>
      <c r="B774" s="134" t="s">
        <v>192</v>
      </c>
      <c r="C774" s="117" t="s">
        <v>118</v>
      </c>
      <c r="D774" s="202" t="s">
        <v>1972</v>
      </c>
      <c r="E774" s="117" t="s">
        <v>1121</v>
      </c>
      <c r="F774" s="147">
        <v>46323</v>
      </c>
      <c r="G774" s="111"/>
      <c r="H774" s="117" t="s">
        <v>1966</v>
      </c>
      <c r="I774" s="117" t="s">
        <v>1967</v>
      </c>
      <c r="J774" s="117" t="s">
        <v>1968</v>
      </c>
      <c r="K774" s="117" t="s">
        <v>1121</v>
      </c>
      <c r="L774" s="202">
        <v>100</v>
      </c>
      <c r="M774" s="203">
        <v>26.2</v>
      </c>
      <c r="N774" s="117"/>
      <c r="O774" s="202" t="s">
        <v>1969</v>
      </c>
      <c r="P774" s="137"/>
      <c r="Q774" s="117" t="s">
        <v>1970</v>
      </c>
      <c r="R774" s="117" t="s">
        <v>1512</v>
      </c>
      <c r="S774" s="117" t="s">
        <v>1971</v>
      </c>
      <c r="T774" s="117" t="s">
        <v>1514</v>
      </c>
    </row>
    <row r="775" s="111" customFormat="1" customHeight="1" spans="1:20">
      <c r="A775" s="144" t="s">
        <v>1964</v>
      </c>
      <c r="B775" s="134" t="s">
        <v>192</v>
      </c>
      <c r="C775" s="117" t="s">
        <v>118</v>
      </c>
      <c r="D775" s="177" t="s">
        <v>1973</v>
      </c>
      <c r="E775" s="117" t="s">
        <v>1121</v>
      </c>
      <c r="F775" s="147">
        <v>46323</v>
      </c>
      <c r="G775" s="111"/>
      <c r="H775" s="117" t="s">
        <v>1966</v>
      </c>
      <c r="I775" s="117" t="s">
        <v>1967</v>
      </c>
      <c r="J775" s="117" t="s">
        <v>1968</v>
      </c>
      <c r="K775" s="117" t="s">
        <v>1121</v>
      </c>
      <c r="L775" s="177">
        <v>100</v>
      </c>
      <c r="M775" s="178">
        <v>25.6</v>
      </c>
      <c r="N775" s="117"/>
      <c r="O775" s="177" t="s">
        <v>1969</v>
      </c>
      <c r="P775" s="137"/>
      <c r="Q775" s="117" t="s">
        <v>1970</v>
      </c>
      <c r="R775" s="117" t="s">
        <v>1512</v>
      </c>
      <c r="S775" s="117" t="s">
        <v>1971</v>
      </c>
      <c r="T775" s="117" t="s">
        <v>1514</v>
      </c>
    </row>
    <row r="776" s="111" customFormat="1" customHeight="1" spans="1:20">
      <c r="A776" s="144" t="s">
        <v>1964</v>
      </c>
      <c r="B776" s="134" t="s">
        <v>192</v>
      </c>
      <c r="C776" s="117" t="s">
        <v>118</v>
      </c>
      <c r="D776" s="202" t="s">
        <v>1974</v>
      </c>
      <c r="E776" s="117" t="s">
        <v>1121</v>
      </c>
      <c r="F776" s="147">
        <v>46323</v>
      </c>
      <c r="G776" s="111"/>
      <c r="H776" s="117" t="s">
        <v>1966</v>
      </c>
      <c r="I776" s="117" t="s">
        <v>1967</v>
      </c>
      <c r="J776" s="117" t="s">
        <v>1968</v>
      </c>
      <c r="K776" s="117" t="s">
        <v>1121</v>
      </c>
      <c r="L776" s="202">
        <v>100</v>
      </c>
      <c r="M776" s="203">
        <v>25.7</v>
      </c>
      <c r="N776" s="117"/>
      <c r="O776" s="202" t="s">
        <v>1969</v>
      </c>
      <c r="P776" s="137"/>
      <c r="Q776" s="117" t="s">
        <v>1970</v>
      </c>
      <c r="R776" s="117" t="s">
        <v>1512</v>
      </c>
      <c r="S776" s="117" t="s">
        <v>1971</v>
      </c>
      <c r="T776" s="117" t="s">
        <v>1514</v>
      </c>
    </row>
    <row r="777" s="111" customFormat="1" customHeight="1" spans="1:20">
      <c r="A777" s="144" t="s">
        <v>1964</v>
      </c>
      <c r="B777" s="134" t="s">
        <v>192</v>
      </c>
      <c r="C777" s="117" t="s">
        <v>118</v>
      </c>
      <c r="D777" s="177" t="s">
        <v>1975</v>
      </c>
      <c r="E777" s="117" t="s">
        <v>1121</v>
      </c>
      <c r="F777" s="147">
        <v>46323</v>
      </c>
      <c r="G777" s="111"/>
      <c r="H777" s="117" t="s">
        <v>1966</v>
      </c>
      <c r="I777" s="117" t="s">
        <v>1967</v>
      </c>
      <c r="J777" s="117" t="s">
        <v>1968</v>
      </c>
      <c r="K777" s="117" t="s">
        <v>1121</v>
      </c>
      <c r="L777" s="177">
        <v>100</v>
      </c>
      <c r="M777" s="178">
        <v>25.3</v>
      </c>
      <c r="N777" s="117"/>
      <c r="O777" s="177" t="s">
        <v>1969</v>
      </c>
      <c r="P777" s="137"/>
      <c r="Q777" s="117" t="s">
        <v>1970</v>
      </c>
      <c r="R777" s="117" t="s">
        <v>1512</v>
      </c>
      <c r="S777" s="117" t="s">
        <v>1971</v>
      </c>
      <c r="T777" s="117" t="s">
        <v>1514</v>
      </c>
    </row>
    <row r="778" s="111" customFormat="1" customHeight="1" spans="1:20">
      <c r="A778" s="144" t="s">
        <v>1964</v>
      </c>
      <c r="B778" s="134" t="s">
        <v>192</v>
      </c>
      <c r="C778" s="117" t="s">
        <v>118</v>
      </c>
      <c r="D778" s="202" t="s">
        <v>1976</v>
      </c>
      <c r="E778" s="117" t="s">
        <v>1121</v>
      </c>
      <c r="F778" s="147">
        <v>46323</v>
      </c>
      <c r="G778" s="111"/>
      <c r="H778" s="117" t="s">
        <v>1966</v>
      </c>
      <c r="I778" s="117" t="s">
        <v>1967</v>
      </c>
      <c r="J778" s="117" t="s">
        <v>1968</v>
      </c>
      <c r="K778" s="117" t="s">
        <v>1121</v>
      </c>
      <c r="L778" s="202">
        <v>100</v>
      </c>
      <c r="M778" s="203">
        <v>25.8</v>
      </c>
      <c r="N778" s="117"/>
      <c r="O778" s="202" t="s">
        <v>1969</v>
      </c>
      <c r="P778" s="137"/>
      <c r="Q778" s="117" t="s">
        <v>1970</v>
      </c>
      <c r="R778" s="117" t="s">
        <v>1512</v>
      </c>
      <c r="S778" s="117" t="s">
        <v>1971</v>
      </c>
      <c r="T778" s="117" t="s">
        <v>1514</v>
      </c>
    </row>
    <row r="779" s="111" customFormat="1" customHeight="1" spans="1:20">
      <c r="A779" s="144" t="s">
        <v>1964</v>
      </c>
      <c r="B779" s="134" t="s">
        <v>192</v>
      </c>
      <c r="C779" s="117" t="s">
        <v>118</v>
      </c>
      <c r="D779" s="177" t="s">
        <v>1977</v>
      </c>
      <c r="E779" s="117" t="s">
        <v>1121</v>
      </c>
      <c r="F779" s="147">
        <v>46323</v>
      </c>
      <c r="G779" s="111"/>
      <c r="H779" s="117" t="s">
        <v>1966</v>
      </c>
      <c r="I779" s="117" t="s">
        <v>1967</v>
      </c>
      <c r="J779" s="117" t="s">
        <v>1968</v>
      </c>
      <c r="K779" s="117" t="s">
        <v>1121</v>
      </c>
      <c r="L779" s="177">
        <v>100</v>
      </c>
      <c r="M779" s="178">
        <v>25.8</v>
      </c>
      <c r="N779" s="117"/>
      <c r="O779" s="177" t="s">
        <v>1969</v>
      </c>
      <c r="P779" s="137"/>
      <c r="Q779" s="117" t="s">
        <v>1970</v>
      </c>
      <c r="R779" s="117" t="s">
        <v>1512</v>
      </c>
      <c r="S779" s="117" t="s">
        <v>1971</v>
      </c>
      <c r="T779" s="117" t="s">
        <v>1514</v>
      </c>
    </row>
    <row r="780" s="111" customFormat="1" customHeight="1" spans="1:20">
      <c r="A780" s="144" t="s">
        <v>1964</v>
      </c>
      <c r="B780" s="134" t="s">
        <v>192</v>
      </c>
      <c r="C780" s="117" t="s">
        <v>118</v>
      </c>
      <c r="D780" s="202" t="s">
        <v>1978</v>
      </c>
      <c r="E780" s="117" t="s">
        <v>1121</v>
      </c>
      <c r="F780" s="147">
        <v>46323</v>
      </c>
      <c r="G780" s="111"/>
      <c r="H780" s="117" t="s">
        <v>1966</v>
      </c>
      <c r="I780" s="117" t="s">
        <v>1967</v>
      </c>
      <c r="J780" s="117" t="s">
        <v>1968</v>
      </c>
      <c r="K780" s="117" t="s">
        <v>1121</v>
      </c>
      <c r="L780" s="202">
        <v>100</v>
      </c>
      <c r="M780" s="203">
        <v>25.3</v>
      </c>
      <c r="N780" s="117"/>
      <c r="O780" s="202" t="s">
        <v>1969</v>
      </c>
      <c r="P780" s="137"/>
      <c r="Q780" s="117" t="s">
        <v>1970</v>
      </c>
      <c r="R780" s="117" t="s">
        <v>1512</v>
      </c>
      <c r="S780" s="117" t="s">
        <v>1971</v>
      </c>
      <c r="T780" s="117" t="s">
        <v>1514</v>
      </c>
    </row>
    <row r="781" s="111" customFormat="1" customHeight="1" spans="1:20">
      <c r="A781" s="144" t="s">
        <v>1964</v>
      </c>
      <c r="B781" s="134" t="s">
        <v>192</v>
      </c>
      <c r="C781" s="117" t="s">
        <v>118</v>
      </c>
      <c r="D781" s="177" t="s">
        <v>1979</v>
      </c>
      <c r="E781" s="117" t="s">
        <v>1121</v>
      </c>
      <c r="F781" s="147">
        <v>46323</v>
      </c>
      <c r="G781" s="111"/>
      <c r="H781" s="117" t="s">
        <v>1966</v>
      </c>
      <c r="I781" s="117" t="s">
        <v>1967</v>
      </c>
      <c r="J781" s="117" t="s">
        <v>1968</v>
      </c>
      <c r="K781" s="117" t="s">
        <v>1121</v>
      </c>
      <c r="L781" s="177">
        <v>100</v>
      </c>
      <c r="M781" s="178">
        <v>25.7</v>
      </c>
      <c r="N781" s="117"/>
      <c r="O781" s="177" t="s">
        <v>1969</v>
      </c>
      <c r="P781" s="137"/>
      <c r="Q781" s="117" t="s">
        <v>1970</v>
      </c>
      <c r="R781" s="117" t="s">
        <v>1512</v>
      </c>
      <c r="S781" s="117" t="s">
        <v>1971</v>
      </c>
      <c r="T781" s="117" t="s">
        <v>1514</v>
      </c>
    </row>
    <row r="782" s="111" customFormat="1" customHeight="1" spans="1:20">
      <c r="A782" s="144" t="s">
        <v>1964</v>
      </c>
      <c r="B782" s="134" t="s">
        <v>192</v>
      </c>
      <c r="C782" s="117" t="s">
        <v>118</v>
      </c>
      <c r="D782" s="202" t="s">
        <v>1980</v>
      </c>
      <c r="E782" s="117" t="s">
        <v>1121</v>
      </c>
      <c r="F782" s="147">
        <v>46323</v>
      </c>
      <c r="G782" s="111"/>
      <c r="H782" s="117" t="s">
        <v>1966</v>
      </c>
      <c r="I782" s="117" t="s">
        <v>1967</v>
      </c>
      <c r="J782" s="117" t="s">
        <v>1968</v>
      </c>
      <c r="K782" s="117" t="s">
        <v>1121</v>
      </c>
      <c r="L782" s="202">
        <v>100</v>
      </c>
      <c r="M782" s="203">
        <v>25.8</v>
      </c>
      <c r="N782" s="117"/>
      <c r="O782" s="202" t="s">
        <v>1969</v>
      </c>
      <c r="P782" s="137"/>
      <c r="Q782" s="117" t="s">
        <v>1970</v>
      </c>
      <c r="R782" s="117" t="s">
        <v>1512</v>
      </c>
      <c r="S782" s="117" t="s">
        <v>1971</v>
      </c>
      <c r="T782" s="117" t="s">
        <v>1514</v>
      </c>
    </row>
    <row r="783" s="111" customFormat="1" customHeight="1" spans="1:20">
      <c r="A783" s="144" t="s">
        <v>1964</v>
      </c>
      <c r="B783" s="134" t="s">
        <v>192</v>
      </c>
      <c r="C783" s="117" t="s">
        <v>118</v>
      </c>
      <c r="D783" s="177" t="s">
        <v>1981</v>
      </c>
      <c r="E783" s="117" t="s">
        <v>1121</v>
      </c>
      <c r="F783" s="147">
        <v>46323</v>
      </c>
      <c r="G783" s="111"/>
      <c r="H783" s="117" t="s">
        <v>1966</v>
      </c>
      <c r="I783" s="117" t="s">
        <v>1967</v>
      </c>
      <c r="J783" s="117" t="s">
        <v>1968</v>
      </c>
      <c r="K783" s="117" t="s">
        <v>1121</v>
      </c>
      <c r="L783" s="177">
        <v>100</v>
      </c>
      <c r="M783" s="178">
        <v>26</v>
      </c>
      <c r="N783" s="117"/>
      <c r="O783" s="177" t="s">
        <v>1969</v>
      </c>
      <c r="P783" s="137"/>
      <c r="Q783" s="117" t="s">
        <v>1970</v>
      </c>
      <c r="R783" s="117" t="s">
        <v>1512</v>
      </c>
      <c r="S783" s="117" t="s">
        <v>1971</v>
      </c>
      <c r="T783" s="117" t="s">
        <v>1514</v>
      </c>
    </row>
    <row r="784" s="111" customFormat="1" customHeight="1" spans="1:20">
      <c r="A784" s="144" t="s">
        <v>1964</v>
      </c>
      <c r="B784" s="134" t="s">
        <v>192</v>
      </c>
      <c r="C784" s="117" t="s">
        <v>118</v>
      </c>
      <c r="D784" s="202" t="s">
        <v>1982</v>
      </c>
      <c r="E784" s="117" t="s">
        <v>1121</v>
      </c>
      <c r="F784" s="147">
        <v>46323</v>
      </c>
      <c r="G784" s="111"/>
      <c r="H784" s="117" t="s">
        <v>1966</v>
      </c>
      <c r="I784" s="117" t="s">
        <v>1967</v>
      </c>
      <c r="J784" s="117" t="s">
        <v>1968</v>
      </c>
      <c r="K784" s="117" t="s">
        <v>1121</v>
      </c>
      <c r="L784" s="202">
        <v>100</v>
      </c>
      <c r="M784" s="203">
        <v>26</v>
      </c>
      <c r="N784" s="117"/>
      <c r="O784" s="202" t="s">
        <v>1969</v>
      </c>
      <c r="P784" s="137"/>
      <c r="Q784" s="117" t="s">
        <v>1970</v>
      </c>
      <c r="R784" s="117" t="s">
        <v>1512</v>
      </c>
      <c r="S784" s="117" t="s">
        <v>1971</v>
      </c>
      <c r="T784" s="117" t="s">
        <v>1514</v>
      </c>
    </row>
    <row r="785" s="111" customFormat="1" customHeight="1" spans="1:20">
      <c r="A785" s="144" t="s">
        <v>1964</v>
      </c>
      <c r="B785" s="134" t="s">
        <v>192</v>
      </c>
      <c r="C785" s="117" t="s">
        <v>118</v>
      </c>
      <c r="D785" s="177" t="s">
        <v>1983</v>
      </c>
      <c r="E785" s="117" t="s">
        <v>1121</v>
      </c>
      <c r="F785" s="147">
        <v>46323</v>
      </c>
      <c r="G785" s="111"/>
      <c r="H785" s="117" t="s">
        <v>1966</v>
      </c>
      <c r="I785" s="117" t="s">
        <v>1967</v>
      </c>
      <c r="J785" s="117" t="s">
        <v>1968</v>
      </c>
      <c r="K785" s="117" t="s">
        <v>1121</v>
      </c>
      <c r="L785" s="177">
        <v>100</v>
      </c>
      <c r="M785" s="178">
        <v>25.8</v>
      </c>
      <c r="N785" s="117"/>
      <c r="O785" s="177" t="s">
        <v>1969</v>
      </c>
      <c r="P785" s="137"/>
      <c r="Q785" s="117" t="s">
        <v>1970</v>
      </c>
      <c r="R785" s="117" t="s">
        <v>1512</v>
      </c>
      <c r="S785" s="117" t="s">
        <v>1971</v>
      </c>
      <c r="T785" s="117" t="s">
        <v>1514</v>
      </c>
    </row>
    <row r="786" s="111" customFormat="1" customHeight="1" spans="1:20">
      <c r="A786" s="144" t="s">
        <v>1964</v>
      </c>
      <c r="B786" s="134" t="s">
        <v>192</v>
      </c>
      <c r="C786" s="117" t="s">
        <v>118</v>
      </c>
      <c r="D786" s="202" t="s">
        <v>1984</v>
      </c>
      <c r="E786" s="117" t="s">
        <v>1121</v>
      </c>
      <c r="F786" s="147">
        <v>46323</v>
      </c>
      <c r="G786" s="111"/>
      <c r="H786" s="117" t="s">
        <v>1966</v>
      </c>
      <c r="I786" s="117" t="s">
        <v>1967</v>
      </c>
      <c r="J786" s="117" t="s">
        <v>1968</v>
      </c>
      <c r="K786" s="117" t="s">
        <v>1121</v>
      </c>
      <c r="L786" s="202">
        <v>100</v>
      </c>
      <c r="M786" s="203">
        <v>25.4</v>
      </c>
      <c r="N786" s="117"/>
      <c r="O786" s="202" t="s">
        <v>1969</v>
      </c>
      <c r="P786" s="137"/>
      <c r="Q786" s="117" t="s">
        <v>1970</v>
      </c>
      <c r="R786" s="117" t="s">
        <v>1512</v>
      </c>
      <c r="S786" s="117" t="s">
        <v>1971</v>
      </c>
      <c r="T786" s="117" t="s">
        <v>1514</v>
      </c>
    </row>
    <row r="787" s="111" customFormat="1" customHeight="1" spans="1:20">
      <c r="A787" s="144" t="s">
        <v>1964</v>
      </c>
      <c r="B787" s="134" t="s">
        <v>192</v>
      </c>
      <c r="C787" s="117" t="s">
        <v>118</v>
      </c>
      <c r="D787" s="177" t="s">
        <v>1985</v>
      </c>
      <c r="E787" s="117" t="s">
        <v>1121</v>
      </c>
      <c r="F787" s="147">
        <v>46323</v>
      </c>
      <c r="G787" s="111"/>
      <c r="H787" s="117" t="s">
        <v>1966</v>
      </c>
      <c r="I787" s="117" t="s">
        <v>1967</v>
      </c>
      <c r="J787" s="117" t="s">
        <v>1968</v>
      </c>
      <c r="K787" s="117" t="s">
        <v>1121</v>
      </c>
      <c r="L787" s="177">
        <v>100</v>
      </c>
      <c r="M787" s="178">
        <v>25.5</v>
      </c>
      <c r="N787" s="117"/>
      <c r="O787" s="177" t="s">
        <v>1969</v>
      </c>
      <c r="P787" s="137"/>
      <c r="Q787" s="117" t="s">
        <v>1970</v>
      </c>
      <c r="R787" s="117" t="s">
        <v>1512</v>
      </c>
      <c r="S787" s="117" t="s">
        <v>1971</v>
      </c>
      <c r="T787" s="117" t="s">
        <v>1514</v>
      </c>
    </row>
    <row r="788" s="111" customFormat="1" customHeight="1" spans="1:20">
      <c r="A788" s="144" t="s">
        <v>1964</v>
      </c>
      <c r="B788" s="134" t="s">
        <v>192</v>
      </c>
      <c r="C788" s="117" t="s">
        <v>118</v>
      </c>
      <c r="D788" s="202" t="s">
        <v>1986</v>
      </c>
      <c r="E788" s="117" t="s">
        <v>1121</v>
      </c>
      <c r="F788" s="147">
        <v>46323</v>
      </c>
      <c r="G788" s="111"/>
      <c r="H788" s="117" t="s">
        <v>1966</v>
      </c>
      <c r="I788" s="117" t="s">
        <v>1967</v>
      </c>
      <c r="J788" s="117" t="s">
        <v>1968</v>
      </c>
      <c r="K788" s="117" t="s">
        <v>1121</v>
      </c>
      <c r="L788" s="202">
        <v>100</v>
      </c>
      <c r="M788" s="203">
        <v>14.2</v>
      </c>
      <c r="N788" s="117"/>
      <c r="O788" s="202" t="s">
        <v>1969</v>
      </c>
      <c r="P788" s="137"/>
      <c r="Q788" s="117" t="s">
        <v>1970</v>
      </c>
      <c r="R788" s="117" t="s">
        <v>1512</v>
      </c>
      <c r="S788" s="117" t="s">
        <v>1971</v>
      </c>
      <c r="T788" s="117" t="s">
        <v>1514</v>
      </c>
    </row>
    <row r="789" s="111" customFormat="1" customHeight="1" spans="1:20">
      <c r="A789" s="144" t="s">
        <v>1964</v>
      </c>
      <c r="B789" s="134" t="s">
        <v>192</v>
      </c>
      <c r="C789" s="117" t="s">
        <v>118</v>
      </c>
      <c r="D789" s="177" t="s">
        <v>1987</v>
      </c>
      <c r="E789" s="117" t="s">
        <v>1121</v>
      </c>
      <c r="F789" s="147">
        <v>46323</v>
      </c>
      <c r="G789" s="111"/>
      <c r="H789" s="117" t="s">
        <v>1966</v>
      </c>
      <c r="I789" s="117" t="s">
        <v>1967</v>
      </c>
      <c r="J789" s="117" t="s">
        <v>1968</v>
      </c>
      <c r="K789" s="117" t="s">
        <v>1121</v>
      </c>
      <c r="L789" s="177">
        <v>100</v>
      </c>
      <c r="M789" s="178">
        <v>5.3</v>
      </c>
      <c r="N789" s="117"/>
      <c r="O789" s="204">
        <v>46082</v>
      </c>
      <c r="P789" s="137"/>
      <c r="Q789" s="117" t="s">
        <v>1970</v>
      </c>
      <c r="R789" s="117" t="s">
        <v>1512</v>
      </c>
      <c r="S789" s="117" t="s">
        <v>1971</v>
      </c>
      <c r="T789" s="117" t="s">
        <v>1514</v>
      </c>
    </row>
    <row r="790" s="111" customFormat="1" customHeight="1" spans="1:20">
      <c r="A790" s="144" t="s">
        <v>1964</v>
      </c>
      <c r="B790" s="134" t="s">
        <v>192</v>
      </c>
      <c r="C790" s="117" t="s">
        <v>118</v>
      </c>
      <c r="D790" s="202" t="s">
        <v>1988</v>
      </c>
      <c r="E790" s="117" t="s">
        <v>1121</v>
      </c>
      <c r="F790" s="147">
        <v>46323</v>
      </c>
      <c r="G790" s="111"/>
      <c r="H790" s="117" t="s">
        <v>1966</v>
      </c>
      <c r="I790" s="117" t="s">
        <v>1967</v>
      </c>
      <c r="J790" s="117" t="s">
        <v>1968</v>
      </c>
      <c r="K790" s="117" t="s">
        <v>1121</v>
      </c>
      <c r="L790" s="202">
        <v>100</v>
      </c>
      <c r="M790" s="203">
        <v>37.9</v>
      </c>
      <c r="N790" s="117"/>
      <c r="O790" s="202" t="s">
        <v>1989</v>
      </c>
      <c r="P790" s="137"/>
      <c r="Q790" s="117" t="s">
        <v>1970</v>
      </c>
      <c r="R790" s="117" t="s">
        <v>1512</v>
      </c>
      <c r="S790" s="117" t="s">
        <v>1971</v>
      </c>
      <c r="T790" s="117" t="s">
        <v>1514</v>
      </c>
    </row>
    <row r="791" s="111" customFormat="1" hidden="1" customHeight="1" spans="1:20">
      <c r="A791" s="144" t="s">
        <v>1964</v>
      </c>
      <c r="B791" s="134" t="s">
        <v>192</v>
      </c>
      <c r="C791" s="117" t="s">
        <v>118</v>
      </c>
      <c r="D791" s="177" t="s">
        <v>1965</v>
      </c>
      <c r="E791" s="117" t="s">
        <v>1121</v>
      </c>
      <c r="F791" s="147">
        <v>46323</v>
      </c>
      <c r="G791" s="111"/>
      <c r="H791" s="117" t="s">
        <v>1966</v>
      </c>
      <c r="I791" s="117" t="s">
        <v>1967</v>
      </c>
      <c r="J791" s="117" t="s">
        <v>1968</v>
      </c>
      <c r="K791" s="117" t="s">
        <v>1121</v>
      </c>
      <c r="L791" s="177">
        <v>2400</v>
      </c>
      <c r="M791" s="178">
        <v>53.1</v>
      </c>
      <c r="N791" s="117"/>
      <c r="O791" s="204">
        <v>46082</v>
      </c>
      <c r="P791" s="137"/>
      <c r="Q791" s="117" t="s">
        <v>1970</v>
      </c>
      <c r="R791" s="117" t="s">
        <v>1512</v>
      </c>
      <c r="S791" s="117" t="s">
        <v>1971</v>
      </c>
      <c r="T791" s="117" t="s">
        <v>1514</v>
      </c>
    </row>
    <row r="792" s="111" customFormat="1" hidden="1" customHeight="1" spans="1:20">
      <c r="A792" s="144" t="s">
        <v>1964</v>
      </c>
      <c r="B792" s="134" t="s">
        <v>192</v>
      </c>
      <c r="C792" s="117" t="s">
        <v>118</v>
      </c>
      <c r="D792" s="202" t="s">
        <v>1972</v>
      </c>
      <c r="E792" s="117" t="s">
        <v>1121</v>
      </c>
      <c r="F792" s="147">
        <v>46323</v>
      </c>
      <c r="G792" s="111"/>
      <c r="H792" s="117" t="s">
        <v>1966</v>
      </c>
      <c r="I792" s="117" t="s">
        <v>1967</v>
      </c>
      <c r="J792" s="117" t="s">
        <v>1968</v>
      </c>
      <c r="K792" s="117" t="s">
        <v>1121</v>
      </c>
      <c r="L792" s="202">
        <v>2400</v>
      </c>
      <c r="M792" s="203">
        <v>50.4</v>
      </c>
      <c r="N792" s="117"/>
      <c r="O792" s="205">
        <v>46082</v>
      </c>
      <c r="P792" s="137"/>
      <c r="Q792" s="117" t="s">
        <v>1970</v>
      </c>
      <c r="R792" s="117" t="s">
        <v>1512</v>
      </c>
      <c r="S792" s="117" t="s">
        <v>1971</v>
      </c>
      <c r="T792" s="117" t="s">
        <v>1514</v>
      </c>
    </row>
    <row r="793" s="111" customFormat="1" hidden="1" customHeight="1" spans="1:20">
      <c r="A793" s="144" t="s">
        <v>1964</v>
      </c>
      <c r="B793" s="134" t="s">
        <v>192</v>
      </c>
      <c r="C793" s="117" t="s">
        <v>118</v>
      </c>
      <c r="D793" s="177" t="s">
        <v>1973</v>
      </c>
      <c r="E793" s="117" t="s">
        <v>1121</v>
      </c>
      <c r="F793" s="147">
        <v>46323</v>
      </c>
      <c r="G793" s="111"/>
      <c r="H793" s="117" t="s">
        <v>1966</v>
      </c>
      <c r="I793" s="117" t="s">
        <v>1967</v>
      </c>
      <c r="J793" s="117" t="s">
        <v>1968</v>
      </c>
      <c r="K793" s="117" t="s">
        <v>1121</v>
      </c>
      <c r="L793" s="177">
        <v>2400</v>
      </c>
      <c r="M793" s="178">
        <v>50.6</v>
      </c>
      <c r="N793" s="117"/>
      <c r="O793" s="204">
        <v>46082</v>
      </c>
      <c r="P793" s="137"/>
      <c r="Q793" s="117" t="s">
        <v>1970</v>
      </c>
      <c r="R793" s="117" t="s">
        <v>1512</v>
      </c>
      <c r="S793" s="117" t="s">
        <v>1971</v>
      </c>
      <c r="T793" s="117" t="s">
        <v>1514</v>
      </c>
    </row>
    <row r="794" s="111" customFormat="1" hidden="1" customHeight="1" spans="1:20">
      <c r="A794" s="144" t="s">
        <v>1964</v>
      </c>
      <c r="B794" s="134" t="s">
        <v>192</v>
      </c>
      <c r="C794" s="117" t="s">
        <v>118</v>
      </c>
      <c r="D794" s="202" t="s">
        <v>1974</v>
      </c>
      <c r="E794" s="117" t="s">
        <v>1121</v>
      </c>
      <c r="F794" s="147">
        <v>46323</v>
      </c>
      <c r="G794" s="111"/>
      <c r="H794" s="117" t="s">
        <v>1966</v>
      </c>
      <c r="I794" s="117" t="s">
        <v>1967</v>
      </c>
      <c r="J794" s="117" t="s">
        <v>1968</v>
      </c>
      <c r="K794" s="117" t="s">
        <v>1121</v>
      </c>
      <c r="L794" s="202">
        <v>2400</v>
      </c>
      <c r="M794" s="203">
        <v>48.4</v>
      </c>
      <c r="N794" s="117"/>
      <c r="O794" s="205">
        <v>46082</v>
      </c>
      <c r="P794" s="137"/>
      <c r="Q794" s="117" t="s">
        <v>1970</v>
      </c>
      <c r="R794" s="117" t="s">
        <v>1512</v>
      </c>
      <c r="S794" s="117" t="s">
        <v>1971</v>
      </c>
      <c r="T794" s="117" t="s">
        <v>1514</v>
      </c>
    </row>
    <row r="795" s="111" customFormat="1" hidden="1" customHeight="1" spans="1:20">
      <c r="A795" s="144" t="s">
        <v>1964</v>
      </c>
      <c r="B795" s="134" t="s">
        <v>192</v>
      </c>
      <c r="C795" s="117" t="s">
        <v>118</v>
      </c>
      <c r="D795" s="177" t="s">
        <v>1975</v>
      </c>
      <c r="E795" s="117" t="s">
        <v>1121</v>
      </c>
      <c r="F795" s="147">
        <v>46323</v>
      </c>
      <c r="G795" s="111"/>
      <c r="H795" s="117" t="s">
        <v>1966</v>
      </c>
      <c r="I795" s="117" t="s">
        <v>1967</v>
      </c>
      <c r="J795" s="117" t="s">
        <v>1968</v>
      </c>
      <c r="K795" s="117" t="s">
        <v>1121</v>
      </c>
      <c r="L795" s="177">
        <v>2400</v>
      </c>
      <c r="M795" s="178">
        <v>49.6</v>
      </c>
      <c r="N795" s="117"/>
      <c r="O795" s="204">
        <v>46082</v>
      </c>
      <c r="P795" s="137"/>
      <c r="Q795" s="117" t="s">
        <v>1970</v>
      </c>
      <c r="R795" s="117" t="s">
        <v>1512</v>
      </c>
      <c r="S795" s="117" t="s">
        <v>1971</v>
      </c>
      <c r="T795" s="117" t="s">
        <v>1514</v>
      </c>
    </row>
    <row r="796" s="111" customFormat="1" hidden="1" customHeight="1" spans="1:20">
      <c r="A796" s="144" t="s">
        <v>1964</v>
      </c>
      <c r="B796" s="134" t="s">
        <v>192</v>
      </c>
      <c r="C796" s="117" t="s">
        <v>118</v>
      </c>
      <c r="D796" s="202" t="s">
        <v>1976</v>
      </c>
      <c r="E796" s="117" t="s">
        <v>1121</v>
      </c>
      <c r="F796" s="147">
        <v>46323</v>
      </c>
      <c r="G796" s="111"/>
      <c r="H796" s="117" t="s">
        <v>1966</v>
      </c>
      <c r="I796" s="117" t="s">
        <v>1967</v>
      </c>
      <c r="J796" s="117" t="s">
        <v>1968</v>
      </c>
      <c r="K796" s="117" t="s">
        <v>1121</v>
      </c>
      <c r="L796" s="202">
        <v>2400</v>
      </c>
      <c r="M796" s="203">
        <v>53.3</v>
      </c>
      <c r="N796" s="117"/>
      <c r="O796" s="205">
        <v>46082</v>
      </c>
      <c r="P796" s="137"/>
      <c r="Q796" s="117" t="s">
        <v>1970</v>
      </c>
      <c r="R796" s="117" t="s">
        <v>1512</v>
      </c>
      <c r="S796" s="117" t="s">
        <v>1971</v>
      </c>
      <c r="T796" s="117" t="s">
        <v>1514</v>
      </c>
    </row>
    <row r="797" s="111" customFormat="1" hidden="1" customHeight="1" spans="1:20">
      <c r="A797" s="144" t="s">
        <v>1964</v>
      </c>
      <c r="B797" s="134" t="s">
        <v>192</v>
      </c>
      <c r="C797" s="117" t="s">
        <v>118</v>
      </c>
      <c r="D797" s="177" t="s">
        <v>1977</v>
      </c>
      <c r="E797" s="117" t="s">
        <v>1121</v>
      </c>
      <c r="F797" s="147">
        <v>46323</v>
      </c>
      <c r="G797" s="111"/>
      <c r="H797" s="117" t="s">
        <v>1966</v>
      </c>
      <c r="I797" s="117" t="s">
        <v>1967</v>
      </c>
      <c r="J797" s="117" t="s">
        <v>1968</v>
      </c>
      <c r="K797" s="117" t="s">
        <v>1121</v>
      </c>
      <c r="L797" s="177">
        <v>2400</v>
      </c>
      <c r="M797" s="178">
        <v>34</v>
      </c>
      <c r="N797" s="117"/>
      <c r="O797" s="204">
        <v>46054</v>
      </c>
      <c r="P797" s="137"/>
      <c r="Q797" s="117" t="s">
        <v>1970</v>
      </c>
      <c r="R797" s="117" t="s">
        <v>1512</v>
      </c>
      <c r="S797" s="117" t="s">
        <v>1971</v>
      </c>
      <c r="T797" s="117" t="s">
        <v>1514</v>
      </c>
    </row>
    <row r="798" s="111" customFormat="1" hidden="1" customHeight="1" spans="1:20">
      <c r="A798" s="144" t="s">
        <v>1964</v>
      </c>
      <c r="B798" s="134" t="s">
        <v>192</v>
      </c>
      <c r="C798" s="117" t="s">
        <v>118</v>
      </c>
      <c r="D798" s="202" t="s">
        <v>1990</v>
      </c>
      <c r="E798" s="117" t="s">
        <v>1121</v>
      </c>
      <c r="F798" s="147">
        <v>46323</v>
      </c>
      <c r="G798" s="111"/>
      <c r="H798" s="117" t="s">
        <v>1966</v>
      </c>
      <c r="I798" s="117" t="s">
        <v>1967</v>
      </c>
      <c r="J798" s="117" t="s">
        <v>1968</v>
      </c>
      <c r="K798" s="117" t="s">
        <v>1121</v>
      </c>
      <c r="L798" s="202">
        <v>2400</v>
      </c>
      <c r="M798" s="203">
        <v>49.8</v>
      </c>
      <c r="N798" s="117"/>
      <c r="O798" s="205">
        <v>46113</v>
      </c>
      <c r="P798" s="137"/>
      <c r="Q798" s="117" t="s">
        <v>1970</v>
      </c>
      <c r="R798" s="117" t="s">
        <v>1512</v>
      </c>
      <c r="S798" s="117" t="s">
        <v>1971</v>
      </c>
      <c r="T798" s="117" t="s">
        <v>1514</v>
      </c>
    </row>
    <row r="799" s="111" customFormat="1" hidden="1" customHeight="1" spans="1:20">
      <c r="A799" s="144" t="s">
        <v>1964</v>
      </c>
      <c r="B799" s="134" t="s">
        <v>192</v>
      </c>
      <c r="C799" s="117" t="s">
        <v>118</v>
      </c>
      <c r="D799" s="177" t="s">
        <v>1979</v>
      </c>
      <c r="E799" s="117" t="s">
        <v>1121</v>
      </c>
      <c r="F799" s="147">
        <v>46323</v>
      </c>
      <c r="G799" s="111"/>
      <c r="H799" s="117" t="s">
        <v>1966</v>
      </c>
      <c r="I799" s="117" t="s">
        <v>1967</v>
      </c>
      <c r="J799" s="117" t="s">
        <v>1968</v>
      </c>
      <c r="K799" s="117" t="s">
        <v>1121</v>
      </c>
      <c r="L799" s="177">
        <v>2400</v>
      </c>
      <c r="M799" s="178">
        <v>33.6</v>
      </c>
      <c r="N799" s="117"/>
      <c r="O799" s="204">
        <v>46054</v>
      </c>
      <c r="P799" s="137"/>
      <c r="Q799" s="117" t="s">
        <v>1970</v>
      </c>
      <c r="R799" s="117" t="s">
        <v>1512</v>
      </c>
      <c r="S799" s="117" t="s">
        <v>1971</v>
      </c>
      <c r="T799" s="117" t="s">
        <v>1514</v>
      </c>
    </row>
    <row r="800" s="111" customFormat="1" hidden="1" customHeight="1" spans="1:20">
      <c r="A800" s="144" t="s">
        <v>1964</v>
      </c>
      <c r="B800" s="134" t="s">
        <v>192</v>
      </c>
      <c r="C800" s="117" t="s">
        <v>118</v>
      </c>
      <c r="D800" s="202" t="s">
        <v>1980</v>
      </c>
      <c r="E800" s="117" t="s">
        <v>1121</v>
      </c>
      <c r="F800" s="147">
        <v>46323</v>
      </c>
      <c r="G800" s="111"/>
      <c r="H800" s="117" t="s">
        <v>1966</v>
      </c>
      <c r="I800" s="117" t="s">
        <v>1967</v>
      </c>
      <c r="J800" s="117" t="s">
        <v>1968</v>
      </c>
      <c r="K800" s="117" t="s">
        <v>1121</v>
      </c>
      <c r="L800" s="202">
        <v>2000</v>
      </c>
      <c r="M800" s="203">
        <v>41</v>
      </c>
      <c r="N800" s="117"/>
      <c r="O800" s="205">
        <v>46082</v>
      </c>
      <c r="P800" s="137"/>
      <c r="Q800" s="117" t="s">
        <v>1970</v>
      </c>
      <c r="R800" s="117" t="s">
        <v>1512</v>
      </c>
      <c r="S800" s="117" t="s">
        <v>1971</v>
      </c>
      <c r="T800" s="117" t="s">
        <v>1514</v>
      </c>
    </row>
    <row r="801" s="111" customFormat="1" hidden="1" customHeight="1" spans="1:20">
      <c r="A801" s="144" t="s">
        <v>1964</v>
      </c>
      <c r="B801" s="134" t="s">
        <v>192</v>
      </c>
      <c r="C801" s="117" t="s">
        <v>118</v>
      </c>
      <c r="D801" s="177" t="s">
        <v>1981</v>
      </c>
      <c r="E801" s="117" t="s">
        <v>1121</v>
      </c>
      <c r="F801" s="147">
        <v>46323</v>
      </c>
      <c r="G801" s="111"/>
      <c r="H801" s="117" t="s">
        <v>1966</v>
      </c>
      <c r="I801" s="117" t="s">
        <v>1967</v>
      </c>
      <c r="J801" s="117" t="s">
        <v>1968</v>
      </c>
      <c r="K801" s="117" t="s">
        <v>1121</v>
      </c>
      <c r="L801" s="177">
        <v>2000</v>
      </c>
      <c r="M801" s="178">
        <v>27.3</v>
      </c>
      <c r="N801" s="117"/>
      <c r="O801" s="204">
        <v>46054</v>
      </c>
      <c r="P801" s="137"/>
      <c r="Q801" s="117" t="s">
        <v>1970</v>
      </c>
      <c r="R801" s="117" t="s">
        <v>1512</v>
      </c>
      <c r="S801" s="117" t="s">
        <v>1971</v>
      </c>
      <c r="T801" s="117" t="s">
        <v>1514</v>
      </c>
    </row>
    <row r="802" s="111" customFormat="1" hidden="1" customHeight="1" spans="1:20">
      <c r="A802" s="144" t="s">
        <v>1964</v>
      </c>
      <c r="B802" s="134" t="s">
        <v>192</v>
      </c>
      <c r="C802" s="117" t="s">
        <v>118</v>
      </c>
      <c r="D802" s="202" t="s">
        <v>1982</v>
      </c>
      <c r="E802" s="117" t="s">
        <v>1121</v>
      </c>
      <c r="F802" s="147">
        <v>46323</v>
      </c>
      <c r="G802" s="111"/>
      <c r="H802" s="117" t="s">
        <v>1966</v>
      </c>
      <c r="I802" s="117" t="s">
        <v>1967</v>
      </c>
      <c r="J802" s="117" t="s">
        <v>1968</v>
      </c>
      <c r="K802" s="117" t="s">
        <v>1121</v>
      </c>
      <c r="L802" s="202">
        <v>1800</v>
      </c>
      <c r="M802" s="203">
        <v>40.3</v>
      </c>
      <c r="N802" s="117"/>
      <c r="O802" s="205">
        <v>46082</v>
      </c>
      <c r="P802" s="137"/>
      <c r="Q802" s="117" t="s">
        <v>1970</v>
      </c>
      <c r="R802" s="117" t="s">
        <v>1512</v>
      </c>
      <c r="S802" s="117" t="s">
        <v>1971</v>
      </c>
      <c r="T802" s="117" t="s">
        <v>1514</v>
      </c>
    </row>
    <row r="803" s="111" customFormat="1" hidden="1" customHeight="1" spans="1:20">
      <c r="A803" s="144" t="s">
        <v>1964</v>
      </c>
      <c r="B803" s="134" t="s">
        <v>192</v>
      </c>
      <c r="C803" s="117" t="s">
        <v>118</v>
      </c>
      <c r="D803" s="177" t="s">
        <v>1983</v>
      </c>
      <c r="E803" s="117" t="s">
        <v>1121</v>
      </c>
      <c r="F803" s="147">
        <v>46323</v>
      </c>
      <c r="G803" s="111"/>
      <c r="H803" s="117" t="s">
        <v>1966</v>
      </c>
      <c r="I803" s="117" t="s">
        <v>1967</v>
      </c>
      <c r="J803" s="117" t="s">
        <v>1968</v>
      </c>
      <c r="K803" s="117" t="s">
        <v>1121</v>
      </c>
      <c r="L803" s="177">
        <v>1800</v>
      </c>
      <c r="M803" s="178">
        <v>40.5</v>
      </c>
      <c r="N803" s="117"/>
      <c r="O803" s="204">
        <v>46082</v>
      </c>
      <c r="P803" s="137"/>
      <c r="Q803" s="117" t="s">
        <v>1970</v>
      </c>
      <c r="R803" s="117" t="s">
        <v>1512</v>
      </c>
      <c r="S803" s="117" t="s">
        <v>1971</v>
      </c>
      <c r="T803" s="117" t="s">
        <v>1514</v>
      </c>
    </row>
    <row r="804" s="111" customFormat="1" hidden="1" customHeight="1" spans="1:20">
      <c r="A804" s="144" t="s">
        <v>1964</v>
      </c>
      <c r="B804" s="134" t="s">
        <v>192</v>
      </c>
      <c r="C804" s="117" t="s">
        <v>118</v>
      </c>
      <c r="D804" s="202" t="s">
        <v>1984</v>
      </c>
      <c r="E804" s="117" t="s">
        <v>1121</v>
      </c>
      <c r="F804" s="147">
        <v>46323</v>
      </c>
      <c r="G804" s="111"/>
      <c r="H804" s="117" t="s">
        <v>1966</v>
      </c>
      <c r="I804" s="117" t="s">
        <v>1967</v>
      </c>
      <c r="J804" s="117" t="s">
        <v>1968</v>
      </c>
      <c r="K804" s="117" t="s">
        <v>1121</v>
      </c>
      <c r="L804" s="202">
        <v>1800</v>
      </c>
      <c r="M804" s="203">
        <v>40.4</v>
      </c>
      <c r="N804" s="117"/>
      <c r="O804" s="205">
        <v>46082</v>
      </c>
      <c r="P804" s="137"/>
      <c r="Q804" s="117" t="s">
        <v>1970</v>
      </c>
      <c r="R804" s="117" t="s">
        <v>1512</v>
      </c>
      <c r="S804" s="117" t="s">
        <v>1971</v>
      </c>
      <c r="T804" s="117" t="s">
        <v>1514</v>
      </c>
    </row>
    <row r="805" s="111" customFormat="1" hidden="1" customHeight="1" spans="1:20">
      <c r="A805" s="144" t="s">
        <v>1964</v>
      </c>
      <c r="B805" s="134" t="s">
        <v>192</v>
      </c>
      <c r="C805" s="117" t="s">
        <v>118</v>
      </c>
      <c r="D805" s="177" t="s">
        <v>1991</v>
      </c>
      <c r="E805" s="117" t="s">
        <v>1121</v>
      </c>
      <c r="F805" s="147">
        <v>46323</v>
      </c>
      <c r="G805" s="111"/>
      <c r="H805" s="117" t="s">
        <v>1966</v>
      </c>
      <c r="I805" s="117" t="s">
        <v>1967</v>
      </c>
      <c r="J805" s="117" t="s">
        <v>1968</v>
      </c>
      <c r="K805" s="117" t="s">
        <v>1121</v>
      </c>
      <c r="L805" s="177">
        <v>1800</v>
      </c>
      <c r="M805" s="178">
        <v>3.7</v>
      </c>
      <c r="N805" s="117"/>
      <c r="O805" s="204">
        <v>46023</v>
      </c>
      <c r="P805" s="137"/>
      <c r="Q805" s="117" t="s">
        <v>1970</v>
      </c>
      <c r="R805" s="117" t="s">
        <v>1512</v>
      </c>
      <c r="S805" s="117" t="s">
        <v>1971</v>
      </c>
      <c r="T805" s="117" t="s">
        <v>1514</v>
      </c>
    </row>
    <row r="806" s="111" customFormat="1" hidden="1" customHeight="1" spans="1:20">
      <c r="A806" s="144" t="s">
        <v>1964</v>
      </c>
      <c r="B806" s="134" t="s">
        <v>192</v>
      </c>
      <c r="C806" s="117" t="s">
        <v>118</v>
      </c>
      <c r="D806" s="202" t="s">
        <v>1986</v>
      </c>
      <c r="E806" s="117" t="s">
        <v>1121</v>
      </c>
      <c r="F806" s="147">
        <v>46323</v>
      </c>
      <c r="G806" s="111"/>
      <c r="H806" s="117" t="s">
        <v>1966</v>
      </c>
      <c r="I806" s="117" t="s">
        <v>1967</v>
      </c>
      <c r="J806" s="117" t="s">
        <v>1968</v>
      </c>
      <c r="K806" s="117" t="s">
        <v>1121</v>
      </c>
      <c r="L806" s="202">
        <v>1200</v>
      </c>
      <c r="M806" s="203">
        <v>27.8</v>
      </c>
      <c r="N806" s="117"/>
      <c r="O806" s="205">
        <v>46054</v>
      </c>
      <c r="P806" s="137"/>
      <c r="Q806" s="117" t="s">
        <v>1970</v>
      </c>
      <c r="R806" s="117" t="s">
        <v>1512</v>
      </c>
      <c r="S806" s="117" t="s">
        <v>1971</v>
      </c>
      <c r="T806" s="117" t="s">
        <v>1514</v>
      </c>
    </row>
    <row r="807" s="111" customFormat="1" hidden="1" customHeight="1" spans="1:20">
      <c r="A807" s="144" t="s">
        <v>1964</v>
      </c>
      <c r="B807" s="134" t="s">
        <v>192</v>
      </c>
      <c r="C807" s="117" t="s">
        <v>118</v>
      </c>
      <c r="D807" s="177" t="s">
        <v>1987</v>
      </c>
      <c r="E807" s="117" t="s">
        <v>1121</v>
      </c>
      <c r="F807" s="147">
        <v>46323</v>
      </c>
      <c r="G807" s="111"/>
      <c r="H807" s="117" t="s">
        <v>1966</v>
      </c>
      <c r="I807" s="117" t="s">
        <v>1967</v>
      </c>
      <c r="J807" s="117" t="s">
        <v>1968</v>
      </c>
      <c r="K807" s="117" t="s">
        <v>1121</v>
      </c>
      <c r="L807" s="177">
        <v>1200</v>
      </c>
      <c r="M807" s="178">
        <v>40.1</v>
      </c>
      <c r="N807" s="117"/>
      <c r="O807" s="204">
        <v>46054</v>
      </c>
      <c r="P807" s="137"/>
      <c r="Q807" s="117" t="s">
        <v>1970</v>
      </c>
      <c r="R807" s="117" t="s">
        <v>1512</v>
      </c>
      <c r="S807" s="117" t="s">
        <v>1971</v>
      </c>
      <c r="T807" s="117" t="s">
        <v>1514</v>
      </c>
    </row>
    <row r="808" s="111" customFormat="1" hidden="1" customHeight="1" spans="1:20">
      <c r="A808" s="144" t="s">
        <v>1964</v>
      </c>
      <c r="B808" s="134" t="s">
        <v>192</v>
      </c>
      <c r="C808" s="117" t="s">
        <v>118</v>
      </c>
      <c r="D808" s="202" t="s">
        <v>1992</v>
      </c>
      <c r="E808" s="117" t="s">
        <v>1121</v>
      </c>
      <c r="F808" s="147">
        <v>46323</v>
      </c>
      <c r="G808" s="111"/>
      <c r="H808" s="117" t="s">
        <v>1966</v>
      </c>
      <c r="I808" s="117" t="s">
        <v>1967</v>
      </c>
      <c r="J808" s="117" t="s">
        <v>1968</v>
      </c>
      <c r="K808" s="117" t="s">
        <v>1121</v>
      </c>
      <c r="L808" s="202">
        <v>1200</v>
      </c>
      <c r="M808" s="203">
        <v>39.9</v>
      </c>
      <c r="N808" s="117"/>
      <c r="O808" s="205">
        <v>46054</v>
      </c>
      <c r="P808" s="137"/>
      <c r="Q808" s="117" t="s">
        <v>1970</v>
      </c>
      <c r="R808" s="117" t="s">
        <v>1512</v>
      </c>
      <c r="S808" s="117" t="s">
        <v>1971</v>
      </c>
      <c r="T808" s="117" t="s">
        <v>1514</v>
      </c>
    </row>
    <row r="809" s="111" customFormat="1" hidden="1" customHeight="1" spans="1:20">
      <c r="A809" s="144" t="s">
        <v>1964</v>
      </c>
      <c r="B809" s="134" t="s">
        <v>192</v>
      </c>
      <c r="C809" s="117" t="s">
        <v>118</v>
      </c>
      <c r="D809" s="177" t="s">
        <v>1993</v>
      </c>
      <c r="E809" s="117" t="s">
        <v>1121</v>
      </c>
      <c r="F809" s="147">
        <v>46323</v>
      </c>
      <c r="G809" s="111"/>
      <c r="H809" s="117" t="s">
        <v>1966</v>
      </c>
      <c r="I809" s="117" t="s">
        <v>1967</v>
      </c>
      <c r="J809" s="117" t="s">
        <v>1968</v>
      </c>
      <c r="K809" s="117" t="s">
        <v>1121</v>
      </c>
      <c r="L809" s="177">
        <v>1200</v>
      </c>
      <c r="M809" s="178">
        <v>39.7</v>
      </c>
      <c r="N809" s="117"/>
      <c r="O809" s="204">
        <v>46054</v>
      </c>
      <c r="P809" s="137"/>
      <c r="Q809" s="117" t="s">
        <v>1970</v>
      </c>
      <c r="R809" s="117" t="s">
        <v>1512</v>
      </c>
      <c r="S809" s="117" t="s">
        <v>1971</v>
      </c>
      <c r="T809" s="117" t="s">
        <v>1514</v>
      </c>
    </row>
    <row r="810" s="111" customFormat="1" hidden="1" customHeight="1" spans="1:20">
      <c r="A810" s="144" t="s">
        <v>1964</v>
      </c>
      <c r="B810" s="134" t="s">
        <v>192</v>
      </c>
      <c r="C810" s="117" t="s">
        <v>118</v>
      </c>
      <c r="D810" s="202" t="s">
        <v>1994</v>
      </c>
      <c r="E810" s="117" t="s">
        <v>1121</v>
      </c>
      <c r="F810" s="147">
        <v>46323</v>
      </c>
      <c r="G810" s="111"/>
      <c r="H810" s="117" t="s">
        <v>1966</v>
      </c>
      <c r="I810" s="117" t="s">
        <v>1967</v>
      </c>
      <c r="J810" s="117" t="s">
        <v>1968</v>
      </c>
      <c r="K810" s="117" t="s">
        <v>1121</v>
      </c>
      <c r="L810" s="202">
        <v>1200</v>
      </c>
      <c r="M810" s="206">
        <v>36.4</v>
      </c>
      <c r="N810" s="117"/>
      <c r="O810" s="205">
        <v>46113</v>
      </c>
      <c r="P810" s="137"/>
      <c r="Q810" s="117" t="s">
        <v>1970</v>
      </c>
      <c r="R810" s="117" t="s">
        <v>1512</v>
      </c>
      <c r="S810" s="117" t="s">
        <v>1971</v>
      </c>
      <c r="T810" s="117" t="s">
        <v>1514</v>
      </c>
    </row>
    <row r="811" s="111" customFormat="1" hidden="1" customHeight="1" spans="1:20">
      <c r="A811" s="144" t="s">
        <v>1964</v>
      </c>
      <c r="B811" s="134" t="s">
        <v>192</v>
      </c>
      <c r="C811" s="117" t="s">
        <v>118</v>
      </c>
      <c r="D811" s="177" t="s">
        <v>1995</v>
      </c>
      <c r="E811" s="117" t="s">
        <v>1121</v>
      </c>
      <c r="F811" s="147">
        <v>46323</v>
      </c>
      <c r="G811" s="111"/>
      <c r="H811" s="117" t="s">
        <v>1966</v>
      </c>
      <c r="I811" s="117" t="s">
        <v>1967</v>
      </c>
      <c r="J811" s="117" t="s">
        <v>1968</v>
      </c>
      <c r="K811" s="117" t="s">
        <v>1121</v>
      </c>
      <c r="L811" s="177">
        <v>1200</v>
      </c>
      <c r="M811" s="178">
        <v>20.1</v>
      </c>
      <c r="N811" s="117"/>
      <c r="O811" s="204">
        <v>46023</v>
      </c>
      <c r="P811" s="137"/>
      <c r="Q811" s="117" t="s">
        <v>1970</v>
      </c>
      <c r="R811" s="117" t="s">
        <v>1512</v>
      </c>
      <c r="S811" s="117" t="s">
        <v>1971</v>
      </c>
      <c r="T811" s="117" t="s">
        <v>1514</v>
      </c>
    </row>
    <row r="812" s="111" customFormat="1" hidden="1" customHeight="1" spans="1:20">
      <c r="A812" s="144" t="s">
        <v>1964</v>
      </c>
      <c r="B812" s="134" t="s">
        <v>192</v>
      </c>
      <c r="C812" s="117" t="s">
        <v>118</v>
      </c>
      <c r="D812" s="202" t="s">
        <v>1996</v>
      </c>
      <c r="E812" s="117" t="s">
        <v>1121</v>
      </c>
      <c r="F812" s="147">
        <v>46323</v>
      </c>
      <c r="G812" s="111"/>
      <c r="H812" s="117" t="s">
        <v>1966</v>
      </c>
      <c r="I812" s="117" t="s">
        <v>1967</v>
      </c>
      <c r="J812" s="117" t="s">
        <v>1968</v>
      </c>
      <c r="K812" s="117" t="s">
        <v>1121</v>
      </c>
      <c r="L812" s="202">
        <v>1200</v>
      </c>
      <c r="M812" s="203">
        <v>40.9</v>
      </c>
      <c r="N812" s="117"/>
      <c r="O812" s="205">
        <v>46113</v>
      </c>
      <c r="P812" s="137"/>
      <c r="Q812" s="117" t="s">
        <v>1970</v>
      </c>
      <c r="R812" s="117" t="s">
        <v>1512</v>
      </c>
      <c r="S812" s="117" t="s">
        <v>1971</v>
      </c>
      <c r="T812" s="117" t="s">
        <v>1514</v>
      </c>
    </row>
    <row r="813" s="111" customFormat="1" hidden="1" customHeight="1" spans="1:20">
      <c r="A813" s="144" t="s">
        <v>1964</v>
      </c>
      <c r="B813" s="134" t="s">
        <v>192</v>
      </c>
      <c r="C813" s="117" t="s">
        <v>118</v>
      </c>
      <c r="D813" s="177" t="s">
        <v>1997</v>
      </c>
      <c r="E813" s="117" t="s">
        <v>1121</v>
      </c>
      <c r="F813" s="147">
        <v>46323</v>
      </c>
      <c r="G813" s="111"/>
      <c r="H813" s="117" t="s">
        <v>1966</v>
      </c>
      <c r="I813" s="117" t="s">
        <v>1967</v>
      </c>
      <c r="J813" s="117" t="s">
        <v>1968</v>
      </c>
      <c r="K813" s="117" t="s">
        <v>1121</v>
      </c>
      <c r="L813" s="177">
        <v>1200</v>
      </c>
      <c r="M813" s="178">
        <v>44.3</v>
      </c>
      <c r="N813" s="117"/>
      <c r="O813" s="204">
        <v>46113</v>
      </c>
      <c r="P813" s="137"/>
      <c r="Q813" s="117" t="s">
        <v>1970</v>
      </c>
      <c r="R813" s="117" t="s">
        <v>1512</v>
      </c>
      <c r="S813" s="117" t="s">
        <v>1971</v>
      </c>
      <c r="T813" s="117" t="s">
        <v>1514</v>
      </c>
    </row>
    <row r="814" s="111" customFormat="1" hidden="1" customHeight="1" spans="1:20">
      <c r="A814" s="144" t="s">
        <v>1964</v>
      </c>
      <c r="B814" s="134" t="s">
        <v>192</v>
      </c>
      <c r="C814" s="117" t="s">
        <v>118</v>
      </c>
      <c r="D814" s="202" t="s">
        <v>1998</v>
      </c>
      <c r="E814" s="117" t="s">
        <v>1121</v>
      </c>
      <c r="F814" s="147">
        <v>46323</v>
      </c>
      <c r="G814" s="111"/>
      <c r="H814" s="117" t="s">
        <v>1966</v>
      </c>
      <c r="I814" s="117" t="s">
        <v>1967</v>
      </c>
      <c r="J814" s="117" t="s">
        <v>1968</v>
      </c>
      <c r="K814" s="117" t="s">
        <v>1121</v>
      </c>
      <c r="L814" s="202">
        <v>1200</v>
      </c>
      <c r="M814" s="203">
        <v>41.4</v>
      </c>
      <c r="N814" s="117"/>
      <c r="O814" s="205">
        <v>46082</v>
      </c>
      <c r="P814" s="137"/>
      <c r="Q814" s="117" t="s">
        <v>1970</v>
      </c>
      <c r="R814" s="117" t="s">
        <v>1512</v>
      </c>
      <c r="S814" s="117" t="s">
        <v>1971</v>
      </c>
      <c r="T814" s="117" t="s">
        <v>1514</v>
      </c>
    </row>
    <row r="815" s="111" customFormat="1" hidden="1" customHeight="1" spans="1:20">
      <c r="A815" s="144" t="s">
        <v>1964</v>
      </c>
      <c r="B815" s="134" t="s">
        <v>192</v>
      </c>
      <c r="C815" s="117" t="s">
        <v>118</v>
      </c>
      <c r="D815" s="177" t="s">
        <v>1999</v>
      </c>
      <c r="E815" s="117" t="s">
        <v>1121</v>
      </c>
      <c r="F815" s="147">
        <v>46323</v>
      </c>
      <c r="G815" s="111"/>
      <c r="H815" s="117" t="s">
        <v>1966</v>
      </c>
      <c r="I815" s="117" t="s">
        <v>1967</v>
      </c>
      <c r="J815" s="117" t="s">
        <v>1968</v>
      </c>
      <c r="K815" s="117" t="s">
        <v>1121</v>
      </c>
      <c r="L815" s="177">
        <v>1200</v>
      </c>
      <c r="M815" s="201">
        <v>38.6</v>
      </c>
      <c r="N815" s="117"/>
      <c r="O815" s="204">
        <v>46113</v>
      </c>
      <c r="P815" s="137"/>
      <c r="Q815" s="117" t="s">
        <v>1970</v>
      </c>
      <c r="R815" s="117" t="s">
        <v>1512</v>
      </c>
      <c r="S815" s="117" t="s">
        <v>1971</v>
      </c>
      <c r="T815" s="117" t="s">
        <v>1514</v>
      </c>
    </row>
    <row r="816" s="111" customFormat="1" hidden="1" customHeight="1" spans="1:20">
      <c r="A816" s="144" t="s">
        <v>1964</v>
      </c>
      <c r="B816" s="134" t="s">
        <v>192</v>
      </c>
      <c r="C816" s="117" t="s">
        <v>118</v>
      </c>
      <c r="D816" s="202" t="s">
        <v>2000</v>
      </c>
      <c r="E816" s="117" t="s">
        <v>1121</v>
      </c>
      <c r="F816" s="147">
        <v>46323</v>
      </c>
      <c r="G816" s="111"/>
      <c r="H816" s="117" t="s">
        <v>1966</v>
      </c>
      <c r="I816" s="117" t="s">
        <v>1967</v>
      </c>
      <c r="J816" s="117" t="s">
        <v>1968</v>
      </c>
      <c r="K816" s="117" t="s">
        <v>1121</v>
      </c>
      <c r="L816" s="202">
        <v>1200</v>
      </c>
      <c r="M816" s="203">
        <v>47.2</v>
      </c>
      <c r="N816" s="117"/>
      <c r="O816" s="205">
        <v>46143</v>
      </c>
      <c r="P816" s="137"/>
      <c r="Q816" s="117" t="s">
        <v>1970</v>
      </c>
      <c r="R816" s="117" t="s">
        <v>1512</v>
      </c>
      <c r="S816" s="117" t="s">
        <v>1971</v>
      </c>
      <c r="T816" s="117" t="s">
        <v>1514</v>
      </c>
    </row>
    <row r="817" s="111" customFormat="1" hidden="1" customHeight="1" spans="1:20">
      <c r="A817" s="144" t="s">
        <v>1964</v>
      </c>
      <c r="B817" s="134" t="s">
        <v>192</v>
      </c>
      <c r="C817" s="117" t="s">
        <v>118</v>
      </c>
      <c r="D817" s="177" t="s">
        <v>2001</v>
      </c>
      <c r="E817" s="117" t="s">
        <v>1121</v>
      </c>
      <c r="F817" s="147">
        <v>46323</v>
      </c>
      <c r="G817" s="111"/>
      <c r="H817" s="117" t="s">
        <v>1966</v>
      </c>
      <c r="I817" s="117" t="s">
        <v>1967</v>
      </c>
      <c r="J817" s="117" t="s">
        <v>1968</v>
      </c>
      <c r="K817" s="117" t="s">
        <v>1121</v>
      </c>
      <c r="L817" s="177">
        <v>1200</v>
      </c>
      <c r="M817" s="178">
        <v>44.2</v>
      </c>
      <c r="N817" s="117"/>
      <c r="O817" s="204">
        <v>46143</v>
      </c>
      <c r="P817" s="137"/>
      <c r="Q817" s="117" t="s">
        <v>1970</v>
      </c>
      <c r="R817" s="117" t="s">
        <v>1512</v>
      </c>
      <c r="S817" s="117" t="s">
        <v>1971</v>
      </c>
      <c r="T817" s="117" t="s">
        <v>1514</v>
      </c>
    </row>
    <row r="818" s="111" customFormat="1" hidden="1" customHeight="1" spans="1:20">
      <c r="A818" s="144" t="s">
        <v>1964</v>
      </c>
      <c r="B818" s="134" t="s">
        <v>192</v>
      </c>
      <c r="C818" s="117" t="s">
        <v>118</v>
      </c>
      <c r="D818" s="202" t="s">
        <v>2002</v>
      </c>
      <c r="E818" s="117" t="s">
        <v>1121</v>
      </c>
      <c r="F818" s="147">
        <v>46323</v>
      </c>
      <c r="G818" s="111"/>
      <c r="H818" s="117" t="s">
        <v>1966</v>
      </c>
      <c r="I818" s="117" t="s">
        <v>1967</v>
      </c>
      <c r="J818" s="117" t="s">
        <v>1968</v>
      </c>
      <c r="K818" s="117" t="s">
        <v>1121</v>
      </c>
      <c r="L818" s="202">
        <v>1200</v>
      </c>
      <c r="M818" s="203">
        <v>45.8</v>
      </c>
      <c r="N818" s="117"/>
      <c r="O818" s="205">
        <v>46143</v>
      </c>
      <c r="P818" s="137"/>
      <c r="Q818" s="117" t="s">
        <v>1970</v>
      </c>
      <c r="R818" s="117" t="s">
        <v>1512</v>
      </c>
      <c r="S818" s="117" t="s">
        <v>1971</v>
      </c>
      <c r="T818" s="117" t="s">
        <v>1514</v>
      </c>
    </row>
    <row r="819" s="111" customFormat="1" hidden="1" customHeight="1" spans="1:20">
      <c r="A819" s="144" t="s">
        <v>1964</v>
      </c>
      <c r="B819" s="134" t="s">
        <v>192</v>
      </c>
      <c r="C819" s="117" t="s">
        <v>118</v>
      </c>
      <c r="D819" s="177" t="s">
        <v>2003</v>
      </c>
      <c r="E819" s="117" t="s">
        <v>1121</v>
      </c>
      <c r="F819" s="147">
        <v>46323</v>
      </c>
      <c r="G819" s="111"/>
      <c r="H819" s="117" t="s">
        <v>1966</v>
      </c>
      <c r="I819" s="117" t="s">
        <v>1967</v>
      </c>
      <c r="J819" s="117" t="s">
        <v>1968</v>
      </c>
      <c r="K819" s="117" t="s">
        <v>1121</v>
      </c>
      <c r="L819" s="177">
        <v>1200</v>
      </c>
      <c r="M819" s="178">
        <v>43.2</v>
      </c>
      <c r="N819" s="117"/>
      <c r="O819" s="204">
        <v>46143</v>
      </c>
      <c r="P819" s="137"/>
      <c r="Q819" s="117" t="s">
        <v>1970</v>
      </c>
      <c r="R819" s="117" t="s">
        <v>1512</v>
      </c>
      <c r="S819" s="117" t="s">
        <v>1971</v>
      </c>
      <c r="T819" s="117" t="s">
        <v>1514</v>
      </c>
    </row>
    <row r="820" s="111" customFormat="1" hidden="1" customHeight="1" spans="1:20">
      <c r="A820" s="144" t="s">
        <v>1964</v>
      </c>
      <c r="B820" s="134" t="s">
        <v>192</v>
      </c>
      <c r="C820" s="117" t="s">
        <v>118</v>
      </c>
      <c r="D820" s="202" t="s">
        <v>2004</v>
      </c>
      <c r="E820" s="117" t="s">
        <v>1121</v>
      </c>
      <c r="F820" s="147">
        <v>46323</v>
      </c>
      <c r="G820" s="111"/>
      <c r="H820" s="117" t="s">
        <v>1966</v>
      </c>
      <c r="I820" s="117" t="s">
        <v>1967</v>
      </c>
      <c r="J820" s="117" t="s">
        <v>1968</v>
      </c>
      <c r="K820" s="117" t="s">
        <v>1121</v>
      </c>
      <c r="L820" s="202">
        <v>1200</v>
      </c>
      <c r="M820" s="206">
        <v>22.8</v>
      </c>
      <c r="N820" s="117"/>
      <c r="O820" s="205">
        <v>46054</v>
      </c>
      <c r="P820" s="137"/>
      <c r="Q820" s="117" t="s">
        <v>1970</v>
      </c>
      <c r="R820" s="117" t="s">
        <v>1512</v>
      </c>
      <c r="S820" s="117" t="s">
        <v>1971</v>
      </c>
      <c r="T820" s="117" t="s">
        <v>1514</v>
      </c>
    </row>
    <row r="821" s="111" customFormat="1" hidden="1" customHeight="1" spans="1:20">
      <c r="A821" s="144" t="s">
        <v>1964</v>
      </c>
      <c r="B821" s="134" t="s">
        <v>192</v>
      </c>
      <c r="C821" s="117" t="s">
        <v>118</v>
      </c>
      <c r="D821" s="177" t="s">
        <v>2005</v>
      </c>
      <c r="E821" s="117" t="s">
        <v>1121</v>
      </c>
      <c r="F821" s="147">
        <v>46323</v>
      </c>
      <c r="G821" s="111"/>
      <c r="H821" s="117" t="s">
        <v>1966</v>
      </c>
      <c r="I821" s="117" t="s">
        <v>1967</v>
      </c>
      <c r="J821" s="117" t="s">
        <v>1968</v>
      </c>
      <c r="K821" s="117" t="s">
        <v>1121</v>
      </c>
      <c r="L821" s="177">
        <v>1200</v>
      </c>
      <c r="M821" s="178">
        <v>19.4</v>
      </c>
      <c r="N821" s="117"/>
      <c r="O821" s="204">
        <v>46082</v>
      </c>
      <c r="P821" s="137"/>
      <c r="Q821" s="117" t="s">
        <v>1970</v>
      </c>
      <c r="R821" s="117" t="s">
        <v>1512</v>
      </c>
      <c r="S821" s="117" t="s">
        <v>1971</v>
      </c>
      <c r="T821" s="117" t="s">
        <v>1514</v>
      </c>
    </row>
    <row r="822" s="111" customFormat="1" hidden="1" customHeight="1" spans="1:20">
      <c r="A822" s="144" t="s">
        <v>1964</v>
      </c>
      <c r="B822" s="134" t="s">
        <v>192</v>
      </c>
      <c r="C822" s="117" t="s">
        <v>118</v>
      </c>
      <c r="D822" s="202" t="s">
        <v>2006</v>
      </c>
      <c r="E822" s="117" t="s">
        <v>1121</v>
      </c>
      <c r="F822" s="147">
        <v>46323</v>
      </c>
      <c r="G822" s="111"/>
      <c r="H822" s="117" t="s">
        <v>1966</v>
      </c>
      <c r="I822" s="117" t="s">
        <v>1967</v>
      </c>
      <c r="J822" s="117" t="s">
        <v>1968</v>
      </c>
      <c r="K822" s="117" t="s">
        <v>1121</v>
      </c>
      <c r="L822" s="202">
        <v>1200</v>
      </c>
      <c r="M822" s="203">
        <v>6.8</v>
      </c>
      <c r="N822" s="117"/>
      <c r="O822" s="205">
        <v>46082</v>
      </c>
      <c r="P822" s="137"/>
      <c r="Q822" s="117" t="s">
        <v>1970</v>
      </c>
      <c r="R822" s="117" t="s">
        <v>1512</v>
      </c>
      <c r="S822" s="117" t="s">
        <v>1971</v>
      </c>
      <c r="T822" s="117" t="s">
        <v>1514</v>
      </c>
    </row>
    <row r="823" s="111" customFormat="1" hidden="1" customHeight="1" spans="1:20">
      <c r="A823" s="144" t="s">
        <v>1964</v>
      </c>
      <c r="B823" s="134" t="s">
        <v>192</v>
      </c>
      <c r="C823" s="117" t="s">
        <v>118</v>
      </c>
      <c r="D823" s="177" t="s">
        <v>2007</v>
      </c>
      <c r="E823" s="117" t="s">
        <v>1121</v>
      </c>
      <c r="F823" s="147">
        <v>46323</v>
      </c>
      <c r="G823" s="111"/>
      <c r="H823" s="117" t="s">
        <v>1966</v>
      </c>
      <c r="I823" s="117" t="s">
        <v>1967</v>
      </c>
      <c r="J823" s="117" t="s">
        <v>1968</v>
      </c>
      <c r="K823" s="117" t="s">
        <v>1121</v>
      </c>
      <c r="L823" s="177">
        <v>900</v>
      </c>
      <c r="M823" s="178">
        <v>35</v>
      </c>
      <c r="N823" s="117"/>
      <c r="O823" s="204">
        <v>46143</v>
      </c>
      <c r="P823" s="137"/>
      <c r="Q823" s="117" t="s">
        <v>1970</v>
      </c>
      <c r="R823" s="117" t="s">
        <v>1512</v>
      </c>
      <c r="S823" s="117" t="s">
        <v>1971</v>
      </c>
      <c r="T823" s="117" t="s">
        <v>1514</v>
      </c>
    </row>
    <row r="824" s="111" customFormat="1" hidden="1" customHeight="1" spans="1:20">
      <c r="A824" s="144" t="s">
        <v>1964</v>
      </c>
      <c r="B824" s="134" t="s">
        <v>192</v>
      </c>
      <c r="C824" s="117" t="s">
        <v>118</v>
      </c>
      <c r="D824" s="202" t="s">
        <v>2008</v>
      </c>
      <c r="E824" s="117" t="s">
        <v>1121</v>
      </c>
      <c r="F824" s="147">
        <v>46323</v>
      </c>
      <c r="G824" s="111"/>
      <c r="H824" s="117" t="s">
        <v>1966</v>
      </c>
      <c r="I824" s="117" t="s">
        <v>1967</v>
      </c>
      <c r="J824" s="117" t="s">
        <v>1968</v>
      </c>
      <c r="K824" s="117" t="s">
        <v>1121</v>
      </c>
      <c r="L824" s="202">
        <v>900</v>
      </c>
      <c r="M824" s="203">
        <v>41</v>
      </c>
      <c r="N824" s="117"/>
      <c r="O824" s="205">
        <v>46174</v>
      </c>
      <c r="P824" s="137"/>
      <c r="Q824" s="117" t="s">
        <v>1970</v>
      </c>
      <c r="R824" s="117" t="s">
        <v>1512</v>
      </c>
      <c r="S824" s="117" t="s">
        <v>1971</v>
      </c>
      <c r="T824" s="117" t="s">
        <v>1514</v>
      </c>
    </row>
    <row r="825" s="111" customFormat="1" hidden="1" customHeight="1" spans="1:20">
      <c r="A825" s="144" t="s">
        <v>1964</v>
      </c>
      <c r="B825" s="134" t="s">
        <v>192</v>
      </c>
      <c r="C825" s="117" t="s">
        <v>118</v>
      </c>
      <c r="D825" s="177" t="s">
        <v>2009</v>
      </c>
      <c r="E825" s="117" t="s">
        <v>1121</v>
      </c>
      <c r="F825" s="147">
        <v>46323</v>
      </c>
      <c r="G825" s="111"/>
      <c r="H825" s="117" t="s">
        <v>1966</v>
      </c>
      <c r="I825" s="117" t="s">
        <v>1967</v>
      </c>
      <c r="J825" s="117" t="s">
        <v>1968</v>
      </c>
      <c r="K825" s="117" t="s">
        <v>1121</v>
      </c>
      <c r="L825" s="177">
        <v>900</v>
      </c>
      <c r="M825" s="178">
        <v>7</v>
      </c>
      <c r="N825" s="117"/>
      <c r="O825" s="204">
        <v>46023</v>
      </c>
      <c r="P825" s="137"/>
      <c r="Q825" s="117" t="s">
        <v>1970</v>
      </c>
      <c r="R825" s="117" t="s">
        <v>1512</v>
      </c>
      <c r="S825" s="117" t="s">
        <v>1971</v>
      </c>
      <c r="T825" s="117" t="s">
        <v>1514</v>
      </c>
    </row>
    <row r="826" s="111" customFormat="1" hidden="1" customHeight="1" spans="1:20">
      <c r="A826" s="144" t="s">
        <v>1964</v>
      </c>
      <c r="B826" s="134" t="s">
        <v>192</v>
      </c>
      <c r="C826" s="117" t="s">
        <v>118</v>
      </c>
      <c r="D826" s="202" t="s">
        <v>2010</v>
      </c>
      <c r="E826" s="117" t="s">
        <v>1121</v>
      </c>
      <c r="F826" s="147">
        <v>46323</v>
      </c>
      <c r="G826" s="111"/>
      <c r="H826" s="117" t="s">
        <v>1966</v>
      </c>
      <c r="I826" s="117" t="s">
        <v>1967</v>
      </c>
      <c r="J826" s="117" t="s">
        <v>1968</v>
      </c>
      <c r="K826" s="117" t="s">
        <v>1121</v>
      </c>
      <c r="L826" s="202">
        <v>900</v>
      </c>
      <c r="M826" s="203">
        <v>4.5</v>
      </c>
      <c r="N826" s="117"/>
      <c r="O826" s="205">
        <v>46054</v>
      </c>
      <c r="P826" s="137"/>
      <c r="Q826" s="117" t="s">
        <v>1970</v>
      </c>
      <c r="R826" s="117" t="s">
        <v>1512</v>
      </c>
      <c r="S826" s="117" t="s">
        <v>1971</v>
      </c>
      <c r="T826" s="117" t="s">
        <v>1514</v>
      </c>
    </row>
    <row r="827" s="111" customFormat="1" hidden="1" customHeight="1" spans="1:20">
      <c r="A827" s="144" t="s">
        <v>1964</v>
      </c>
      <c r="B827" s="134" t="s">
        <v>192</v>
      </c>
      <c r="C827" s="117" t="s">
        <v>118</v>
      </c>
      <c r="D827" s="177" t="s">
        <v>2011</v>
      </c>
      <c r="E827" s="117" t="s">
        <v>1121</v>
      </c>
      <c r="F827" s="147">
        <v>46323</v>
      </c>
      <c r="G827" s="111"/>
      <c r="H827" s="117" t="s">
        <v>1966</v>
      </c>
      <c r="I827" s="117" t="s">
        <v>1967</v>
      </c>
      <c r="J827" s="117" t="s">
        <v>1968</v>
      </c>
      <c r="K827" s="117" t="s">
        <v>1121</v>
      </c>
      <c r="L827" s="177">
        <v>600</v>
      </c>
      <c r="M827" s="201">
        <v>44.6</v>
      </c>
      <c r="N827" s="117"/>
      <c r="O827" s="204">
        <v>46113</v>
      </c>
      <c r="P827" s="137"/>
      <c r="Q827" s="117" t="s">
        <v>1970</v>
      </c>
      <c r="R827" s="117" t="s">
        <v>1512</v>
      </c>
      <c r="S827" s="117" t="s">
        <v>1971</v>
      </c>
      <c r="T827" s="117" t="s">
        <v>1514</v>
      </c>
    </row>
    <row r="828" s="111" customFormat="1" hidden="1" customHeight="1" spans="1:20">
      <c r="A828" s="144" t="s">
        <v>1964</v>
      </c>
      <c r="B828" s="134" t="s">
        <v>192</v>
      </c>
      <c r="C828" s="117" t="s">
        <v>118</v>
      </c>
      <c r="D828" s="202" t="s">
        <v>2012</v>
      </c>
      <c r="E828" s="117" t="s">
        <v>1121</v>
      </c>
      <c r="F828" s="147">
        <v>46323</v>
      </c>
      <c r="G828" s="111"/>
      <c r="H828" s="117" t="s">
        <v>1966</v>
      </c>
      <c r="I828" s="117" t="s">
        <v>1967</v>
      </c>
      <c r="J828" s="117" t="s">
        <v>1968</v>
      </c>
      <c r="K828" s="117" t="s">
        <v>1121</v>
      </c>
      <c r="L828" s="202">
        <v>600</v>
      </c>
      <c r="M828" s="203">
        <v>33.3</v>
      </c>
      <c r="N828" s="117"/>
      <c r="O828" s="205">
        <v>46082</v>
      </c>
      <c r="P828" s="137"/>
      <c r="Q828" s="117" t="s">
        <v>1970</v>
      </c>
      <c r="R828" s="117" t="s">
        <v>1512</v>
      </c>
      <c r="S828" s="117" t="s">
        <v>1971</v>
      </c>
      <c r="T828" s="117" t="s">
        <v>1514</v>
      </c>
    </row>
    <row r="829" s="111" customFormat="1" hidden="1" customHeight="1" spans="1:20">
      <c r="A829" s="144" t="s">
        <v>1964</v>
      </c>
      <c r="B829" s="134" t="s">
        <v>192</v>
      </c>
      <c r="C829" s="117" t="s">
        <v>118</v>
      </c>
      <c r="D829" s="177" t="s">
        <v>2013</v>
      </c>
      <c r="E829" s="117" t="s">
        <v>1121</v>
      </c>
      <c r="F829" s="147">
        <v>46323</v>
      </c>
      <c r="G829" s="111"/>
      <c r="H829" s="117" t="s">
        <v>1966</v>
      </c>
      <c r="I829" s="117" t="s">
        <v>1967</v>
      </c>
      <c r="J829" s="117" t="s">
        <v>1968</v>
      </c>
      <c r="K829" s="117" t="s">
        <v>1121</v>
      </c>
      <c r="L829" s="177">
        <v>600</v>
      </c>
      <c r="M829" s="178">
        <v>25.9</v>
      </c>
      <c r="N829" s="117"/>
      <c r="O829" s="204">
        <v>46174</v>
      </c>
      <c r="P829" s="137"/>
      <c r="Q829" s="117" t="s">
        <v>1970</v>
      </c>
      <c r="R829" s="117" t="s">
        <v>1512</v>
      </c>
      <c r="S829" s="117" t="s">
        <v>1971</v>
      </c>
      <c r="T829" s="117" t="s">
        <v>1514</v>
      </c>
    </row>
    <row r="830" s="111" customFormat="1" hidden="1" customHeight="1" spans="1:20">
      <c r="A830" s="144" t="s">
        <v>1964</v>
      </c>
      <c r="B830" s="134" t="s">
        <v>192</v>
      </c>
      <c r="C830" s="117" t="s">
        <v>118</v>
      </c>
      <c r="D830" s="202" t="s">
        <v>2014</v>
      </c>
      <c r="E830" s="117" t="s">
        <v>1121</v>
      </c>
      <c r="F830" s="147">
        <v>46323</v>
      </c>
      <c r="G830" s="111"/>
      <c r="H830" s="117" t="s">
        <v>1966</v>
      </c>
      <c r="I830" s="117" t="s">
        <v>1967</v>
      </c>
      <c r="J830" s="117" t="s">
        <v>1968</v>
      </c>
      <c r="K830" s="117" t="s">
        <v>1121</v>
      </c>
      <c r="L830" s="202">
        <v>600</v>
      </c>
      <c r="M830" s="203">
        <v>4.3</v>
      </c>
      <c r="N830" s="117"/>
      <c r="O830" s="205">
        <v>46023</v>
      </c>
      <c r="P830" s="137"/>
      <c r="Q830" s="117" t="s">
        <v>1970</v>
      </c>
      <c r="R830" s="117" t="s">
        <v>1512</v>
      </c>
      <c r="S830" s="117" t="s">
        <v>1971</v>
      </c>
      <c r="T830" s="117" t="s">
        <v>1514</v>
      </c>
    </row>
    <row r="831" s="111" customFormat="1" hidden="1" customHeight="1" spans="1:20">
      <c r="A831" s="144" t="s">
        <v>1964</v>
      </c>
      <c r="B831" s="134" t="s">
        <v>192</v>
      </c>
      <c r="C831" s="117" t="s">
        <v>118</v>
      </c>
      <c r="D831" s="177" t="s">
        <v>2015</v>
      </c>
      <c r="E831" s="117" t="s">
        <v>1121</v>
      </c>
      <c r="F831" s="147">
        <v>46323</v>
      </c>
      <c r="G831" s="111"/>
      <c r="H831" s="117" t="s">
        <v>1966</v>
      </c>
      <c r="I831" s="117" t="s">
        <v>1967</v>
      </c>
      <c r="J831" s="117" t="s">
        <v>1968</v>
      </c>
      <c r="K831" s="117" t="s">
        <v>1121</v>
      </c>
      <c r="L831" s="177">
        <v>600</v>
      </c>
      <c r="M831" s="201">
        <v>6.2</v>
      </c>
      <c r="N831" s="117"/>
      <c r="O831" s="204">
        <v>46054</v>
      </c>
      <c r="P831" s="137"/>
      <c r="Q831" s="117" t="s">
        <v>1970</v>
      </c>
      <c r="R831" s="117" t="s">
        <v>1512</v>
      </c>
      <c r="S831" s="117" t="s">
        <v>1971</v>
      </c>
      <c r="T831" s="117" t="s">
        <v>1514</v>
      </c>
    </row>
    <row r="832" s="111" customFormat="1" hidden="1" customHeight="1" spans="1:20">
      <c r="A832" s="144" t="s">
        <v>1508</v>
      </c>
      <c r="B832" s="134" t="s">
        <v>124</v>
      </c>
      <c r="C832" s="117" t="s">
        <v>118</v>
      </c>
      <c r="D832" s="207" t="s">
        <v>2016</v>
      </c>
      <c r="E832" s="117" t="s">
        <v>1707</v>
      </c>
      <c r="F832" s="147">
        <v>46323</v>
      </c>
      <c r="G832" s="111"/>
      <c r="H832" s="208" t="s">
        <v>2017</v>
      </c>
      <c r="I832" s="208" t="s">
        <v>2018</v>
      </c>
      <c r="J832" s="208" t="s">
        <v>2019</v>
      </c>
      <c r="K832" s="117" t="s">
        <v>2020</v>
      </c>
      <c r="L832" s="179">
        <v>2400</v>
      </c>
      <c r="M832" s="181">
        <v>47.1</v>
      </c>
      <c r="N832" s="117"/>
      <c r="O832" s="179">
        <v>3</v>
      </c>
      <c r="P832" s="137"/>
      <c r="Q832" s="117" t="s">
        <v>2021</v>
      </c>
      <c r="R832" s="117" t="s">
        <v>1512</v>
      </c>
      <c r="S832" s="208" t="s">
        <v>2022</v>
      </c>
      <c r="T832" s="117" t="s">
        <v>1514</v>
      </c>
    </row>
    <row r="833" s="111" customFormat="1" hidden="1" customHeight="1" spans="1:20">
      <c r="A833" s="144" t="s">
        <v>1508</v>
      </c>
      <c r="B833" s="134" t="s">
        <v>124</v>
      </c>
      <c r="C833" s="117" t="s">
        <v>118</v>
      </c>
      <c r="D833" s="209" t="s">
        <v>2023</v>
      </c>
      <c r="E833" s="117" t="s">
        <v>1707</v>
      </c>
      <c r="F833" s="147">
        <v>46323</v>
      </c>
      <c r="G833" s="111"/>
      <c r="H833" s="208" t="s">
        <v>2017</v>
      </c>
      <c r="I833" s="208" t="s">
        <v>2018</v>
      </c>
      <c r="J833" s="208" t="s">
        <v>2019</v>
      </c>
      <c r="K833" s="117" t="s">
        <v>2020</v>
      </c>
      <c r="L833" s="182">
        <v>2400</v>
      </c>
      <c r="M833" s="183">
        <v>48.2</v>
      </c>
      <c r="N833" s="117"/>
      <c r="O833" s="182">
        <v>3</v>
      </c>
      <c r="P833" s="137"/>
      <c r="Q833" s="117" t="s">
        <v>2021</v>
      </c>
      <c r="R833" s="117" t="s">
        <v>1512</v>
      </c>
      <c r="S833" s="208" t="s">
        <v>2022</v>
      </c>
      <c r="T833" s="117" t="s">
        <v>1514</v>
      </c>
    </row>
    <row r="834" s="111" customFormat="1" hidden="1" customHeight="1" spans="1:20">
      <c r="A834" s="144" t="s">
        <v>1508</v>
      </c>
      <c r="B834" s="134" t="s">
        <v>124</v>
      </c>
      <c r="C834" s="117" t="s">
        <v>118</v>
      </c>
      <c r="D834" s="207" t="s">
        <v>2024</v>
      </c>
      <c r="E834" s="117" t="s">
        <v>1707</v>
      </c>
      <c r="F834" s="147">
        <v>46323</v>
      </c>
      <c r="G834" s="111"/>
      <c r="H834" s="208" t="s">
        <v>2017</v>
      </c>
      <c r="I834" s="208" t="s">
        <v>2018</v>
      </c>
      <c r="J834" s="208" t="s">
        <v>2019</v>
      </c>
      <c r="K834" s="117" t="s">
        <v>2020</v>
      </c>
      <c r="L834" s="179">
        <v>2400</v>
      </c>
      <c r="M834" s="181">
        <v>47.85</v>
      </c>
      <c r="N834" s="117"/>
      <c r="O834" s="179">
        <v>3</v>
      </c>
      <c r="P834" s="137"/>
      <c r="Q834" s="117" t="s">
        <v>2021</v>
      </c>
      <c r="R834" s="117" t="s">
        <v>1512</v>
      </c>
      <c r="S834" s="208" t="s">
        <v>2022</v>
      </c>
      <c r="T834" s="117" t="s">
        <v>1514</v>
      </c>
    </row>
    <row r="835" s="111" customFormat="1" hidden="1" customHeight="1" spans="1:20">
      <c r="A835" s="144" t="s">
        <v>1508</v>
      </c>
      <c r="B835" s="134" t="s">
        <v>124</v>
      </c>
      <c r="C835" s="117" t="s">
        <v>118</v>
      </c>
      <c r="D835" s="209" t="s">
        <v>2025</v>
      </c>
      <c r="E835" s="117" t="s">
        <v>1707</v>
      </c>
      <c r="F835" s="147">
        <v>46323</v>
      </c>
      <c r="G835" s="111"/>
      <c r="H835" s="208" t="s">
        <v>2017</v>
      </c>
      <c r="I835" s="208" t="s">
        <v>2018</v>
      </c>
      <c r="J835" s="208" t="s">
        <v>2019</v>
      </c>
      <c r="K835" s="117" t="s">
        <v>2020</v>
      </c>
      <c r="L835" s="182">
        <v>2400</v>
      </c>
      <c r="M835" s="183">
        <v>47.95</v>
      </c>
      <c r="N835" s="117"/>
      <c r="O835" s="182">
        <v>3</v>
      </c>
      <c r="P835" s="137"/>
      <c r="Q835" s="117" t="s">
        <v>2021</v>
      </c>
      <c r="R835" s="117" t="s">
        <v>1512</v>
      </c>
      <c r="S835" s="208" t="s">
        <v>2022</v>
      </c>
      <c r="T835" s="117" t="s">
        <v>1514</v>
      </c>
    </row>
    <row r="836" s="111" customFormat="1" hidden="1" customHeight="1" spans="1:20">
      <c r="A836" s="144" t="s">
        <v>1508</v>
      </c>
      <c r="B836" s="134" t="s">
        <v>124</v>
      </c>
      <c r="C836" s="117" t="s">
        <v>118</v>
      </c>
      <c r="D836" s="207" t="s">
        <v>2026</v>
      </c>
      <c r="E836" s="117" t="s">
        <v>1707</v>
      </c>
      <c r="F836" s="147">
        <v>46323</v>
      </c>
      <c r="G836" s="111"/>
      <c r="H836" s="208" t="s">
        <v>2017</v>
      </c>
      <c r="I836" s="208" t="s">
        <v>2018</v>
      </c>
      <c r="J836" s="208" t="s">
        <v>2019</v>
      </c>
      <c r="K836" s="117" t="s">
        <v>2020</v>
      </c>
      <c r="L836" s="179">
        <v>2400</v>
      </c>
      <c r="M836" s="181">
        <v>47.6</v>
      </c>
      <c r="N836" s="117"/>
      <c r="O836" s="179">
        <v>3</v>
      </c>
      <c r="P836" s="137"/>
      <c r="Q836" s="117" t="s">
        <v>2021</v>
      </c>
      <c r="R836" s="117" t="s">
        <v>1512</v>
      </c>
      <c r="S836" s="208" t="s">
        <v>2022</v>
      </c>
      <c r="T836" s="117" t="s">
        <v>1514</v>
      </c>
    </row>
    <row r="837" s="111" customFormat="1" hidden="1" customHeight="1" spans="1:20">
      <c r="A837" s="144" t="s">
        <v>1508</v>
      </c>
      <c r="B837" s="134" t="s">
        <v>124</v>
      </c>
      <c r="C837" s="117" t="s">
        <v>118</v>
      </c>
      <c r="D837" s="209" t="s">
        <v>2027</v>
      </c>
      <c r="E837" s="117" t="s">
        <v>1707</v>
      </c>
      <c r="F837" s="147">
        <v>46323</v>
      </c>
      <c r="G837" s="111"/>
      <c r="H837" s="208" t="s">
        <v>2017</v>
      </c>
      <c r="I837" s="208" t="s">
        <v>2018</v>
      </c>
      <c r="J837" s="208" t="s">
        <v>2019</v>
      </c>
      <c r="K837" s="117" t="s">
        <v>2020</v>
      </c>
      <c r="L837" s="182">
        <v>2400</v>
      </c>
      <c r="M837" s="183">
        <v>47.8</v>
      </c>
      <c r="N837" s="117"/>
      <c r="O837" s="182">
        <v>3</v>
      </c>
      <c r="P837" s="137"/>
      <c r="Q837" s="117" t="s">
        <v>2021</v>
      </c>
      <c r="R837" s="117" t="s">
        <v>1512</v>
      </c>
      <c r="S837" s="208" t="s">
        <v>2022</v>
      </c>
      <c r="T837" s="117" t="s">
        <v>1514</v>
      </c>
    </row>
    <row r="838" s="111" customFormat="1" hidden="1" customHeight="1" spans="1:20">
      <c r="A838" s="144" t="s">
        <v>1508</v>
      </c>
      <c r="B838" s="134" t="s">
        <v>124</v>
      </c>
      <c r="C838" s="117" t="s">
        <v>118</v>
      </c>
      <c r="D838" s="207" t="s">
        <v>2028</v>
      </c>
      <c r="E838" s="117" t="s">
        <v>1707</v>
      </c>
      <c r="F838" s="147">
        <v>46323</v>
      </c>
      <c r="G838" s="111"/>
      <c r="H838" s="208" t="s">
        <v>2017</v>
      </c>
      <c r="I838" s="208" t="s">
        <v>2018</v>
      </c>
      <c r="J838" s="208" t="s">
        <v>2019</v>
      </c>
      <c r="K838" s="117" t="s">
        <v>2020</v>
      </c>
      <c r="L838" s="179">
        <v>2400</v>
      </c>
      <c r="M838" s="181">
        <v>47.65</v>
      </c>
      <c r="N838" s="117"/>
      <c r="O838" s="179">
        <v>3</v>
      </c>
      <c r="P838" s="137"/>
      <c r="Q838" s="117" t="s">
        <v>2021</v>
      </c>
      <c r="R838" s="117" t="s">
        <v>1512</v>
      </c>
      <c r="S838" s="208" t="s">
        <v>2022</v>
      </c>
      <c r="T838" s="117" t="s">
        <v>1514</v>
      </c>
    </row>
    <row r="839" s="111" customFormat="1" hidden="1" customHeight="1" spans="1:20">
      <c r="A839" s="144" t="s">
        <v>1508</v>
      </c>
      <c r="B839" s="134" t="s">
        <v>124</v>
      </c>
      <c r="C839" s="117" t="s">
        <v>118</v>
      </c>
      <c r="D839" s="209" t="s">
        <v>2029</v>
      </c>
      <c r="E839" s="117" t="s">
        <v>1707</v>
      </c>
      <c r="F839" s="147">
        <v>46323</v>
      </c>
      <c r="G839" s="111"/>
      <c r="H839" s="208" t="s">
        <v>2017</v>
      </c>
      <c r="I839" s="208" t="s">
        <v>2018</v>
      </c>
      <c r="J839" s="208" t="s">
        <v>2019</v>
      </c>
      <c r="K839" s="117" t="s">
        <v>2020</v>
      </c>
      <c r="L839" s="182">
        <v>2400</v>
      </c>
      <c r="M839" s="183">
        <v>47.3</v>
      </c>
      <c r="N839" s="117"/>
      <c r="O839" s="182">
        <v>3</v>
      </c>
      <c r="P839" s="137"/>
      <c r="Q839" s="117" t="s">
        <v>2021</v>
      </c>
      <c r="R839" s="117" t="s">
        <v>1512</v>
      </c>
      <c r="S839" s="208" t="s">
        <v>2022</v>
      </c>
      <c r="T839" s="117" t="s">
        <v>1514</v>
      </c>
    </row>
    <row r="840" s="111" customFormat="1" hidden="1" customHeight="1" spans="1:20">
      <c r="A840" s="144" t="s">
        <v>1508</v>
      </c>
      <c r="B840" s="134" t="s">
        <v>124</v>
      </c>
      <c r="C840" s="117" t="s">
        <v>118</v>
      </c>
      <c r="D840" s="207" t="s">
        <v>2030</v>
      </c>
      <c r="E840" s="117" t="s">
        <v>1707</v>
      </c>
      <c r="F840" s="147">
        <v>46323</v>
      </c>
      <c r="G840" s="111"/>
      <c r="H840" s="208" t="s">
        <v>2017</v>
      </c>
      <c r="I840" s="208" t="s">
        <v>2018</v>
      </c>
      <c r="J840" s="208" t="s">
        <v>2019</v>
      </c>
      <c r="K840" s="117" t="s">
        <v>2020</v>
      </c>
      <c r="L840" s="179">
        <v>2400</v>
      </c>
      <c r="M840" s="181">
        <v>32.05</v>
      </c>
      <c r="N840" s="117"/>
      <c r="O840" s="179">
        <v>2</v>
      </c>
      <c r="P840" s="137"/>
      <c r="Q840" s="117" t="s">
        <v>2021</v>
      </c>
      <c r="R840" s="117" t="s">
        <v>1512</v>
      </c>
      <c r="S840" s="208" t="s">
        <v>2022</v>
      </c>
      <c r="T840" s="117" t="s">
        <v>1514</v>
      </c>
    </row>
    <row r="841" s="111" customFormat="1" hidden="1" customHeight="1" spans="1:20">
      <c r="A841" s="144" t="s">
        <v>1508</v>
      </c>
      <c r="B841" s="134" t="s">
        <v>124</v>
      </c>
      <c r="C841" s="117" t="s">
        <v>118</v>
      </c>
      <c r="D841" s="209" t="s">
        <v>2031</v>
      </c>
      <c r="E841" s="117" t="s">
        <v>1707</v>
      </c>
      <c r="F841" s="147">
        <v>46323</v>
      </c>
      <c r="G841" s="111"/>
      <c r="H841" s="208" t="s">
        <v>2017</v>
      </c>
      <c r="I841" s="208" t="s">
        <v>2018</v>
      </c>
      <c r="J841" s="208" t="s">
        <v>2019</v>
      </c>
      <c r="K841" s="117" t="s">
        <v>2020</v>
      </c>
      <c r="L841" s="182">
        <v>2400</v>
      </c>
      <c r="M841" s="183">
        <v>25</v>
      </c>
      <c r="N841" s="117"/>
      <c r="O841" s="182">
        <v>3</v>
      </c>
      <c r="P841" s="137"/>
      <c r="Q841" s="117" t="s">
        <v>2021</v>
      </c>
      <c r="R841" s="117" t="s">
        <v>1512</v>
      </c>
      <c r="S841" s="208" t="s">
        <v>2022</v>
      </c>
      <c r="T841" s="117" t="s">
        <v>1514</v>
      </c>
    </row>
    <row r="842" s="111" customFormat="1" hidden="1" customHeight="1" spans="1:20">
      <c r="A842" s="144" t="s">
        <v>1508</v>
      </c>
      <c r="B842" s="134" t="s">
        <v>124</v>
      </c>
      <c r="C842" s="117" t="s">
        <v>118</v>
      </c>
      <c r="D842" s="207" t="s">
        <v>2016</v>
      </c>
      <c r="E842" s="117" t="s">
        <v>1707</v>
      </c>
      <c r="F842" s="147">
        <v>46323</v>
      </c>
      <c r="G842" s="111"/>
      <c r="H842" s="208" t="s">
        <v>2017</v>
      </c>
      <c r="I842" s="208" t="s">
        <v>2018</v>
      </c>
      <c r="J842" s="208" t="s">
        <v>2019</v>
      </c>
      <c r="K842" s="117" t="s">
        <v>2020</v>
      </c>
      <c r="L842" s="179">
        <v>900</v>
      </c>
      <c r="M842" s="181">
        <v>30.65</v>
      </c>
      <c r="N842" s="117"/>
      <c r="O842" s="179">
        <v>5</v>
      </c>
      <c r="P842" s="137"/>
      <c r="Q842" s="117" t="s">
        <v>2021</v>
      </c>
      <c r="R842" s="117" t="s">
        <v>1512</v>
      </c>
      <c r="S842" s="208" t="s">
        <v>2022</v>
      </c>
      <c r="T842" s="117" t="s">
        <v>1514</v>
      </c>
    </row>
    <row r="843" s="111" customFormat="1" hidden="1" customHeight="1" spans="1:20">
      <c r="A843" s="144" t="s">
        <v>1508</v>
      </c>
      <c r="B843" s="134" t="s">
        <v>124</v>
      </c>
      <c r="C843" s="117" t="s">
        <v>118</v>
      </c>
      <c r="D843" s="209" t="s">
        <v>2023</v>
      </c>
      <c r="E843" s="117" t="s">
        <v>1707</v>
      </c>
      <c r="F843" s="147">
        <v>46323</v>
      </c>
      <c r="G843" s="111"/>
      <c r="H843" s="208" t="s">
        <v>2017</v>
      </c>
      <c r="I843" s="208" t="s">
        <v>2018</v>
      </c>
      <c r="J843" s="208" t="s">
        <v>2019</v>
      </c>
      <c r="K843" s="117" t="s">
        <v>2020</v>
      </c>
      <c r="L843" s="182">
        <v>900</v>
      </c>
      <c r="M843" s="183">
        <v>30.55</v>
      </c>
      <c r="N843" s="117"/>
      <c r="O843" s="182">
        <v>5</v>
      </c>
      <c r="P843" s="137"/>
      <c r="Q843" s="117" t="s">
        <v>2021</v>
      </c>
      <c r="R843" s="117" t="s">
        <v>1512</v>
      </c>
      <c r="S843" s="208" t="s">
        <v>2022</v>
      </c>
      <c r="T843" s="117" t="s">
        <v>1514</v>
      </c>
    </row>
    <row r="844" s="111" customFormat="1" hidden="1" customHeight="1" spans="1:20">
      <c r="A844" s="144" t="s">
        <v>1508</v>
      </c>
      <c r="B844" s="134" t="s">
        <v>124</v>
      </c>
      <c r="C844" s="117" t="s">
        <v>118</v>
      </c>
      <c r="D844" s="207" t="s">
        <v>2024</v>
      </c>
      <c r="E844" s="117" t="s">
        <v>1707</v>
      </c>
      <c r="F844" s="147">
        <v>46323</v>
      </c>
      <c r="G844" s="111"/>
      <c r="H844" s="208" t="s">
        <v>2017</v>
      </c>
      <c r="I844" s="208" t="s">
        <v>2018</v>
      </c>
      <c r="J844" s="208" t="s">
        <v>2019</v>
      </c>
      <c r="K844" s="117" t="s">
        <v>2020</v>
      </c>
      <c r="L844" s="179">
        <v>900</v>
      </c>
      <c r="M844" s="181">
        <v>30.65</v>
      </c>
      <c r="N844" s="117"/>
      <c r="O844" s="179">
        <v>5</v>
      </c>
      <c r="P844" s="137"/>
      <c r="Q844" s="117" t="s">
        <v>2021</v>
      </c>
      <c r="R844" s="117" t="s">
        <v>1512</v>
      </c>
      <c r="S844" s="208" t="s">
        <v>2022</v>
      </c>
      <c r="T844" s="117" t="s">
        <v>1514</v>
      </c>
    </row>
    <row r="845" s="111" customFormat="1" hidden="1" customHeight="1" spans="1:20">
      <c r="A845" s="144" t="s">
        <v>1508</v>
      </c>
      <c r="B845" s="134" t="s">
        <v>124</v>
      </c>
      <c r="C845" s="117" t="s">
        <v>118</v>
      </c>
      <c r="D845" s="209" t="s">
        <v>2025</v>
      </c>
      <c r="E845" s="117" t="s">
        <v>1707</v>
      </c>
      <c r="F845" s="147">
        <v>46323</v>
      </c>
      <c r="G845" s="111"/>
      <c r="H845" s="208" t="s">
        <v>2017</v>
      </c>
      <c r="I845" s="208" t="s">
        <v>2018</v>
      </c>
      <c r="J845" s="208" t="s">
        <v>2019</v>
      </c>
      <c r="K845" s="117" t="s">
        <v>2020</v>
      </c>
      <c r="L845" s="182">
        <v>900</v>
      </c>
      <c r="M845" s="183">
        <v>30.6</v>
      </c>
      <c r="N845" s="117"/>
      <c r="O845" s="182">
        <v>5</v>
      </c>
      <c r="P845" s="137"/>
      <c r="Q845" s="117" t="s">
        <v>2021</v>
      </c>
      <c r="R845" s="117" t="s">
        <v>1512</v>
      </c>
      <c r="S845" s="208" t="s">
        <v>2022</v>
      </c>
      <c r="T845" s="117" t="s">
        <v>1514</v>
      </c>
    </row>
    <row r="846" s="111" customFormat="1" hidden="1" customHeight="1" spans="1:20">
      <c r="A846" s="144" t="s">
        <v>1508</v>
      </c>
      <c r="B846" s="134" t="s">
        <v>124</v>
      </c>
      <c r="C846" s="117" t="s">
        <v>118</v>
      </c>
      <c r="D846" s="207" t="s">
        <v>2026</v>
      </c>
      <c r="E846" s="117" t="s">
        <v>1707</v>
      </c>
      <c r="F846" s="147">
        <v>46323</v>
      </c>
      <c r="G846" s="111"/>
      <c r="H846" s="208" t="s">
        <v>2017</v>
      </c>
      <c r="I846" s="208" t="s">
        <v>2018</v>
      </c>
      <c r="J846" s="208" t="s">
        <v>2019</v>
      </c>
      <c r="K846" s="117" t="s">
        <v>2020</v>
      </c>
      <c r="L846" s="179">
        <v>900</v>
      </c>
      <c r="M846" s="181">
        <v>30.5</v>
      </c>
      <c r="N846" s="117"/>
      <c r="O846" s="179">
        <v>5</v>
      </c>
      <c r="P846" s="137"/>
      <c r="Q846" s="117" t="s">
        <v>2021</v>
      </c>
      <c r="R846" s="117" t="s">
        <v>1512</v>
      </c>
      <c r="S846" s="208" t="s">
        <v>2022</v>
      </c>
      <c r="T846" s="117" t="s">
        <v>1514</v>
      </c>
    </row>
    <row r="847" s="111" customFormat="1" hidden="1" customHeight="1" spans="1:20">
      <c r="A847" s="144" t="s">
        <v>1508</v>
      </c>
      <c r="B847" s="134" t="s">
        <v>124</v>
      </c>
      <c r="C847" s="117" t="s">
        <v>118</v>
      </c>
      <c r="D847" s="209" t="s">
        <v>2027</v>
      </c>
      <c r="E847" s="117" t="s">
        <v>1707</v>
      </c>
      <c r="F847" s="147">
        <v>46323</v>
      </c>
      <c r="G847" s="111"/>
      <c r="H847" s="208" t="s">
        <v>2017</v>
      </c>
      <c r="I847" s="208" t="s">
        <v>2018</v>
      </c>
      <c r="J847" s="208" t="s">
        <v>2019</v>
      </c>
      <c r="K847" s="117" t="s">
        <v>2020</v>
      </c>
      <c r="L847" s="182">
        <v>900</v>
      </c>
      <c r="M847" s="183">
        <v>6.15</v>
      </c>
      <c r="N847" s="117"/>
      <c r="O847" s="182">
        <v>1</v>
      </c>
      <c r="P847" s="137"/>
      <c r="Q847" s="117" t="s">
        <v>2021</v>
      </c>
      <c r="R847" s="117" t="s">
        <v>1512</v>
      </c>
      <c r="S847" s="208" t="s">
        <v>2022</v>
      </c>
      <c r="T847" s="117" t="s">
        <v>1514</v>
      </c>
    </row>
    <row r="848" s="111" customFormat="1" hidden="1" customHeight="1" spans="1:20">
      <c r="A848" s="144" t="s">
        <v>1508</v>
      </c>
      <c r="B848" s="134" t="s">
        <v>124</v>
      </c>
      <c r="C848" s="117" t="s">
        <v>118</v>
      </c>
      <c r="D848" s="207" t="s">
        <v>2032</v>
      </c>
      <c r="E848" s="117" t="s">
        <v>1707</v>
      </c>
      <c r="F848" s="147">
        <v>46323</v>
      </c>
      <c r="G848" s="111"/>
      <c r="H848" s="208" t="s">
        <v>2017</v>
      </c>
      <c r="I848" s="208" t="s">
        <v>2018</v>
      </c>
      <c r="J848" s="208" t="s">
        <v>2019</v>
      </c>
      <c r="K848" s="117" t="s">
        <v>2020</v>
      </c>
      <c r="L848" s="179">
        <v>900</v>
      </c>
      <c r="M848" s="181">
        <v>5.7</v>
      </c>
      <c r="N848" s="117"/>
      <c r="O848" s="179">
        <v>2</v>
      </c>
      <c r="P848" s="137"/>
      <c r="Q848" s="117" t="s">
        <v>2021</v>
      </c>
      <c r="R848" s="117" t="s">
        <v>1512</v>
      </c>
      <c r="S848" s="208" t="s">
        <v>2022</v>
      </c>
      <c r="T848" s="117" t="s">
        <v>1514</v>
      </c>
    </row>
    <row r="849" s="111" customFormat="1" hidden="1" customHeight="1" spans="1:20">
      <c r="A849" s="144" t="s">
        <v>165</v>
      </c>
      <c r="B849" s="134" t="s">
        <v>163</v>
      </c>
      <c r="C849" s="144" t="s">
        <v>118</v>
      </c>
      <c r="D849" s="210" t="s">
        <v>2033</v>
      </c>
      <c r="E849" s="117" t="s">
        <v>1121</v>
      </c>
      <c r="F849" s="147">
        <v>46323</v>
      </c>
      <c r="G849" s="111"/>
      <c r="H849" s="117" t="s">
        <v>2034</v>
      </c>
      <c r="I849" s="117" t="s">
        <v>2035</v>
      </c>
      <c r="J849" s="211" t="s">
        <v>2036</v>
      </c>
      <c r="K849" s="117" t="s">
        <v>2037</v>
      </c>
      <c r="L849" s="212">
        <v>1800</v>
      </c>
      <c r="M849" s="213">
        <v>39.1</v>
      </c>
      <c r="N849" s="117"/>
      <c r="O849" s="214">
        <v>3</v>
      </c>
      <c r="P849" s="137"/>
      <c r="Q849" s="117" t="s">
        <v>2038</v>
      </c>
      <c r="R849" s="117" t="s">
        <v>1512</v>
      </c>
      <c r="S849" s="215" t="s">
        <v>2039</v>
      </c>
      <c r="T849" s="117" t="s">
        <v>1514</v>
      </c>
    </row>
    <row r="850" s="111" customFormat="1" hidden="1" customHeight="1" spans="1:20">
      <c r="A850" s="144" t="s">
        <v>165</v>
      </c>
      <c r="B850" s="134" t="s">
        <v>163</v>
      </c>
      <c r="C850" s="144" t="s">
        <v>118</v>
      </c>
      <c r="D850" s="215" t="s">
        <v>2040</v>
      </c>
      <c r="E850" s="117" t="s">
        <v>1121</v>
      </c>
      <c r="F850" s="147">
        <v>46323</v>
      </c>
      <c r="G850" s="111"/>
      <c r="H850" s="117" t="s">
        <v>2034</v>
      </c>
      <c r="I850" s="117" t="s">
        <v>2035</v>
      </c>
      <c r="J850" s="211" t="s">
        <v>2036</v>
      </c>
      <c r="K850" s="117" t="s">
        <v>2037</v>
      </c>
      <c r="L850" s="216">
        <v>1800</v>
      </c>
      <c r="M850" s="217">
        <v>38.8</v>
      </c>
      <c r="N850" s="117"/>
      <c r="O850" s="218">
        <v>3</v>
      </c>
      <c r="P850" s="137"/>
      <c r="Q850" s="117" t="s">
        <v>2038</v>
      </c>
      <c r="R850" s="117" t="s">
        <v>1512</v>
      </c>
      <c r="S850" s="215" t="s">
        <v>2039</v>
      </c>
      <c r="T850" s="117" t="s">
        <v>1514</v>
      </c>
    </row>
    <row r="851" s="111" customFormat="1" hidden="1" customHeight="1" spans="1:20">
      <c r="A851" s="144" t="s">
        <v>165</v>
      </c>
      <c r="B851" s="134" t="s">
        <v>163</v>
      </c>
      <c r="C851" s="144" t="s">
        <v>118</v>
      </c>
      <c r="D851" s="210" t="s">
        <v>2041</v>
      </c>
      <c r="E851" s="117" t="s">
        <v>1121</v>
      </c>
      <c r="F851" s="147">
        <v>46323</v>
      </c>
      <c r="G851" s="111"/>
      <c r="H851" s="117" t="s">
        <v>2034</v>
      </c>
      <c r="I851" s="117" t="s">
        <v>2035</v>
      </c>
      <c r="J851" s="211" t="s">
        <v>2036</v>
      </c>
      <c r="K851" s="117" t="s">
        <v>2037</v>
      </c>
      <c r="L851" s="212">
        <v>1800</v>
      </c>
      <c r="M851" s="213">
        <v>38.6</v>
      </c>
      <c r="N851" s="117"/>
      <c r="O851" s="214">
        <v>3</v>
      </c>
      <c r="P851" s="137"/>
      <c r="Q851" s="117" t="s">
        <v>2038</v>
      </c>
      <c r="R851" s="117" t="s">
        <v>1512</v>
      </c>
      <c r="S851" s="215" t="s">
        <v>2039</v>
      </c>
      <c r="T851" s="117" t="s">
        <v>1514</v>
      </c>
    </row>
    <row r="852" s="111" customFormat="1" hidden="1" customHeight="1" spans="1:20">
      <c r="A852" s="144" t="s">
        <v>165</v>
      </c>
      <c r="B852" s="134" t="s">
        <v>163</v>
      </c>
      <c r="C852" s="144" t="s">
        <v>118</v>
      </c>
      <c r="D852" s="215" t="s">
        <v>2042</v>
      </c>
      <c r="E852" s="117" t="s">
        <v>1121</v>
      </c>
      <c r="F852" s="147">
        <v>46323</v>
      </c>
      <c r="G852" s="111"/>
      <c r="H852" s="117" t="s">
        <v>2034</v>
      </c>
      <c r="I852" s="117" t="s">
        <v>2035</v>
      </c>
      <c r="J852" s="211" t="s">
        <v>2036</v>
      </c>
      <c r="K852" s="117" t="s">
        <v>2037</v>
      </c>
      <c r="L852" s="216">
        <v>1800</v>
      </c>
      <c r="M852" s="217">
        <v>38.8</v>
      </c>
      <c r="N852" s="117"/>
      <c r="O852" s="218">
        <v>3</v>
      </c>
      <c r="P852" s="137"/>
      <c r="Q852" s="117" t="s">
        <v>2038</v>
      </c>
      <c r="R852" s="117" t="s">
        <v>1512</v>
      </c>
      <c r="S852" s="215" t="s">
        <v>2039</v>
      </c>
      <c r="T852" s="117" t="s">
        <v>1514</v>
      </c>
    </row>
    <row r="853" s="111" customFormat="1" hidden="1" customHeight="1" spans="1:20">
      <c r="A853" s="144" t="s">
        <v>165</v>
      </c>
      <c r="B853" s="134" t="s">
        <v>163</v>
      </c>
      <c r="C853" s="144" t="s">
        <v>118</v>
      </c>
      <c r="D853" s="210" t="s">
        <v>2043</v>
      </c>
      <c r="E853" s="117" t="s">
        <v>1121</v>
      </c>
      <c r="F853" s="147">
        <v>46323</v>
      </c>
      <c r="G853" s="111"/>
      <c r="H853" s="117" t="s">
        <v>2034</v>
      </c>
      <c r="I853" s="117" t="s">
        <v>2035</v>
      </c>
      <c r="J853" s="211" t="s">
        <v>2036</v>
      </c>
      <c r="K853" s="117" t="s">
        <v>2037</v>
      </c>
      <c r="L853" s="212">
        <v>1800</v>
      </c>
      <c r="M853" s="213">
        <v>38.7</v>
      </c>
      <c r="N853" s="117"/>
      <c r="O853" s="214">
        <v>3</v>
      </c>
      <c r="P853" s="137"/>
      <c r="Q853" s="117" t="s">
        <v>2038</v>
      </c>
      <c r="R853" s="117" t="s">
        <v>1512</v>
      </c>
      <c r="S853" s="215" t="s">
        <v>2039</v>
      </c>
      <c r="T853" s="117" t="s">
        <v>1514</v>
      </c>
    </row>
    <row r="854" s="111" customFormat="1" hidden="1" customHeight="1" spans="1:20">
      <c r="A854" s="144" t="s">
        <v>165</v>
      </c>
      <c r="B854" s="134" t="s">
        <v>163</v>
      </c>
      <c r="C854" s="144" t="s">
        <v>118</v>
      </c>
      <c r="D854" s="215" t="s">
        <v>2044</v>
      </c>
      <c r="E854" s="117" t="s">
        <v>1121</v>
      </c>
      <c r="F854" s="147">
        <v>46323</v>
      </c>
      <c r="G854" s="111"/>
      <c r="H854" s="117" t="s">
        <v>2034</v>
      </c>
      <c r="I854" s="117" t="s">
        <v>2035</v>
      </c>
      <c r="J854" s="211" t="s">
        <v>2036</v>
      </c>
      <c r="K854" s="117" t="s">
        <v>2037</v>
      </c>
      <c r="L854" s="216">
        <v>1800</v>
      </c>
      <c r="M854" s="217">
        <v>38.9</v>
      </c>
      <c r="N854" s="117"/>
      <c r="O854" s="218">
        <v>3</v>
      </c>
      <c r="P854" s="137"/>
      <c r="Q854" s="117" t="s">
        <v>2038</v>
      </c>
      <c r="R854" s="117" t="s">
        <v>1512</v>
      </c>
      <c r="S854" s="215" t="s">
        <v>2039</v>
      </c>
      <c r="T854" s="117" t="s">
        <v>1514</v>
      </c>
    </row>
    <row r="855" s="111" customFormat="1" hidden="1" customHeight="1" spans="1:20">
      <c r="A855" s="144" t="s">
        <v>165</v>
      </c>
      <c r="B855" s="134" t="s">
        <v>163</v>
      </c>
      <c r="C855" s="144" t="s">
        <v>118</v>
      </c>
      <c r="D855" s="210" t="s">
        <v>2045</v>
      </c>
      <c r="E855" s="117" t="s">
        <v>1121</v>
      </c>
      <c r="F855" s="147">
        <v>46323</v>
      </c>
      <c r="G855" s="111"/>
      <c r="H855" s="117" t="s">
        <v>2034</v>
      </c>
      <c r="I855" s="117" t="s">
        <v>2035</v>
      </c>
      <c r="J855" s="211" t="s">
        <v>2036</v>
      </c>
      <c r="K855" s="117" t="s">
        <v>2037</v>
      </c>
      <c r="L855" s="212">
        <v>1800</v>
      </c>
      <c r="M855" s="213">
        <v>13</v>
      </c>
      <c r="N855" s="117"/>
      <c r="O855" s="214">
        <v>1</v>
      </c>
      <c r="P855" s="137"/>
      <c r="Q855" s="117" t="s">
        <v>2038</v>
      </c>
      <c r="R855" s="117" t="s">
        <v>1512</v>
      </c>
      <c r="S855" s="215" t="s">
        <v>2039</v>
      </c>
      <c r="T855" s="117" t="s">
        <v>1514</v>
      </c>
    </row>
    <row r="856" s="111" customFormat="1" hidden="1" customHeight="1" spans="1:20">
      <c r="A856" s="144" t="s">
        <v>165</v>
      </c>
      <c r="B856" s="134" t="s">
        <v>163</v>
      </c>
      <c r="C856" s="144" t="s">
        <v>118</v>
      </c>
      <c r="D856" s="215" t="s">
        <v>2046</v>
      </c>
      <c r="E856" s="117" t="s">
        <v>1121</v>
      </c>
      <c r="F856" s="147">
        <v>46323</v>
      </c>
      <c r="G856" s="111"/>
      <c r="H856" s="117" t="s">
        <v>2034</v>
      </c>
      <c r="I856" s="117" t="s">
        <v>2035</v>
      </c>
      <c r="J856" s="211" t="s">
        <v>2036</v>
      </c>
      <c r="K856" s="117" t="s">
        <v>2037</v>
      </c>
      <c r="L856" s="216">
        <v>1800</v>
      </c>
      <c r="M856" s="217">
        <v>6.6</v>
      </c>
      <c r="N856" s="117"/>
      <c r="O856" s="218">
        <v>2</v>
      </c>
      <c r="P856" s="137"/>
      <c r="Q856" s="117" t="s">
        <v>2038</v>
      </c>
      <c r="R856" s="117" t="s">
        <v>1512</v>
      </c>
      <c r="S856" s="215" t="s">
        <v>2039</v>
      </c>
      <c r="T856" s="117" t="s">
        <v>1514</v>
      </c>
    </row>
    <row r="857" s="111" customFormat="1" hidden="1" customHeight="1" spans="1:20">
      <c r="A857" s="144" t="s">
        <v>165</v>
      </c>
      <c r="B857" s="134" t="s">
        <v>163</v>
      </c>
      <c r="C857" s="144" t="s">
        <v>118</v>
      </c>
      <c r="D857" s="210" t="s">
        <v>2047</v>
      </c>
      <c r="E857" s="117" t="s">
        <v>1121</v>
      </c>
      <c r="F857" s="147">
        <v>46323</v>
      </c>
      <c r="G857" s="111"/>
      <c r="H857" s="117" t="s">
        <v>2034</v>
      </c>
      <c r="I857" s="117" t="s">
        <v>2035</v>
      </c>
      <c r="J857" s="211" t="s">
        <v>2036</v>
      </c>
      <c r="K857" s="117" t="s">
        <v>2037</v>
      </c>
      <c r="L857" s="212">
        <v>1500</v>
      </c>
      <c r="M857" s="213">
        <v>44.9</v>
      </c>
      <c r="N857" s="117"/>
      <c r="O857" s="214">
        <v>4</v>
      </c>
      <c r="P857" s="137"/>
      <c r="Q857" s="117" t="s">
        <v>2038</v>
      </c>
      <c r="R857" s="117" t="s">
        <v>1512</v>
      </c>
      <c r="S857" s="215" t="s">
        <v>2039</v>
      </c>
      <c r="T857" s="117" t="s">
        <v>1514</v>
      </c>
    </row>
    <row r="858" s="111" customFormat="1" hidden="1" customHeight="1" spans="1:20">
      <c r="A858" s="144" t="s">
        <v>165</v>
      </c>
      <c r="B858" s="134" t="s">
        <v>163</v>
      </c>
      <c r="C858" s="144" t="s">
        <v>118</v>
      </c>
      <c r="D858" s="215" t="s">
        <v>2048</v>
      </c>
      <c r="E858" s="117" t="s">
        <v>1121</v>
      </c>
      <c r="F858" s="147">
        <v>46323</v>
      </c>
      <c r="G858" s="111"/>
      <c r="H858" s="117" t="s">
        <v>2034</v>
      </c>
      <c r="I858" s="117" t="s">
        <v>2035</v>
      </c>
      <c r="J858" s="211" t="s">
        <v>2036</v>
      </c>
      <c r="K858" s="117" t="s">
        <v>2037</v>
      </c>
      <c r="L858" s="216">
        <v>1500</v>
      </c>
      <c r="M858" s="217">
        <v>43.8</v>
      </c>
      <c r="N858" s="117"/>
      <c r="O858" s="218">
        <v>4</v>
      </c>
      <c r="P858" s="137"/>
      <c r="Q858" s="117" t="s">
        <v>2038</v>
      </c>
      <c r="R858" s="117" t="s">
        <v>1512</v>
      </c>
      <c r="S858" s="215" t="s">
        <v>2039</v>
      </c>
      <c r="T858" s="117" t="s">
        <v>1514</v>
      </c>
    </row>
    <row r="859" s="111" customFormat="1" hidden="1" customHeight="1" spans="1:20">
      <c r="A859" s="144" t="s">
        <v>165</v>
      </c>
      <c r="B859" s="134" t="s">
        <v>163</v>
      </c>
      <c r="C859" s="144" t="s">
        <v>118</v>
      </c>
      <c r="D859" s="210" t="s">
        <v>2049</v>
      </c>
      <c r="E859" s="117" t="s">
        <v>1121</v>
      </c>
      <c r="F859" s="147">
        <v>46323</v>
      </c>
      <c r="G859" s="111"/>
      <c r="H859" s="117" t="s">
        <v>2034</v>
      </c>
      <c r="I859" s="117" t="s">
        <v>2035</v>
      </c>
      <c r="J859" s="211" t="s">
        <v>2036</v>
      </c>
      <c r="K859" s="117" t="s">
        <v>2037</v>
      </c>
      <c r="L859" s="212">
        <v>1500</v>
      </c>
      <c r="M859" s="213">
        <v>45</v>
      </c>
      <c r="N859" s="117"/>
      <c r="O859" s="214">
        <v>4</v>
      </c>
      <c r="P859" s="137"/>
      <c r="Q859" s="117" t="s">
        <v>2038</v>
      </c>
      <c r="R859" s="117" t="s">
        <v>1512</v>
      </c>
      <c r="S859" s="215" t="s">
        <v>2039</v>
      </c>
      <c r="T859" s="117" t="s">
        <v>1514</v>
      </c>
    </row>
    <row r="860" s="111" customFormat="1" hidden="1" customHeight="1" spans="1:20">
      <c r="A860" s="144" t="s">
        <v>165</v>
      </c>
      <c r="B860" s="134" t="s">
        <v>163</v>
      </c>
      <c r="C860" s="144" t="s">
        <v>118</v>
      </c>
      <c r="D860" s="215" t="s">
        <v>2050</v>
      </c>
      <c r="E860" s="117" t="s">
        <v>1121</v>
      </c>
      <c r="F860" s="147">
        <v>46323</v>
      </c>
      <c r="G860" s="111"/>
      <c r="H860" s="117" t="s">
        <v>2034</v>
      </c>
      <c r="I860" s="117" t="s">
        <v>2035</v>
      </c>
      <c r="J860" s="211" t="s">
        <v>2036</v>
      </c>
      <c r="K860" s="117" t="s">
        <v>2037</v>
      </c>
      <c r="L860" s="216">
        <v>1500</v>
      </c>
      <c r="M860" s="217">
        <v>44.9</v>
      </c>
      <c r="N860" s="117"/>
      <c r="O860" s="218">
        <v>4</v>
      </c>
      <c r="P860" s="137"/>
      <c r="Q860" s="117" t="s">
        <v>2038</v>
      </c>
      <c r="R860" s="117" t="s">
        <v>1512</v>
      </c>
      <c r="S860" s="215" t="s">
        <v>2039</v>
      </c>
      <c r="T860" s="117" t="s">
        <v>1514</v>
      </c>
    </row>
    <row r="861" s="111" customFormat="1" hidden="1" customHeight="1" spans="1:20">
      <c r="A861" s="144" t="s">
        <v>165</v>
      </c>
      <c r="B861" s="134" t="s">
        <v>163</v>
      </c>
      <c r="C861" s="144" t="s">
        <v>118</v>
      </c>
      <c r="D861" s="210" t="s">
        <v>2051</v>
      </c>
      <c r="E861" s="117" t="s">
        <v>1121</v>
      </c>
      <c r="F861" s="147">
        <v>46323</v>
      </c>
      <c r="G861" s="111"/>
      <c r="H861" s="117" t="s">
        <v>2034</v>
      </c>
      <c r="I861" s="117" t="s">
        <v>2035</v>
      </c>
      <c r="J861" s="211" t="s">
        <v>2036</v>
      </c>
      <c r="K861" s="117" t="s">
        <v>2037</v>
      </c>
      <c r="L861" s="212">
        <v>1500</v>
      </c>
      <c r="M861" s="213">
        <v>33.7</v>
      </c>
      <c r="N861" s="117"/>
      <c r="O861" s="214">
        <v>3</v>
      </c>
      <c r="P861" s="137"/>
      <c r="Q861" s="117" t="s">
        <v>2038</v>
      </c>
      <c r="R861" s="117" t="s">
        <v>1512</v>
      </c>
      <c r="S861" s="215" t="s">
        <v>2039</v>
      </c>
      <c r="T861" s="117" t="s">
        <v>1514</v>
      </c>
    </row>
    <row r="862" s="111" customFormat="1" hidden="1" customHeight="1" spans="1:20">
      <c r="A862" s="144" t="s">
        <v>165</v>
      </c>
      <c r="B862" s="134" t="s">
        <v>163</v>
      </c>
      <c r="C862" s="144" t="s">
        <v>118</v>
      </c>
      <c r="D862" s="215" t="s">
        <v>2052</v>
      </c>
      <c r="E862" s="117" t="s">
        <v>1121</v>
      </c>
      <c r="F862" s="147">
        <v>46323</v>
      </c>
      <c r="G862" s="111"/>
      <c r="H862" s="117" t="s">
        <v>2034</v>
      </c>
      <c r="I862" s="117" t="s">
        <v>2035</v>
      </c>
      <c r="J862" s="211" t="s">
        <v>2036</v>
      </c>
      <c r="K862" s="117" t="s">
        <v>2037</v>
      </c>
      <c r="L862" s="216">
        <v>1500</v>
      </c>
      <c r="M862" s="217">
        <v>10.9</v>
      </c>
      <c r="N862" s="117"/>
      <c r="O862" s="218">
        <v>2</v>
      </c>
      <c r="P862" s="137"/>
      <c r="Q862" s="117" t="s">
        <v>2038</v>
      </c>
      <c r="R862" s="117" t="s">
        <v>1512</v>
      </c>
      <c r="S862" s="215" t="s">
        <v>2039</v>
      </c>
      <c r="T862" s="117" t="s">
        <v>1514</v>
      </c>
    </row>
    <row r="863" s="111" customFormat="1" hidden="1" customHeight="1" spans="1:20">
      <c r="A863" s="144" t="s">
        <v>165</v>
      </c>
      <c r="B863" s="134" t="s">
        <v>163</v>
      </c>
      <c r="C863" s="144" t="s">
        <v>118</v>
      </c>
      <c r="D863" s="210" t="s">
        <v>2053</v>
      </c>
      <c r="E863" s="117" t="s">
        <v>1121</v>
      </c>
      <c r="F863" s="147">
        <v>46323</v>
      </c>
      <c r="G863" s="111"/>
      <c r="H863" s="117" t="s">
        <v>2034</v>
      </c>
      <c r="I863" s="117" t="s">
        <v>2035</v>
      </c>
      <c r="J863" s="211" t="s">
        <v>2036</v>
      </c>
      <c r="K863" s="117" t="s">
        <v>2037</v>
      </c>
      <c r="L863" s="212">
        <v>1200</v>
      </c>
      <c r="M863" s="213">
        <v>45.5</v>
      </c>
      <c r="N863" s="117"/>
      <c r="O863" s="214">
        <v>5</v>
      </c>
      <c r="P863" s="137"/>
      <c r="Q863" s="117" t="s">
        <v>2038</v>
      </c>
      <c r="R863" s="117" t="s">
        <v>1512</v>
      </c>
      <c r="S863" s="215" t="s">
        <v>2039</v>
      </c>
      <c r="T863" s="117" t="s">
        <v>1514</v>
      </c>
    </row>
    <row r="864" s="111" customFormat="1" hidden="1" customHeight="1" spans="1:20">
      <c r="A864" s="144" t="s">
        <v>165</v>
      </c>
      <c r="B864" s="134" t="s">
        <v>163</v>
      </c>
      <c r="C864" s="144" t="s">
        <v>118</v>
      </c>
      <c r="D864" s="215" t="s">
        <v>2054</v>
      </c>
      <c r="E864" s="117" t="s">
        <v>1121</v>
      </c>
      <c r="F864" s="147">
        <v>46323</v>
      </c>
      <c r="G864" s="111"/>
      <c r="H864" s="117" t="s">
        <v>2034</v>
      </c>
      <c r="I864" s="117" t="s">
        <v>2035</v>
      </c>
      <c r="J864" s="211" t="s">
        <v>2036</v>
      </c>
      <c r="K864" s="117" t="s">
        <v>2037</v>
      </c>
      <c r="L864" s="216">
        <v>1200</v>
      </c>
      <c r="M864" s="217">
        <v>45.6</v>
      </c>
      <c r="N864" s="117"/>
      <c r="O864" s="218">
        <v>5</v>
      </c>
      <c r="P864" s="137"/>
      <c r="Q864" s="117" t="s">
        <v>2038</v>
      </c>
      <c r="R864" s="117" t="s">
        <v>1512</v>
      </c>
      <c r="S864" s="215" t="s">
        <v>2039</v>
      </c>
      <c r="T864" s="117" t="s">
        <v>1514</v>
      </c>
    </row>
    <row r="865" s="111" customFormat="1" hidden="1" customHeight="1" spans="1:20">
      <c r="A865" s="144" t="s">
        <v>165</v>
      </c>
      <c r="B865" s="134" t="s">
        <v>163</v>
      </c>
      <c r="C865" s="144" t="s">
        <v>118</v>
      </c>
      <c r="D865" s="210" t="s">
        <v>2055</v>
      </c>
      <c r="E865" s="117" t="s">
        <v>1121</v>
      </c>
      <c r="F865" s="147">
        <v>46323</v>
      </c>
      <c r="G865" s="111"/>
      <c r="H865" s="117" t="s">
        <v>2034</v>
      </c>
      <c r="I865" s="117" t="s">
        <v>2035</v>
      </c>
      <c r="J865" s="211" t="s">
        <v>2036</v>
      </c>
      <c r="K865" s="117" t="s">
        <v>2037</v>
      </c>
      <c r="L865" s="212">
        <v>1200</v>
      </c>
      <c r="M865" s="213">
        <v>46</v>
      </c>
      <c r="N865" s="117"/>
      <c r="O865" s="214">
        <v>5</v>
      </c>
      <c r="P865" s="137"/>
      <c r="Q865" s="117" t="s">
        <v>2038</v>
      </c>
      <c r="R865" s="117" t="s">
        <v>1512</v>
      </c>
      <c r="S865" s="215" t="s">
        <v>2039</v>
      </c>
      <c r="T865" s="117" t="s">
        <v>1514</v>
      </c>
    </row>
    <row r="866" s="111" customFormat="1" hidden="1" customHeight="1" spans="1:20">
      <c r="A866" s="144" t="s">
        <v>165</v>
      </c>
      <c r="B866" s="134" t="s">
        <v>163</v>
      </c>
      <c r="C866" s="144" t="s">
        <v>118</v>
      </c>
      <c r="D866" s="215" t="s">
        <v>2056</v>
      </c>
      <c r="E866" s="117" t="s">
        <v>1121</v>
      </c>
      <c r="F866" s="147">
        <v>46323</v>
      </c>
      <c r="G866" s="111"/>
      <c r="H866" s="117" t="s">
        <v>2034</v>
      </c>
      <c r="I866" s="117" t="s">
        <v>2035</v>
      </c>
      <c r="J866" s="211" t="s">
        <v>2036</v>
      </c>
      <c r="K866" s="117" t="s">
        <v>2037</v>
      </c>
      <c r="L866" s="216">
        <v>1200</v>
      </c>
      <c r="M866" s="217">
        <v>45.6</v>
      </c>
      <c r="N866" s="117"/>
      <c r="O866" s="218">
        <v>5</v>
      </c>
      <c r="P866" s="137"/>
      <c r="Q866" s="117" t="s">
        <v>2038</v>
      </c>
      <c r="R866" s="117" t="s">
        <v>1512</v>
      </c>
      <c r="S866" s="215" t="s">
        <v>2039</v>
      </c>
      <c r="T866" s="117" t="s">
        <v>1514</v>
      </c>
    </row>
    <row r="867" s="111" customFormat="1" hidden="1" customHeight="1" spans="1:20">
      <c r="A867" s="144" t="s">
        <v>165</v>
      </c>
      <c r="B867" s="134" t="s">
        <v>163</v>
      </c>
      <c r="C867" s="144" t="s">
        <v>118</v>
      </c>
      <c r="D867" s="210" t="s">
        <v>2057</v>
      </c>
      <c r="E867" s="117" t="s">
        <v>1121</v>
      </c>
      <c r="F867" s="147">
        <v>46323</v>
      </c>
      <c r="G867" s="111"/>
      <c r="H867" s="117" t="s">
        <v>2034</v>
      </c>
      <c r="I867" s="117" t="s">
        <v>2035</v>
      </c>
      <c r="J867" s="211" t="s">
        <v>2036</v>
      </c>
      <c r="K867" s="117" t="s">
        <v>2037</v>
      </c>
      <c r="L867" s="212">
        <v>1200</v>
      </c>
      <c r="M867" s="213">
        <v>7.6</v>
      </c>
      <c r="N867" s="117"/>
      <c r="O867" s="214">
        <v>2</v>
      </c>
      <c r="P867" s="137"/>
      <c r="Q867" s="117" t="s">
        <v>2038</v>
      </c>
      <c r="R867" s="117" t="s">
        <v>1512</v>
      </c>
      <c r="S867" s="215" t="s">
        <v>2039</v>
      </c>
      <c r="T867" s="117" t="s">
        <v>1514</v>
      </c>
    </row>
    <row r="868" s="111" customFormat="1" hidden="1" customHeight="1" spans="1:20">
      <c r="A868" s="144" t="s">
        <v>165</v>
      </c>
      <c r="B868" s="134" t="s">
        <v>163</v>
      </c>
      <c r="C868" s="144" t="s">
        <v>118</v>
      </c>
      <c r="D868" s="215" t="s">
        <v>2058</v>
      </c>
      <c r="E868" s="117" t="s">
        <v>1121</v>
      </c>
      <c r="F868" s="147">
        <v>46323</v>
      </c>
      <c r="G868" s="111"/>
      <c r="H868" s="117" t="s">
        <v>2034</v>
      </c>
      <c r="I868" s="117" t="s">
        <v>2035</v>
      </c>
      <c r="J868" s="211" t="s">
        <v>2036</v>
      </c>
      <c r="K868" s="117" t="s">
        <v>2037</v>
      </c>
      <c r="L868" s="218">
        <v>900</v>
      </c>
      <c r="M868" s="217">
        <v>35.6</v>
      </c>
      <c r="N868" s="117"/>
      <c r="O868" s="218">
        <v>5</v>
      </c>
      <c r="P868" s="137"/>
      <c r="Q868" s="117" t="s">
        <v>2038</v>
      </c>
      <c r="R868" s="117" t="s">
        <v>1512</v>
      </c>
      <c r="S868" s="215" t="s">
        <v>2039</v>
      </c>
      <c r="T868" s="117" t="s">
        <v>1514</v>
      </c>
    </row>
    <row r="869" s="111" customFormat="1" hidden="1" customHeight="1" spans="1:20">
      <c r="A869" s="144" t="s">
        <v>165</v>
      </c>
      <c r="B869" s="134" t="s">
        <v>163</v>
      </c>
      <c r="C869" s="144" t="s">
        <v>118</v>
      </c>
      <c r="D869" s="210" t="s">
        <v>2059</v>
      </c>
      <c r="E869" s="117" t="s">
        <v>1121</v>
      </c>
      <c r="F869" s="147">
        <v>46323</v>
      </c>
      <c r="G869" s="111"/>
      <c r="H869" s="117" t="s">
        <v>2034</v>
      </c>
      <c r="I869" s="117" t="s">
        <v>2035</v>
      </c>
      <c r="J869" s="211" t="s">
        <v>2036</v>
      </c>
      <c r="K869" s="117" t="s">
        <v>2037</v>
      </c>
      <c r="L869" s="214">
        <v>900</v>
      </c>
      <c r="M869" s="213">
        <v>35.4</v>
      </c>
      <c r="N869" s="117"/>
      <c r="O869" s="214">
        <v>5</v>
      </c>
      <c r="P869" s="137"/>
      <c r="Q869" s="117" t="s">
        <v>2038</v>
      </c>
      <c r="R869" s="117" t="s">
        <v>1512</v>
      </c>
      <c r="S869" s="215" t="s">
        <v>2039</v>
      </c>
      <c r="T869" s="117" t="s">
        <v>1514</v>
      </c>
    </row>
    <row r="870" s="111" customFormat="1" hidden="1" customHeight="1" spans="1:20">
      <c r="A870" s="144" t="s">
        <v>165</v>
      </c>
      <c r="B870" s="134" t="s">
        <v>163</v>
      </c>
      <c r="C870" s="144" t="s">
        <v>118</v>
      </c>
      <c r="D870" s="215" t="s">
        <v>2060</v>
      </c>
      <c r="E870" s="117" t="s">
        <v>1121</v>
      </c>
      <c r="F870" s="147">
        <v>46323</v>
      </c>
      <c r="G870" s="111"/>
      <c r="H870" s="117" t="s">
        <v>2034</v>
      </c>
      <c r="I870" s="117" t="s">
        <v>2035</v>
      </c>
      <c r="J870" s="211" t="s">
        <v>2036</v>
      </c>
      <c r="K870" s="117" t="s">
        <v>2037</v>
      </c>
      <c r="L870" s="218">
        <v>900</v>
      </c>
      <c r="M870" s="217">
        <v>35.5</v>
      </c>
      <c r="N870" s="117"/>
      <c r="O870" s="218">
        <v>5</v>
      </c>
      <c r="P870" s="137"/>
      <c r="Q870" s="117" t="s">
        <v>2038</v>
      </c>
      <c r="R870" s="117" t="s">
        <v>1512</v>
      </c>
      <c r="S870" s="215" t="s">
        <v>2039</v>
      </c>
      <c r="T870" s="117" t="s">
        <v>1514</v>
      </c>
    </row>
    <row r="871" s="111" customFormat="1" hidden="1" customHeight="1" spans="1:20">
      <c r="A871" s="144" t="s">
        <v>165</v>
      </c>
      <c r="B871" s="134" t="s">
        <v>163</v>
      </c>
      <c r="C871" s="144" t="s">
        <v>118</v>
      </c>
      <c r="D871" s="210" t="s">
        <v>2061</v>
      </c>
      <c r="E871" s="117" t="s">
        <v>1121</v>
      </c>
      <c r="F871" s="147">
        <v>46323</v>
      </c>
      <c r="G871" s="111"/>
      <c r="H871" s="117" t="s">
        <v>2034</v>
      </c>
      <c r="I871" s="117" t="s">
        <v>2035</v>
      </c>
      <c r="J871" s="211" t="s">
        <v>2036</v>
      </c>
      <c r="K871" s="117" t="s">
        <v>2037</v>
      </c>
      <c r="L871" s="214">
        <v>900</v>
      </c>
      <c r="M871" s="213">
        <v>21.2</v>
      </c>
      <c r="N871" s="117"/>
      <c r="O871" s="214">
        <v>3</v>
      </c>
      <c r="P871" s="137"/>
      <c r="Q871" s="117" t="s">
        <v>2038</v>
      </c>
      <c r="R871" s="117" t="s">
        <v>1512</v>
      </c>
      <c r="S871" s="215" t="s">
        <v>2039</v>
      </c>
      <c r="T871" s="117" t="s">
        <v>1514</v>
      </c>
    </row>
    <row r="872" s="111" customFormat="1" hidden="1" customHeight="1" spans="1:20">
      <c r="A872" s="144" t="s">
        <v>165</v>
      </c>
      <c r="B872" s="134" t="s">
        <v>163</v>
      </c>
      <c r="C872" s="144" t="s">
        <v>118</v>
      </c>
      <c r="D872" s="215" t="s">
        <v>2062</v>
      </c>
      <c r="E872" s="117" t="s">
        <v>1121</v>
      </c>
      <c r="F872" s="147">
        <v>46323</v>
      </c>
      <c r="G872" s="111"/>
      <c r="H872" s="117" t="s">
        <v>2034</v>
      </c>
      <c r="I872" s="117" t="s">
        <v>2035</v>
      </c>
      <c r="J872" s="211" t="s">
        <v>2036</v>
      </c>
      <c r="K872" s="117" t="s">
        <v>2037</v>
      </c>
      <c r="L872" s="218">
        <v>900</v>
      </c>
      <c r="M872" s="217">
        <v>11.1</v>
      </c>
      <c r="N872" s="117"/>
      <c r="O872" s="218">
        <v>2</v>
      </c>
      <c r="P872" s="137"/>
      <c r="Q872" s="117" t="s">
        <v>2038</v>
      </c>
      <c r="R872" s="117" t="s">
        <v>1512</v>
      </c>
      <c r="S872" s="215" t="s">
        <v>2039</v>
      </c>
      <c r="T872" s="117" t="s">
        <v>1514</v>
      </c>
    </row>
    <row r="873" s="111" customFormat="1" hidden="1" customHeight="1" spans="1:20">
      <c r="A873" s="144" t="s">
        <v>165</v>
      </c>
      <c r="B873" s="134" t="s">
        <v>163</v>
      </c>
      <c r="C873" s="144" t="s">
        <v>118</v>
      </c>
      <c r="D873" s="210" t="s">
        <v>2063</v>
      </c>
      <c r="E873" s="117" t="s">
        <v>2064</v>
      </c>
      <c r="F873" s="147">
        <v>46323</v>
      </c>
      <c r="G873" s="111"/>
      <c r="H873" s="117" t="s">
        <v>2034</v>
      </c>
      <c r="I873" s="117" t="s">
        <v>2035</v>
      </c>
      <c r="J873" s="211" t="s">
        <v>2036</v>
      </c>
      <c r="K873" s="117" t="s">
        <v>2065</v>
      </c>
      <c r="L873" s="214">
        <v>900</v>
      </c>
      <c r="M873" s="213">
        <v>35.6</v>
      </c>
      <c r="N873" s="117"/>
      <c r="O873" s="214">
        <v>5</v>
      </c>
      <c r="P873" s="137"/>
      <c r="Q873" s="117" t="s">
        <v>2038</v>
      </c>
      <c r="R873" s="117" t="s">
        <v>1512</v>
      </c>
      <c r="S873" s="215" t="s">
        <v>2066</v>
      </c>
      <c r="T873" s="117" t="s">
        <v>1514</v>
      </c>
    </row>
    <row r="874" s="111" customFormat="1" hidden="1" customHeight="1" spans="1:20">
      <c r="A874" s="144" t="s">
        <v>165</v>
      </c>
      <c r="B874" s="134" t="s">
        <v>163</v>
      </c>
      <c r="C874" s="144" t="s">
        <v>118</v>
      </c>
      <c r="D874" s="210" t="s">
        <v>2067</v>
      </c>
      <c r="E874" s="117" t="s">
        <v>2064</v>
      </c>
      <c r="F874" s="147">
        <v>46323</v>
      </c>
      <c r="G874" s="111"/>
      <c r="H874" s="117" t="s">
        <v>2034</v>
      </c>
      <c r="I874" s="117" t="s">
        <v>2035</v>
      </c>
      <c r="J874" s="211" t="s">
        <v>2036</v>
      </c>
      <c r="K874" s="117" t="s">
        <v>2065</v>
      </c>
      <c r="L874" s="218">
        <v>900</v>
      </c>
      <c r="M874" s="217">
        <v>35.6</v>
      </c>
      <c r="N874" s="117"/>
      <c r="O874" s="218">
        <v>5</v>
      </c>
      <c r="P874" s="137"/>
      <c r="Q874" s="117" t="s">
        <v>2038</v>
      </c>
      <c r="R874" s="117" t="s">
        <v>1512</v>
      </c>
      <c r="S874" s="215" t="s">
        <v>2066</v>
      </c>
      <c r="T874" s="117" t="s">
        <v>1514</v>
      </c>
    </row>
    <row r="875" s="111" customFormat="1" hidden="1" customHeight="1" spans="1:20">
      <c r="A875" s="144" t="s">
        <v>165</v>
      </c>
      <c r="B875" s="134" t="s">
        <v>163</v>
      </c>
      <c r="C875" s="144" t="s">
        <v>118</v>
      </c>
      <c r="D875" s="210" t="s">
        <v>2068</v>
      </c>
      <c r="E875" s="117" t="s">
        <v>2064</v>
      </c>
      <c r="F875" s="147">
        <v>46323</v>
      </c>
      <c r="G875" s="111"/>
      <c r="H875" s="117" t="s">
        <v>2034</v>
      </c>
      <c r="I875" s="117" t="s">
        <v>2035</v>
      </c>
      <c r="J875" s="211" t="s">
        <v>2036</v>
      </c>
      <c r="K875" s="117" t="s">
        <v>2065</v>
      </c>
      <c r="L875" s="214">
        <v>900</v>
      </c>
      <c r="M875" s="213">
        <v>35.7</v>
      </c>
      <c r="N875" s="117"/>
      <c r="O875" s="214">
        <v>5</v>
      </c>
      <c r="P875" s="137"/>
      <c r="Q875" s="117" t="s">
        <v>2038</v>
      </c>
      <c r="R875" s="117" t="s">
        <v>1512</v>
      </c>
      <c r="S875" s="215" t="s">
        <v>2066</v>
      </c>
      <c r="T875" s="117" t="s">
        <v>1514</v>
      </c>
    </row>
    <row r="876" s="111" customFormat="1" hidden="1" customHeight="1" spans="1:20">
      <c r="A876" s="144" t="s">
        <v>165</v>
      </c>
      <c r="B876" s="134" t="s">
        <v>163</v>
      </c>
      <c r="C876" s="144" t="s">
        <v>118</v>
      </c>
      <c r="D876" s="210" t="s">
        <v>2069</v>
      </c>
      <c r="E876" s="117" t="s">
        <v>2064</v>
      </c>
      <c r="F876" s="147">
        <v>46323</v>
      </c>
      <c r="G876" s="111"/>
      <c r="H876" s="117" t="s">
        <v>2034</v>
      </c>
      <c r="I876" s="117" t="s">
        <v>2035</v>
      </c>
      <c r="J876" s="211" t="s">
        <v>2036</v>
      </c>
      <c r="K876" s="117" t="s">
        <v>2065</v>
      </c>
      <c r="L876" s="218">
        <v>900</v>
      </c>
      <c r="M876" s="217">
        <v>35.6</v>
      </c>
      <c r="N876" s="117"/>
      <c r="O876" s="218">
        <v>5</v>
      </c>
      <c r="P876" s="137"/>
      <c r="Q876" s="117" t="s">
        <v>2038</v>
      </c>
      <c r="R876" s="117" t="s">
        <v>1512</v>
      </c>
      <c r="S876" s="215" t="s">
        <v>2066</v>
      </c>
      <c r="T876" s="117" t="s">
        <v>1514</v>
      </c>
    </row>
    <row r="877" s="111" customFormat="1" hidden="1" customHeight="1" spans="1:20">
      <c r="A877" s="144" t="s">
        <v>165</v>
      </c>
      <c r="B877" s="134" t="s">
        <v>163</v>
      </c>
      <c r="C877" s="144" t="s">
        <v>118</v>
      </c>
      <c r="D877" s="210" t="s">
        <v>2070</v>
      </c>
      <c r="E877" s="117" t="s">
        <v>2064</v>
      </c>
      <c r="F877" s="147">
        <v>46323</v>
      </c>
      <c r="G877" s="111"/>
      <c r="H877" s="117" t="s">
        <v>2034</v>
      </c>
      <c r="I877" s="117" t="s">
        <v>2035</v>
      </c>
      <c r="J877" s="211" t="s">
        <v>2036</v>
      </c>
      <c r="K877" s="117" t="s">
        <v>2065</v>
      </c>
      <c r="L877" s="214">
        <v>900</v>
      </c>
      <c r="M877" s="213">
        <v>35.8</v>
      </c>
      <c r="N877" s="117"/>
      <c r="O877" s="214">
        <v>5</v>
      </c>
      <c r="P877" s="137"/>
      <c r="Q877" s="117" t="s">
        <v>2038</v>
      </c>
      <c r="R877" s="117" t="s">
        <v>1512</v>
      </c>
      <c r="S877" s="215" t="s">
        <v>2066</v>
      </c>
      <c r="T877" s="117" t="s">
        <v>1514</v>
      </c>
    </row>
    <row r="878" s="111" customFormat="1" hidden="1" customHeight="1" spans="1:20">
      <c r="A878" s="144" t="s">
        <v>165</v>
      </c>
      <c r="B878" s="134" t="s">
        <v>163</v>
      </c>
      <c r="C878" s="144" t="s">
        <v>118</v>
      </c>
      <c r="D878" s="210" t="s">
        <v>2071</v>
      </c>
      <c r="E878" s="117" t="s">
        <v>2064</v>
      </c>
      <c r="F878" s="147">
        <v>46323</v>
      </c>
      <c r="G878" s="111"/>
      <c r="H878" s="117" t="s">
        <v>2034</v>
      </c>
      <c r="I878" s="117" t="s">
        <v>2035</v>
      </c>
      <c r="J878" s="211" t="s">
        <v>2036</v>
      </c>
      <c r="K878" s="117" t="s">
        <v>2065</v>
      </c>
      <c r="L878" s="218">
        <v>900</v>
      </c>
      <c r="M878" s="217">
        <v>35.7</v>
      </c>
      <c r="N878" s="117"/>
      <c r="O878" s="218">
        <v>5</v>
      </c>
      <c r="P878" s="137"/>
      <c r="Q878" s="117" t="s">
        <v>2038</v>
      </c>
      <c r="R878" s="117" t="s">
        <v>1512</v>
      </c>
      <c r="S878" s="215" t="s">
        <v>2066</v>
      </c>
      <c r="T878" s="117" t="s">
        <v>1514</v>
      </c>
    </row>
    <row r="879" s="111" customFormat="1" hidden="1" customHeight="1" spans="1:20">
      <c r="A879" s="144" t="s">
        <v>165</v>
      </c>
      <c r="B879" s="134" t="s">
        <v>163</v>
      </c>
      <c r="C879" s="144" t="s">
        <v>118</v>
      </c>
      <c r="D879" s="210" t="s">
        <v>2072</v>
      </c>
      <c r="E879" s="117" t="s">
        <v>2064</v>
      </c>
      <c r="F879" s="147">
        <v>46323</v>
      </c>
      <c r="G879" s="111"/>
      <c r="H879" s="117" t="s">
        <v>2034</v>
      </c>
      <c r="I879" s="117" t="s">
        <v>2035</v>
      </c>
      <c r="J879" s="211" t="s">
        <v>2036</v>
      </c>
      <c r="K879" s="117" t="s">
        <v>2065</v>
      </c>
      <c r="L879" s="214">
        <v>900</v>
      </c>
      <c r="M879" s="213">
        <v>35.7</v>
      </c>
      <c r="N879" s="117"/>
      <c r="O879" s="214">
        <v>5</v>
      </c>
      <c r="P879" s="137"/>
      <c r="Q879" s="117" t="s">
        <v>2038</v>
      </c>
      <c r="R879" s="117" t="s">
        <v>1512</v>
      </c>
      <c r="S879" s="215" t="s">
        <v>2066</v>
      </c>
      <c r="T879" s="117" t="s">
        <v>1514</v>
      </c>
    </row>
    <row r="880" s="111" customFormat="1" hidden="1" customHeight="1" spans="1:20">
      <c r="A880" s="144" t="s">
        <v>165</v>
      </c>
      <c r="B880" s="134" t="s">
        <v>163</v>
      </c>
      <c r="C880" s="144" t="s">
        <v>118</v>
      </c>
      <c r="D880" s="210" t="s">
        <v>2073</v>
      </c>
      <c r="E880" s="117" t="s">
        <v>2064</v>
      </c>
      <c r="F880" s="147">
        <v>46323</v>
      </c>
      <c r="G880" s="111"/>
      <c r="H880" s="117" t="s">
        <v>2034</v>
      </c>
      <c r="I880" s="117" t="s">
        <v>2035</v>
      </c>
      <c r="J880" s="211" t="s">
        <v>2036</v>
      </c>
      <c r="K880" s="117" t="s">
        <v>2065</v>
      </c>
      <c r="L880" s="218">
        <v>900</v>
      </c>
      <c r="M880" s="217">
        <v>35.8</v>
      </c>
      <c r="N880" s="117"/>
      <c r="O880" s="218">
        <v>5</v>
      </c>
      <c r="P880" s="137"/>
      <c r="Q880" s="117" t="s">
        <v>2038</v>
      </c>
      <c r="R880" s="117" t="s">
        <v>1512</v>
      </c>
      <c r="S880" s="215" t="s">
        <v>2066</v>
      </c>
      <c r="T880" s="117" t="s">
        <v>1514</v>
      </c>
    </row>
    <row r="881" s="111" customFormat="1" hidden="1" customHeight="1" spans="1:20">
      <c r="A881" s="144" t="s">
        <v>165</v>
      </c>
      <c r="B881" s="134" t="s">
        <v>163</v>
      </c>
      <c r="C881" s="144" t="s">
        <v>118</v>
      </c>
      <c r="D881" s="210" t="s">
        <v>2074</v>
      </c>
      <c r="E881" s="117" t="s">
        <v>2064</v>
      </c>
      <c r="F881" s="147">
        <v>46323</v>
      </c>
      <c r="G881" s="111"/>
      <c r="H881" s="117" t="s">
        <v>2034</v>
      </c>
      <c r="I881" s="117" t="s">
        <v>2035</v>
      </c>
      <c r="J881" s="211" t="s">
        <v>2036</v>
      </c>
      <c r="K881" s="117" t="s">
        <v>2065</v>
      </c>
      <c r="L881" s="214">
        <v>900</v>
      </c>
      <c r="M881" s="213">
        <v>35.7</v>
      </c>
      <c r="N881" s="117"/>
      <c r="O881" s="214">
        <v>5</v>
      </c>
      <c r="P881" s="137"/>
      <c r="Q881" s="117" t="s">
        <v>2038</v>
      </c>
      <c r="R881" s="117" t="s">
        <v>1512</v>
      </c>
      <c r="S881" s="215" t="s">
        <v>2066</v>
      </c>
      <c r="T881" s="117" t="s">
        <v>1514</v>
      </c>
    </row>
    <row r="882" s="111" customFormat="1" hidden="1" customHeight="1" spans="1:20">
      <c r="A882" s="144" t="s">
        <v>165</v>
      </c>
      <c r="B882" s="134" t="s">
        <v>163</v>
      </c>
      <c r="C882" s="144" t="s">
        <v>118</v>
      </c>
      <c r="D882" s="210" t="s">
        <v>2075</v>
      </c>
      <c r="E882" s="117" t="s">
        <v>2064</v>
      </c>
      <c r="F882" s="147">
        <v>46323</v>
      </c>
      <c r="G882" s="111"/>
      <c r="H882" s="117" t="s">
        <v>2034</v>
      </c>
      <c r="I882" s="117" t="s">
        <v>2035</v>
      </c>
      <c r="J882" s="211" t="s">
        <v>2036</v>
      </c>
      <c r="K882" s="117" t="s">
        <v>2065</v>
      </c>
      <c r="L882" s="218">
        <v>900</v>
      </c>
      <c r="M882" s="217">
        <v>12.2</v>
      </c>
      <c r="N882" s="117"/>
      <c r="O882" s="218">
        <v>3</v>
      </c>
      <c r="P882" s="137"/>
      <c r="Q882" s="117" t="s">
        <v>2038</v>
      </c>
      <c r="R882" s="117" t="s">
        <v>1512</v>
      </c>
      <c r="S882" s="215" t="s">
        <v>2066</v>
      </c>
      <c r="T882" s="117" t="s">
        <v>1514</v>
      </c>
    </row>
    <row r="883" s="111" customFormat="1" hidden="1" customHeight="1" spans="1:20">
      <c r="A883" s="144" t="s">
        <v>165</v>
      </c>
      <c r="B883" s="134" t="s">
        <v>163</v>
      </c>
      <c r="C883" s="144" t="s">
        <v>118</v>
      </c>
      <c r="D883" s="210" t="s">
        <v>2076</v>
      </c>
      <c r="E883" s="117" t="s">
        <v>2064</v>
      </c>
      <c r="F883" s="147">
        <v>46323</v>
      </c>
      <c r="G883" s="111"/>
      <c r="H883" s="117" t="s">
        <v>2034</v>
      </c>
      <c r="I883" s="117" t="s">
        <v>2035</v>
      </c>
      <c r="J883" s="211" t="s">
        <v>2036</v>
      </c>
      <c r="K883" s="117" t="s">
        <v>2065</v>
      </c>
      <c r="L883" s="212">
        <v>1800</v>
      </c>
      <c r="M883" s="213">
        <v>39.9</v>
      </c>
      <c r="N883" s="117"/>
      <c r="O883" s="214">
        <v>3</v>
      </c>
      <c r="P883" s="137"/>
      <c r="Q883" s="117" t="s">
        <v>2038</v>
      </c>
      <c r="R883" s="117" t="s">
        <v>1512</v>
      </c>
      <c r="S883" s="215" t="s">
        <v>2066</v>
      </c>
      <c r="T883" s="117" t="s">
        <v>1514</v>
      </c>
    </row>
    <row r="884" s="111" customFormat="1" hidden="1" customHeight="1" spans="1:20">
      <c r="A884" s="144" t="s">
        <v>165</v>
      </c>
      <c r="B884" s="134" t="s">
        <v>163</v>
      </c>
      <c r="C884" s="144" t="s">
        <v>118</v>
      </c>
      <c r="D884" s="210" t="s">
        <v>2077</v>
      </c>
      <c r="E884" s="117" t="s">
        <v>2064</v>
      </c>
      <c r="F884" s="147">
        <v>46323</v>
      </c>
      <c r="G884" s="111"/>
      <c r="H884" s="117" t="s">
        <v>2034</v>
      </c>
      <c r="I884" s="117" t="s">
        <v>2035</v>
      </c>
      <c r="J884" s="211" t="s">
        <v>2036</v>
      </c>
      <c r="K884" s="117" t="s">
        <v>2065</v>
      </c>
      <c r="L884" s="216">
        <v>1800</v>
      </c>
      <c r="M884" s="217">
        <v>40.3</v>
      </c>
      <c r="N884" s="117"/>
      <c r="O884" s="218">
        <v>3</v>
      </c>
      <c r="P884" s="137"/>
      <c r="Q884" s="117" t="s">
        <v>2038</v>
      </c>
      <c r="R884" s="117" t="s">
        <v>1512</v>
      </c>
      <c r="S884" s="215" t="s">
        <v>2066</v>
      </c>
      <c r="T884" s="117" t="s">
        <v>1514</v>
      </c>
    </row>
    <row r="885" s="111" customFormat="1" hidden="1" customHeight="1" spans="1:20">
      <c r="A885" s="144" t="s">
        <v>165</v>
      </c>
      <c r="B885" s="134" t="s">
        <v>163</v>
      </c>
      <c r="C885" s="144" t="s">
        <v>118</v>
      </c>
      <c r="D885" s="210" t="s">
        <v>2078</v>
      </c>
      <c r="E885" s="117" t="s">
        <v>2064</v>
      </c>
      <c r="F885" s="147">
        <v>46323</v>
      </c>
      <c r="G885" s="111"/>
      <c r="H885" s="117" t="s">
        <v>2034</v>
      </c>
      <c r="I885" s="117" t="s">
        <v>2035</v>
      </c>
      <c r="J885" s="211" t="s">
        <v>2036</v>
      </c>
      <c r="K885" s="117" t="s">
        <v>2065</v>
      </c>
      <c r="L885" s="212">
        <v>1800</v>
      </c>
      <c r="M885" s="213">
        <v>41.1</v>
      </c>
      <c r="N885" s="117"/>
      <c r="O885" s="214">
        <v>3</v>
      </c>
      <c r="P885" s="137"/>
      <c r="Q885" s="117" t="s">
        <v>2038</v>
      </c>
      <c r="R885" s="117" t="s">
        <v>1512</v>
      </c>
      <c r="S885" s="215" t="s">
        <v>2066</v>
      </c>
      <c r="T885" s="117" t="s">
        <v>1514</v>
      </c>
    </row>
    <row r="886" s="111" customFormat="1" hidden="1" customHeight="1" spans="1:20">
      <c r="A886" s="144" t="s">
        <v>165</v>
      </c>
      <c r="B886" s="134" t="s">
        <v>163</v>
      </c>
      <c r="C886" s="144" t="s">
        <v>118</v>
      </c>
      <c r="D886" s="210" t="s">
        <v>2079</v>
      </c>
      <c r="E886" s="117" t="s">
        <v>2064</v>
      </c>
      <c r="F886" s="147">
        <v>46323</v>
      </c>
      <c r="G886" s="111"/>
      <c r="H886" s="117" t="s">
        <v>2034</v>
      </c>
      <c r="I886" s="117" t="s">
        <v>2035</v>
      </c>
      <c r="J886" s="211" t="s">
        <v>2036</v>
      </c>
      <c r="K886" s="117" t="s">
        <v>2065</v>
      </c>
      <c r="L886" s="216">
        <v>1800</v>
      </c>
      <c r="M886" s="217">
        <v>40.9</v>
      </c>
      <c r="N886" s="117"/>
      <c r="O886" s="218">
        <v>3</v>
      </c>
      <c r="P886" s="137"/>
      <c r="Q886" s="117" t="s">
        <v>2038</v>
      </c>
      <c r="R886" s="117" t="s">
        <v>1512</v>
      </c>
      <c r="S886" s="215" t="s">
        <v>2066</v>
      </c>
      <c r="T886" s="117" t="s">
        <v>1514</v>
      </c>
    </row>
    <row r="887" s="111" customFormat="1" hidden="1" customHeight="1" spans="1:20">
      <c r="A887" s="144" t="s">
        <v>165</v>
      </c>
      <c r="B887" s="134" t="s">
        <v>163</v>
      </c>
      <c r="C887" s="144" t="s">
        <v>118</v>
      </c>
      <c r="D887" s="210" t="s">
        <v>2080</v>
      </c>
      <c r="E887" s="117" t="s">
        <v>2064</v>
      </c>
      <c r="F887" s="147">
        <v>46323</v>
      </c>
      <c r="G887" s="111"/>
      <c r="H887" s="117" t="s">
        <v>2034</v>
      </c>
      <c r="I887" s="117" t="s">
        <v>2035</v>
      </c>
      <c r="J887" s="211" t="s">
        <v>2036</v>
      </c>
      <c r="K887" s="117" t="s">
        <v>2065</v>
      </c>
      <c r="L887" s="212">
        <v>1800</v>
      </c>
      <c r="M887" s="213">
        <v>41.2</v>
      </c>
      <c r="N887" s="117"/>
      <c r="O887" s="214">
        <v>3</v>
      </c>
      <c r="P887" s="137"/>
      <c r="Q887" s="117" t="s">
        <v>2038</v>
      </c>
      <c r="R887" s="117" t="s">
        <v>1512</v>
      </c>
      <c r="S887" s="215" t="s">
        <v>2066</v>
      </c>
      <c r="T887" s="117" t="s">
        <v>1514</v>
      </c>
    </row>
    <row r="888" s="111" customFormat="1" hidden="1" customHeight="1" spans="1:20">
      <c r="A888" s="144" t="s">
        <v>165</v>
      </c>
      <c r="B888" s="134" t="s">
        <v>163</v>
      </c>
      <c r="C888" s="144" t="s">
        <v>118</v>
      </c>
      <c r="D888" s="210" t="s">
        <v>2081</v>
      </c>
      <c r="E888" s="117" t="s">
        <v>2064</v>
      </c>
      <c r="F888" s="147">
        <v>46323</v>
      </c>
      <c r="G888" s="111"/>
      <c r="H888" s="117" t="s">
        <v>2034</v>
      </c>
      <c r="I888" s="117" t="s">
        <v>2035</v>
      </c>
      <c r="J888" s="211" t="s">
        <v>2036</v>
      </c>
      <c r="K888" s="117" t="s">
        <v>2065</v>
      </c>
      <c r="L888" s="216">
        <v>1800</v>
      </c>
      <c r="M888" s="217">
        <v>41.4</v>
      </c>
      <c r="N888" s="117"/>
      <c r="O888" s="218">
        <v>3</v>
      </c>
      <c r="P888" s="137"/>
      <c r="Q888" s="117" t="s">
        <v>2038</v>
      </c>
      <c r="R888" s="117" t="s">
        <v>1512</v>
      </c>
      <c r="S888" s="215" t="s">
        <v>2066</v>
      </c>
      <c r="T888" s="117" t="s">
        <v>1514</v>
      </c>
    </row>
    <row r="889" s="111" customFormat="1" hidden="1" customHeight="1" spans="1:20">
      <c r="A889" s="144" t="s">
        <v>165</v>
      </c>
      <c r="B889" s="134" t="s">
        <v>163</v>
      </c>
      <c r="C889" s="144" t="s">
        <v>118</v>
      </c>
      <c r="D889" s="210" t="s">
        <v>2082</v>
      </c>
      <c r="E889" s="117" t="s">
        <v>2064</v>
      </c>
      <c r="F889" s="147">
        <v>46323</v>
      </c>
      <c r="G889" s="111"/>
      <c r="H889" s="117" t="s">
        <v>2034</v>
      </c>
      <c r="I889" s="117" t="s">
        <v>2035</v>
      </c>
      <c r="J889" s="211" t="s">
        <v>2036</v>
      </c>
      <c r="K889" s="117" t="s">
        <v>2065</v>
      </c>
      <c r="L889" s="212">
        <v>1800</v>
      </c>
      <c r="M889" s="213">
        <v>41.4</v>
      </c>
      <c r="N889" s="117"/>
      <c r="O889" s="214">
        <v>3</v>
      </c>
      <c r="P889" s="137"/>
      <c r="Q889" s="117" t="s">
        <v>2038</v>
      </c>
      <c r="R889" s="117" t="s">
        <v>1512</v>
      </c>
      <c r="S889" s="215" t="s">
        <v>2066</v>
      </c>
      <c r="T889" s="117" t="s">
        <v>1514</v>
      </c>
    </row>
    <row r="890" s="111" customFormat="1" hidden="1" customHeight="1" spans="1:20">
      <c r="A890" s="144" t="s">
        <v>165</v>
      </c>
      <c r="B890" s="134" t="s">
        <v>163</v>
      </c>
      <c r="C890" s="144" t="s">
        <v>118</v>
      </c>
      <c r="D890" s="210" t="s">
        <v>2083</v>
      </c>
      <c r="E890" s="117" t="s">
        <v>2064</v>
      </c>
      <c r="F890" s="147">
        <v>46323</v>
      </c>
      <c r="G890" s="111"/>
      <c r="H890" s="117" t="s">
        <v>2034</v>
      </c>
      <c r="I890" s="117" t="s">
        <v>2035</v>
      </c>
      <c r="J890" s="211" t="s">
        <v>2036</v>
      </c>
      <c r="K890" s="117" t="s">
        <v>2065</v>
      </c>
      <c r="L890" s="216">
        <v>1800</v>
      </c>
      <c r="M890" s="217">
        <v>41.3</v>
      </c>
      <c r="N890" s="117"/>
      <c r="O890" s="218">
        <v>3</v>
      </c>
      <c r="P890" s="137"/>
      <c r="Q890" s="117" t="s">
        <v>2038</v>
      </c>
      <c r="R890" s="117" t="s">
        <v>1512</v>
      </c>
      <c r="S890" s="215" t="s">
        <v>2066</v>
      </c>
      <c r="T890" s="117" t="s">
        <v>1514</v>
      </c>
    </row>
    <row r="891" s="111" customFormat="1" hidden="1" customHeight="1" spans="1:20">
      <c r="A891" s="144" t="s">
        <v>165</v>
      </c>
      <c r="B891" s="134" t="s">
        <v>163</v>
      </c>
      <c r="C891" s="144" t="s">
        <v>118</v>
      </c>
      <c r="D891" s="210" t="s">
        <v>2084</v>
      </c>
      <c r="E891" s="117" t="s">
        <v>2064</v>
      </c>
      <c r="F891" s="147">
        <v>46323</v>
      </c>
      <c r="G891" s="111"/>
      <c r="H891" s="117" t="s">
        <v>2034</v>
      </c>
      <c r="I891" s="117" t="s">
        <v>2035</v>
      </c>
      <c r="J891" s="211" t="s">
        <v>2036</v>
      </c>
      <c r="K891" s="117" t="s">
        <v>2065</v>
      </c>
      <c r="L891" s="212">
        <v>1800</v>
      </c>
      <c r="M891" s="213">
        <v>40.9</v>
      </c>
      <c r="N891" s="117"/>
      <c r="O891" s="214">
        <v>3</v>
      </c>
      <c r="P891" s="137"/>
      <c r="Q891" s="117" t="s">
        <v>2038</v>
      </c>
      <c r="R891" s="117" t="s">
        <v>1512</v>
      </c>
      <c r="S891" s="215" t="s">
        <v>2066</v>
      </c>
      <c r="T891" s="117" t="s">
        <v>1514</v>
      </c>
    </row>
    <row r="892" s="111" customFormat="1" hidden="1" customHeight="1" spans="1:20">
      <c r="A892" s="144" t="s">
        <v>165</v>
      </c>
      <c r="B892" s="134" t="s">
        <v>163</v>
      </c>
      <c r="C892" s="144" t="s">
        <v>118</v>
      </c>
      <c r="D892" s="210" t="s">
        <v>2085</v>
      </c>
      <c r="E892" s="117" t="s">
        <v>2064</v>
      </c>
      <c r="F892" s="147">
        <v>46323</v>
      </c>
      <c r="G892" s="111"/>
      <c r="H892" s="117" t="s">
        <v>2034</v>
      </c>
      <c r="I892" s="117" t="s">
        <v>2035</v>
      </c>
      <c r="J892" s="211" t="s">
        <v>2036</v>
      </c>
      <c r="K892" s="117" t="s">
        <v>2065</v>
      </c>
      <c r="L892" s="216">
        <v>1800</v>
      </c>
      <c r="M892" s="217">
        <v>40.7</v>
      </c>
      <c r="N892" s="117"/>
      <c r="O892" s="218">
        <v>3</v>
      </c>
      <c r="P892" s="137"/>
      <c r="Q892" s="117" t="s">
        <v>2038</v>
      </c>
      <c r="R892" s="117" t="s">
        <v>1512</v>
      </c>
      <c r="S892" s="215" t="s">
        <v>2066</v>
      </c>
      <c r="T892" s="117" t="s">
        <v>1514</v>
      </c>
    </row>
    <row r="893" s="111" customFormat="1" hidden="1" customHeight="1" spans="1:20">
      <c r="A893" s="144" t="s">
        <v>165</v>
      </c>
      <c r="B893" s="134" t="s">
        <v>163</v>
      </c>
      <c r="C893" s="144" t="s">
        <v>118</v>
      </c>
      <c r="D893" s="210" t="s">
        <v>2086</v>
      </c>
      <c r="E893" s="117" t="s">
        <v>2064</v>
      </c>
      <c r="F893" s="147">
        <v>46323</v>
      </c>
      <c r="G893" s="111"/>
      <c r="H893" s="117" t="s">
        <v>2034</v>
      </c>
      <c r="I893" s="117" t="s">
        <v>2035</v>
      </c>
      <c r="J893" s="211" t="s">
        <v>2036</v>
      </c>
      <c r="K893" s="117" t="s">
        <v>2065</v>
      </c>
      <c r="L893" s="212">
        <v>1800</v>
      </c>
      <c r="M893" s="213">
        <v>41.3</v>
      </c>
      <c r="N893" s="117"/>
      <c r="O893" s="214">
        <v>3</v>
      </c>
      <c r="P893" s="137"/>
      <c r="Q893" s="117" t="s">
        <v>2038</v>
      </c>
      <c r="R893" s="117" t="s">
        <v>1512</v>
      </c>
      <c r="S893" s="215" t="s">
        <v>2066</v>
      </c>
      <c r="T893" s="117" t="s">
        <v>1514</v>
      </c>
    </row>
    <row r="894" s="111" customFormat="1" hidden="1" customHeight="1" spans="1:20">
      <c r="A894" s="144" t="s">
        <v>165</v>
      </c>
      <c r="B894" s="134" t="s">
        <v>163</v>
      </c>
      <c r="C894" s="144" t="s">
        <v>118</v>
      </c>
      <c r="D894" s="210" t="s">
        <v>2087</v>
      </c>
      <c r="E894" s="117" t="s">
        <v>2064</v>
      </c>
      <c r="F894" s="147">
        <v>46323</v>
      </c>
      <c r="G894" s="111"/>
      <c r="H894" s="117" t="s">
        <v>2034</v>
      </c>
      <c r="I894" s="117" t="s">
        <v>2035</v>
      </c>
      <c r="J894" s="211" t="s">
        <v>2036</v>
      </c>
      <c r="K894" s="117" t="s">
        <v>2065</v>
      </c>
      <c r="L894" s="216">
        <v>1800</v>
      </c>
      <c r="M894" s="217">
        <v>40.9</v>
      </c>
      <c r="N894" s="117"/>
      <c r="O894" s="218">
        <v>3</v>
      </c>
      <c r="P894" s="137"/>
      <c r="Q894" s="117" t="s">
        <v>2038</v>
      </c>
      <c r="R894" s="117" t="s">
        <v>1512</v>
      </c>
      <c r="S894" s="215" t="s">
        <v>2066</v>
      </c>
      <c r="T894" s="117" t="s">
        <v>1514</v>
      </c>
    </row>
    <row r="895" s="111" customFormat="1" hidden="1" customHeight="1" spans="1:20">
      <c r="A895" s="144" t="s">
        <v>165</v>
      </c>
      <c r="B895" s="134" t="s">
        <v>163</v>
      </c>
      <c r="C895" s="144" t="s">
        <v>118</v>
      </c>
      <c r="D895" s="210" t="s">
        <v>2088</v>
      </c>
      <c r="E895" s="117" t="s">
        <v>2064</v>
      </c>
      <c r="F895" s="147">
        <v>46323</v>
      </c>
      <c r="G895" s="111"/>
      <c r="H895" s="117" t="s">
        <v>2034</v>
      </c>
      <c r="I895" s="117" t="s">
        <v>2035</v>
      </c>
      <c r="J895" s="211" t="s">
        <v>2036</v>
      </c>
      <c r="K895" s="117" t="s">
        <v>2065</v>
      </c>
      <c r="L895" s="212">
        <v>1800</v>
      </c>
      <c r="M895" s="213">
        <v>13</v>
      </c>
      <c r="N895" s="117"/>
      <c r="O895" s="214">
        <v>1</v>
      </c>
      <c r="P895" s="137"/>
      <c r="Q895" s="117" t="s">
        <v>2038</v>
      </c>
      <c r="R895" s="117" t="s">
        <v>1512</v>
      </c>
      <c r="S895" s="215" t="s">
        <v>2066</v>
      </c>
      <c r="T895" s="117" t="s">
        <v>1514</v>
      </c>
    </row>
    <row r="896" s="111" customFormat="1" hidden="1" customHeight="1" spans="1:20">
      <c r="A896" s="144" t="s">
        <v>165</v>
      </c>
      <c r="B896" s="134" t="s">
        <v>163</v>
      </c>
      <c r="C896" s="144" t="s">
        <v>118</v>
      </c>
      <c r="D896" s="210" t="s">
        <v>2089</v>
      </c>
      <c r="E896" s="117" t="s">
        <v>2064</v>
      </c>
      <c r="F896" s="147">
        <v>46323</v>
      </c>
      <c r="G896" s="111"/>
      <c r="H896" s="117" t="s">
        <v>2034</v>
      </c>
      <c r="I896" s="117" t="s">
        <v>2035</v>
      </c>
      <c r="J896" s="211" t="s">
        <v>2036</v>
      </c>
      <c r="K896" s="117" t="s">
        <v>2065</v>
      </c>
      <c r="L896" s="216">
        <v>1800</v>
      </c>
      <c r="M896" s="217">
        <v>17.3</v>
      </c>
      <c r="N896" s="117"/>
      <c r="O896" s="218">
        <v>2</v>
      </c>
      <c r="P896" s="137"/>
      <c r="Q896" s="117" t="s">
        <v>2038</v>
      </c>
      <c r="R896" s="117" t="s">
        <v>1512</v>
      </c>
      <c r="S896" s="215" t="s">
        <v>2066</v>
      </c>
      <c r="T896" s="117" t="s">
        <v>1514</v>
      </c>
    </row>
    <row r="897" s="111" customFormat="1" hidden="1" customHeight="1" spans="1:20">
      <c r="A897" s="144" t="s">
        <v>165</v>
      </c>
      <c r="B897" s="134" t="s">
        <v>163</v>
      </c>
      <c r="C897" s="144" t="s">
        <v>118</v>
      </c>
      <c r="D897" s="210" t="s">
        <v>2076</v>
      </c>
      <c r="E897" s="117" t="s">
        <v>2064</v>
      </c>
      <c r="F897" s="147">
        <v>46323</v>
      </c>
      <c r="G897" s="111"/>
      <c r="H897" s="117" t="s">
        <v>2034</v>
      </c>
      <c r="I897" s="117" t="s">
        <v>2035</v>
      </c>
      <c r="J897" s="211" t="s">
        <v>2036</v>
      </c>
      <c r="K897" s="117" t="s">
        <v>2065</v>
      </c>
      <c r="L897" s="212">
        <v>1500</v>
      </c>
      <c r="M897" s="213">
        <v>48.3</v>
      </c>
      <c r="N897" s="117"/>
      <c r="O897" s="214">
        <v>4</v>
      </c>
      <c r="P897" s="137"/>
      <c r="Q897" s="117" t="s">
        <v>2038</v>
      </c>
      <c r="R897" s="117" t="s">
        <v>1512</v>
      </c>
      <c r="S897" s="215" t="s">
        <v>2066</v>
      </c>
      <c r="T897" s="117" t="s">
        <v>1514</v>
      </c>
    </row>
    <row r="898" s="111" customFormat="1" hidden="1" customHeight="1" spans="1:20">
      <c r="A898" s="144" t="s">
        <v>165</v>
      </c>
      <c r="B898" s="134" t="s">
        <v>163</v>
      </c>
      <c r="C898" s="144" t="s">
        <v>118</v>
      </c>
      <c r="D898" s="210" t="s">
        <v>2077</v>
      </c>
      <c r="E898" s="117" t="s">
        <v>2064</v>
      </c>
      <c r="F898" s="147">
        <v>46323</v>
      </c>
      <c r="G898" s="111"/>
      <c r="H898" s="117" t="s">
        <v>2034</v>
      </c>
      <c r="I898" s="117" t="s">
        <v>2035</v>
      </c>
      <c r="J898" s="211" t="s">
        <v>2036</v>
      </c>
      <c r="K898" s="117" t="s">
        <v>2065</v>
      </c>
      <c r="L898" s="216">
        <v>1500</v>
      </c>
      <c r="M898" s="217">
        <v>48.6</v>
      </c>
      <c r="N898" s="117"/>
      <c r="O898" s="218">
        <v>4</v>
      </c>
      <c r="P898" s="137"/>
      <c r="Q898" s="117" t="s">
        <v>2038</v>
      </c>
      <c r="R898" s="117" t="s">
        <v>1512</v>
      </c>
      <c r="S898" s="215" t="s">
        <v>2066</v>
      </c>
      <c r="T898" s="117" t="s">
        <v>1514</v>
      </c>
    </row>
    <row r="899" s="111" customFormat="1" hidden="1" customHeight="1" spans="1:20">
      <c r="A899" s="144" t="s">
        <v>165</v>
      </c>
      <c r="B899" s="134" t="s">
        <v>163</v>
      </c>
      <c r="C899" s="144" t="s">
        <v>118</v>
      </c>
      <c r="D899" s="210" t="s">
        <v>2078</v>
      </c>
      <c r="E899" s="117" t="s">
        <v>2064</v>
      </c>
      <c r="F899" s="147">
        <v>46323</v>
      </c>
      <c r="G899" s="111"/>
      <c r="H899" s="117" t="s">
        <v>2034</v>
      </c>
      <c r="I899" s="117" t="s">
        <v>2035</v>
      </c>
      <c r="J899" s="211" t="s">
        <v>2036</v>
      </c>
      <c r="K899" s="117" t="s">
        <v>2065</v>
      </c>
      <c r="L899" s="212">
        <v>1500</v>
      </c>
      <c r="M899" s="213">
        <v>47.9</v>
      </c>
      <c r="N899" s="117"/>
      <c r="O899" s="214">
        <v>4</v>
      </c>
      <c r="P899" s="137"/>
      <c r="Q899" s="117" t="s">
        <v>2038</v>
      </c>
      <c r="R899" s="117" t="s">
        <v>1512</v>
      </c>
      <c r="S899" s="215" t="s">
        <v>2066</v>
      </c>
      <c r="T899" s="117" t="s">
        <v>1514</v>
      </c>
    </row>
    <row r="900" s="111" customFormat="1" hidden="1" customHeight="1" spans="1:20">
      <c r="A900" s="144" t="s">
        <v>165</v>
      </c>
      <c r="B900" s="134" t="s">
        <v>163</v>
      </c>
      <c r="C900" s="144" t="s">
        <v>118</v>
      </c>
      <c r="D900" s="210" t="s">
        <v>2079</v>
      </c>
      <c r="E900" s="117" t="s">
        <v>2064</v>
      </c>
      <c r="F900" s="147">
        <v>46323</v>
      </c>
      <c r="G900" s="111"/>
      <c r="H900" s="117" t="s">
        <v>2034</v>
      </c>
      <c r="I900" s="117" t="s">
        <v>2035</v>
      </c>
      <c r="J900" s="211" t="s">
        <v>2036</v>
      </c>
      <c r="K900" s="117" t="s">
        <v>2065</v>
      </c>
      <c r="L900" s="216">
        <v>1500</v>
      </c>
      <c r="M900" s="217">
        <v>48</v>
      </c>
      <c r="N900" s="117"/>
      <c r="O900" s="218">
        <v>4</v>
      </c>
      <c r="P900" s="137"/>
      <c r="Q900" s="117" t="s">
        <v>2038</v>
      </c>
      <c r="R900" s="117" t="s">
        <v>1512</v>
      </c>
      <c r="S900" s="215" t="s">
        <v>2066</v>
      </c>
      <c r="T900" s="117" t="s">
        <v>1514</v>
      </c>
    </row>
    <row r="901" s="111" customFormat="1" hidden="1" customHeight="1" spans="1:20">
      <c r="A901" s="144" t="s">
        <v>165</v>
      </c>
      <c r="B901" s="134" t="s">
        <v>163</v>
      </c>
      <c r="C901" s="144" t="s">
        <v>118</v>
      </c>
      <c r="D901" s="210" t="s">
        <v>2080</v>
      </c>
      <c r="E901" s="117" t="s">
        <v>2064</v>
      </c>
      <c r="F901" s="147">
        <v>46323</v>
      </c>
      <c r="G901" s="111"/>
      <c r="H901" s="117" t="s">
        <v>2034</v>
      </c>
      <c r="I901" s="117" t="s">
        <v>2035</v>
      </c>
      <c r="J901" s="211" t="s">
        <v>2036</v>
      </c>
      <c r="K901" s="117" t="s">
        <v>2065</v>
      </c>
      <c r="L901" s="212">
        <v>1500</v>
      </c>
      <c r="M901" s="213">
        <v>48.1</v>
      </c>
      <c r="N901" s="117"/>
      <c r="O901" s="214">
        <v>4</v>
      </c>
      <c r="P901" s="137"/>
      <c r="Q901" s="117" t="s">
        <v>2038</v>
      </c>
      <c r="R901" s="117" t="s">
        <v>1512</v>
      </c>
      <c r="S901" s="215" t="s">
        <v>2066</v>
      </c>
      <c r="T901" s="117" t="s">
        <v>1514</v>
      </c>
    </row>
    <row r="902" s="111" customFormat="1" hidden="1" customHeight="1" spans="1:20">
      <c r="A902" s="144" t="s">
        <v>165</v>
      </c>
      <c r="B902" s="134" t="s">
        <v>163</v>
      </c>
      <c r="C902" s="144" t="s">
        <v>118</v>
      </c>
      <c r="D902" s="210" t="s">
        <v>2081</v>
      </c>
      <c r="E902" s="117" t="s">
        <v>2064</v>
      </c>
      <c r="F902" s="147">
        <v>46323</v>
      </c>
      <c r="G902" s="111"/>
      <c r="H902" s="117" t="s">
        <v>2034</v>
      </c>
      <c r="I902" s="117" t="s">
        <v>2035</v>
      </c>
      <c r="J902" s="211" t="s">
        <v>2036</v>
      </c>
      <c r="K902" s="117" t="s">
        <v>2065</v>
      </c>
      <c r="L902" s="216">
        <v>1500</v>
      </c>
      <c r="M902" s="217">
        <v>48.2</v>
      </c>
      <c r="N902" s="117"/>
      <c r="O902" s="218">
        <v>4</v>
      </c>
      <c r="P902" s="137"/>
      <c r="Q902" s="117" t="s">
        <v>2038</v>
      </c>
      <c r="R902" s="117" t="s">
        <v>1512</v>
      </c>
      <c r="S902" s="215" t="s">
        <v>2090</v>
      </c>
      <c r="T902" s="117" t="s">
        <v>1514</v>
      </c>
    </row>
    <row r="903" s="111" customFormat="1" hidden="1" customHeight="1" spans="1:20">
      <c r="A903" s="144" t="s">
        <v>165</v>
      </c>
      <c r="B903" s="134" t="s">
        <v>163</v>
      </c>
      <c r="C903" s="144" t="s">
        <v>118</v>
      </c>
      <c r="D903" s="210" t="s">
        <v>2082</v>
      </c>
      <c r="E903" s="117" t="s">
        <v>2064</v>
      </c>
      <c r="F903" s="147">
        <v>46323</v>
      </c>
      <c r="G903" s="111"/>
      <c r="H903" s="117" t="s">
        <v>2034</v>
      </c>
      <c r="I903" s="117" t="s">
        <v>2035</v>
      </c>
      <c r="J903" s="211" t="s">
        <v>2036</v>
      </c>
      <c r="K903" s="117" t="s">
        <v>2065</v>
      </c>
      <c r="L903" s="212">
        <v>1500</v>
      </c>
      <c r="M903" s="213">
        <v>48.2</v>
      </c>
      <c r="N903" s="117"/>
      <c r="O903" s="214">
        <v>4</v>
      </c>
      <c r="P903" s="137"/>
      <c r="Q903" s="117" t="s">
        <v>2038</v>
      </c>
      <c r="R903" s="117" t="s">
        <v>1512</v>
      </c>
      <c r="S903" s="215" t="s">
        <v>2090</v>
      </c>
      <c r="T903" s="117" t="s">
        <v>1514</v>
      </c>
    </row>
    <row r="904" s="111" customFormat="1" hidden="1" customHeight="1" spans="1:20">
      <c r="A904" s="144" t="s">
        <v>165</v>
      </c>
      <c r="B904" s="134" t="s">
        <v>163</v>
      </c>
      <c r="C904" s="144" t="s">
        <v>118</v>
      </c>
      <c r="D904" s="210" t="s">
        <v>2083</v>
      </c>
      <c r="E904" s="117" t="s">
        <v>2064</v>
      </c>
      <c r="F904" s="147">
        <v>46323</v>
      </c>
      <c r="G904" s="111"/>
      <c r="H904" s="117" t="s">
        <v>2034</v>
      </c>
      <c r="I904" s="117" t="s">
        <v>2035</v>
      </c>
      <c r="J904" s="211" t="s">
        <v>2036</v>
      </c>
      <c r="K904" s="117" t="s">
        <v>2065</v>
      </c>
      <c r="L904" s="216">
        <v>1500</v>
      </c>
      <c r="M904" s="217">
        <v>48.4</v>
      </c>
      <c r="N904" s="117"/>
      <c r="O904" s="218">
        <v>4</v>
      </c>
      <c r="P904" s="137"/>
      <c r="Q904" s="117" t="s">
        <v>2038</v>
      </c>
      <c r="R904" s="117" t="s">
        <v>1512</v>
      </c>
      <c r="S904" s="215" t="s">
        <v>2090</v>
      </c>
      <c r="T904" s="117" t="s">
        <v>1514</v>
      </c>
    </row>
    <row r="905" s="111" customFormat="1" hidden="1" customHeight="1" spans="1:20">
      <c r="A905" s="144" t="s">
        <v>165</v>
      </c>
      <c r="B905" s="134" t="s">
        <v>163</v>
      </c>
      <c r="C905" s="144" t="s">
        <v>118</v>
      </c>
      <c r="D905" s="210" t="s">
        <v>2084</v>
      </c>
      <c r="E905" s="117" t="s">
        <v>2064</v>
      </c>
      <c r="F905" s="147">
        <v>46323</v>
      </c>
      <c r="G905" s="111"/>
      <c r="H905" s="117" t="s">
        <v>2034</v>
      </c>
      <c r="I905" s="117" t="s">
        <v>2035</v>
      </c>
      <c r="J905" s="211" t="s">
        <v>2036</v>
      </c>
      <c r="K905" s="117" t="s">
        <v>2065</v>
      </c>
      <c r="L905" s="212">
        <v>1500</v>
      </c>
      <c r="M905" s="213">
        <v>48.1</v>
      </c>
      <c r="N905" s="117"/>
      <c r="O905" s="214">
        <v>4</v>
      </c>
      <c r="P905" s="137"/>
      <c r="Q905" s="117" t="s">
        <v>2038</v>
      </c>
      <c r="R905" s="117" t="s">
        <v>1512</v>
      </c>
      <c r="S905" s="215" t="s">
        <v>2090</v>
      </c>
      <c r="T905" s="117" t="s">
        <v>1514</v>
      </c>
    </row>
    <row r="906" s="111" customFormat="1" hidden="1" customHeight="1" spans="1:20">
      <c r="A906" s="144" t="s">
        <v>165</v>
      </c>
      <c r="B906" s="134" t="s">
        <v>163</v>
      </c>
      <c r="C906" s="144" t="s">
        <v>118</v>
      </c>
      <c r="D906" s="210" t="s">
        <v>2085</v>
      </c>
      <c r="E906" s="117" t="s">
        <v>2064</v>
      </c>
      <c r="F906" s="147">
        <v>46323</v>
      </c>
      <c r="G906" s="111"/>
      <c r="H906" s="117" t="s">
        <v>2034</v>
      </c>
      <c r="I906" s="117" t="s">
        <v>2035</v>
      </c>
      <c r="J906" s="211" t="s">
        <v>2036</v>
      </c>
      <c r="K906" s="117" t="s">
        <v>2065</v>
      </c>
      <c r="L906" s="216">
        <v>1500</v>
      </c>
      <c r="M906" s="217">
        <v>48.3</v>
      </c>
      <c r="N906" s="117"/>
      <c r="O906" s="218">
        <v>4</v>
      </c>
      <c r="P906" s="137"/>
      <c r="Q906" s="117" t="s">
        <v>2038</v>
      </c>
      <c r="R906" s="117" t="s">
        <v>1512</v>
      </c>
      <c r="S906" s="215" t="s">
        <v>2090</v>
      </c>
      <c r="T906" s="117" t="s">
        <v>1514</v>
      </c>
    </row>
    <row r="907" s="111" customFormat="1" hidden="1" customHeight="1" spans="1:20">
      <c r="A907" s="144" t="s">
        <v>165</v>
      </c>
      <c r="B907" s="134" t="s">
        <v>163</v>
      </c>
      <c r="C907" s="144" t="s">
        <v>118</v>
      </c>
      <c r="D907" s="210" t="s">
        <v>2091</v>
      </c>
      <c r="E907" s="117" t="s">
        <v>2064</v>
      </c>
      <c r="F907" s="147">
        <v>46323</v>
      </c>
      <c r="G907" s="111"/>
      <c r="H907" s="117" t="s">
        <v>2034</v>
      </c>
      <c r="I907" s="117" t="s">
        <v>2035</v>
      </c>
      <c r="J907" s="211" t="s">
        <v>2036</v>
      </c>
      <c r="K907" s="117" t="s">
        <v>2065</v>
      </c>
      <c r="L907" s="212">
        <v>1500</v>
      </c>
      <c r="M907" s="213">
        <v>18.6</v>
      </c>
      <c r="N907" s="117"/>
      <c r="O907" s="214">
        <v>3</v>
      </c>
      <c r="P907" s="137"/>
      <c r="Q907" s="117" t="s">
        <v>2038</v>
      </c>
      <c r="R907" s="117" t="s">
        <v>1512</v>
      </c>
      <c r="S907" s="215" t="s">
        <v>2090</v>
      </c>
      <c r="T907" s="117" t="s">
        <v>1514</v>
      </c>
    </row>
    <row r="908" s="111" customFormat="1" hidden="1" customHeight="1" spans="1:20">
      <c r="A908" s="144" t="s">
        <v>165</v>
      </c>
      <c r="B908" s="134" t="s">
        <v>163</v>
      </c>
      <c r="C908" s="144" t="s">
        <v>118</v>
      </c>
      <c r="D908" s="215" t="s">
        <v>2076</v>
      </c>
      <c r="E908" s="117" t="s">
        <v>2064</v>
      </c>
      <c r="F908" s="147">
        <v>46323</v>
      </c>
      <c r="G908" s="111"/>
      <c r="H908" s="117" t="s">
        <v>2034</v>
      </c>
      <c r="I908" s="117" t="s">
        <v>2035</v>
      </c>
      <c r="J908" s="211" t="s">
        <v>2036</v>
      </c>
      <c r="K908" s="117" t="s">
        <v>2065</v>
      </c>
      <c r="L908" s="216">
        <v>1200</v>
      </c>
      <c r="M908" s="217">
        <v>49.4</v>
      </c>
      <c r="N908" s="117"/>
      <c r="O908" s="218">
        <v>5</v>
      </c>
      <c r="P908" s="137"/>
      <c r="Q908" s="117" t="s">
        <v>2038</v>
      </c>
      <c r="R908" s="117" t="s">
        <v>1512</v>
      </c>
      <c r="S908" s="215" t="s">
        <v>2090</v>
      </c>
      <c r="T908" s="117" t="s">
        <v>1514</v>
      </c>
    </row>
    <row r="909" s="111" customFormat="1" hidden="1" customHeight="1" spans="1:20">
      <c r="A909" s="144" t="s">
        <v>165</v>
      </c>
      <c r="B909" s="134" t="s">
        <v>163</v>
      </c>
      <c r="C909" s="144" t="s">
        <v>118</v>
      </c>
      <c r="D909" s="215" t="s">
        <v>2077</v>
      </c>
      <c r="E909" s="117" t="s">
        <v>2064</v>
      </c>
      <c r="F909" s="147">
        <v>46323</v>
      </c>
      <c r="G909" s="111"/>
      <c r="H909" s="117" t="s">
        <v>2034</v>
      </c>
      <c r="I909" s="117" t="s">
        <v>2035</v>
      </c>
      <c r="J909" s="211" t="s">
        <v>2036</v>
      </c>
      <c r="K909" s="117" t="s">
        <v>2065</v>
      </c>
      <c r="L909" s="212">
        <v>1200</v>
      </c>
      <c r="M909" s="213">
        <v>49.3</v>
      </c>
      <c r="N909" s="117"/>
      <c r="O909" s="214">
        <v>5</v>
      </c>
      <c r="P909" s="137"/>
      <c r="Q909" s="117" t="s">
        <v>2038</v>
      </c>
      <c r="R909" s="117" t="s">
        <v>1512</v>
      </c>
      <c r="S909" s="215" t="s">
        <v>2090</v>
      </c>
      <c r="T909" s="117" t="s">
        <v>1514</v>
      </c>
    </row>
    <row r="910" s="111" customFormat="1" hidden="1" customHeight="1" spans="1:20">
      <c r="A910" s="144" t="s">
        <v>165</v>
      </c>
      <c r="B910" s="134" t="s">
        <v>163</v>
      </c>
      <c r="C910" s="144" t="s">
        <v>118</v>
      </c>
      <c r="D910" s="215" t="s">
        <v>2078</v>
      </c>
      <c r="E910" s="117" t="s">
        <v>2064</v>
      </c>
      <c r="F910" s="147">
        <v>46323</v>
      </c>
      <c r="G910" s="111"/>
      <c r="H910" s="117" t="s">
        <v>2034</v>
      </c>
      <c r="I910" s="117" t="s">
        <v>2035</v>
      </c>
      <c r="J910" s="211" t="s">
        <v>2036</v>
      </c>
      <c r="K910" s="117" t="s">
        <v>2065</v>
      </c>
      <c r="L910" s="216">
        <v>1200</v>
      </c>
      <c r="M910" s="217">
        <v>47.8</v>
      </c>
      <c r="N910" s="117"/>
      <c r="O910" s="218">
        <v>5</v>
      </c>
      <c r="P910" s="137"/>
      <c r="Q910" s="117" t="s">
        <v>2038</v>
      </c>
      <c r="R910" s="117" t="s">
        <v>1512</v>
      </c>
      <c r="S910" s="215" t="s">
        <v>2090</v>
      </c>
      <c r="T910" s="117" t="s">
        <v>1514</v>
      </c>
    </row>
    <row r="911" s="111" customFormat="1" hidden="1" customHeight="1" spans="1:20">
      <c r="A911" s="144" t="s">
        <v>165</v>
      </c>
      <c r="B911" s="134" t="s">
        <v>163</v>
      </c>
      <c r="C911" s="144" t="s">
        <v>118</v>
      </c>
      <c r="D911" s="215" t="s">
        <v>2079</v>
      </c>
      <c r="E911" s="117" t="s">
        <v>2064</v>
      </c>
      <c r="F911" s="147">
        <v>46323</v>
      </c>
      <c r="G911" s="111"/>
      <c r="H911" s="117" t="s">
        <v>2034</v>
      </c>
      <c r="I911" s="117" t="s">
        <v>2035</v>
      </c>
      <c r="J911" s="211" t="s">
        <v>2036</v>
      </c>
      <c r="K911" s="117" t="s">
        <v>2065</v>
      </c>
      <c r="L911" s="212">
        <v>1200</v>
      </c>
      <c r="M911" s="213">
        <v>45.8</v>
      </c>
      <c r="N911" s="117"/>
      <c r="O911" s="214">
        <v>5</v>
      </c>
      <c r="P911" s="137"/>
      <c r="Q911" s="117" t="s">
        <v>2038</v>
      </c>
      <c r="R911" s="117" t="s">
        <v>1512</v>
      </c>
      <c r="S911" s="215" t="s">
        <v>2090</v>
      </c>
      <c r="T911" s="117" t="s">
        <v>1514</v>
      </c>
    </row>
    <row r="912" s="111" customFormat="1" hidden="1" customHeight="1" spans="1:20">
      <c r="A912" s="144" t="s">
        <v>165</v>
      </c>
      <c r="B912" s="134" t="s">
        <v>163</v>
      </c>
      <c r="C912" s="144" t="s">
        <v>118</v>
      </c>
      <c r="D912" s="215" t="s">
        <v>2080</v>
      </c>
      <c r="E912" s="117" t="s">
        <v>2064</v>
      </c>
      <c r="F912" s="147">
        <v>46323</v>
      </c>
      <c r="G912" s="111"/>
      <c r="H912" s="117" t="s">
        <v>2034</v>
      </c>
      <c r="I912" s="117" t="s">
        <v>2035</v>
      </c>
      <c r="J912" s="211" t="s">
        <v>2036</v>
      </c>
      <c r="K912" s="117" t="s">
        <v>2065</v>
      </c>
      <c r="L912" s="216">
        <v>1200</v>
      </c>
      <c r="M912" s="217">
        <v>45.6</v>
      </c>
      <c r="N912" s="117"/>
      <c r="O912" s="218">
        <v>5</v>
      </c>
      <c r="P912" s="137"/>
      <c r="Q912" s="117" t="s">
        <v>2038</v>
      </c>
      <c r="R912" s="117" t="s">
        <v>1512</v>
      </c>
      <c r="S912" s="215" t="s">
        <v>2090</v>
      </c>
      <c r="T912" s="117" t="s">
        <v>1514</v>
      </c>
    </row>
    <row r="913" s="111" customFormat="1" hidden="1" customHeight="1" spans="1:20">
      <c r="A913" s="144" t="s">
        <v>165</v>
      </c>
      <c r="B913" s="134" t="s">
        <v>163</v>
      </c>
      <c r="C913" s="144" t="s">
        <v>118</v>
      </c>
      <c r="D913" s="215" t="s">
        <v>2081</v>
      </c>
      <c r="E913" s="117" t="s">
        <v>2064</v>
      </c>
      <c r="F913" s="147">
        <v>46323</v>
      </c>
      <c r="G913" s="111"/>
      <c r="H913" s="117" t="s">
        <v>2034</v>
      </c>
      <c r="I913" s="117" t="s">
        <v>2035</v>
      </c>
      <c r="J913" s="211" t="s">
        <v>2036</v>
      </c>
      <c r="K913" s="117" t="s">
        <v>2065</v>
      </c>
      <c r="L913" s="212">
        <v>1200</v>
      </c>
      <c r="M913" s="213">
        <v>45.9</v>
      </c>
      <c r="N913" s="117"/>
      <c r="O913" s="214">
        <v>5</v>
      </c>
      <c r="P913" s="137"/>
      <c r="Q913" s="117" t="s">
        <v>2038</v>
      </c>
      <c r="R913" s="117" t="s">
        <v>1512</v>
      </c>
      <c r="S913" s="215" t="s">
        <v>2090</v>
      </c>
      <c r="T913" s="117" t="s">
        <v>1514</v>
      </c>
    </row>
    <row r="914" s="111" customFormat="1" hidden="1" customHeight="1" spans="1:20">
      <c r="A914" s="144" t="s">
        <v>165</v>
      </c>
      <c r="B914" s="134" t="s">
        <v>163</v>
      </c>
      <c r="C914" s="144" t="s">
        <v>118</v>
      </c>
      <c r="D914" s="215" t="s">
        <v>2082</v>
      </c>
      <c r="E914" s="117" t="s">
        <v>2064</v>
      </c>
      <c r="F914" s="147">
        <v>46323</v>
      </c>
      <c r="G914" s="111"/>
      <c r="H914" s="117" t="s">
        <v>2034</v>
      </c>
      <c r="I914" s="117" t="s">
        <v>2035</v>
      </c>
      <c r="J914" s="211" t="s">
        <v>2036</v>
      </c>
      <c r="K914" s="117" t="s">
        <v>2065</v>
      </c>
      <c r="L914" s="216">
        <v>1200</v>
      </c>
      <c r="M914" s="217">
        <v>45.9</v>
      </c>
      <c r="N914" s="117"/>
      <c r="O914" s="218">
        <v>5</v>
      </c>
      <c r="P914" s="137"/>
      <c r="Q914" s="117" t="s">
        <v>2038</v>
      </c>
      <c r="R914" s="117" t="s">
        <v>1512</v>
      </c>
      <c r="S914" s="215" t="s">
        <v>2090</v>
      </c>
      <c r="T914" s="117" t="s">
        <v>1514</v>
      </c>
    </row>
    <row r="915" s="111" customFormat="1" hidden="1" customHeight="1" spans="1:20">
      <c r="A915" s="144" t="s">
        <v>165</v>
      </c>
      <c r="B915" s="134" t="s">
        <v>163</v>
      </c>
      <c r="C915" s="144" t="s">
        <v>118</v>
      </c>
      <c r="D915" s="215" t="s">
        <v>2083</v>
      </c>
      <c r="E915" s="117" t="s">
        <v>2064</v>
      </c>
      <c r="F915" s="147">
        <v>46323</v>
      </c>
      <c r="G915" s="111"/>
      <c r="H915" s="117" t="s">
        <v>2034</v>
      </c>
      <c r="I915" s="117" t="s">
        <v>2035</v>
      </c>
      <c r="J915" s="211" t="s">
        <v>2036</v>
      </c>
      <c r="K915" s="117" t="s">
        <v>2065</v>
      </c>
      <c r="L915" s="212">
        <v>1200</v>
      </c>
      <c r="M915" s="213">
        <v>45.9</v>
      </c>
      <c r="N915" s="117"/>
      <c r="O915" s="214">
        <v>5</v>
      </c>
      <c r="P915" s="137"/>
      <c r="Q915" s="117" t="s">
        <v>2038</v>
      </c>
      <c r="R915" s="117" t="s">
        <v>1512</v>
      </c>
      <c r="S915" s="215" t="s">
        <v>2090</v>
      </c>
      <c r="T915" s="117" t="s">
        <v>1514</v>
      </c>
    </row>
    <row r="916" s="111" customFormat="1" hidden="1" customHeight="1" spans="1:20">
      <c r="A916" s="144" t="s">
        <v>165</v>
      </c>
      <c r="B916" s="134" t="s">
        <v>163</v>
      </c>
      <c r="C916" s="144" t="s">
        <v>118</v>
      </c>
      <c r="D916" s="215" t="s">
        <v>2084</v>
      </c>
      <c r="E916" s="117" t="s">
        <v>2064</v>
      </c>
      <c r="F916" s="147">
        <v>46323</v>
      </c>
      <c r="G916" s="111"/>
      <c r="H916" s="117" t="s">
        <v>2034</v>
      </c>
      <c r="I916" s="117" t="s">
        <v>2035</v>
      </c>
      <c r="J916" s="211" t="s">
        <v>2036</v>
      </c>
      <c r="K916" s="117" t="s">
        <v>2065</v>
      </c>
      <c r="L916" s="216">
        <v>1200</v>
      </c>
      <c r="M916" s="217">
        <v>29.2</v>
      </c>
      <c r="N916" s="117"/>
      <c r="O916" s="218">
        <v>3</v>
      </c>
      <c r="P916" s="137"/>
      <c r="Q916" s="117" t="s">
        <v>2038</v>
      </c>
      <c r="R916" s="117" t="s">
        <v>1512</v>
      </c>
      <c r="S916" s="215" t="s">
        <v>2090</v>
      </c>
      <c r="T916" s="117" t="s">
        <v>1514</v>
      </c>
    </row>
    <row r="917" s="111" customFormat="1" hidden="1" customHeight="1" spans="1:20">
      <c r="A917" s="144" t="s">
        <v>165</v>
      </c>
      <c r="B917" s="134" t="s">
        <v>163</v>
      </c>
      <c r="C917" s="144" t="s">
        <v>118</v>
      </c>
      <c r="D917" s="215" t="s">
        <v>2092</v>
      </c>
      <c r="E917" s="117" t="s">
        <v>2064</v>
      </c>
      <c r="F917" s="147">
        <v>46323</v>
      </c>
      <c r="G917" s="111"/>
      <c r="H917" s="117" t="s">
        <v>2034</v>
      </c>
      <c r="I917" s="117" t="s">
        <v>2035</v>
      </c>
      <c r="J917" s="211" t="s">
        <v>2036</v>
      </c>
      <c r="K917" s="117" t="s">
        <v>2065</v>
      </c>
      <c r="L917" s="212">
        <v>1200</v>
      </c>
      <c r="M917" s="213">
        <v>12.5</v>
      </c>
      <c r="N917" s="117"/>
      <c r="O917" s="214">
        <v>3</v>
      </c>
      <c r="P917" s="137"/>
      <c r="Q917" s="117" t="s">
        <v>2038</v>
      </c>
      <c r="R917" s="117" t="s">
        <v>1512</v>
      </c>
      <c r="S917" s="215" t="s">
        <v>2090</v>
      </c>
      <c r="T917" s="117" t="s">
        <v>1514</v>
      </c>
    </row>
    <row r="918" s="111" customFormat="1" customHeight="1" spans="1:20">
      <c r="D918" s="117"/>
      <c r="E918" s="117"/>
      <c r="F918" s="117"/>
      <c r="G918" s="111"/>
      <c r="H918" s="117"/>
      <c r="I918" s="117"/>
      <c r="J918" s="117"/>
      <c r="K918" s="117"/>
      <c r="L918" s="117"/>
      <c r="M918" s="117"/>
      <c r="N918" s="117"/>
      <c r="O918" s="117"/>
      <c r="P918" s="137"/>
      <c r="Q918" s="117"/>
      <c r="R918" s="117"/>
      <c r="S918" s="117"/>
      <c r="T918" s="117"/>
    </row>
    <row r="919" s="111" customFormat="1" customHeight="1" spans="1:20">
      <c r="D919" s="117"/>
      <c r="E919" s="117"/>
      <c r="F919" s="117"/>
      <c r="G919" s="111"/>
      <c r="H919" s="117"/>
      <c r="I919" s="117"/>
      <c r="J919" s="117"/>
      <c r="K919" s="117"/>
      <c r="L919" s="117"/>
      <c r="M919" s="117"/>
      <c r="N919" s="117"/>
      <c r="O919" s="117"/>
      <c r="P919" s="137"/>
      <c r="Q919" s="117"/>
      <c r="R919" s="117"/>
      <c r="S919" s="117"/>
      <c r="T919" s="117"/>
    </row>
    <row r="920" s="111" customFormat="1" customHeight="1" spans="1:20">
      <c r="D920" s="117"/>
      <c r="E920" s="117"/>
      <c r="F920" s="117"/>
      <c r="G920" s="111"/>
      <c r="H920" s="117"/>
      <c r="I920" s="117"/>
      <c r="J920" s="117"/>
      <c r="K920" s="117"/>
      <c r="L920" s="117"/>
      <c r="M920" s="117"/>
      <c r="N920" s="117"/>
      <c r="O920" s="117"/>
      <c r="P920" s="137"/>
      <c r="Q920" s="117"/>
      <c r="R920" s="117"/>
      <c r="S920" s="117"/>
      <c r="T920" s="117"/>
    </row>
    <row r="921" s="111" customFormat="1" customHeight="1" spans="1:20">
      <c r="D921" s="117"/>
      <c r="E921" s="117"/>
      <c r="F921" s="117"/>
      <c r="G921" s="111"/>
      <c r="H921" s="117"/>
      <c r="I921" s="117"/>
      <c r="J921" s="117"/>
      <c r="K921" s="117"/>
      <c r="L921" s="117"/>
      <c r="M921" s="117"/>
      <c r="N921" s="117"/>
      <c r="O921" s="117"/>
      <c r="P921" s="137"/>
      <c r="Q921" s="117"/>
      <c r="R921" s="117"/>
      <c r="S921" s="117"/>
      <c r="T921" s="117"/>
    </row>
    <row r="922" s="111" customFormat="1" customHeight="1" spans="1:20">
      <c r="D922" s="117"/>
      <c r="E922" s="117"/>
      <c r="F922" s="117"/>
      <c r="G922" s="111"/>
      <c r="H922" s="117"/>
      <c r="I922" s="117"/>
      <c r="J922" s="117"/>
      <c r="K922" s="117"/>
      <c r="L922" s="117"/>
      <c r="M922" s="117"/>
      <c r="N922" s="117"/>
      <c r="O922" s="117"/>
      <c r="P922" s="137"/>
      <c r="Q922" s="117"/>
      <c r="R922" s="117"/>
      <c r="S922" s="117"/>
      <c r="T922" s="117"/>
    </row>
    <row r="923" s="111" customFormat="1" customHeight="1" spans="1:20">
      <c r="D923" s="117"/>
      <c r="E923" s="117"/>
      <c r="F923" s="117"/>
      <c r="G923" s="111"/>
      <c r="H923" s="117"/>
      <c r="I923" s="117"/>
      <c r="J923" s="117"/>
      <c r="K923" s="117"/>
      <c r="L923" s="117"/>
      <c r="M923" s="117"/>
      <c r="N923" s="117"/>
      <c r="O923" s="117"/>
      <c r="P923" s="137"/>
      <c r="Q923" s="117"/>
      <c r="R923" s="117"/>
      <c r="S923" s="117"/>
      <c r="T923" s="117"/>
    </row>
    <row r="924" s="111" customFormat="1" customHeight="1" spans="1:20">
      <c r="D924" s="117"/>
      <c r="E924" s="117"/>
      <c r="F924" s="117"/>
      <c r="G924" s="111"/>
      <c r="H924" s="117"/>
      <c r="I924" s="117"/>
      <c r="J924" s="117"/>
      <c r="K924" s="117"/>
      <c r="L924" s="117"/>
      <c r="M924" s="117"/>
      <c r="N924" s="117"/>
      <c r="O924" s="117"/>
      <c r="P924" s="137"/>
      <c r="Q924" s="117"/>
      <c r="R924" s="117"/>
      <c r="S924" s="117"/>
      <c r="T924" s="117"/>
    </row>
    <row r="925" s="111" customFormat="1" customHeight="1" spans="1:20">
      <c r="D925" s="117"/>
      <c r="E925" s="117"/>
      <c r="F925" s="117"/>
      <c r="G925" s="111"/>
      <c r="H925" s="117"/>
      <c r="I925" s="117"/>
      <c r="J925" s="117"/>
      <c r="K925" s="117"/>
      <c r="L925" s="117"/>
      <c r="M925" s="117"/>
      <c r="N925" s="117"/>
      <c r="O925" s="117"/>
      <c r="P925" s="137"/>
      <c r="Q925" s="117"/>
      <c r="R925" s="117"/>
      <c r="S925" s="117"/>
      <c r="T925" s="117"/>
    </row>
    <row r="926" s="111" customFormat="1" customHeight="1" spans="1:20">
      <c r="D926" s="117"/>
      <c r="E926" s="117"/>
      <c r="F926" s="117"/>
      <c r="G926" s="111"/>
      <c r="H926" s="117"/>
      <c r="I926" s="117"/>
      <c r="J926" s="117"/>
      <c r="K926" s="117"/>
      <c r="L926" s="117"/>
      <c r="M926" s="117"/>
      <c r="N926" s="117"/>
      <c r="O926" s="117"/>
      <c r="P926" s="137"/>
      <c r="Q926" s="117"/>
      <c r="R926" s="117"/>
      <c r="S926" s="117"/>
      <c r="T926" s="117"/>
    </row>
    <row r="927" s="111" customFormat="1" customHeight="1" spans="1:20">
      <c r="D927" s="117"/>
      <c r="E927" s="117"/>
      <c r="F927" s="117"/>
      <c r="G927" s="111"/>
      <c r="H927" s="117"/>
      <c r="I927" s="117"/>
      <c r="J927" s="117"/>
      <c r="K927" s="117"/>
      <c r="L927" s="117"/>
      <c r="M927" s="117"/>
      <c r="N927" s="117"/>
      <c r="O927" s="117"/>
      <c r="P927" s="137"/>
      <c r="Q927" s="117"/>
      <c r="R927" s="117"/>
      <c r="S927" s="117"/>
      <c r="T927" s="117"/>
    </row>
    <row r="928" s="111" customFormat="1" customHeight="1" spans="1:20">
      <c r="D928" s="117"/>
      <c r="E928" s="117"/>
      <c r="F928" s="117"/>
      <c r="G928" s="111"/>
      <c r="H928" s="117"/>
      <c r="I928" s="117"/>
      <c r="J928" s="117"/>
      <c r="K928" s="117"/>
      <c r="L928" s="117"/>
      <c r="M928" s="117"/>
      <c r="N928" s="117"/>
      <c r="O928" s="117"/>
      <c r="P928" s="137"/>
      <c r="Q928" s="117"/>
      <c r="R928" s="117"/>
      <c r="S928" s="117"/>
      <c r="T928" s="117"/>
    </row>
    <row r="929" s="111" customFormat="1" customHeight="1" spans="4:20">
      <c r="D929" s="117"/>
      <c r="E929" s="117"/>
      <c r="F929" s="117"/>
      <c r="G929" s="111"/>
      <c r="H929" s="117"/>
      <c r="I929" s="117"/>
      <c r="J929" s="117"/>
      <c r="K929" s="117"/>
      <c r="L929" s="117"/>
      <c r="M929" s="117"/>
      <c r="N929" s="117"/>
      <c r="O929" s="117"/>
      <c r="P929" s="137"/>
      <c r="Q929" s="117"/>
      <c r="R929" s="117"/>
      <c r="S929" s="117"/>
      <c r="T929" s="117"/>
    </row>
    <row r="930" s="111" customFormat="1" customHeight="1" spans="4:20">
      <c r="D930" s="117"/>
      <c r="E930" s="117"/>
      <c r="F930" s="117"/>
      <c r="G930" s="111"/>
      <c r="H930" s="117"/>
      <c r="I930" s="117"/>
      <c r="J930" s="117"/>
      <c r="K930" s="117"/>
      <c r="L930" s="117"/>
      <c r="M930" s="117"/>
      <c r="N930" s="117"/>
      <c r="O930" s="117"/>
      <c r="P930" s="137"/>
      <c r="Q930" s="117"/>
      <c r="R930" s="117"/>
      <c r="S930" s="117"/>
      <c r="T930" s="117"/>
    </row>
    <row r="931" s="111" customFormat="1" customHeight="1" spans="4:20">
      <c r="D931" s="117"/>
      <c r="E931" s="117"/>
      <c r="F931" s="117"/>
      <c r="G931" s="111"/>
      <c r="H931" s="117"/>
      <c r="I931" s="117"/>
      <c r="J931" s="117"/>
      <c r="K931" s="117"/>
      <c r="L931" s="117"/>
      <c r="M931" s="117"/>
      <c r="N931" s="117"/>
      <c r="O931" s="117"/>
      <c r="P931" s="137"/>
      <c r="Q931" s="117"/>
      <c r="R931" s="117"/>
      <c r="S931" s="117"/>
      <c r="T931" s="117"/>
    </row>
    <row r="932" s="111" customFormat="1" customHeight="1" spans="4:20">
      <c r="D932" s="117"/>
      <c r="E932" s="117"/>
      <c r="F932" s="117"/>
      <c r="G932" s="111"/>
      <c r="H932" s="117"/>
      <c r="I932" s="117"/>
      <c r="J932" s="117"/>
      <c r="K932" s="117"/>
      <c r="L932" s="117"/>
      <c r="M932" s="117"/>
      <c r="N932" s="117"/>
      <c r="O932" s="117"/>
      <c r="P932" s="137"/>
      <c r="Q932" s="117"/>
      <c r="R932" s="117"/>
      <c r="S932" s="117"/>
      <c r="T932" s="117"/>
    </row>
    <row r="933" s="111" customFormat="1" customHeight="1" spans="4:20">
      <c r="D933" s="117"/>
      <c r="E933" s="117"/>
      <c r="F933" s="117"/>
      <c r="G933" s="111"/>
      <c r="H933" s="117"/>
      <c r="I933" s="117"/>
      <c r="J933" s="117"/>
      <c r="K933" s="117"/>
      <c r="L933" s="117"/>
      <c r="M933" s="117"/>
      <c r="N933" s="117"/>
      <c r="O933" s="117"/>
      <c r="P933" s="137"/>
      <c r="Q933" s="117"/>
      <c r="R933" s="117"/>
      <c r="S933" s="117"/>
      <c r="T933" s="117"/>
    </row>
    <row r="934" s="111" customFormat="1" customHeight="1" spans="4:20">
      <c r="D934" s="117"/>
      <c r="E934" s="117"/>
      <c r="F934" s="117"/>
      <c r="G934" s="111"/>
      <c r="H934" s="117"/>
      <c r="I934" s="117"/>
      <c r="J934" s="117"/>
      <c r="K934" s="117"/>
      <c r="L934" s="117"/>
      <c r="M934" s="117"/>
      <c r="N934" s="117"/>
      <c r="O934" s="117"/>
      <c r="P934" s="137"/>
      <c r="Q934" s="117"/>
      <c r="R934" s="117"/>
      <c r="S934" s="117"/>
      <c r="T934" s="117"/>
    </row>
    <row r="935" s="111" customFormat="1" customHeight="1" spans="4:20">
      <c r="D935" s="117"/>
      <c r="E935" s="117"/>
      <c r="F935" s="117"/>
      <c r="G935" s="111"/>
      <c r="H935" s="117"/>
      <c r="I935" s="117"/>
      <c r="J935" s="117"/>
      <c r="K935" s="117"/>
      <c r="L935" s="117"/>
      <c r="M935" s="117"/>
      <c r="N935" s="117"/>
      <c r="O935" s="117"/>
      <c r="P935" s="137"/>
      <c r="Q935" s="117"/>
      <c r="R935" s="117"/>
      <c r="S935" s="117"/>
      <c r="T935" s="117"/>
    </row>
    <row r="936" s="111" customFormat="1" customHeight="1" spans="4:20">
      <c r="D936" s="117"/>
      <c r="E936" s="117"/>
      <c r="F936" s="117"/>
      <c r="G936" s="111"/>
      <c r="H936" s="117"/>
      <c r="I936" s="117"/>
      <c r="J936" s="117"/>
      <c r="K936" s="117"/>
      <c r="L936" s="117"/>
      <c r="M936" s="117"/>
      <c r="N936" s="117"/>
      <c r="O936" s="117"/>
      <c r="P936" s="137"/>
      <c r="Q936" s="117"/>
      <c r="R936" s="117"/>
      <c r="S936" s="117"/>
      <c r="T936" s="117"/>
    </row>
    <row r="937" s="111" customFormat="1" customHeight="1" spans="4:20">
      <c r="D937" s="117"/>
      <c r="E937" s="117"/>
      <c r="F937" s="117"/>
      <c r="G937" s="111"/>
      <c r="H937" s="117"/>
      <c r="I937" s="117"/>
      <c r="J937" s="117"/>
      <c r="K937" s="117"/>
      <c r="L937" s="117"/>
      <c r="M937" s="117"/>
      <c r="N937" s="117"/>
      <c r="O937" s="117"/>
      <c r="P937" s="137"/>
      <c r="Q937" s="117"/>
      <c r="R937" s="117"/>
      <c r="S937" s="117"/>
      <c r="T937" s="117"/>
    </row>
    <row r="938" s="111" customFormat="1" customHeight="1" spans="4:20">
      <c r="D938" s="117"/>
      <c r="E938" s="117"/>
      <c r="F938" s="117"/>
      <c r="G938" s="111"/>
      <c r="H938" s="117"/>
      <c r="I938" s="117"/>
      <c r="J938" s="117"/>
      <c r="K938" s="117"/>
      <c r="L938" s="117"/>
      <c r="M938" s="117"/>
      <c r="N938" s="117"/>
      <c r="O938" s="117"/>
      <c r="P938" s="137"/>
      <c r="Q938" s="117"/>
      <c r="R938" s="117"/>
      <c r="S938" s="117"/>
      <c r="T938" s="117"/>
    </row>
    <row r="939" s="111" customFormat="1" customHeight="1" spans="4:20">
      <c r="D939" s="117"/>
      <c r="E939" s="117"/>
      <c r="F939" s="117"/>
      <c r="G939" s="111"/>
      <c r="H939" s="117"/>
      <c r="I939" s="117"/>
      <c r="J939" s="117"/>
      <c r="K939" s="117"/>
      <c r="L939" s="117"/>
      <c r="M939" s="117"/>
      <c r="N939" s="117"/>
      <c r="O939" s="117"/>
      <c r="P939" s="137"/>
      <c r="Q939" s="117"/>
      <c r="R939" s="117"/>
      <c r="S939" s="117"/>
      <c r="T939" s="117"/>
    </row>
    <row r="940" s="111" customFormat="1" customHeight="1" spans="4:20">
      <c r="D940" s="117"/>
      <c r="E940" s="117"/>
      <c r="F940" s="117"/>
      <c r="G940" s="111"/>
      <c r="H940" s="117"/>
      <c r="I940" s="117"/>
      <c r="J940" s="117"/>
      <c r="K940" s="117"/>
      <c r="L940" s="117"/>
      <c r="M940" s="117"/>
      <c r="N940" s="117"/>
      <c r="O940" s="117"/>
      <c r="P940" s="137"/>
      <c r="Q940" s="117"/>
      <c r="R940" s="117"/>
      <c r="S940" s="117"/>
      <c r="T940" s="117"/>
    </row>
    <row r="941" s="111" customFormat="1" customHeight="1" spans="4:20">
      <c r="D941" s="117"/>
      <c r="E941" s="117"/>
      <c r="F941" s="117"/>
      <c r="G941" s="111"/>
      <c r="H941" s="117"/>
      <c r="I941" s="117"/>
      <c r="J941" s="117"/>
      <c r="K941" s="117"/>
      <c r="L941" s="117"/>
      <c r="M941" s="117"/>
      <c r="N941" s="117"/>
      <c r="O941" s="117"/>
      <c r="P941" s="137"/>
      <c r="Q941" s="117"/>
      <c r="R941" s="117"/>
      <c r="S941" s="117"/>
      <c r="T941" s="117"/>
    </row>
    <row r="942" s="111" customFormat="1" customHeight="1" spans="4:20">
      <c r="D942" s="117"/>
      <c r="E942" s="117"/>
      <c r="F942" s="117"/>
      <c r="G942" s="111"/>
      <c r="H942" s="117"/>
      <c r="I942" s="117"/>
      <c r="J942" s="117"/>
      <c r="K942" s="117"/>
      <c r="L942" s="117"/>
      <c r="M942" s="117"/>
      <c r="N942" s="117"/>
      <c r="O942" s="117"/>
      <c r="P942" s="137"/>
      <c r="Q942" s="117"/>
      <c r="R942" s="117"/>
      <c r="S942" s="117"/>
      <c r="T942" s="117"/>
    </row>
    <row r="943" s="111" customFormat="1" customHeight="1" spans="4:20">
      <c r="D943" s="117"/>
      <c r="E943" s="117"/>
      <c r="F943" s="117"/>
      <c r="G943" s="111"/>
      <c r="H943" s="117"/>
      <c r="I943" s="117"/>
      <c r="J943" s="117"/>
      <c r="K943" s="117"/>
      <c r="L943" s="117"/>
      <c r="M943" s="117"/>
      <c r="N943" s="117"/>
      <c r="O943" s="117"/>
      <c r="P943" s="137"/>
      <c r="Q943" s="117"/>
      <c r="R943" s="117"/>
      <c r="S943" s="117"/>
      <c r="T943" s="117"/>
    </row>
    <row r="944" s="111" customFormat="1" customHeight="1" spans="4:20">
      <c r="D944" s="117"/>
      <c r="E944" s="117"/>
      <c r="F944" s="117"/>
      <c r="G944" s="111"/>
      <c r="H944" s="117"/>
      <c r="I944" s="117"/>
      <c r="J944" s="117"/>
      <c r="K944" s="117"/>
      <c r="L944" s="117"/>
      <c r="M944" s="117"/>
      <c r="N944" s="117"/>
      <c r="O944" s="117"/>
      <c r="P944" s="137"/>
      <c r="Q944" s="117"/>
      <c r="R944" s="117"/>
      <c r="S944" s="117"/>
      <c r="T944" s="117"/>
    </row>
    <row r="945" s="111" customFormat="1" customHeight="1" spans="4:20">
      <c r="D945" s="117"/>
      <c r="E945" s="117"/>
      <c r="F945" s="117"/>
      <c r="G945" s="111"/>
      <c r="H945" s="117"/>
      <c r="I945" s="117"/>
      <c r="J945" s="117"/>
      <c r="K945" s="117"/>
      <c r="L945" s="117"/>
      <c r="M945" s="117"/>
      <c r="N945" s="117"/>
      <c r="O945" s="117"/>
      <c r="P945" s="137"/>
      <c r="Q945" s="117"/>
      <c r="R945" s="117"/>
      <c r="S945" s="117"/>
      <c r="T945" s="117"/>
    </row>
    <row r="946" s="111" customFormat="1" customHeight="1" spans="4:20">
      <c r="D946" s="117"/>
      <c r="E946" s="117"/>
      <c r="F946" s="117"/>
      <c r="G946" s="111"/>
      <c r="H946" s="117"/>
      <c r="I946" s="117"/>
      <c r="J946" s="117"/>
      <c r="K946" s="117"/>
      <c r="L946" s="117"/>
      <c r="M946" s="117"/>
      <c r="N946" s="117"/>
      <c r="O946" s="117"/>
      <c r="P946" s="137"/>
      <c r="Q946" s="117"/>
      <c r="R946" s="117"/>
      <c r="S946" s="117"/>
      <c r="T946" s="117"/>
    </row>
    <row r="947" s="111" customFormat="1" customHeight="1" spans="4:20">
      <c r="D947" s="117"/>
      <c r="E947" s="117"/>
      <c r="F947" s="117"/>
      <c r="G947" s="111"/>
      <c r="H947" s="117"/>
      <c r="I947" s="117"/>
      <c r="J947" s="117"/>
      <c r="K947" s="117"/>
      <c r="L947" s="117"/>
      <c r="M947" s="117"/>
      <c r="N947" s="117"/>
      <c r="O947" s="117"/>
      <c r="P947" s="137"/>
      <c r="Q947" s="117"/>
      <c r="R947" s="117"/>
      <c r="S947" s="117"/>
      <c r="T947" s="117"/>
    </row>
    <row r="948" s="111" customFormat="1" customHeight="1" spans="4:20">
      <c r="D948" s="117"/>
      <c r="E948" s="117"/>
      <c r="F948" s="117"/>
      <c r="G948" s="111"/>
      <c r="H948" s="117"/>
      <c r="I948" s="117"/>
      <c r="J948" s="117"/>
      <c r="K948" s="117"/>
      <c r="L948" s="117"/>
      <c r="M948" s="117"/>
      <c r="N948" s="117"/>
      <c r="O948" s="117"/>
      <c r="P948" s="137"/>
      <c r="Q948" s="117"/>
      <c r="R948" s="117"/>
      <c r="S948" s="117"/>
      <c r="T948" s="117"/>
    </row>
    <row r="949" s="111" customFormat="1" customHeight="1" spans="4:20">
      <c r="D949" s="117"/>
      <c r="E949" s="117"/>
      <c r="F949" s="117"/>
      <c r="G949" s="111"/>
      <c r="H949" s="117"/>
      <c r="I949" s="117"/>
      <c r="J949" s="117"/>
      <c r="K949" s="117"/>
      <c r="L949" s="117"/>
      <c r="M949" s="117"/>
      <c r="N949" s="117"/>
      <c r="O949" s="117"/>
      <c r="P949" s="137"/>
      <c r="Q949" s="117"/>
      <c r="R949" s="117"/>
      <c r="S949" s="117"/>
      <c r="T949" s="117"/>
    </row>
    <row r="950" s="111" customFormat="1" customHeight="1" spans="4:20">
      <c r="D950" s="117"/>
      <c r="E950" s="117"/>
      <c r="F950" s="117"/>
      <c r="G950" s="111"/>
      <c r="H950" s="117"/>
      <c r="I950" s="117"/>
      <c r="J950" s="117"/>
      <c r="K950" s="117"/>
      <c r="L950" s="117"/>
      <c r="M950" s="117"/>
      <c r="N950" s="117"/>
      <c r="O950" s="117"/>
      <c r="P950" s="137"/>
      <c r="Q950" s="117"/>
      <c r="R950" s="117"/>
      <c r="S950" s="117"/>
      <c r="T950" s="117"/>
    </row>
    <row r="951" s="111" customFormat="1" customHeight="1" spans="4:20">
      <c r="D951" s="117"/>
      <c r="E951" s="117"/>
      <c r="F951" s="117"/>
      <c r="G951" s="111"/>
      <c r="H951" s="117"/>
      <c r="I951" s="117"/>
      <c r="J951" s="117"/>
      <c r="K951" s="117"/>
      <c r="L951" s="117"/>
      <c r="M951" s="117"/>
      <c r="N951" s="117"/>
      <c r="O951" s="117"/>
      <c r="P951" s="137"/>
      <c r="Q951" s="117"/>
      <c r="R951" s="117"/>
      <c r="S951" s="117"/>
      <c r="T951" s="117"/>
    </row>
    <row r="952" s="111" customFormat="1" customHeight="1" spans="4:20">
      <c r="D952" s="117"/>
      <c r="E952" s="117"/>
      <c r="F952" s="117"/>
      <c r="G952" s="111"/>
      <c r="H952" s="117"/>
      <c r="I952" s="117"/>
      <c r="J952" s="117"/>
      <c r="K952" s="117"/>
      <c r="L952" s="117"/>
      <c r="M952" s="117"/>
      <c r="N952" s="117"/>
      <c r="O952" s="117"/>
      <c r="P952" s="137"/>
      <c r="Q952" s="117"/>
      <c r="R952" s="117"/>
      <c r="S952" s="117"/>
      <c r="T952" s="117"/>
    </row>
    <row r="953" s="111" customFormat="1" customHeight="1" spans="4:20">
      <c r="D953" s="117"/>
      <c r="E953" s="117"/>
      <c r="F953" s="117"/>
      <c r="G953" s="111"/>
      <c r="H953" s="117"/>
      <c r="I953" s="117"/>
      <c r="J953" s="117"/>
      <c r="K953" s="117"/>
      <c r="L953" s="117"/>
      <c r="M953" s="117"/>
      <c r="N953" s="117"/>
      <c r="O953" s="117"/>
      <c r="P953" s="137"/>
      <c r="Q953" s="117"/>
      <c r="R953" s="117"/>
      <c r="S953" s="117"/>
      <c r="T953" s="117"/>
    </row>
    <row r="954" s="111" customFormat="1" customHeight="1" spans="4:20">
      <c r="D954" s="117"/>
      <c r="E954" s="117"/>
      <c r="F954" s="117"/>
      <c r="G954" s="111"/>
      <c r="H954" s="117"/>
      <c r="I954" s="117"/>
      <c r="J954" s="117"/>
      <c r="K954" s="117"/>
      <c r="L954" s="117"/>
      <c r="M954" s="117"/>
      <c r="N954" s="117"/>
      <c r="O954" s="117"/>
      <c r="P954" s="137"/>
      <c r="Q954" s="117"/>
      <c r="R954" s="117"/>
      <c r="S954" s="117"/>
      <c r="T954" s="117"/>
    </row>
    <row r="955" s="111" customFormat="1" customHeight="1" spans="4:20">
      <c r="D955" s="117"/>
      <c r="E955" s="117"/>
      <c r="F955" s="117"/>
      <c r="G955" s="111"/>
      <c r="H955" s="117"/>
      <c r="I955" s="117"/>
      <c r="J955" s="117"/>
      <c r="K955" s="117"/>
      <c r="L955" s="117"/>
      <c r="M955" s="117"/>
      <c r="N955" s="117"/>
      <c r="O955" s="117"/>
      <c r="P955" s="137"/>
      <c r="Q955" s="117"/>
      <c r="R955" s="117"/>
      <c r="S955" s="117"/>
      <c r="T955" s="117"/>
    </row>
    <row r="956" s="111" customFormat="1" customHeight="1" spans="4:20">
      <c r="D956" s="117"/>
      <c r="E956" s="117"/>
      <c r="F956" s="117"/>
      <c r="G956" s="111"/>
      <c r="H956" s="117"/>
      <c r="I956" s="117"/>
      <c r="J956" s="117"/>
      <c r="K956" s="117"/>
      <c r="L956" s="117"/>
      <c r="M956" s="117"/>
      <c r="N956" s="117"/>
      <c r="O956" s="117"/>
      <c r="P956" s="137"/>
      <c r="Q956" s="117"/>
      <c r="R956" s="117"/>
      <c r="S956" s="117"/>
      <c r="T956" s="117"/>
    </row>
    <row r="957" s="111" customFormat="1" customHeight="1" spans="4:20">
      <c r="D957" s="117"/>
      <c r="E957" s="117"/>
      <c r="F957" s="117"/>
      <c r="G957" s="111"/>
      <c r="H957" s="117"/>
      <c r="I957" s="117"/>
      <c r="J957" s="117"/>
      <c r="K957" s="117"/>
      <c r="L957" s="117"/>
      <c r="M957" s="117"/>
      <c r="N957" s="117"/>
      <c r="O957" s="117"/>
      <c r="P957" s="137"/>
      <c r="Q957" s="117"/>
      <c r="R957" s="117"/>
      <c r="S957" s="117"/>
      <c r="T957" s="117"/>
    </row>
    <row r="958" s="111" customFormat="1" customHeight="1" spans="4:20">
      <c r="D958" s="117"/>
      <c r="E958" s="117"/>
      <c r="F958" s="117"/>
      <c r="G958" s="111"/>
      <c r="H958" s="117"/>
      <c r="I958" s="117"/>
      <c r="J958" s="117"/>
      <c r="K958" s="117"/>
      <c r="L958" s="117"/>
      <c r="M958" s="117"/>
      <c r="N958" s="117"/>
      <c r="O958" s="117"/>
      <c r="P958" s="137"/>
      <c r="Q958" s="117"/>
      <c r="R958" s="117"/>
      <c r="S958" s="117"/>
      <c r="T958" s="117"/>
    </row>
    <row r="959" s="111" customFormat="1" customHeight="1" spans="4:20">
      <c r="D959" s="117"/>
      <c r="E959" s="117"/>
      <c r="F959" s="117"/>
      <c r="G959" s="111"/>
      <c r="H959" s="117"/>
      <c r="I959" s="117"/>
      <c r="J959" s="117"/>
      <c r="K959" s="117"/>
      <c r="L959" s="117"/>
      <c r="M959" s="117"/>
      <c r="N959" s="117"/>
      <c r="O959" s="117"/>
      <c r="P959" s="137"/>
      <c r="Q959" s="117"/>
      <c r="R959" s="117"/>
      <c r="S959" s="117"/>
      <c r="T959" s="117"/>
    </row>
    <row r="960" s="111" customFormat="1" customHeight="1" spans="4:20">
      <c r="D960" s="117"/>
      <c r="E960" s="117"/>
      <c r="F960" s="117"/>
      <c r="G960" s="111"/>
      <c r="H960" s="117"/>
      <c r="I960" s="117"/>
      <c r="J960" s="117"/>
      <c r="K960" s="117"/>
      <c r="L960" s="117"/>
      <c r="M960" s="117"/>
      <c r="N960" s="117"/>
      <c r="O960" s="117"/>
      <c r="P960" s="137"/>
      <c r="Q960" s="117"/>
      <c r="R960" s="117"/>
      <c r="S960" s="117"/>
      <c r="T960" s="117"/>
    </row>
    <row r="961" s="111" customFormat="1" customHeight="1" spans="4:20">
      <c r="D961" s="117"/>
      <c r="E961" s="117"/>
      <c r="F961" s="117"/>
      <c r="G961" s="111"/>
      <c r="H961" s="117"/>
      <c r="I961" s="117"/>
      <c r="J961" s="117"/>
      <c r="K961" s="117"/>
      <c r="L961" s="117"/>
      <c r="M961" s="117"/>
      <c r="N961" s="117"/>
      <c r="O961" s="117"/>
      <c r="P961" s="137"/>
      <c r="Q961" s="117"/>
      <c r="R961" s="117"/>
      <c r="S961" s="117"/>
      <c r="T961" s="117"/>
    </row>
    <row r="962" s="111" customFormat="1" customHeight="1" spans="4:20">
      <c r="D962" s="117"/>
      <c r="E962" s="117"/>
      <c r="F962" s="117"/>
      <c r="G962" s="111"/>
      <c r="H962" s="117"/>
      <c r="I962" s="117"/>
      <c r="J962" s="117"/>
      <c r="K962" s="117"/>
      <c r="L962" s="117"/>
      <c r="M962" s="117"/>
      <c r="N962" s="117"/>
      <c r="O962" s="117"/>
      <c r="P962" s="137"/>
      <c r="Q962" s="117"/>
      <c r="R962" s="117"/>
      <c r="S962" s="117"/>
      <c r="T962" s="117"/>
    </row>
    <row r="963" s="111" customFormat="1" customHeight="1" spans="4:20">
      <c r="D963" s="117"/>
      <c r="E963" s="117"/>
      <c r="F963" s="117"/>
      <c r="G963" s="111"/>
      <c r="H963" s="117"/>
      <c r="I963" s="117"/>
      <c r="J963" s="117"/>
      <c r="K963" s="117"/>
      <c r="L963" s="117"/>
      <c r="M963" s="117"/>
      <c r="N963" s="117"/>
      <c r="O963" s="117"/>
      <c r="P963" s="137"/>
      <c r="Q963" s="117"/>
      <c r="R963" s="117"/>
      <c r="S963" s="117"/>
      <c r="T963" s="117"/>
    </row>
    <row r="964" s="111" customFormat="1" customHeight="1" spans="4:20">
      <c r="D964" s="117"/>
      <c r="E964" s="117"/>
      <c r="F964" s="117"/>
      <c r="G964" s="111"/>
      <c r="H964" s="117"/>
      <c r="I964" s="117"/>
      <c r="J964" s="117"/>
      <c r="K964" s="117"/>
      <c r="L964" s="117"/>
      <c r="M964" s="117"/>
      <c r="N964" s="117"/>
      <c r="O964" s="117"/>
      <c r="P964" s="137"/>
      <c r="Q964" s="117"/>
      <c r="R964" s="117"/>
      <c r="S964" s="117"/>
      <c r="T964" s="117"/>
    </row>
    <row r="965" s="111" customFormat="1" customHeight="1" spans="4:20">
      <c r="D965" s="117"/>
      <c r="E965" s="117"/>
      <c r="F965" s="117"/>
      <c r="G965" s="111"/>
      <c r="H965" s="117"/>
      <c r="I965" s="117"/>
      <c r="J965" s="117"/>
      <c r="K965" s="117"/>
      <c r="L965" s="117"/>
      <c r="M965" s="117"/>
      <c r="N965" s="117"/>
      <c r="O965" s="117"/>
      <c r="P965" s="137"/>
      <c r="Q965" s="117"/>
      <c r="R965" s="117"/>
      <c r="S965" s="117"/>
      <c r="T965" s="117"/>
    </row>
    <row r="966" s="111" customFormat="1" customHeight="1" spans="4:20">
      <c r="D966" s="117"/>
      <c r="E966" s="117"/>
      <c r="F966" s="117"/>
      <c r="G966" s="111"/>
      <c r="H966" s="117"/>
      <c r="I966" s="117"/>
      <c r="J966" s="117"/>
      <c r="K966" s="117"/>
      <c r="L966" s="117"/>
      <c r="M966" s="117"/>
      <c r="N966" s="117"/>
      <c r="O966" s="117"/>
      <c r="P966" s="137"/>
      <c r="Q966" s="117"/>
      <c r="R966" s="117"/>
      <c r="S966" s="117"/>
      <c r="T966" s="117"/>
    </row>
    <row r="967" s="111" customFormat="1" customHeight="1" spans="4:20">
      <c r="D967" s="117"/>
      <c r="E967" s="117"/>
      <c r="F967" s="117"/>
      <c r="G967" s="111"/>
      <c r="H967" s="117"/>
      <c r="I967" s="117"/>
      <c r="J967" s="117"/>
      <c r="K967" s="117"/>
      <c r="L967" s="117"/>
      <c r="M967" s="117"/>
      <c r="N967" s="117"/>
      <c r="O967" s="117"/>
      <c r="P967" s="137"/>
      <c r="Q967" s="117"/>
      <c r="R967" s="117"/>
      <c r="S967" s="117"/>
      <c r="T967" s="117"/>
    </row>
    <row r="968" s="111" customFormat="1" customHeight="1" spans="4:20">
      <c r="D968" s="117"/>
      <c r="E968" s="117"/>
      <c r="F968" s="117"/>
      <c r="G968" s="111"/>
      <c r="H968" s="117"/>
      <c r="I968" s="117"/>
      <c r="J968" s="117"/>
      <c r="K968" s="117"/>
      <c r="L968" s="117"/>
      <c r="M968" s="117"/>
      <c r="N968" s="117"/>
      <c r="O968" s="117"/>
      <c r="P968" s="137"/>
      <c r="Q968" s="117"/>
      <c r="R968" s="117"/>
      <c r="S968" s="117"/>
      <c r="T968" s="117"/>
    </row>
    <row r="969" s="111" customFormat="1" customHeight="1" spans="4:20">
      <c r="D969" s="117"/>
      <c r="E969" s="117"/>
      <c r="F969" s="117"/>
      <c r="G969" s="111"/>
      <c r="H969" s="117"/>
      <c r="I969" s="117"/>
      <c r="J969" s="117"/>
      <c r="K969" s="117"/>
      <c r="L969" s="117"/>
      <c r="M969" s="117"/>
      <c r="N969" s="117"/>
      <c r="O969" s="117"/>
      <c r="P969" s="137"/>
      <c r="Q969" s="117"/>
      <c r="R969" s="117"/>
      <c r="S969" s="117"/>
      <c r="T969" s="117"/>
    </row>
    <row r="970" s="111" customFormat="1" customHeight="1" spans="4:20">
      <c r="D970" s="117"/>
      <c r="E970" s="117"/>
      <c r="F970" s="117"/>
      <c r="G970" s="111"/>
      <c r="H970" s="117"/>
      <c r="I970" s="117"/>
      <c r="J970" s="117"/>
      <c r="K970" s="117"/>
      <c r="L970" s="117"/>
      <c r="M970" s="117"/>
      <c r="N970" s="117"/>
      <c r="O970" s="117"/>
      <c r="P970" s="137"/>
      <c r="Q970" s="117"/>
      <c r="R970" s="117"/>
      <c r="S970" s="117"/>
      <c r="T970" s="117"/>
    </row>
    <row r="971" s="111" customFormat="1" customHeight="1" spans="4:20">
      <c r="D971" s="117"/>
      <c r="E971" s="117"/>
      <c r="F971" s="117"/>
      <c r="G971" s="111"/>
      <c r="H971" s="117"/>
      <c r="I971" s="117"/>
      <c r="J971" s="117"/>
      <c r="K971" s="117"/>
      <c r="L971" s="117"/>
      <c r="M971" s="117"/>
      <c r="N971" s="117"/>
      <c r="O971" s="117"/>
      <c r="P971" s="137"/>
      <c r="Q971" s="117"/>
      <c r="R971" s="117"/>
      <c r="S971" s="117"/>
      <c r="T971" s="117"/>
    </row>
    <row r="972" s="111" customFormat="1" customHeight="1" spans="4:20">
      <c r="D972" s="117"/>
      <c r="E972" s="117"/>
      <c r="F972" s="117"/>
      <c r="G972" s="111"/>
      <c r="H972" s="117"/>
      <c r="I972" s="117"/>
      <c r="J972" s="117"/>
      <c r="K972" s="117"/>
      <c r="L972" s="117"/>
      <c r="M972" s="117"/>
      <c r="N972" s="117"/>
      <c r="O972" s="117"/>
      <c r="P972" s="137"/>
      <c r="Q972" s="117"/>
      <c r="R972" s="117"/>
      <c r="S972" s="117"/>
      <c r="T972" s="117"/>
    </row>
    <row r="973" s="111" customFormat="1" customHeight="1" spans="4:20">
      <c r="D973" s="117"/>
      <c r="E973" s="117"/>
      <c r="F973" s="117"/>
      <c r="G973" s="111"/>
      <c r="H973" s="117"/>
      <c r="I973" s="117"/>
      <c r="J973" s="117"/>
      <c r="K973" s="117"/>
      <c r="L973" s="117"/>
      <c r="M973" s="117"/>
      <c r="N973" s="117"/>
      <c r="O973" s="117"/>
      <c r="P973" s="137"/>
      <c r="Q973" s="117"/>
      <c r="R973" s="117"/>
      <c r="S973" s="117"/>
      <c r="T973" s="117"/>
    </row>
    <row r="974" s="111" customFormat="1" customHeight="1" spans="4:20">
      <c r="D974" s="117"/>
      <c r="E974" s="117"/>
      <c r="F974" s="117"/>
      <c r="G974" s="111"/>
      <c r="H974" s="117"/>
      <c r="I974" s="117"/>
      <c r="J974" s="117"/>
      <c r="K974" s="117"/>
      <c r="L974" s="117"/>
      <c r="M974" s="117"/>
      <c r="N974" s="117"/>
      <c r="O974" s="117"/>
      <c r="P974" s="137"/>
      <c r="Q974" s="117"/>
      <c r="R974" s="117"/>
      <c r="S974" s="117"/>
      <c r="T974" s="117"/>
    </row>
    <row r="975" s="111" customFormat="1" customHeight="1" spans="4:20">
      <c r="D975" s="117"/>
      <c r="E975" s="117"/>
      <c r="F975" s="117"/>
      <c r="G975" s="111"/>
      <c r="H975" s="117"/>
      <c r="I975" s="117"/>
      <c r="J975" s="117"/>
      <c r="K975" s="117"/>
      <c r="L975" s="117"/>
      <c r="M975" s="117"/>
      <c r="N975" s="117"/>
      <c r="O975" s="117"/>
      <c r="P975" s="137"/>
      <c r="Q975" s="117"/>
      <c r="R975" s="117"/>
      <c r="S975" s="117"/>
      <c r="T975" s="117"/>
    </row>
    <row r="976" s="111" customFormat="1" customHeight="1" spans="4:20">
      <c r="D976" s="117"/>
      <c r="E976" s="117"/>
      <c r="F976" s="117"/>
      <c r="G976" s="111"/>
      <c r="H976" s="117"/>
      <c r="I976" s="117"/>
      <c r="J976" s="117"/>
      <c r="K976" s="117"/>
      <c r="L976" s="117"/>
      <c r="M976" s="117"/>
      <c r="N976" s="117"/>
      <c r="O976" s="117"/>
      <c r="P976" s="137"/>
      <c r="Q976" s="117"/>
      <c r="R976" s="117"/>
      <c r="S976" s="117"/>
      <c r="T976" s="117"/>
    </row>
    <row r="977" s="111" customFormat="1" customHeight="1" spans="4:20">
      <c r="D977" s="117"/>
      <c r="E977" s="117"/>
      <c r="F977" s="117"/>
      <c r="G977" s="111"/>
      <c r="H977" s="117"/>
      <c r="I977" s="117"/>
      <c r="J977" s="117"/>
      <c r="K977" s="117"/>
      <c r="L977" s="117"/>
      <c r="M977" s="117"/>
      <c r="N977" s="117"/>
      <c r="O977" s="117"/>
      <c r="P977" s="137"/>
      <c r="Q977" s="117"/>
      <c r="R977" s="117"/>
      <c r="S977" s="117"/>
      <c r="T977" s="117"/>
    </row>
    <row r="978" s="111" customFormat="1" customHeight="1" spans="4:20">
      <c r="D978" s="117"/>
      <c r="E978" s="117"/>
      <c r="F978" s="117"/>
      <c r="G978" s="111"/>
      <c r="H978" s="117"/>
      <c r="I978" s="117"/>
      <c r="J978" s="117"/>
      <c r="K978" s="117"/>
      <c r="L978" s="117"/>
      <c r="M978" s="117"/>
      <c r="N978" s="117"/>
      <c r="O978" s="117"/>
      <c r="P978" s="137"/>
      <c r="Q978" s="117"/>
      <c r="R978" s="117"/>
      <c r="S978" s="117"/>
      <c r="T978" s="117"/>
    </row>
    <row r="979" s="111" customFormat="1" customHeight="1" spans="4:20">
      <c r="D979" s="117"/>
      <c r="E979" s="117"/>
      <c r="F979" s="117"/>
      <c r="G979" s="111"/>
      <c r="H979" s="117"/>
      <c r="I979" s="117"/>
      <c r="J979" s="117"/>
      <c r="K979" s="117"/>
      <c r="L979" s="117"/>
      <c r="M979" s="117"/>
      <c r="N979" s="117"/>
      <c r="O979" s="117"/>
      <c r="P979" s="137"/>
      <c r="Q979" s="117"/>
      <c r="R979" s="117"/>
      <c r="S979" s="117"/>
      <c r="T979" s="117"/>
    </row>
    <row r="980" s="111" customFormat="1" customHeight="1" spans="4:20">
      <c r="D980" s="117"/>
      <c r="E980" s="117"/>
      <c r="F980" s="117"/>
      <c r="G980" s="111"/>
      <c r="H980" s="117"/>
      <c r="I980" s="117"/>
      <c r="J980" s="117"/>
      <c r="K980" s="117"/>
      <c r="L980" s="117"/>
      <c r="M980" s="117"/>
      <c r="N980" s="117"/>
      <c r="O980" s="117"/>
      <c r="P980" s="137"/>
      <c r="Q980" s="117"/>
      <c r="R980" s="117"/>
      <c r="S980" s="117"/>
      <c r="T980" s="117"/>
    </row>
    <row r="981" s="111" customFormat="1" customHeight="1" spans="4:20">
      <c r="D981" s="117"/>
      <c r="E981" s="117"/>
      <c r="F981" s="117"/>
      <c r="G981" s="111"/>
      <c r="H981" s="117"/>
      <c r="I981" s="117"/>
      <c r="J981" s="117"/>
      <c r="K981" s="117"/>
      <c r="L981" s="117"/>
      <c r="M981" s="117"/>
      <c r="N981" s="117"/>
      <c r="O981" s="117"/>
      <c r="P981" s="137"/>
      <c r="Q981" s="117"/>
      <c r="R981" s="117"/>
      <c r="S981" s="117"/>
      <c r="T981" s="117"/>
    </row>
    <row r="982" s="111" customFormat="1" customHeight="1" spans="4:20">
      <c r="D982" s="117"/>
      <c r="E982" s="117"/>
      <c r="F982" s="117"/>
      <c r="G982" s="111"/>
      <c r="H982" s="117"/>
      <c r="I982" s="117"/>
      <c r="J982" s="117"/>
      <c r="K982" s="117"/>
      <c r="L982" s="117"/>
      <c r="M982" s="117"/>
      <c r="N982" s="117"/>
      <c r="O982" s="117"/>
      <c r="P982" s="137"/>
      <c r="Q982" s="117"/>
      <c r="R982" s="117"/>
      <c r="S982" s="117"/>
      <c r="T982" s="117"/>
    </row>
    <row r="983" s="111" customFormat="1" customHeight="1" spans="4:20">
      <c r="D983" s="117"/>
      <c r="E983" s="117"/>
      <c r="F983" s="117"/>
      <c r="G983" s="111"/>
      <c r="H983" s="117"/>
      <c r="I983" s="117"/>
      <c r="J983" s="117"/>
      <c r="K983" s="117"/>
      <c r="L983" s="117"/>
      <c r="M983" s="117"/>
      <c r="N983" s="117"/>
      <c r="O983" s="117"/>
      <c r="P983" s="137"/>
      <c r="Q983" s="117"/>
      <c r="R983" s="117"/>
      <c r="S983" s="117"/>
      <c r="T983" s="117"/>
    </row>
    <row r="984" s="111" customFormat="1" customHeight="1" spans="4:20">
      <c r="D984" s="117"/>
      <c r="E984" s="117"/>
      <c r="F984" s="117"/>
      <c r="G984" s="111"/>
      <c r="H984" s="117"/>
      <c r="I984" s="117"/>
      <c r="J984" s="117"/>
      <c r="K984" s="117"/>
      <c r="L984" s="117"/>
      <c r="M984" s="117"/>
      <c r="N984" s="117"/>
      <c r="O984" s="117"/>
      <c r="P984" s="137"/>
      <c r="Q984" s="117"/>
      <c r="R984" s="117"/>
      <c r="S984" s="117"/>
      <c r="T984" s="117"/>
    </row>
    <row r="985" s="111" customFormat="1" customHeight="1" spans="4:20">
      <c r="D985" s="117"/>
      <c r="E985" s="117"/>
      <c r="F985" s="117"/>
      <c r="G985" s="111"/>
      <c r="H985" s="117"/>
      <c r="I985" s="117"/>
      <c r="J985" s="117"/>
      <c r="K985" s="117"/>
      <c r="L985" s="117"/>
      <c r="M985" s="117"/>
      <c r="N985" s="117"/>
      <c r="O985" s="117"/>
      <c r="P985" s="137"/>
      <c r="Q985" s="117"/>
      <c r="R985" s="117"/>
      <c r="S985" s="117"/>
      <c r="T985" s="117"/>
    </row>
    <row r="986" s="111" customFormat="1" customHeight="1" spans="4:20">
      <c r="D986" s="117"/>
      <c r="E986" s="117"/>
      <c r="F986" s="117"/>
      <c r="G986" s="111"/>
      <c r="H986" s="117"/>
      <c r="I986" s="117"/>
      <c r="J986" s="117"/>
      <c r="K986" s="117"/>
      <c r="L986" s="117"/>
      <c r="M986" s="117"/>
      <c r="N986" s="117"/>
      <c r="O986" s="117"/>
      <c r="P986" s="137"/>
      <c r="Q986" s="117"/>
      <c r="R986" s="117"/>
      <c r="S986" s="117"/>
      <c r="T986" s="117"/>
    </row>
    <row r="987" s="111" customFormat="1" customHeight="1" spans="4:20">
      <c r="D987" s="117"/>
      <c r="E987" s="117"/>
      <c r="F987" s="117"/>
      <c r="G987" s="111"/>
      <c r="H987" s="117"/>
      <c r="I987" s="117"/>
      <c r="J987" s="117"/>
      <c r="K987" s="117"/>
      <c r="L987" s="117"/>
      <c r="M987" s="117"/>
      <c r="N987" s="117"/>
      <c r="O987" s="117"/>
      <c r="P987" s="137"/>
      <c r="Q987" s="117"/>
      <c r="R987" s="117"/>
      <c r="S987" s="117"/>
      <c r="T987" s="117"/>
    </row>
    <row r="988" s="111" customFormat="1" customHeight="1" spans="4:20">
      <c r="D988" s="117"/>
      <c r="E988" s="117"/>
      <c r="F988" s="117"/>
      <c r="G988" s="111"/>
      <c r="H988" s="117"/>
      <c r="I988" s="117"/>
      <c r="J988" s="117"/>
      <c r="K988" s="117"/>
      <c r="L988" s="117"/>
      <c r="M988" s="117"/>
      <c r="N988" s="117"/>
      <c r="O988" s="117"/>
      <c r="P988" s="137"/>
      <c r="Q988" s="117"/>
      <c r="R988" s="117"/>
      <c r="S988" s="117"/>
      <c r="T988" s="117"/>
    </row>
    <row r="989" s="111" customFormat="1" customHeight="1" spans="4:20">
      <c r="D989" s="117"/>
      <c r="E989" s="117"/>
      <c r="F989" s="117"/>
      <c r="G989" s="111"/>
      <c r="H989" s="117"/>
      <c r="I989" s="117"/>
      <c r="J989" s="117"/>
      <c r="K989" s="117"/>
      <c r="L989" s="117"/>
      <c r="M989" s="117"/>
      <c r="N989" s="117"/>
      <c r="O989" s="117"/>
      <c r="P989" s="137"/>
      <c r="Q989" s="117"/>
      <c r="R989" s="117"/>
      <c r="S989" s="117"/>
      <c r="T989" s="117"/>
    </row>
    <row r="990" s="111" customFormat="1" customHeight="1" spans="4:20">
      <c r="D990" s="117"/>
      <c r="E990" s="117"/>
      <c r="F990" s="117"/>
      <c r="G990" s="111"/>
      <c r="H990" s="117"/>
      <c r="I990" s="117"/>
      <c r="J990" s="117"/>
      <c r="K990" s="117"/>
      <c r="L990" s="117"/>
      <c r="M990" s="117"/>
      <c r="N990" s="117"/>
      <c r="O990" s="117"/>
      <c r="P990" s="137"/>
      <c r="Q990" s="117"/>
      <c r="R990" s="117"/>
      <c r="S990" s="117"/>
      <c r="T990" s="117"/>
    </row>
    <row r="991" s="111" customFormat="1" customHeight="1" spans="4:20">
      <c r="D991" s="117"/>
      <c r="E991" s="117"/>
      <c r="F991" s="117"/>
      <c r="G991" s="111"/>
      <c r="H991" s="117"/>
      <c r="I991" s="117"/>
      <c r="J991" s="117"/>
      <c r="K991" s="117"/>
      <c r="L991" s="117"/>
      <c r="M991" s="117"/>
      <c r="N991" s="117"/>
      <c r="O991" s="117"/>
      <c r="P991" s="137"/>
      <c r="Q991" s="117"/>
      <c r="R991" s="117"/>
      <c r="S991" s="117"/>
      <c r="T991" s="117"/>
    </row>
    <row r="992" s="111" customFormat="1" customHeight="1" spans="4:20">
      <c r="D992" s="117"/>
      <c r="E992" s="117"/>
      <c r="F992" s="117"/>
      <c r="G992" s="111"/>
      <c r="H992" s="117"/>
      <c r="I992" s="117"/>
      <c r="J992" s="117"/>
      <c r="K992" s="117"/>
      <c r="L992" s="117"/>
      <c r="M992" s="117"/>
      <c r="N992" s="117"/>
      <c r="O992" s="117"/>
      <c r="P992" s="137"/>
      <c r="Q992" s="117"/>
      <c r="R992" s="117"/>
      <c r="S992" s="117"/>
      <c r="T992" s="117"/>
    </row>
    <row r="993" s="111" customFormat="1" customHeight="1" spans="4:20">
      <c r="D993" s="117"/>
      <c r="E993" s="117"/>
      <c r="F993" s="117"/>
      <c r="G993" s="111"/>
      <c r="H993" s="117"/>
      <c r="I993" s="117"/>
      <c r="J993" s="117"/>
      <c r="K993" s="117"/>
      <c r="L993" s="117"/>
      <c r="M993" s="117"/>
      <c r="N993" s="117"/>
      <c r="O993" s="117"/>
      <c r="P993" s="137"/>
      <c r="Q993" s="117"/>
      <c r="R993" s="117"/>
      <c r="S993" s="117"/>
      <c r="T993" s="117"/>
    </row>
    <row r="994" s="111" customFormat="1" customHeight="1" spans="4:20">
      <c r="D994" s="117"/>
      <c r="E994" s="117"/>
      <c r="F994" s="117"/>
      <c r="G994" s="111"/>
      <c r="H994" s="117"/>
      <c r="I994" s="117"/>
      <c r="J994" s="117"/>
      <c r="K994" s="117"/>
      <c r="L994" s="117"/>
      <c r="M994" s="117"/>
      <c r="N994" s="117"/>
      <c r="O994" s="117"/>
      <c r="P994" s="137"/>
      <c r="Q994" s="117"/>
      <c r="R994" s="117"/>
      <c r="S994" s="117"/>
      <c r="T994" s="117"/>
    </row>
    <row r="995" s="111" customFormat="1" customHeight="1" spans="4:20">
      <c r="D995" s="117"/>
      <c r="E995" s="117"/>
      <c r="F995" s="117"/>
      <c r="G995" s="111"/>
      <c r="H995" s="117"/>
      <c r="I995" s="117"/>
      <c r="J995" s="117"/>
      <c r="K995" s="117"/>
      <c r="L995" s="117"/>
      <c r="M995" s="117"/>
      <c r="N995" s="117"/>
      <c r="O995" s="117"/>
      <c r="P995" s="137"/>
      <c r="Q995" s="117"/>
      <c r="R995" s="117"/>
      <c r="S995" s="117"/>
      <c r="T995" s="117"/>
    </row>
    <row r="996" s="111" customFormat="1" customHeight="1" spans="4:20">
      <c r="D996" s="117"/>
      <c r="E996" s="117"/>
      <c r="F996" s="117"/>
      <c r="G996" s="111"/>
      <c r="H996" s="117"/>
      <c r="I996" s="117"/>
      <c r="J996" s="117"/>
      <c r="K996" s="117"/>
      <c r="L996" s="117"/>
      <c r="M996" s="117"/>
      <c r="N996" s="117"/>
      <c r="O996" s="117"/>
      <c r="P996" s="137"/>
      <c r="Q996" s="117"/>
      <c r="R996" s="117"/>
      <c r="S996" s="117"/>
      <c r="T996" s="117"/>
    </row>
    <row r="997" s="111" customFormat="1" customHeight="1" spans="4:20">
      <c r="D997" s="117"/>
      <c r="E997" s="117"/>
      <c r="F997" s="117"/>
      <c r="G997" s="111"/>
      <c r="H997" s="117"/>
      <c r="I997" s="117"/>
      <c r="J997" s="117"/>
      <c r="K997" s="117"/>
      <c r="L997" s="117"/>
      <c r="M997" s="117"/>
      <c r="N997" s="117"/>
      <c r="O997" s="117"/>
      <c r="P997" s="137"/>
      <c r="Q997" s="117"/>
      <c r="R997" s="117"/>
      <c r="S997" s="117"/>
      <c r="T997" s="117"/>
    </row>
    <row r="998" s="111" customFormat="1" customHeight="1" spans="4:20">
      <c r="D998" s="117"/>
      <c r="E998" s="117"/>
      <c r="F998" s="117"/>
      <c r="G998" s="111"/>
      <c r="H998" s="117"/>
      <c r="I998" s="117"/>
      <c r="J998" s="117"/>
      <c r="K998" s="117"/>
      <c r="L998" s="117"/>
      <c r="M998" s="117"/>
      <c r="N998" s="117"/>
      <c r="O998" s="117"/>
      <c r="P998" s="137"/>
      <c r="Q998" s="117"/>
      <c r="R998" s="117"/>
      <c r="S998" s="117"/>
      <c r="T998" s="117"/>
    </row>
    <row r="999" s="111" customFormat="1" customHeight="1" spans="4:20">
      <c r="D999" s="117"/>
      <c r="E999" s="117"/>
      <c r="F999" s="117"/>
      <c r="G999" s="111"/>
      <c r="H999" s="117"/>
      <c r="I999" s="117"/>
      <c r="J999" s="117"/>
      <c r="K999" s="117"/>
      <c r="L999" s="117"/>
      <c r="M999" s="117"/>
      <c r="N999" s="117"/>
      <c r="O999" s="117"/>
      <c r="P999" s="137"/>
      <c r="Q999" s="117"/>
      <c r="R999" s="117"/>
      <c r="S999" s="117"/>
      <c r="T999" s="117"/>
    </row>
    <row r="1000" s="111" customFormat="1" customHeight="1" spans="4:20">
      <c r="D1000" s="117"/>
      <c r="E1000" s="117"/>
      <c r="F1000" s="117"/>
      <c r="H1000" s="117"/>
      <c r="I1000" s="117"/>
      <c r="J1000" s="117"/>
      <c r="K1000" s="117"/>
      <c r="L1000" s="117"/>
      <c r="M1000" s="117"/>
      <c r="N1000" s="117"/>
      <c r="O1000" s="117"/>
      <c r="P1000" s="137"/>
      <c r="Q1000" s="117"/>
      <c r="R1000" s="117"/>
      <c r="S1000" s="117"/>
      <c r="T1000" s="117"/>
    </row>
    <row r="1001" s="111" customFormat="1" customHeight="1" spans="4:20">
      <c r="D1001" s="117"/>
      <c r="E1001" s="117"/>
      <c r="F1001" s="117"/>
      <c r="H1001" s="117"/>
      <c r="I1001" s="117"/>
      <c r="J1001" s="117"/>
      <c r="K1001" s="117"/>
      <c r="L1001" s="117"/>
      <c r="M1001" s="117"/>
      <c r="N1001" s="117"/>
      <c r="O1001" s="117"/>
      <c r="P1001" s="137"/>
      <c r="Q1001" s="117"/>
      <c r="R1001" s="117"/>
      <c r="S1001" s="117"/>
      <c r="T1001" s="117"/>
    </row>
    <row r="1002" s="111" customFormat="1" customHeight="1" spans="4:20">
      <c r="D1002" s="117"/>
      <c r="E1002" s="117"/>
      <c r="F1002" s="117"/>
      <c r="H1002" s="117"/>
      <c r="I1002" s="117"/>
      <c r="J1002" s="117"/>
      <c r="K1002" s="117"/>
      <c r="L1002" s="117"/>
      <c r="M1002" s="117"/>
      <c r="N1002" s="117"/>
      <c r="O1002" s="117"/>
      <c r="P1002" s="137"/>
      <c r="Q1002" s="117"/>
      <c r="R1002" s="117"/>
      <c r="S1002" s="117"/>
      <c r="T1002" s="117"/>
    </row>
    <row r="1003" s="111" customFormat="1" customHeight="1" spans="4:20">
      <c r="D1003" s="117"/>
      <c r="E1003" s="117"/>
      <c r="F1003" s="117"/>
      <c r="H1003" s="117"/>
      <c r="I1003" s="117"/>
      <c r="J1003" s="117"/>
      <c r="K1003" s="117"/>
      <c r="L1003" s="117"/>
      <c r="M1003" s="117"/>
      <c r="N1003" s="117"/>
      <c r="O1003" s="117"/>
      <c r="P1003" s="137"/>
      <c r="Q1003" s="117"/>
      <c r="R1003" s="117"/>
      <c r="S1003" s="117"/>
      <c r="T1003" s="117"/>
    </row>
    <row r="1004" s="111" customFormat="1" customHeight="1" spans="4:20">
      <c r="D1004" s="117"/>
      <c r="E1004" s="117"/>
      <c r="F1004" s="117"/>
      <c r="H1004" s="117"/>
      <c r="I1004" s="117"/>
      <c r="J1004" s="117"/>
      <c r="K1004" s="117"/>
      <c r="L1004" s="117"/>
      <c r="M1004" s="117"/>
      <c r="N1004" s="117"/>
      <c r="O1004" s="117"/>
      <c r="P1004" s="137"/>
      <c r="Q1004" s="117"/>
      <c r="R1004" s="117"/>
      <c r="S1004" s="117"/>
      <c r="T1004" s="117"/>
    </row>
    <row r="1005" s="111" customFormat="1" customHeight="1" spans="4:20">
      <c r="D1005" s="117"/>
      <c r="E1005" s="117"/>
      <c r="F1005" s="117"/>
      <c r="H1005" s="117"/>
      <c r="I1005" s="117"/>
      <c r="J1005" s="117"/>
      <c r="K1005" s="117"/>
      <c r="L1005" s="117"/>
      <c r="M1005" s="117"/>
      <c r="N1005" s="117"/>
      <c r="O1005" s="117"/>
      <c r="P1005" s="137"/>
      <c r="Q1005" s="117"/>
      <c r="R1005" s="117"/>
      <c r="S1005" s="117"/>
      <c r="T1005" s="117"/>
    </row>
    <row r="1006" s="111" customFormat="1" customHeight="1" spans="4:20">
      <c r="D1006" s="117"/>
      <c r="E1006" s="117"/>
      <c r="F1006" s="117"/>
      <c r="H1006" s="117"/>
      <c r="I1006" s="117"/>
      <c r="J1006" s="117"/>
      <c r="K1006" s="117"/>
      <c r="L1006" s="117"/>
      <c r="M1006" s="117"/>
      <c r="N1006" s="117"/>
      <c r="O1006" s="117"/>
      <c r="P1006" s="137"/>
      <c r="Q1006" s="117"/>
      <c r="R1006" s="117"/>
      <c r="S1006" s="117"/>
      <c r="T1006" s="117"/>
    </row>
    <row r="1007" s="111" customFormat="1" customHeight="1" spans="4:20">
      <c r="D1007" s="117"/>
      <c r="E1007" s="117"/>
      <c r="F1007" s="117"/>
      <c r="H1007" s="117"/>
      <c r="I1007" s="117"/>
      <c r="J1007" s="117"/>
      <c r="K1007" s="117"/>
      <c r="L1007" s="117"/>
      <c r="M1007" s="117"/>
      <c r="N1007" s="117"/>
      <c r="O1007" s="117"/>
      <c r="P1007" s="137"/>
      <c r="Q1007" s="117"/>
      <c r="R1007" s="117"/>
      <c r="S1007" s="117"/>
      <c r="T1007" s="117"/>
    </row>
    <row r="1008" s="111" customFormat="1" customHeight="1" spans="4:20">
      <c r="D1008" s="117"/>
      <c r="E1008" s="117"/>
      <c r="F1008" s="117"/>
      <c r="H1008" s="117"/>
      <c r="I1008" s="117"/>
      <c r="J1008" s="117"/>
      <c r="K1008" s="117"/>
      <c r="L1008" s="117"/>
      <c r="M1008" s="117"/>
      <c r="N1008" s="117"/>
      <c r="O1008" s="117"/>
      <c r="P1008" s="137"/>
      <c r="Q1008" s="117"/>
      <c r="R1008" s="117"/>
      <c r="S1008" s="117"/>
      <c r="T1008" s="117"/>
    </row>
    <row r="1009" s="111" customFormat="1" customHeight="1" spans="4:20">
      <c r="D1009" s="117"/>
      <c r="E1009" s="117"/>
      <c r="F1009" s="117"/>
      <c r="H1009" s="117"/>
      <c r="I1009" s="117"/>
      <c r="J1009" s="117"/>
      <c r="K1009" s="117"/>
      <c r="L1009" s="117"/>
      <c r="M1009" s="117"/>
      <c r="N1009" s="117"/>
      <c r="O1009" s="117"/>
      <c r="P1009" s="137"/>
      <c r="Q1009" s="117"/>
      <c r="R1009" s="117"/>
      <c r="S1009" s="117"/>
      <c r="T1009" s="117"/>
    </row>
    <row r="1010" s="111" customFormat="1" customHeight="1" spans="4:20">
      <c r="D1010" s="117"/>
      <c r="E1010" s="117"/>
      <c r="F1010" s="117"/>
      <c r="H1010" s="117"/>
      <c r="I1010" s="117"/>
      <c r="J1010" s="117"/>
      <c r="K1010" s="117"/>
      <c r="L1010" s="117"/>
      <c r="M1010" s="117"/>
      <c r="N1010" s="117"/>
      <c r="O1010" s="117"/>
      <c r="P1010" s="137"/>
      <c r="Q1010" s="117"/>
      <c r="R1010" s="117"/>
      <c r="S1010" s="117"/>
      <c r="T1010" s="117"/>
    </row>
    <row r="1011" s="111" customFormat="1" customHeight="1" spans="4:20">
      <c r="D1011" s="117"/>
      <c r="E1011" s="117"/>
      <c r="F1011" s="117"/>
      <c r="H1011" s="117"/>
      <c r="I1011" s="117"/>
      <c r="J1011" s="117"/>
      <c r="K1011" s="117"/>
      <c r="L1011" s="117"/>
      <c r="M1011" s="117"/>
      <c r="N1011" s="117"/>
      <c r="O1011" s="117"/>
      <c r="P1011" s="137"/>
      <c r="Q1011" s="117"/>
      <c r="R1011" s="117"/>
      <c r="S1011" s="117"/>
      <c r="T1011" s="117"/>
    </row>
    <row r="1012" s="111" customFormat="1" customHeight="1" spans="4:20">
      <c r="D1012" s="117"/>
      <c r="E1012" s="117"/>
      <c r="F1012" s="117"/>
      <c r="H1012" s="117"/>
      <c r="I1012" s="117"/>
      <c r="J1012" s="117"/>
      <c r="K1012" s="117"/>
      <c r="L1012" s="117"/>
      <c r="M1012" s="117"/>
      <c r="N1012" s="117"/>
      <c r="O1012" s="117"/>
      <c r="P1012" s="137"/>
      <c r="Q1012" s="117"/>
      <c r="R1012" s="117"/>
      <c r="S1012" s="117"/>
      <c r="T1012" s="117"/>
    </row>
    <row r="1013" s="111" customFormat="1" customHeight="1" spans="4:20">
      <c r="D1013" s="117"/>
      <c r="E1013" s="117"/>
      <c r="F1013" s="117"/>
      <c r="H1013" s="117"/>
      <c r="I1013" s="117"/>
      <c r="J1013" s="117"/>
      <c r="K1013" s="117"/>
      <c r="L1013" s="117"/>
      <c r="M1013" s="117"/>
      <c r="N1013" s="117"/>
      <c r="O1013" s="117"/>
      <c r="P1013" s="137"/>
      <c r="Q1013" s="117"/>
      <c r="R1013" s="117"/>
      <c r="S1013" s="117"/>
      <c r="T1013" s="117"/>
    </row>
    <row r="1014" s="111" customFormat="1" customHeight="1" spans="4:20">
      <c r="D1014" s="117"/>
      <c r="E1014" s="117"/>
      <c r="F1014" s="117"/>
      <c r="H1014" s="117"/>
      <c r="I1014" s="117"/>
      <c r="J1014" s="117"/>
      <c r="K1014" s="117"/>
      <c r="L1014" s="117"/>
      <c r="M1014" s="117"/>
      <c r="N1014" s="117"/>
      <c r="O1014" s="117"/>
      <c r="P1014" s="137"/>
      <c r="Q1014" s="117"/>
      <c r="R1014" s="117"/>
      <c r="S1014" s="117"/>
      <c r="T1014" s="117"/>
    </row>
    <row r="1015" s="111" customFormat="1" customHeight="1" spans="4:20">
      <c r="D1015" s="117"/>
      <c r="E1015" s="117"/>
      <c r="F1015" s="117"/>
      <c r="H1015" s="117"/>
      <c r="I1015" s="117"/>
      <c r="J1015" s="117"/>
      <c r="K1015" s="117"/>
      <c r="L1015" s="117"/>
      <c r="M1015" s="117"/>
      <c r="N1015" s="117"/>
      <c r="O1015" s="117"/>
      <c r="P1015" s="137"/>
      <c r="Q1015" s="117"/>
      <c r="R1015" s="117"/>
      <c r="S1015" s="117"/>
      <c r="T1015" s="117"/>
    </row>
    <row r="1016" s="111" customFormat="1" customHeight="1" spans="4:20">
      <c r="D1016" s="117"/>
      <c r="E1016" s="117"/>
      <c r="F1016" s="117"/>
      <c r="H1016" s="117"/>
      <c r="I1016" s="117"/>
      <c r="J1016" s="117"/>
      <c r="K1016" s="117"/>
      <c r="L1016" s="117"/>
      <c r="M1016" s="117"/>
      <c r="N1016" s="117"/>
      <c r="O1016" s="117"/>
      <c r="P1016" s="137"/>
      <c r="Q1016" s="117"/>
      <c r="R1016" s="117"/>
      <c r="S1016" s="117"/>
      <c r="T1016" s="117"/>
    </row>
    <row r="1017" s="111" customFormat="1" customHeight="1" spans="4:20">
      <c r="D1017" s="117"/>
      <c r="E1017" s="117"/>
      <c r="F1017" s="117"/>
      <c r="H1017" s="117"/>
      <c r="I1017" s="117"/>
      <c r="J1017" s="117"/>
      <c r="K1017" s="117"/>
      <c r="L1017" s="117"/>
      <c r="M1017" s="117"/>
      <c r="N1017" s="117"/>
      <c r="O1017" s="117"/>
      <c r="P1017" s="137"/>
      <c r="Q1017" s="117"/>
      <c r="R1017" s="117"/>
      <c r="S1017" s="117"/>
      <c r="T1017" s="117"/>
    </row>
    <row r="1018" s="111" customFormat="1" customHeight="1" spans="4:20">
      <c r="D1018" s="117"/>
      <c r="E1018" s="117"/>
      <c r="F1018" s="117"/>
      <c r="H1018" s="117"/>
      <c r="I1018" s="117"/>
      <c r="J1018" s="117"/>
      <c r="K1018" s="117"/>
      <c r="L1018" s="117"/>
      <c r="M1018" s="117"/>
      <c r="N1018" s="117"/>
      <c r="O1018" s="117"/>
      <c r="P1018" s="137"/>
      <c r="Q1018" s="117"/>
      <c r="R1018" s="117"/>
      <c r="S1018" s="117"/>
      <c r="T1018" s="117"/>
    </row>
    <row r="1019" s="111" customFormat="1" customHeight="1" spans="4:20">
      <c r="D1019" s="117"/>
      <c r="E1019" s="117"/>
      <c r="F1019" s="117"/>
      <c r="H1019" s="117"/>
      <c r="I1019" s="117"/>
      <c r="J1019" s="117"/>
      <c r="K1019" s="117"/>
      <c r="L1019" s="117"/>
      <c r="M1019" s="117"/>
      <c r="N1019" s="117"/>
      <c r="O1019" s="117"/>
      <c r="P1019" s="137"/>
      <c r="Q1019" s="117"/>
      <c r="R1019" s="117"/>
      <c r="S1019" s="117"/>
      <c r="T1019" s="117"/>
    </row>
    <row r="1020" s="111" customFormat="1" customHeight="1" spans="4:20">
      <c r="D1020" s="117"/>
      <c r="E1020" s="117"/>
      <c r="F1020" s="117"/>
      <c r="H1020" s="117"/>
      <c r="I1020" s="117"/>
      <c r="J1020" s="117"/>
      <c r="K1020" s="117"/>
      <c r="L1020" s="117"/>
      <c r="M1020" s="117"/>
      <c r="N1020" s="117"/>
      <c r="O1020" s="117"/>
      <c r="P1020" s="137"/>
      <c r="Q1020" s="117"/>
      <c r="R1020" s="117"/>
      <c r="S1020" s="117"/>
      <c r="T1020" s="117"/>
    </row>
    <row r="1021" s="111" customFormat="1" customHeight="1" spans="4:20">
      <c r="D1021" s="117"/>
      <c r="E1021" s="117"/>
      <c r="F1021" s="117"/>
      <c r="H1021" s="117"/>
      <c r="I1021" s="117"/>
      <c r="J1021" s="117"/>
      <c r="K1021" s="117"/>
      <c r="L1021" s="117"/>
      <c r="M1021" s="117"/>
      <c r="N1021" s="117"/>
      <c r="O1021" s="117"/>
      <c r="P1021" s="137"/>
      <c r="Q1021" s="117"/>
      <c r="R1021" s="117"/>
      <c r="S1021" s="117"/>
      <c r="T1021" s="117"/>
    </row>
    <row r="1022" s="111" customFormat="1" customHeight="1" spans="4:20">
      <c r="D1022" s="117"/>
      <c r="E1022" s="117"/>
      <c r="F1022" s="117"/>
      <c r="H1022" s="117"/>
      <c r="I1022" s="117"/>
      <c r="J1022" s="117"/>
      <c r="K1022" s="117"/>
      <c r="L1022" s="117"/>
      <c r="M1022" s="117"/>
      <c r="N1022" s="117"/>
      <c r="O1022" s="117"/>
      <c r="P1022" s="137"/>
      <c r="Q1022" s="117"/>
      <c r="R1022" s="117"/>
      <c r="S1022" s="117"/>
      <c r="T1022" s="117"/>
    </row>
    <row r="1023" s="111" customFormat="1" customHeight="1" spans="4:20">
      <c r="D1023" s="117"/>
      <c r="E1023" s="117"/>
      <c r="F1023" s="117"/>
      <c r="H1023" s="117"/>
      <c r="I1023" s="117"/>
      <c r="J1023" s="117"/>
      <c r="K1023" s="117"/>
      <c r="L1023" s="117"/>
      <c r="M1023" s="117"/>
      <c r="N1023" s="117"/>
      <c r="O1023" s="117"/>
      <c r="P1023" s="137"/>
      <c r="Q1023" s="117"/>
      <c r="R1023" s="117"/>
      <c r="S1023" s="117"/>
      <c r="T1023" s="117"/>
    </row>
    <row r="1024" s="111" customFormat="1" customHeight="1" spans="4:20">
      <c r="D1024" s="117"/>
      <c r="E1024" s="117"/>
      <c r="F1024" s="117"/>
      <c r="H1024" s="117"/>
      <c r="I1024" s="117"/>
      <c r="J1024" s="117"/>
      <c r="K1024" s="117"/>
      <c r="L1024" s="117"/>
      <c r="M1024" s="117"/>
      <c r="N1024" s="117"/>
      <c r="O1024" s="117"/>
      <c r="P1024" s="137"/>
      <c r="Q1024" s="117"/>
      <c r="R1024" s="117"/>
      <c r="S1024" s="117"/>
      <c r="T1024" s="117"/>
    </row>
    <row r="1025" s="111" customFormat="1" customHeight="1" spans="4:20">
      <c r="D1025" s="117"/>
      <c r="E1025" s="117"/>
      <c r="F1025" s="117"/>
      <c r="H1025" s="117"/>
      <c r="I1025" s="117"/>
      <c r="J1025" s="117"/>
      <c r="K1025" s="117"/>
      <c r="L1025" s="117"/>
      <c r="M1025" s="117"/>
      <c r="N1025" s="117"/>
      <c r="O1025" s="117"/>
      <c r="P1025" s="137"/>
      <c r="Q1025" s="117"/>
      <c r="R1025" s="117"/>
      <c r="S1025" s="117"/>
      <c r="T1025" s="117"/>
    </row>
    <row r="1026" s="111" customFormat="1" customHeight="1" spans="4:20">
      <c r="D1026" s="117"/>
      <c r="E1026" s="117"/>
      <c r="F1026" s="117"/>
      <c r="H1026" s="117"/>
      <c r="I1026" s="117"/>
      <c r="J1026" s="117"/>
      <c r="K1026" s="117"/>
      <c r="L1026" s="117"/>
      <c r="M1026" s="117"/>
      <c r="N1026" s="117"/>
      <c r="O1026" s="117"/>
      <c r="P1026" s="137"/>
      <c r="Q1026" s="117"/>
      <c r="R1026" s="117"/>
      <c r="S1026" s="117"/>
      <c r="T1026" s="117"/>
    </row>
    <row r="1027" s="111" customFormat="1" customHeight="1" spans="4:20">
      <c r="D1027" s="117"/>
      <c r="E1027" s="117"/>
      <c r="F1027" s="117"/>
      <c r="H1027" s="117"/>
      <c r="I1027" s="117"/>
      <c r="J1027" s="117"/>
      <c r="K1027" s="117"/>
      <c r="L1027" s="117"/>
      <c r="M1027" s="117"/>
      <c r="N1027" s="117"/>
      <c r="O1027" s="117"/>
      <c r="P1027" s="137"/>
      <c r="Q1027" s="117"/>
      <c r="R1027" s="117"/>
      <c r="S1027" s="117"/>
      <c r="T1027" s="117"/>
    </row>
    <row r="1028" s="111" customFormat="1" customHeight="1" spans="4:20">
      <c r="D1028" s="117"/>
      <c r="E1028" s="117"/>
      <c r="F1028" s="117"/>
      <c r="H1028" s="117"/>
      <c r="I1028" s="117"/>
      <c r="J1028" s="117"/>
      <c r="K1028" s="117"/>
      <c r="L1028" s="117"/>
      <c r="M1028" s="117"/>
      <c r="N1028" s="117"/>
      <c r="O1028" s="117"/>
      <c r="P1028" s="137"/>
      <c r="Q1028" s="117"/>
      <c r="R1028" s="117"/>
      <c r="S1028" s="117"/>
      <c r="T1028" s="117"/>
    </row>
    <row r="1029" s="111" customFormat="1" customHeight="1" spans="4:20">
      <c r="D1029" s="117"/>
      <c r="E1029" s="117"/>
      <c r="F1029" s="117"/>
      <c r="H1029" s="117"/>
      <c r="I1029" s="117"/>
      <c r="J1029" s="117"/>
      <c r="K1029" s="117"/>
      <c r="L1029" s="117"/>
      <c r="M1029" s="117"/>
      <c r="N1029" s="117"/>
      <c r="O1029" s="117"/>
      <c r="P1029" s="137"/>
      <c r="Q1029" s="117"/>
      <c r="R1029" s="117"/>
      <c r="S1029" s="117"/>
      <c r="T1029" s="117"/>
    </row>
    <row r="1030" s="111" customFormat="1" customHeight="1" spans="4:20">
      <c r="D1030" s="117"/>
      <c r="E1030" s="117"/>
      <c r="F1030" s="117"/>
      <c r="H1030" s="117"/>
      <c r="I1030" s="117"/>
      <c r="J1030" s="117"/>
      <c r="K1030" s="117"/>
      <c r="L1030" s="117"/>
      <c r="M1030" s="117"/>
      <c r="N1030" s="117"/>
      <c r="O1030" s="117"/>
      <c r="P1030" s="137"/>
      <c r="Q1030" s="117"/>
      <c r="R1030" s="117"/>
      <c r="S1030" s="117"/>
      <c r="T1030" s="117"/>
    </row>
    <row r="1031" s="111" customFormat="1" customHeight="1" spans="4:20">
      <c r="D1031" s="117"/>
      <c r="E1031" s="117"/>
      <c r="F1031" s="117"/>
      <c r="H1031" s="117"/>
      <c r="I1031" s="117"/>
      <c r="J1031" s="117"/>
      <c r="K1031" s="117"/>
      <c r="L1031" s="117"/>
      <c r="M1031" s="117"/>
      <c r="N1031" s="117"/>
      <c r="O1031" s="117"/>
      <c r="P1031" s="137"/>
      <c r="Q1031" s="117"/>
      <c r="R1031" s="117"/>
      <c r="S1031" s="117"/>
      <c r="T1031" s="117"/>
    </row>
    <row r="1032" s="111" customFormat="1" customHeight="1" spans="4:20">
      <c r="D1032" s="117"/>
      <c r="E1032" s="117"/>
      <c r="F1032" s="117"/>
      <c r="H1032" s="117"/>
      <c r="I1032" s="117"/>
      <c r="J1032" s="117"/>
      <c r="K1032" s="117"/>
      <c r="L1032" s="117"/>
      <c r="M1032" s="117"/>
      <c r="N1032" s="117"/>
      <c r="O1032" s="117"/>
      <c r="P1032" s="137"/>
      <c r="Q1032" s="117"/>
      <c r="R1032" s="117"/>
      <c r="S1032" s="117"/>
      <c r="T1032" s="117"/>
    </row>
    <row r="1033" s="111" customFormat="1" customHeight="1" spans="4:20">
      <c r="D1033" s="117"/>
      <c r="E1033" s="117"/>
      <c r="F1033" s="117"/>
      <c r="H1033" s="117"/>
      <c r="I1033" s="117"/>
      <c r="J1033" s="117"/>
      <c r="K1033" s="117"/>
      <c r="L1033" s="117"/>
      <c r="M1033" s="117"/>
      <c r="N1033" s="117"/>
      <c r="O1033" s="117"/>
      <c r="P1033" s="137"/>
      <c r="Q1033" s="117"/>
      <c r="R1033" s="117"/>
      <c r="S1033" s="117"/>
      <c r="T1033" s="117"/>
    </row>
    <row r="1034" s="111" customFormat="1" customHeight="1" spans="4:20">
      <c r="D1034" s="117"/>
      <c r="E1034" s="117"/>
      <c r="F1034" s="117"/>
      <c r="H1034" s="117"/>
      <c r="I1034" s="117"/>
      <c r="J1034" s="117"/>
      <c r="K1034" s="117"/>
      <c r="L1034" s="117"/>
      <c r="M1034" s="117"/>
      <c r="N1034" s="117"/>
      <c r="O1034" s="117"/>
      <c r="P1034" s="137"/>
      <c r="Q1034" s="117"/>
      <c r="R1034" s="117"/>
      <c r="S1034" s="117"/>
      <c r="T1034" s="117"/>
    </row>
    <row r="1035" s="111" customFormat="1" customHeight="1" spans="4:20">
      <c r="D1035" s="117"/>
      <c r="E1035" s="117"/>
      <c r="F1035" s="117"/>
      <c r="H1035" s="117"/>
      <c r="I1035" s="117"/>
      <c r="J1035" s="117"/>
      <c r="K1035" s="117"/>
      <c r="L1035" s="117"/>
      <c r="M1035" s="117"/>
      <c r="N1035" s="117"/>
      <c r="O1035" s="117"/>
      <c r="P1035" s="137"/>
      <c r="Q1035" s="117"/>
      <c r="R1035" s="117"/>
      <c r="S1035" s="117"/>
      <c r="T1035" s="117"/>
    </row>
    <row r="1036" s="111" customFormat="1" customHeight="1" spans="4:20">
      <c r="D1036" s="117"/>
      <c r="E1036" s="117"/>
      <c r="F1036" s="117"/>
      <c r="H1036" s="117"/>
      <c r="I1036" s="117"/>
      <c r="J1036" s="117"/>
      <c r="K1036" s="117"/>
      <c r="L1036" s="117"/>
      <c r="M1036" s="117"/>
      <c r="N1036" s="117"/>
      <c r="O1036" s="117"/>
      <c r="P1036" s="137"/>
      <c r="Q1036" s="117"/>
      <c r="R1036" s="117"/>
      <c r="S1036" s="117"/>
      <c r="T1036" s="117"/>
    </row>
    <row r="1037" s="111" customFormat="1" customHeight="1" spans="4:20">
      <c r="D1037" s="117"/>
      <c r="E1037" s="117"/>
      <c r="F1037" s="117"/>
      <c r="H1037" s="117"/>
      <c r="I1037" s="117"/>
      <c r="J1037" s="117"/>
      <c r="K1037" s="117"/>
      <c r="L1037" s="117"/>
      <c r="M1037" s="117"/>
      <c r="N1037" s="117"/>
      <c r="O1037" s="117"/>
      <c r="P1037" s="137"/>
      <c r="Q1037" s="117"/>
      <c r="R1037" s="117"/>
      <c r="S1037" s="117"/>
      <c r="T1037" s="117"/>
    </row>
    <row r="1038" s="111" customFormat="1" customHeight="1" spans="4:20">
      <c r="D1038" s="117"/>
      <c r="E1038" s="117"/>
      <c r="F1038" s="117"/>
      <c r="H1038" s="117"/>
      <c r="I1038" s="117"/>
      <c r="J1038" s="117"/>
      <c r="K1038" s="117"/>
      <c r="L1038" s="117"/>
      <c r="M1038" s="117"/>
      <c r="N1038" s="117"/>
      <c r="O1038" s="117"/>
      <c r="P1038" s="137"/>
      <c r="Q1038" s="117"/>
      <c r="R1038" s="117"/>
      <c r="S1038" s="117"/>
      <c r="T1038" s="117"/>
    </row>
    <row r="1039" s="111" customFormat="1" customHeight="1" spans="4:20">
      <c r="D1039" s="117"/>
      <c r="E1039" s="117"/>
      <c r="F1039" s="117"/>
      <c r="H1039" s="117"/>
      <c r="I1039" s="117"/>
      <c r="J1039" s="117"/>
      <c r="K1039" s="117"/>
      <c r="L1039" s="117"/>
      <c r="M1039" s="117"/>
      <c r="N1039" s="117"/>
      <c r="O1039" s="117"/>
      <c r="P1039" s="137"/>
      <c r="Q1039" s="117"/>
      <c r="R1039" s="117"/>
      <c r="S1039" s="117"/>
      <c r="T1039" s="117"/>
    </row>
    <row r="1040" s="111" customFormat="1" customHeight="1" spans="4:20">
      <c r="D1040" s="117"/>
      <c r="E1040" s="117"/>
      <c r="F1040" s="117"/>
      <c r="H1040" s="117"/>
      <c r="I1040" s="117"/>
      <c r="J1040" s="117"/>
      <c r="K1040" s="117"/>
      <c r="L1040" s="117"/>
      <c r="M1040" s="117"/>
      <c r="N1040" s="117"/>
      <c r="O1040" s="117"/>
      <c r="P1040" s="137"/>
      <c r="Q1040" s="117"/>
      <c r="R1040" s="117"/>
      <c r="S1040" s="117"/>
      <c r="T1040" s="117"/>
    </row>
    <row r="1041" s="111" customFormat="1" customHeight="1" spans="4:20">
      <c r="D1041" s="117"/>
      <c r="E1041" s="117"/>
      <c r="F1041" s="117"/>
      <c r="H1041" s="117"/>
      <c r="I1041" s="117"/>
      <c r="J1041" s="117"/>
      <c r="K1041" s="117"/>
      <c r="L1041" s="117"/>
      <c r="M1041" s="117"/>
      <c r="N1041" s="117"/>
      <c r="O1041" s="117"/>
      <c r="P1041" s="137"/>
      <c r="Q1041" s="117"/>
      <c r="R1041" s="117"/>
      <c r="S1041" s="117"/>
      <c r="T1041" s="117"/>
    </row>
    <row r="1042" s="111" customFormat="1" customHeight="1" spans="4:20">
      <c r="D1042" s="117"/>
      <c r="E1042" s="117"/>
      <c r="F1042" s="117"/>
      <c r="H1042" s="117"/>
      <c r="I1042" s="117"/>
      <c r="J1042" s="117"/>
      <c r="K1042" s="117"/>
      <c r="L1042" s="117"/>
      <c r="M1042" s="117"/>
      <c r="N1042" s="117"/>
      <c r="O1042" s="117"/>
      <c r="P1042" s="137"/>
      <c r="Q1042" s="117"/>
      <c r="R1042" s="117"/>
      <c r="S1042" s="117"/>
      <c r="T1042" s="117"/>
    </row>
    <row r="1043" s="111" customFormat="1" customHeight="1" spans="4:20">
      <c r="D1043" s="117"/>
      <c r="E1043" s="117"/>
      <c r="F1043" s="117"/>
      <c r="H1043" s="117"/>
      <c r="I1043" s="117"/>
      <c r="J1043" s="117"/>
      <c r="K1043" s="117"/>
      <c r="L1043" s="117"/>
      <c r="M1043" s="117"/>
      <c r="N1043" s="117"/>
      <c r="O1043" s="117"/>
      <c r="P1043" s="137"/>
      <c r="Q1043" s="117"/>
      <c r="R1043" s="117"/>
      <c r="S1043" s="117"/>
      <c r="T1043" s="117"/>
    </row>
    <row r="1044" s="111" customFormat="1" customHeight="1" spans="4:20">
      <c r="D1044" s="117"/>
      <c r="E1044" s="117"/>
      <c r="F1044" s="117"/>
      <c r="H1044" s="117"/>
      <c r="I1044" s="117"/>
      <c r="J1044" s="117"/>
      <c r="K1044" s="117"/>
      <c r="L1044" s="117"/>
      <c r="M1044" s="117"/>
      <c r="N1044" s="117"/>
      <c r="O1044" s="117"/>
      <c r="P1044" s="137"/>
      <c r="Q1044" s="117"/>
      <c r="R1044" s="117"/>
      <c r="S1044" s="117"/>
      <c r="T1044" s="117"/>
    </row>
    <row r="1045" s="111" customFormat="1" customHeight="1" spans="4:20">
      <c r="D1045" s="117"/>
      <c r="E1045" s="117"/>
      <c r="F1045" s="117"/>
      <c r="H1045" s="117"/>
      <c r="I1045" s="117"/>
      <c r="J1045" s="117"/>
      <c r="K1045" s="117"/>
      <c r="L1045" s="117"/>
      <c r="M1045" s="117"/>
      <c r="N1045" s="117"/>
      <c r="O1045" s="117"/>
      <c r="P1045" s="137"/>
      <c r="Q1045" s="117"/>
      <c r="R1045" s="117"/>
      <c r="S1045" s="117"/>
      <c r="T1045" s="117"/>
    </row>
    <row r="1046" s="111" customFormat="1" customHeight="1" spans="4:20">
      <c r="D1046" s="117"/>
      <c r="E1046" s="117"/>
      <c r="F1046" s="117"/>
      <c r="H1046" s="117"/>
      <c r="I1046" s="117"/>
      <c r="J1046" s="117"/>
      <c r="K1046" s="117"/>
      <c r="L1046" s="117"/>
      <c r="M1046" s="117"/>
      <c r="N1046" s="117"/>
      <c r="O1046" s="117"/>
      <c r="P1046" s="137"/>
      <c r="Q1046" s="117"/>
      <c r="R1046" s="117"/>
      <c r="S1046" s="117"/>
      <c r="T1046" s="117"/>
    </row>
    <row r="1047" s="111" customFormat="1" customHeight="1" spans="4:20">
      <c r="D1047" s="117"/>
      <c r="E1047" s="117"/>
      <c r="F1047" s="117"/>
      <c r="H1047" s="117"/>
      <c r="I1047" s="117"/>
      <c r="J1047" s="117"/>
      <c r="K1047" s="117"/>
      <c r="L1047" s="117"/>
      <c r="M1047" s="117"/>
      <c r="N1047" s="117"/>
      <c r="O1047" s="117"/>
      <c r="P1047" s="137"/>
      <c r="Q1047" s="117"/>
      <c r="R1047" s="117"/>
      <c r="S1047" s="117"/>
      <c r="T1047" s="117"/>
    </row>
    <row r="1048" s="111" customFormat="1" customHeight="1" spans="4:20">
      <c r="D1048" s="117"/>
      <c r="E1048" s="117"/>
      <c r="F1048" s="117"/>
      <c r="H1048" s="117"/>
      <c r="I1048" s="117"/>
      <c r="J1048" s="117"/>
      <c r="K1048" s="117"/>
      <c r="L1048" s="117"/>
      <c r="M1048" s="117"/>
      <c r="N1048" s="117"/>
      <c r="O1048" s="117"/>
      <c r="P1048" s="137"/>
      <c r="Q1048" s="117"/>
      <c r="R1048" s="117"/>
      <c r="S1048" s="117"/>
      <c r="T1048" s="117"/>
    </row>
    <row r="1049" s="111" customFormat="1" customHeight="1" spans="4:20">
      <c r="D1049" s="117"/>
      <c r="E1049" s="117"/>
      <c r="F1049" s="117"/>
      <c r="H1049" s="117"/>
      <c r="I1049" s="117"/>
      <c r="J1049" s="117"/>
      <c r="K1049" s="117"/>
      <c r="L1049" s="117"/>
      <c r="M1049" s="117"/>
      <c r="N1049" s="117"/>
      <c r="O1049" s="117"/>
      <c r="P1049" s="137"/>
      <c r="Q1049" s="117"/>
      <c r="R1049" s="117"/>
      <c r="S1049" s="117"/>
      <c r="T1049" s="117"/>
    </row>
    <row r="1050" s="111" customFormat="1" customHeight="1" spans="4:20">
      <c r="D1050" s="117"/>
      <c r="E1050" s="117"/>
      <c r="F1050" s="117"/>
      <c r="H1050" s="117"/>
      <c r="I1050" s="117"/>
      <c r="J1050" s="117"/>
      <c r="K1050" s="117"/>
      <c r="L1050" s="117"/>
      <c r="M1050" s="117"/>
      <c r="N1050" s="117"/>
      <c r="O1050" s="117"/>
      <c r="P1050" s="137"/>
      <c r="Q1050" s="117"/>
      <c r="R1050" s="117"/>
      <c r="S1050" s="117"/>
      <c r="T1050" s="117"/>
    </row>
    <row r="1051" s="111" customFormat="1" customHeight="1" spans="4:20">
      <c r="D1051" s="117"/>
      <c r="E1051" s="117"/>
      <c r="F1051" s="117"/>
      <c r="H1051" s="117"/>
      <c r="I1051" s="117"/>
      <c r="J1051" s="117"/>
      <c r="K1051" s="117"/>
      <c r="L1051" s="117"/>
      <c r="M1051" s="117"/>
      <c r="N1051" s="117"/>
      <c r="O1051" s="117"/>
      <c r="P1051" s="137"/>
      <c r="Q1051" s="117"/>
      <c r="R1051" s="117"/>
      <c r="S1051" s="117"/>
      <c r="T1051" s="117"/>
    </row>
    <row r="1052" s="111" customFormat="1" customHeight="1" spans="4:20">
      <c r="D1052" s="117"/>
      <c r="E1052" s="117"/>
      <c r="F1052" s="117"/>
      <c r="H1052" s="117"/>
      <c r="I1052" s="117"/>
      <c r="J1052" s="117"/>
      <c r="K1052" s="117"/>
      <c r="L1052" s="117"/>
      <c r="M1052" s="117"/>
      <c r="N1052" s="117"/>
      <c r="O1052" s="117"/>
      <c r="P1052" s="137"/>
      <c r="Q1052" s="117"/>
      <c r="R1052" s="117"/>
      <c r="S1052" s="117"/>
      <c r="T1052" s="117"/>
    </row>
    <row r="1053" s="111" customFormat="1" customHeight="1" spans="4:20">
      <c r="D1053" s="117"/>
      <c r="E1053" s="117"/>
      <c r="F1053" s="117"/>
      <c r="H1053" s="117"/>
      <c r="I1053" s="117"/>
      <c r="J1053" s="117"/>
      <c r="K1053" s="117"/>
      <c r="L1053" s="117"/>
      <c r="M1053" s="117"/>
      <c r="N1053" s="117"/>
      <c r="O1053" s="117"/>
      <c r="P1053" s="137"/>
      <c r="Q1053" s="117"/>
      <c r="R1053" s="117"/>
      <c r="S1053" s="117"/>
      <c r="T1053" s="117"/>
    </row>
    <row r="1054" s="111" customFormat="1" customHeight="1" spans="4:20">
      <c r="D1054" s="117"/>
      <c r="E1054" s="117"/>
      <c r="F1054" s="117"/>
      <c r="H1054" s="117"/>
      <c r="I1054" s="117"/>
      <c r="J1054" s="117"/>
      <c r="K1054" s="117"/>
      <c r="L1054" s="117"/>
      <c r="M1054" s="117"/>
      <c r="N1054" s="117"/>
      <c r="O1054" s="117"/>
      <c r="P1054" s="137"/>
      <c r="Q1054" s="117"/>
      <c r="R1054" s="117"/>
      <c r="S1054" s="117"/>
      <c r="T1054" s="117"/>
    </row>
    <row r="1055" s="111" customFormat="1" customHeight="1" spans="4:20">
      <c r="D1055" s="117"/>
      <c r="E1055" s="117"/>
      <c r="F1055" s="117"/>
      <c r="H1055" s="117"/>
      <c r="I1055" s="117"/>
      <c r="J1055" s="117"/>
      <c r="K1055" s="117"/>
      <c r="L1055" s="117"/>
      <c r="M1055" s="117"/>
      <c r="N1055" s="117"/>
      <c r="O1055" s="117"/>
      <c r="P1055" s="137"/>
      <c r="Q1055" s="117"/>
      <c r="R1055" s="117"/>
      <c r="S1055" s="117"/>
      <c r="T1055" s="117"/>
    </row>
    <row r="1056" s="111" customFormat="1" customHeight="1" spans="4:20">
      <c r="D1056" s="117"/>
      <c r="E1056" s="117"/>
      <c r="F1056" s="117"/>
      <c r="H1056" s="117"/>
      <c r="I1056" s="117"/>
      <c r="J1056" s="117"/>
      <c r="K1056" s="117"/>
      <c r="L1056" s="117"/>
      <c r="M1056" s="117"/>
      <c r="N1056" s="117"/>
      <c r="O1056" s="117"/>
      <c r="P1056" s="137"/>
      <c r="Q1056" s="117"/>
      <c r="R1056" s="117"/>
      <c r="S1056" s="117"/>
      <c r="T1056" s="117"/>
    </row>
    <row r="1057" s="111" customFormat="1" customHeight="1" spans="4:20">
      <c r="D1057" s="117"/>
      <c r="E1057" s="117"/>
      <c r="F1057" s="117"/>
      <c r="H1057" s="117"/>
      <c r="I1057" s="117"/>
      <c r="J1057" s="117"/>
      <c r="K1057" s="117"/>
      <c r="L1057" s="117"/>
      <c r="M1057" s="117"/>
      <c r="N1057" s="117"/>
      <c r="O1057" s="117"/>
      <c r="P1057" s="137"/>
      <c r="Q1057" s="117"/>
      <c r="R1057" s="117"/>
      <c r="S1057" s="117"/>
      <c r="T1057" s="117"/>
    </row>
    <row r="1058" s="111" customFormat="1" customHeight="1" spans="4:20">
      <c r="D1058" s="117"/>
      <c r="E1058" s="117"/>
      <c r="F1058" s="117"/>
      <c r="H1058" s="117"/>
      <c r="I1058" s="117"/>
      <c r="J1058" s="117"/>
      <c r="K1058" s="117"/>
      <c r="L1058" s="117"/>
      <c r="M1058" s="117"/>
      <c r="N1058" s="117"/>
      <c r="O1058" s="117"/>
      <c r="P1058" s="137"/>
      <c r="Q1058" s="117"/>
      <c r="R1058" s="117"/>
      <c r="S1058" s="117"/>
      <c r="T1058" s="117"/>
    </row>
    <row r="1059" s="111" customFormat="1" customHeight="1" spans="4:20">
      <c r="D1059" s="117"/>
      <c r="E1059" s="117"/>
      <c r="F1059" s="117"/>
      <c r="H1059" s="117"/>
      <c r="I1059" s="117"/>
      <c r="J1059" s="117"/>
      <c r="K1059" s="117"/>
      <c r="L1059" s="117"/>
      <c r="M1059" s="117"/>
      <c r="N1059" s="117"/>
      <c r="O1059" s="117"/>
      <c r="P1059" s="137"/>
      <c r="Q1059" s="117"/>
      <c r="R1059" s="117"/>
      <c r="S1059" s="117"/>
      <c r="T1059" s="117"/>
    </row>
    <row r="1060" s="111" customFormat="1" customHeight="1" spans="4:20">
      <c r="D1060" s="117"/>
      <c r="E1060" s="117"/>
      <c r="F1060" s="117"/>
      <c r="H1060" s="117"/>
      <c r="I1060" s="117"/>
      <c r="J1060" s="117"/>
      <c r="K1060" s="117"/>
      <c r="L1060" s="117"/>
      <c r="M1060" s="117"/>
      <c r="N1060" s="117"/>
      <c r="O1060" s="117"/>
      <c r="P1060" s="137"/>
      <c r="Q1060" s="117"/>
      <c r="R1060" s="117"/>
      <c r="S1060" s="117"/>
      <c r="T1060" s="117"/>
    </row>
    <row r="1061" s="111" customFormat="1" customHeight="1" spans="4:20">
      <c r="D1061" s="117"/>
      <c r="E1061" s="117"/>
      <c r="F1061" s="117"/>
      <c r="H1061" s="117"/>
      <c r="I1061" s="117"/>
      <c r="J1061" s="117"/>
      <c r="K1061" s="117"/>
      <c r="L1061" s="117"/>
      <c r="M1061" s="117"/>
      <c r="N1061" s="117"/>
      <c r="O1061" s="117"/>
      <c r="P1061" s="137"/>
      <c r="Q1061" s="117"/>
      <c r="R1061" s="117"/>
      <c r="S1061" s="117"/>
      <c r="T1061" s="117"/>
    </row>
    <row r="1062" s="111" customFormat="1" customHeight="1" spans="4:20">
      <c r="D1062" s="117"/>
      <c r="E1062" s="117"/>
      <c r="F1062" s="117"/>
      <c r="H1062" s="117"/>
      <c r="I1062" s="117"/>
      <c r="J1062" s="117"/>
      <c r="K1062" s="117"/>
      <c r="L1062" s="117"/>
      <c r="M1062" s="117"/>
      <c r="N1062" s="117"/>
      <c r="O1062" s="117"/>
      <c r="P1062" s="137"/>
      <c r="Q1062" s="117"/>
      <c r="R1062" s="117"/>
      <c r="S1062" s="117"/>
      <c r="T1062" s="117"/>
    </row>
    <row r="1063" s="111" customFormat="1" customHeight="1" spans="4:20">
      <c r="D1063" s="117"/>
      <c r="E1063" s="117"/>
      <c r="F1063" s="117"/>
      <c r="H1063" s="117"/>
      <c r="I1063" s="117"/>
      <c r="J1063" s="117"/>
      <c r="K1063" s="117"/>
      <c r="L1063" s="117"/>
      <c r="M1063" s="117"/>
      <c r="N1063" s="117"/>
      <c r="O1063" s="117"/>
      <c r="P1063" s="137"/>
      <c r="Q1063" s="117"/>
      <c r="R1063" s="117"/>
      <c r="S1063" s="117"/>
      <c r="T1063" s="117"/>
    </row>
    <row r="1064" s="111" customFormat="1" customHeight="1" spans="4:20">
      <c r="D1064" s="117"/>
      <c r="E1064" s="117"/>
      <c r="F1064" s="117"/>
      <c r="H1064" s="117"/>
      <c r="I1064" s="117"/>
      <c r="J1064" s="117"/>
      <c r="K1064" s="117"/>
      <c r="L1064" s="117"/>
      <c r="M1064" s="117"/>
      <c r="N1064" s="117"/>
      <c r="O1064" s="117"/>
      <c r="P1064" s="137"/>
      <c r="Q1064" s="117"/>
      <c r="R1064" s="117"/>
      <c r="S1064" s="117"/>
      <c r="T1064" s="117"/>
    </row>
    <row r="1065" s="111" customFormat="1" customHeight="1" spans="4:20">
      <c r="D1065" s="117"/>
      <c r="E1065" s="117"/>
      <c r="F1065" s="117"/>
      <c r="H1065" s="117"/>
      <c r="I1065" s="117"/>
      <c r="J1065" s="117"/>
      <c r="K1065" s="117"/>
      <c r="L1065" s="117"/>
      <c r="M1065" s="117"/>
      <c r="N1065" s="117"/>
      <c r="O1065" s="117"/>
      <c r="P1065" s="137"/>
      <c r="Q1065" s="117"/>
      <c r="R1065" s="117"/>
      <c r="S1065" s="117"/>
      <c r="T1065" s="117"/>
    </row>
    <row r="1066" s="111" customFormat="1" customHeight="1" spans="4:20">
      <c r="D1066" s="117"/>
      <c r="E1066" s="117"/>
      <c r="F1066" s="117"/>
      <c r="H1066" s="117"/>
      <c r="I1066" s="117"/>
      <c r="J1066" s="117"/>
      <c r="K1066" s="117"/>
      <c r="L1066" s="117"/>
      <c r="M1066" s="117"/>
      <c r="N1066" s="117"/>
      <c r="O1066" s="117"/>
      <c r="P1066" s="137"/>
      <c r="Q1066" s="117"/>
      <c r="R1066" s="117"/>
      <c r="S1066" s="117"/>
      <c r="T1066" s="117"/>
    </row>
    <row r="1067" s="111" customFormat="1" customHeight="1" spans="4:20">
      <c r="D1067" s="117"/>
      <c r="E1067" s="117"/>
      <c r="F1067" s="117"/>
      <c r="H1067" s="117"/>
      <c r="I1067" s="117"/>
      <c r="J1067" s="117"/>
      <c r="K1067" s="117"/>
      <c r="L1067" s="117"/>
      <c r="M1067" s="117"/>
      <c r="N1067" s="117"/>
      <c r="O1067" s="117"/>
      <c r="P1067" s="137"/>
      <c r="Q1067" s="117"/>
      <c r="R1067" s="117"/>
      <c r="S1067" s="117"/>
      <c r="T1067" s="117"/>
    </row>
    <row r="1068" s="111" customFormat="1" customHeight="1" spans="4:20">
      <c r="D1068" s="117"/>
      <c r="E1068" s="117"/>
      <c r="F1068" s="117"/>
      <c r="H1068" s="117"/>
      <c r="I1068" s="117"/>
      <c r="J1068" s="117"/>
      <c r="K1068" s="117"/>
      <c r="L1068" s="117"/>
      <c r="M1068" s="117"/>
      <c r="N1068" s="117"/>
      <c r="O1068" s="117"/>
      <c r="P1068" s="137"/>
      <c r="Q1068" s="117"/>
      <c r="R1068" s="117"/>
      <c r="S1068" s="117"/>
      <c r="T1068" s="117"/>
    </row>
    <row r="1069" s="111" customFormat="1" customHeight="1" spans="4:20">
      <c r="D1069" s="117"/>
      <c r="E1069" s="117"/>
      <c r="F1069" s="117"/>
      <c r="H1069" s="117"/>
      <c r="I1069" s="117"/>
      <c r="J1069" s="117"/>
      <c r="K1069" s="117"/>
      <c r="L1069" s="117"/>
      <c r="M1069" s="117"/>
      <c r="N1069" s="117"/>
      <c r="O1069" s="117"/>
      <c r="P1069" s="137"/>
      <c r="Q1069" s="117"/>
      <c r="R1069" s="117"/>
      <c r="S1069" s="117"/>
      <c r="T1069" s="117"/>
    </row>
    <row r="1070" s="111" customFormat="1" customHeight="1" spans="4:20">
      <c r="D1070" s="117"/>
      <c r="E1070" s="117"/>
      <c r="F1070" s="117"/>
      <c r="H1070" s="117"/>
      <c r="I1070" s="117"/>
      <c r="J1070" s="117"/>
      <c r="K1070" s="117"/>
      <c r="L1070" s="117"/>
      <c r="M1070" s="117"/>
      <c r="N1070" s="117"/>
      <c r="O1070" s="117"/>
      <c r="P1070" s="137"/>
      <c r="Q1070" s="117"/>
      <c r="R1070" s="117"/>
      <c r="S1070" s="117"/>
      <c r="T1070" s="117"/>
    </row>
    <row r="1071" s="111" customFormat="1" customHeight="1" spans="4:20">
      <c r="D1071" s="117"/>
      <c r="E1071" s="117"/>
      <c r="F1071" s="117"/>
      <c r="H1071" s="117"/>
      <c r="I1071" s="117"/>
      <c r="J1071" s="117"/>
      <c r="K1071" s="117"/>
      <c r="L1071" s="117"/>
      <c r="M1071" s="117"/>
      <c r="N1071" s="117"/>
      <c r="O1071" s="117"/>
      <c r="P1071" s="137"/>
      <c r="Q1071" s="117"/>
      <c r="R1071" s="117"/>
      <c r="S1071" s="117"/>
      <c r="T1071" s="117"/>
    </row>
    <row r="1072" s="111" customFormat="1" customHeight="1" spans="4:20">
      <c r="D1072" s="117"/>
      <c r="E1072" s="117"/>
      <c r="F1072" s="117"/>
      <c r="H1072" s="117"/>
      <c r="I1072" s="117"/>
      <c r="J1072" s="117"/>
      <c r="K1072" s="117"/>
      <c r="L1072" s="117"/>
      <c r="M1072" s="117"/>
      <c r="N1072" s="117"/>
      <c r="O1072" s="117"/>
      <c r="P1072" s="137"/>
      <c r="Q1072" s="117"/>
      <c r="R1072" s="117"/>
      <c r="S1072" s="117"/>
      <c r="T1072" s="117"/>
    </row>
    <row r="1073" s="111" customFormat="1" customHeight="1" spans="4:20">
      <c r="D1073" s="117"/>
      <c r="E1073" s="117"/>
      <c r="F1073" s="117"/>
      <c r="H1073" s="117"/>
      <c r="I1073" s="117"/>
      <c r="J1073" s="117"/>
      <c r="K1073" s="117"/>
      <c r="L1073" s="117"/>
      <c r="M1073" s="117"/>
      <c r="N1073" s="117"/>
      <c r="O1073" s="117"/>
      <c r="P1073" s="137"/>
      <c r="Q1073" s="117"/>
      <c r="R1073" s="117"/>
      <c r="S1073" s="117"/>
      <c r="T1073" s="117"/>
    </row>
    <row r="1074" s="111" customFormat="1" customHeight="1" spans="4:20">
      <c r="D1074" s="117"/>
      <c r="E1074" s="117"/>
      <c r="F1074" s="117"/>
      <c r="H1074" s="117"/>
      <c r="I1074" s="117"/>
      <c r="J1074" s="117"/>
      <c r="K1074" s="117"/>
      <c r="L1074" s="117"/>
      <c r="M1074" s="117"/>
      <c r="N1074" s="117"/>
      <c r="O1074" s="117"/>
      <c r="P1074" s="137"/>
      <c r="Q1074" s="117"/>
      <c r="R1074" s="117"/>
      <c r="S1074" s="117"/>
      <c r="T1074" s="117"/>
    </row>
    <row r="1075" s="111" customFormat="1" customHeight="1" spans="4:20">
      <c r="D1075" s="117"/>
      <c r="E1075" s="117"/>
      <c r="F1075" s="117"/>
      <c r="H1075" s="117"/>
      <c r="I1075" s="117"/>
      <c r="J1075" s="117"/>
      <c r="K1075" s="117"/>
      <c r="L1075" s="117"/>
      <c r="M1075" s="117"/>
      <c r="N1075" s="117"/>
      <c r="O1075" s="117"/>
      <c r="P1075" s="137"/>
      <c r="Q1075" s="117"/>
      <c r="R1075" s="117"/>
      <c r="S1075" s="117"/>
      <c r="T1075" s="117"/>
    </row>
    <row r="1076" s="111" customFormat="1" customHeight="1" spans="4:20">
      <c r="D1076" s="117"/>
      <c r="E1076" s="117"/>
      <c r="F1076" s="117"/>
      <c r="H1076" s="117"/>
      <c r="I1076" s="117"/>
      <c r="J1076" s="117"/>
      <c r="K1076" s="117"/>
      <c r="L1076" s="117"/>
      <c r="M1076" s="117"/>
      <c r="N1076" s="117"/>
      <c r="O1076" s="117"/>
      <c r="P1076" s="137"/>
      <c r="Q1076" s="117"/>
      <c r="R1076" s="117"/>
      <c r="S1076" s="117"/>
      <c r="T1076" s="117"/>
    </row>
    <row r="1077" s="111" customFormat="1" customHeight="1" spans="4:20">
      <c r="D1077" s="117"/>
      <c r="E1077" s="117"/>
      <c r="F1077" s="117"/>
      <c r="H1077" s="117"/>
      <c r="I1077" s="117"/>
      <c r="J1077" s="117"/>
      <c r="K1077" s="117"/>
      <c r="L1077" s="117"/>
      <c r="M1077" s="117"/>
      <c r="N1077" s="117"/>
      <c r="O1077" s="117"/>
      <c r="P1077" s="137"/>
      <c r="Q1077" s="117"/>
      <c r="R1077" s="117"/>
      <c r="S1077" s="117"/>
      <c r="T1077" s="117"/>
    </row>
    <row r="1078" s="111" customFormat="1" customHeight="1" spans="4:20">
      <c r="D1078" s="117"/>
      <c r="E1078" s="117"/>
      <c r="F1078" s="117"/>
      <c r="H1078" s="117"/>
      <c r="I1078" s="117"/>
      <c r="J1078" s="117"/>
      <c r="K1078" s="117"/>
      <c r="L1078" s="117"/>
      <c r="M1078" s="117"/>
      <c r="N1078" s="117"/>
      <c r="O1078" s="117"/>
      <c r="P1078" s="137"/>
      <c r="Q1078" s="117"/>
      <c r="R1078" s="117"/>
      <c r="S1078" s="117"/>
      <c r="T1078" s="117"/>
    </row>
    <row r="1079" s="111" customFormat="1" customHeight="1" spans="4:20">
      <c r="D1079" s="117"/>
      <c r="E1079" s="117"/>
      <c r="F1079" s="117"/>
      <c r="H1079" s="117"/>
      <c r="I1079" s="117"/>
      <c r="J1079" s="117"/>
      <c r="K1079" s="117"/>
      <c r="L1079" s="117"/>
      <c r="M1079" s="117"/>
      <c r="N1079" s="117"/>
      <c r="O1079" s="117"/>
      <c r="P1079" s="137"/>
      <c r="Q1079" s="117"/>
      <c r="R1079" s="117"/>
      <c r="S1079" s="117"/>
      <c r="T1079" s="117"/>
    </row>
    <row r="1080" s="111" customFormat="1" customHeight="1" spans="4:20">
      <c r="D1080" s="117"/>
      <c r="E1080" s="117"/>
      <c r="F1080" s="117"/>
      <c r="H1080" s="117"/>
      <c r="I1080" s="117"/>
      <c r="J1080" s="117"/>
      <c r="K1080" s="117"/>
      <c r="L1080" s="117"/>
      <c r="M1080" s="117"/>
      <c r="N1080" s="117"/>
      <c r="O1080" s="117"/>
      <c r="P1080" s="137"/>
      <c r="Q1080" s="117"/>
      <c r="R1080" s="117"/>
      <c r="S1080" s="117"/>
      <c r="T1080" s="117"/>
    </row>
    <row r="1081" s="111" customFormat="1" customHeight="1" spans="4:20">
      <c r="D1081" s="117"/>
      <c r="E1081" s="117"/>
      <c r="F1081" s="117"/>
      <c r="H1081" s="117"/>
      <c r="I1081" s="117"/>
      <c r="J1081" s="117"/>
      <c r="K1081" s="117"/>
      <c r="L1081" s="117"/>
      <c r="M1081" s="117"/>
      <c r="N1081" s="117"/>
      <c r="O1081" s="117"/>
      <c r="P1081" s="137"/>
      <c r="Q1081" s="117"/>
      <c r="R1081" s="117"/>
      <c r="S1081" s="117"/>
      <c r="T1081" s="117"/>
    </row>
    <row r="1082" s="111" customFormat="1" customHeight="1" spans="4:20">
      <c r="D1082" s="117"/>
      <c r="E1082" s="117"/>
      <c r="F1082" s="117"/>
      <c r="H1082" s="117"/>
      <c r="I1082" s="117"/>
      <c r="J1082" s="117"/>
      <c r="K1082" s="117"/>
      <c r="L1082" s="117"/>
      <c r="M1082" s="117"/>
      <c r="N1082" s="117"/>
      <c r="O1082" s="117"/>
      <c r="P1082" s="137"/>
      <c r="Q1082" s="117"/>
      <c r="R1082" s="117"/>
      <c r="S1082" s="117"/>
      <c r="T1082" s="117"/>
    </row>
    <row r="1083" s="111" customFormat="1" customHeight="1" spans="4:20">
      <c r="D1083" s="117"/>
      <c r="E1083" s="117"/>
      <c r="F1083" s="117"/>
      <c r="H1083" s="117"/>
      <c r="I1083" s="117"/>
      <c r="J1083" s="117"/>
      <c r="K1083" s="117"/>
      <c r="L1083" s="117"/>
      <c r="M1083" s="117"/>
      <c r="N1083" s="117"/>
      <c r="O1083" s="117"/>
      <c r="P1083" s="137"/>
      <c r="Q1083" s="117"/>
      <c r="R1083" s="117"/>
      <c r="S1083" s="117"/>
      <c r="T1083" s="117"/>
    </row>
    <row r="1084" s="111" customFormat="1" customHeight="1" spans="4:20">
      <c r="D1084" s="117"/>
      <c r="E1084" s="117"/>
      <c r="F1084" s="117"/>
      <c r="H1084" s="117"/>
      <c r="I1084" s="117"/>
      <c r="J1084" s="117"/>
      <c r="K1084" s="117"/>
      <c r="L1084" s="117"/>
      <c r="M1084" s="117"/>
      <c r="N1084" s="117"/>
      <c r="O1084" s="117"/>
      <c r="P1084" s="137"/>
      <c r="Q1084" s="117"/>
      <c r="R1084" s="117"/>
      <c r="S1084" s="117"/>
      <c r="T1084" s="117"/>
    </row>
    <row r="1085" s="111" customFormat="1" customHeight="1" spans="4:20">
      <c r="D1085" s="117"/>
      <c r="E1085" s="117"/>
      <c r="F1085" s="117"/>
      <c r="H1085" s="117"/>
      <c r="I1085" s="117"/>
      <c r="J1085" s="117"/>
      <c r="K1085" s="117"/>
      <c r="L1085" s="117"/>
      <c r="M1085" s="117"/>
      <c r="N1085" s="117"/>
      <c r="O1085" s="117"/>
      <c r="P1085" s="137"/>
      <c r="Q1085" s="117"/>
      <c r="R1085" s="117"/>
      <c r="S1085" s="117"/>
      <c r="T1085" s="117"/>
    </row>
    <row r="1086" s="111" customFormat="1" customHeight="1" spans="4:20">
      <c r="D1086" s="117"/>
      <c r="E1086" s="117"/>
      <c r="F1086" s="117"/>
      <c r="H1086" s="117"/>
      <c r="I1086" s="117"/>
      <c r="J1086" s="117"/>
      <c r="K1086" s="117"/>
      <c r="L1086" s="117"/>
      <c r="M1086" s="117"/>
      <c r="N1086" s="117"/>
      <c r="O1086" s="117"/>
      <c r="P1086" s="137"/>
      <c r="Q1086" s="117"/>
      <c r="R1086" s="117"/>
      <c r="S1086" s="117"/>
      <c r="T1086" s="117"/>
    </row>
    <row r="1087" s="111" customFormat="1" customHeight="1" spans="4:20">
      <c r="D1087" s="117"/>
      <c r="E1087" s="117"/>
      <c r="F1087" s="117"/>
      <c r="H1087" s="117"/>
      <c r="I1087" s="117"/>
      <c r="J1087" s="117"/>
      <c r="K1087" s="117"/>
      <c r="L1087" s="117"/>
      <c r="M1087" s="117"/>
      <c r="N1087" s="117"/>
      <c r="O1087" s="117"/>
      <c r="P1087" s="137"/>
      <c r="Q1087" s="117"/>
      <c r="R1087" s="117"/>
      <c r="S1087" s="117"/>
      <c r="T1087" s="117"/>
    </row>
    <row r="1088" s="111" customFormat="1" customHeight="1" spans="4:20">
      <c r="D1088" s="117"/>
      <c r="E1088" s="117"/>
      <c r="F1088" s="117"/>
      <c r="H1088" s="117"/>
      <c r="I1088" s="117"/>
      <c r="J1088" s="117"/>
      <c r="K1088" s="117"/>
      <c r="L1088" s="117"/>
      <c r="M1088" s="117"/>
      <c r="N1088" s="117"/>
      <c r="O1088" s="117"/>
      <c r="P1088" s="137"/>
      <c r="Q1088" s="117"/>
      <c r="R1088" s="117"/>
      <c r="S1088" s="117"/>
      <c r="T1088" s="117"/>
    </row>
    <row r="1089" s="111" customFormat="1" customHeight="1" spans="4:20">
      <c r="D1089" s="117"/>
      <c r="E1089" s="117"/>
      <c r="F1089" s="117"/>
      <c r="H1089" s="117"/>
      <c r="I1089" s="117"/>
      <c r="J1089" s="117"/>
      <c r="K1089" s="117"/>
      <c r="L1089" s="117"/>
      <c r="M1089" s="117"/>
      <c r="N1089" s="117"/>
      <c r="O1089" s="117"/>
      <c r="P1089" s="137"/>
      <c r="Q1089" s="117"/>
      <c r="R1089" s="117"/>
      <c r="S1089" s="117"/>
      <c r="T1089" s="117"/>
    </row>
    <row r="1090" s="111" customFormat="1" customHeight="1" spans="4:20">
      <c r="D1090" s="117"/>
      <c r="E1090" s="117"/>
      <c r="F1090" s="117"/>
      <c r="H1090" s="117"/>
      <c r="I1090" s="117"/>
      <c r="J1090" s="117"/>
      <c r="K1090" s="117"/>
      <c r="L1090" s="117"/>
      <c r="M1090" s="117"/>
      <c r="N1090" s="117"/>
      <c r="O1090" s="117"/>
      <c r="P1090" s="137"/>
      <c r="Q1090" s="117"/>
      <c r="R1090" s="117"/>
      <c r="S1090" s="117"/>
      <c r="T1090" s="117"/>
    </row>
    <row r="1091" s="111" customFormat="1" customHeight="1" spans="4:20">
      <c r="D1091" s="117"/>
      <c r="E1091" s="117"/>
      <c r="F1091" s="117"/>
      <c r="H1091" s="117"/>
      <c r="I1091" s="117"/>
      <c r="J1091" s="117"/>
      <c r="K1091" s="117"/>
      <c r="L1091" s="117"/>
      <c r="M1091" s="117"/>
      <c r="N1091" s="117"/>
      <c r="O1091" s="117"/>
      <c r="P1091" s="137"/>
      <c r="Q1091" s="117"/>
      <c r="R1091" s="117"/>
      <c r="S1091" s="117"/>
      <c r="T1091" s="117"/>
    </row>
    <row r="1092" s="111" customFormat="1" customHeight="1" spans="4:20">
      <c r="D1092" s="117"/>
      <c r="E1092" s="117"/>
      <c r="F1092" s="117"/>
      <c r="H1092" s="117"/>
      <c r="I1092" s="117"/>
      <c r="J1092" s="117"/>
      <c r="K1092" s="117"/>
      <c r="L1092" s="117"/>
      <c r="M1092" s="117"/>
      <c r="N1092" s="117"/>
      <c r="O1092" s="117"/>
      <c r="P1092" s="137"/>
      <c r="Q1092" s="117"/>
      <c r="R1092" s="117"/>
      <c r="S1092" s="117"/>
      <c r="T1092" s="117"/>
    </row>
    <row r="1093" s="111" customFormat="1" customHeight="1" spans="4:20">
      <c r="D1093" s="117"/>
      <c r="E1093" s="117"/>
      <c r="F1093" s="117"/>
      <c r="H1093" s="117"/>
      <c r="I1093" s="117"/>
      <c r="J1093" s="117"/>
      <c r="K1093" s="117"/>
      <c r="L1093" s="117"/>
      <c r="M1093" s="117"/>
      <c r="N1093" s="117"/>
      <c r="O1093" s="117"/>
      <c r="P1093" s="137"/>
      <c r="Q1093" s="117"/>
      <c r="R1093" s="117"/>
      <c r="S1093" s="117"/>
      <c r="T1093" s="117"/>
    </row>
    <row r="1094" s="111" customFormat="1" customHeight="1" spans="4:20">
      <c r="D1094" s="117"/>
      <c r="E1094" s="117"/>
      <c r="F1094" s="117"/>
      <c r="H1094" s="117"/>
      <c r="I1094" s="117"/>
      <c r="J1094" s="117"/>
      <c r="K1094" s="117"/>
      <c r="L1094" s="117"/>
      <c r="M1094" s="117"/>
      <c r="N1094" s="117"/>
      <c r="O1094" s="117"/>
      <c r="P1094" s="137"/>
      <c r="Q1094" s="117"/>
      <c r="R1094" s="117"/>
      <c r="S1094" s="117"/>
      <c r="T1094" s="117"/>
    </row>
    <row r="1095" s="111" customFormat="1" customHeight="1" spans="4:20">
      <c r="D1095" s="117"/>
      <c r="E1095" s="117"/>
      <c r="F1095" s="117"/>
      <c r="H1095" s="117"/>
      <c r="I1095" s="117"/>
      <c r="J1095" s="117"/>
      <c r="K1095" s="117"/>
      <c r="L1095" s="117"/>
      <c r="M1095" s="117"/>
      <c r="N1095" s="117"/>
      <c r="O1095" s="117"/>
      <c r="P1095" s="137"/>
      <c r="Q1095" s="117"/>
      <c r="R1095" s="117"/>
      <c r="S1095" s="117"/>
      <c r="T1095" s="117"/>
    </row>
    <row r="1096" s="111" customFormat="1" customHeight="1" spans="4:20">
      <c r="D1096" s="117"/>
      <c r="E1096" s="117"/>
      <c r="F1096" s="117"/>
      <c r="H1096" s="117"/>
      <c r="I1096" s="117"/>
      <c r="J1096" s="117"/>
      <c r="K1096" s="117"/>
      <c r="L1096" s="117"/>
      <c r="M1096" s="117"/>
      <c r="N1096" s="117"/>
      <c r="O1096" s="117"/>
      <c r="P1096" s="137"/>
      <c r="Q1096" s="117"/>
      <c r="R1096" s="117"/>
      <c r="S1096" s="117"/>
      <c r="T1096" s="117"/>
    </row>
    <row r="1097" s="111" customFormat="1" customHeight="1" spans="4:20">
      <c r="D1097" s="117"/>
      <c r="E1097" s="117"/>
      <c r="F1097" s="117"/>
      <c r="H1097" s="117"/>
      <c r="I1097" s="117"/>
      <c r="J1097" s="117"/>
      <c r="K1097" s="117"/>
      <c r="L1097" s="117"/>
      <c r="M1097" s="117"/>
      <c r="N1097" s="117"/>
      <c r="O1097" s="117"/>
      <c r="P1097" s="137"/>
      <c r="Q1097" s="117"/>
      <c r="R1097" s="117"/>
      <c r="S1097" s="117"/>
      <c r="T1097" s="117"/>
    </row>
    <row r="1098" s="111" customFormat="1" customHeight="1" spans="4:20">
      <c r="D1098" s="117"/>
      <c r="E1098" s="117"/>
      <c r="F1098" s="117"/>
      <c r="H1098" s="117"/>
      <c r="I1098" s="117"/>
      <c r="J1098" s="117"/>
      <c r="K1098" s="117"/>
      <c r="L1098" s="117"/>
      <c r="M1098" s="117"/>
      <c r="N1098" s="117"/>
      <c r="O1098" s="117"/>
      <c r="P1098" s="137"/>
      <c r="Q1098" s="117"/>
      <c r="R1098" s="117"/>
      <c r="S1098" s="117"/>
      <c r="T1098" s="117"/>
    </row>
    <row r="1099" s="111" customFormat="1" customHeight="1" spans="4:20">
      <c r="D1099" s="117"/>
      <c r="E1099" s="117"/>
      <c r="F1099" s="117"/>
      <c r="H1099" s="117"/>
      <c r="I1099" s="117"/>
      <c r="J1099" s="117"/>
      <c r="K1099" s="117"/>
      <c r="L1099" s="117"/>
      <c r="M1099" s="117"/>
      <c r="N1099" s="117"/>
      <c r="O1099" s="117"/>
      <c r="P1099" s="137"/>
      <c r="Q1099" s="117"/>
      <c r="R1099" s="117"/>
      <c r="S1099" s="117"/>
      <c r="T1099" s="117"/>
    </row>
    <row r="1100" s="111" customFormat="1" customHeight="1" spans="4:20">
      <c r="D1100" s="117"/>
      <c r="E1100" s="117"/>
      <c r="F1100" s="117"/>
      <c r="H1100" s="117"/>
      <c r="I1100" s="117"/>
      <c r="J1100" s="117"/>
      <c r="K1100" s="117"/>
      <c r="L1100" s="117"/>
      <c r="M1100" s="117"/>
      <c r="N1100" s="117"/>
      <c r="O1100" s="117"/>
      <c r="P1100" s="137"/>
      <c r="Q1100" s="117"/>
      <c r="R1100" s="117"/>
      <c r="S1100" s="117"/>
      <c r="T1100" s="117"/>
    </row>
    <row r="1101" s="111" customFormat="1" customHeight="1" spans="4:20">
      <c r="D1101" s="117"/>
      <c r="E1101" s="117"/>
      <c r="F1101" s="117"/>
      <c r="H1101" s="117"/>
      <c r="I1101" s="117"/>
      <c r="J1101" s="117"/>
      <c r="K1101" s="117"/>
      <c r="L1101" s="117"/>
      <c r="M1101" s="117"/>
      <c r="N1101" s="117"/>
      <c r="O1101" s="117"/>
      <c r="P1101" s="137"/>
      <c r="Q1101" s="117"/>
      <c r="R1101" s="117"/>
      <c r="S1101" s="117"/>
      <c r="T1101" s="117"/>
    </row>
    <row r="1102" s="111" customFormat="1" customHeight="1" spans="4:20">
      <c r="D1102" s="117"/>
      <c r="E1102" s="117"/>
      <c r="F1102" s="117"/>
      <c r="H1102" s="117"/>
      <c r="I1102" s="117"/>
      <c r="J1102" s="117"/>
      <c r="K1102" s="117"/>
      <c r="L1102" s="117"/>
      <c r="M1102" s="117"/>
      <c r="N1102" s="117"/>
      <c r="O1102" s="117"/>
      <c r="P1102" s="137"/>
      <c r="Q1102" s="117"/>
      <c r="R1102" s="117"/>
      <c r="S1102" s="117"/>
      <c r="T1102" s="117"/>
    </row>
    <row r="1103" s="111" customFormat="1" customHeight="1" spans="4:20">
      <c r="D1103" s="117"/>
      <c r="E1103" s="117"/>
      <c r="F1103" s="117"/>
      <c r="H1103" s="117"/>
      <c r="I1103" s="117"/>
      <c r="J1103" s="117"/>
      <c r="K1103" s="117"/>
      <c r="L1103" s="117"/>
      <c r="M1103" s="117"/>
      <c r="N1103" s="117"/>
      <c r="O1103" s="117"/>
      <c r="P1103" s="137"/>
      <c r="Q1103" s="117"/>
      <c r="R1103" s="117"/>
      <c r="S1103" s="117"/>
      <c r="T1103" s="117"/>
    </row>
    <row r="1104" s="111" customFormat="1" customHeight="1" spans="4:20">
      <c r="D1104" s="117"/>
      <c r="E1104" s="117"/>
      <c r="F1104" s="117"/>
      <c r="H1104" s="117"/>
      <c r="I1104" s="117"/>
      <c r="J1104" s="117"/>
      <c r="K1104" s="117"/>
      <c r="L1104" s="117"/>
      <c r="M1104" s="117"/>
      <c r="N1104" s="117"/>
      <c r="O1104" s="117"/>
      <c r="P1104" s="137"/>
      <c r="Q1104" s="117"/>
      <c r="R1104" s="117"/>
      <c r="S1104" s="117"/>
      <c r="T1104" s="117"/>
    </row>
    <row r="1105" s="111" customFormat="1" customHeight="1" spans="4:20">
      <c r="D1105" s="117"/>
      <c r="E1105" s="117"/>
      <c r="F1105" s="117"/>
      <c r="H1105" s="117"/>
      <c r="I1105" s="117"/>
      <c r="J1105" s="117"/>
      <c r="K1105" s="117"/>
      <c r="L1105" s="117"/>
      <c r="M1105" s="117"/>
      <c r="N1105" s="117"/>
      <c r="O1105" s="117"/>
      <c r="P1105" s="137"/>
      <c r="Q1105" s="117"/>
      <c r="R1105" s="117"/>
      <c r="S1105" s="117"/>
      <c r="T1105" s="117"/>
    </row>
    <row r="1106" s="111" customFormat="1" customHeight="1" spans="4:20">
      <c r="D1106" s="117"/>
      <c r="E1106" s="117"/>
      <c r="F1106" s="117"/>
      <c r="H1106" s="117"/>
      <c r="I1106" s="117"/>
      <c r="J1106" s="117"/>
      <c r="K1106" s="117"/>
      <c r="L1106" s="117"/>
      <c r="M1106" s="117"/>
      <c r="N1106" s="117"/>
      <c r="O1106" s="117"/>
      <c r="P1106" s="137"/>
      <c r="Q1106" s="117"/>
      <c r="R1106" s="117"/>
      <c r="S1106" s="117"/>
      <c r="T1106" s="117"/>
    </row>
    <row r="1107" s="111" customFormat="1" customHeight="1" spans="4:20">
      <c r="D1107" s="117"/>
      <c r="E1107" s="117"/>
      <c r="F1107" s="117"/>
      <c r="H1107" s="117"/>
      <c r="I1107" s="117"/>
      <c r="J1107" s="117"/>
      <c r="K1107" s="117"/>
      <c r="L1107" s="117"/>
      <c r="M1107" s="117"/>
      <c r="N1107" s="117"/>
      <c r="O1107" s="117"/>
      <c r="P1107" s="137"/>
      <c r="Q1107" s="117"/>
      <c r="R1107" s="117"/>
      <c r="S1107" s="117"/>
      <c r="T1107" s="117"/>
    </row>
    <row r="1108" s="111" customFormat="1" customHeight="1" spans="4:20">
      <c r="D1108" s="117"/>
      <c r="E1108" s="117"/>
      <c r="F1108" s="117"/>
      <c r="H1108" s="117"/>
      <c r="I1108" s="117"/>
      <c r="J1108" s="117"/>
      <c r="K1108" s="117"/>
      <c r="L1108" s="117"/>
      <c r="M1108" s="117"/>
      <c r="N1108" s="117"/>
      <c r="O1108" s="117"/>
      <c r="P1108" s="137"/>
      <c r="Q1108" s="117"/>
      <c r="R1108" s="117"/>
      <c r="S1108" s="117"/>
      <c r="T1108" s="117"/>
    </row>
    <row r="1109" s="111" customFormat="1" customHeight="1" spans="4:20">
      <c r="D1109" s="117"/>
      <c r="E1109" s="117"/>
      <c r="F1109" s="117"/>
      <c r="H1109" s="117"/>
      <c r="I1109" s="117"/>
      <c r="J1109" s="117"/>
      <c r="K1109" s="117"/>
      <c r="L1109" s="117"/>
      <c r="M1109" s="117"/>
      <c r="N1109" s="117"/>
      <c r="O1109" s="117"/>
      <c r="P1109" s="137"/>
      <c r="Q1109" s="117"/>
      <c r="R1109" s="117"/>
      <c r="S1109" s="117"/>
      <c r="T1109" s="117"/>
    </row>
    <row r="1110" s="111" customFormat="1" customHeight="1" spans="4:20">
      <c r="D1110" s="117"/>
      <c r="E1110" s="117"/>
      <c r="F1110" s="117"/>
      <c r="H1110" s="117"/>
      <c r="I1110" s="117"/>
      <c r="J1110" s="117"/>
      <c r="K1110" s="117"/>
      <c r="L1110" s="117"/>
      <c r="M1110" s="117"/>
      <c r="N1110" s="117"/>
      <c r="O1110" s="117"/>
      <c r="P1110" s="137"/>
      <c r="Q1110" s="117"/>
      <c r="R1110" s="117"/>
      <c r="S1110" s="117"/>
      <c r="T1110" s="117"/>
    </row>
    <row r="1111" s="111" customFormat="1" customHeight="1" spans="4:20">
      <c r="D1111" s="117"/>
      <c r="E1111" s="117"/>
      <c r="F1111" s="117"/>
      <c r="H1111" s="117"/>
      <c r="I1111" s="117"/>
      <c r="J1111" s="117"/>
      <c r="K1111" s="117"/>
      <c r="L1111" s="117"/>
      <c r="M1111" s="117"/>
      <c r="N1111" s="117"/>
      <c r="O1111" s="117"/>
      <c r="P1111" s="137"/>
      <c r="Q1111" s="117"/>
      <c r="R1111" s="117"/>
      <c r="S1111" s="117"/>
      <c r="T1111" s="117"/>
    </row>
    <row r="1112" s="111" customFormat="1" customHeight="1" spans="4:20">
      <c r="D1112" s="117"/>
      <c r="E1112" s="117"/>
      <c r="F1112" s="117"/>
      <c r="H1112" s="117"/>
      <c r="I1112" s="117"/>
      <c r="J1112" s="117"/>
      <c r="K1112" s="117"/>
      <c r="L1112" s="117"/>
      <c r="M1112" s="117"/>
      <c r="N1112" s="117"/>
      <c r="O1112" s="117"/>
      <c r="P1112" s="137"/>
      <c r="Q1112" s="117"/>
      <c r="R1112" s="117"/>
      <c r="S1112" s="117"/>
      <c r="T1112" s="117"/>
    </row>
    <row r="1113" s="111" customFormat="1" customHeight="1" spans="4:20">
      <c r="D1113" s="117"/>
      <c r="E1113" s="117"/>
      <c r="F1113" s="117"/>
      <c r="H1113" s="117"/>
      <c r="I1113" s="117"/>
      <c r="J1113" s="117"/>
      <c r="K1113" s="117"/>
      <c r="L1113" s="117"/>
      <c r="M1113" s="117"/>
      <c r="N1113" s="117"/>
      <c r="O1113" s="117"/>
      <c r="P1113" s="137"/>
      <c r="Q1113" s="117"/>
      <c r="R1113" s="117"/>
      <c r="S1113" s="117"/>
      <c r="T1113" s="117"/>
    </row>
    <row r="1114" s="111" customFormat="1" customHeight="1" spans="4:20">
      <c r="D1114" s="117"/>
      <c r="E1114" s="117"/>
      <c r="F1114" s="117"/>
      <c r="H1114" s="117"/>
      <c r="I1114" s="117"/>
      <c r="J1114" s="117"/>
      <c r="K1114" s="117"/>
      <c r="L1114" s="117"/>
      <c r="M1114" s="117"/>
      <c r="N1114" s="117"/>
      <c r="O1114" s="117"/>
      <c r="P1114" s="137"/>
      <c r="Q1114" s="117"/>
      <c r="R1114" s="117"/>
      <c r="S1114" s="117"/>
      <c r="T1114" s="117"/>
    </row>
    <row r="1115" s="111" customFormat="1" customHeight="1" spans="4:20">
      <c r="D1115" s="117"/>
      <c r="E1115" s="117"/>
      <c r="F1115" s="117"/>
      <c r="H1115" s="117"/>
      <c r="I1115" s="117"/>
      <c r="J1115" s="117"/>
      <c r="K1115" s="117"/>
      <c r="L1115" s="117"/>
      <c r="M1115" s="117"/>
      <c r="N1115" s="117"/>
      <c r="O1115" s="117"/>
      <c r="P1115" s="137"/>
      <c r="Q1115" s="117"/>
      <c r="R1115" s="117"/>
      <c r="S1115" s="117"/>
      <c r="T1115" s="117"/>
    </row>
    <row r="1116" s="111" customFormat="1" customHeight="1" spans="4:20">
      <c r="D1116" s="117"/>
      <c r="E1116" s="117"/>
      <c r="F1116" s="117"/>
      <c r="H1116" s="117"/>
      <c r="I1116" s="117"/>
      <c r="J1116" s="117"/>
      <c r="K1116" s="117"/>
      <c r="L1116" s="117"/>
      <c r="M1116" s="117"/>
      <c r="N1116" s="117"/>
      <c r="O1116" s="117"/>
      <c r="P1116" s="137"/>
      <c r="Q1116" s="117"/>
      <c r="R1116" s="117"/>
      <c r="S1116" s="117"/>
      <c r="T1116" s="117"/>
    </row>
    <row r="1117" s="111" customFormat="1" customHeight="1" spans="4:20">
      <c r="D1117" s="117"/>
      <c r="E1117" s="117"/>
      <c r="F1117" s="117"/>
      <c r="H1117" s="117"/>
      <c r="I1117" s="117"/>
      <c r="J1117" s="117"/>
      <c r="K1117" s="117"/>
      <c r="L1117" s="117"/>
      <c r="M1117" s="117"/>
      <c r="N1117" s="117"/>
      <c r="O1117" s="117"/>
      <c r="P1117" s="137"/>
      <c r="Q1117" s="117"/>
      <c r="R1117" s="117"/>
      <c r="S1117" s="117"/>
      <c r="T1117" s="117"/>
    </row>
    <row r="1118" s="111" customFormat="1" customHeight="1" spans="4:20">
      <c r="D1118" s="117"/>
      <c r="E1118" s="117"/>
      <c r="F1118" s="117"/>
      <c r="H1118" s="117"/>
      <c r="I1118" s="117"/>
      <c r="J1118" s="117"/>
      <c r="K1118" s="117"/>
      <c r="L1118" s="117"/>
      <c r="M1118" s="117"/>
      <c r="N1118" s="117"/>
      <c r="O1118" s="117"/>
      <c r="P1118" s="137"/>
      <c r="Q1118" s="117"/>
      <c r="R1118" s="117"/>
      <c r="S1118" s="117"/>
      <c r="T1118" s="117"/>
    </row>
    <row r="1119" s="111" customFormat="1" customHeight="1" spans="4:20">
      <c r="D1119" s="117"/>
      <c r="E1119" s="117"/>
      <c r="F1119" s="117"/>
      <c r="H1119" s="117"/>
      <c r="I1119" s="117"/>
      <c r="J1119" s="117"/>
      <c r="K1119" s="117"/>
      <c r="L1119" s="117"/>
      <c r="M1119" s="117"/>
      <c r="N1119" s="117"/>
      <c r="O1119" s="117"/>
      <c r="P1119" s="137"/>
      <c r="Q1119" s="117"/>
      <c r="R1119" s="117"/>
      <c r="S1119" s="117"/>
      <c r="T1119" s="117"/>
    </row>
    <row r="1120" s="111" customFormat="1" customHeight="1" spans="4:20">
      <c r="D1120" s="117"/>
      <c r="E1120" s="117"/>
      <c r="F1120" s="117"/>
      <c r="H1120" s="117"/>
      <c r="I1120" s="117"/>
      <c r="J1120" s="117"/>
      <c r="K1120" s="117"/>
      <c r="L1120" s="117"/>
      <c r="M1120" s="117"/>
      <c r="N1120" s="117"/>
      <c r="O1120" s="117"/>
      <c r="P1120" s="137"/>
      <c r="Q1120" s="117"/>
      <c r="R1120" s="117"/>
      <c r="S1120" s="117"/>
      <c r="T1120" s="117"/>
    </row>
    <row r="1121" s="111" customFormat="1" customHeight="1" spans="4:20">
      <c r="D1121" s="117"/>
      <c r="E1121" s="117"/>
      <c r="F1121" s="117"/>
      <c r="H1121" s="117"/>
      <c r="I1121" s="117"/>
      <c r="J1121" s="117"/>
      <c r="K1121" s="117"/>
      <c r="L1121" s="117"/>
      <c r="M1121" s="117"/>
      <c r="N1121" s="117"/>
      <c r="O1121" s="117"/>
      <c r="P1121" s="137"/>
      <c r="Q1121" s="117"/>
      <c r="R1121" s="117"/>
      <c r="S1121" s="117"/>
      <c r="T1121" s="117"/>
    </row>
    <row r="1122" s="111" customFormat="1" customHeight="1" spans="4:20">
      <c r="D1122" s="117"/>
      <c r="E1122" s="117"/>
      <c r="F1122" s="117"/>
      <c r="H1122" s="117"/>
      <c r="I1122" s="117"/>
      <c r="J1122" s="117"/>
      <c r="K1122" s="117"/>
      <c r="L1122" s="117"/>
      <c r="M1122" s="117"/>
      <c r="N1122" s="117"/>
      <c r="O1122" s="117"/>
      <c r="P1122" s="137"/>
      <c r="Q1122" s="117"/>
      <c r="R1122" s="117"/>
      <c r="S1122" s="117"/>
      <c r="T1122" s="117"/>
    </row>
    <row r="1123" s="111" customFormat="1" customHeight="1" spans="4:20">
      <c r="D1123" s="117"/>
      <c r="E1123" s="117"/>
      <c r="F1123" s="117"/>
      <c r="H1123" s="117"/>
      <c r="I1123" s="117"/>
      <c r="J1123" s="117"/>
      <c r="K1123" s="117"/>
      <c r="L1123" s="117"/>
      <c r="M1123" s="117"/>
      <c r="N1123" s="117"/>
      <c r="O1123" s="117"/>
      <c r="P1123" s="137"/>
      <c r="Q1123" s="117"/>
      <c r="R1123" s="117"/>
      <c r="S1123" s="117"/>
      <c r="T1123" s="117"/>
    </row>
    <row r="1124" s="111" customFormat="1" customHeight="1" spans="4:20">
      <c r="D1124" s="117"/>
      <c r="E1124" s="117"/>
      <c r="F1124" s="117"/>
      <c r="H1124" s="117"/>
      <c r="I1124" s="117"/>
      <c r="J1124" s="117"/>
      <c r="K1124" s="117"/>
      <c r="L1124" s="117"/>
      <c r="M1124" s="117"/>
      <c r="N1124" s="117"/>
      <c r="O1124" s="117"/>
      <c r="P1124" s="137"/>
      <c r="Q1124" s="117"/>
      <c r="R1124" s="117"/>
      <c r="S1124" s="117"/>
      <c r="T1124" s="117"/>
    </row>
    <row r="1125" s="111" customFormat="1" customHeight="1" spans="4:20">
      <c r="D1125" s="117"/>
      <c r="E1125" s="117"/>
      <c r="F1125" s="117"/>
      <c r="H1125" s="117"/>
      <c r="I1125" s="117"/>
      <c r="J1125" s="117"/>
      <c r="K1125" s="117"/>
      <c r="L1125" s="117"/>
      <c r="M1125" s="117"/>
      <c r="N1125" s="117"/>
      <c r="O1125" s="117"/>
      <c r="P1125" s="137"/>
      <c r="Q1125" s="117"/>
      <c r="R1125" s="117"/>
      <c r="S1125" s="117"/>
      <c r="T1125" s="117"/>
    </row>
    <row r="1126" s="111" customFormat="1" customHeight="1" spans="4:20">
      <c r="D1126" s="117"/>
      <c r="E1126" s="117"/>
      <c r="F1126" s="117"/>
      <c r="H1126" s="117"/>
      <c r="I1126" s="117"/>
      <c r="J1126" s="117"/>
      <c r="K1126" s="117"/>
      <c r="L1126" s="117"/>
      <c r="M1126" s="117"/>
      <c r="N1126" s="117"/>
      <c r="O1126" s="117"/>
      <c r="P1126" s="137"/>
      <c r="Q1126" s="117"/>
      <c r="R1126" s="117"/>
      <c r="S1126" s="117"/>
      <c r="T1126" s="117"/>
    </row>
    <row r="1127" s="111" customFormat="1" customHeight="1" spans="4:20">
      <c r="D1127" s="117"/>
      <c r="E1127" s="117"/>
      <c r="F1127" s="117"/>
      <c r="H1127" s="117"/>
      <c r="I1127" s="117"/>
      <c r="J1127" s="117"/>
      <c r="K1127" s="117"/>
      <c r="L1127" s="117"/>
      <c r="M1127" s="117"/>
      <c r="N1127" s="117"/>
      <c r="O1127" s="117"/>
      <c r="P1127" s="137"/>
      <c r="Q1127" s="117"/>
      <c r="R1127" s="117"/>
      <c r="S1127" s="117"/>
      <c r="T1127" s="117"/>
    </row>
    <row r="1128" s="111" customFormat="1" customHeight="1" spans="4:20">
      <c r="D1128" s="117"/>
      <c r="E1128" s="117"/>
      <c r="F1128" s="117"/>
      <c r="H1128" s="117"/>
      <c r="I1128" s="117"/>
      <c r="J1128" s="117"/>
      <c r="K1128" s="117"/>
      <c r="L1128" s="117"/>
      <c r="M1128" s="117"/>
      <c r="N1128" s="117"/>
      <c r="O1128" s="117"/>
      <c r="P1128" s="137"/>
      <c r="Q1128" s="117"/>
      <c r="R1128" s="117"/>
      <c r="S1128" s="117"/>
      <c r="T1128" s="117"/>
    </row>
    <row r="1129" s="111" customFormat="1" customHeight="1" spans="4:20">
      <c r="D1129" s="117"/>
      <c r="E1129" s="117"/>
      <c r="F1129" s="117"/>
      <c r="H1129" s="117"/>
      <c r="I1129" s="117"/>
      <c r="J1129" s="117"/>
      <c r="K1129" s="117"/>
      <c r="L1129" s="117"/>
      <c r="M1129" s="117"/>
      <c r="N1129" s="117"/>
      <c r="O1129" s="117"/>
      <c r="P1129" s="137"/>
      <c r="Q1129" s="117"/>
      <c r="R1129" s="117"/>
      <c r="S1129" s="117"/>
      <c r="T1129" s="117"/>
    </row>
    <row r="1130" s="111" customFormat="1" customHeight="1" spans="4:20">
      <c r="D1130" s="117"/>
      <c r="E1130" s="117"/>
      <c r="F1130" s="117"/>
      <c r="H1130" s="117"/>
      <c r="I1130" s="117"/>
      <c r="J1130" s="117"/>
      <c r="K1130" s="117"/>
      <c r="L1130" s="117"/>
      <c r="M1130" s="117"/>
      <c r="N1130" s="117"/>
      <c r="O1130" s="117"/>
      <c r="P1130" s="137"/>
      <c r="Q1130" s="117"/>
      <c r="R1130" s="117"/>
      <c r="S1130" s="117"/>
      <c r="T1130" s="117"/>
    </row>
    <row r="1131" s="111" customFormat="1" customHeight="1" spans="4:20">
      <c r="D1131" s="117"/>
      <c r="E1131" s="117"/>
      <c r="F1131" s="117"/>
      <c r="H1131" s="117"/>
      <c r="I1131" s="117"/>
      <c r="J1131" s="117"/>
      <c r="K1131" s="117"/>
      <c r="L1131" s="117"/>
      <c r="M1131" s="117"/>
      <c r="N1131" s="117"/>
      <c r="O1131" s="117"/>
      <c r="P1131" s="137"/>
      <c r="Q1131" s="117"/>
      <c r="R1131" s="117"/>
      <c r="S1131" s="117"/>
      <c r="T1131" s="117"/>
    </row>
    <row r="1132" s="111" customFormat="1" customHeight="1" spans="4:20">
      <c r="D1132" s="117"/>
      <c r="E1132" s="117"/>
      <c r="F1132" s="117"/>
      <c r="H1132" s="117"/>
      <c r="I1132" s="117"/>
      <c r="J1132" s="117"/>
      <c r="K1132" s="117"/>
      <c r="L1132" s="117"/>
      <c r="M1132" s="117"/>
      <c r="N1132" s="117"/>
      <c r="O1132" s="117"/>
      <c r="P1132" s="137"/>
      <c r="Q1132" s="117"/>
      <c r="R1132" s="117"/>
      <c r="S1132" s="117"/>
      <c r="T1132" s="117"/>
    </row>
    <row r="1133" s="111" customFormat="1" customHeight="1" spans="4:20">
      <c r="D1133" s="117"/>
      <c r="E1133" s="117"/>
      <c r="F1133" s="117"/>
      <c r="H1133" s="117"/>
      <c r="I1133" s="117"/>
      <c r="J1133" s="117"/>
      <c r="K1133" s="117"/>
      <c r="L1133" s="117"/>
      <c r="M1133" s="117"/>
      <c r="N1133" s="117"/>
      <c r="O1133" s="117"/>
      <c r="P1133" s="137"/>
      <c r="Q1133" s="117"/>
      <c r="R1133" s="117"/>
      <c r="S1133" s="117"/>
      <c r="T1133" s="117"/>
    </row>
    <row r="1134" s="111" customFormat="1" customHeight="1" spans="4:20">
      <c r="D1134" s="117"/>
      <c r="E1134" s="117"/>
      <c r="F1134" s="117"/>
      <c r="H1134" s="117"/>
      <c r="I1134" s="117"/>
      <c r="J1134" s="117"/>
      <c r="K1134" s="117"/>
      <c r="L1134" s="117"/>
      <c r="M1134" s="117"/>
      <c r="N1134" s="117"/>
      <c r="O1134" s="117"/>
      <c r="P1134" s="137"/>
      <c r="Q1134" s="117"/>
      <c r="R1134" s="117"/>
      <c r="S1134" s="117"/>
      <c r="T1134" s="117"/>
    </row>
    <row r="1135" s="111" customFormat="1" customHeight="1" spans="4:20">
      <c r="D1135" s="117"/>
      <c r="E1135" s="117"/>
      <c r="F1135" s="117"/>
      <c r="H1135" s="117"/>
      <c r="I1135" s="117"/>
      <c r="J1135" s="117"/>
      <c r="K1135" s="117"/>
      <c r="L1135" s="117"/>
      <c r="M1135" s="117"/>
      <c r="N1135" s="117"/>
      <c r="O1135" s="117"/>
      <c r="P1135" s="137"/>
      <c r="Q1135" s="117"/>
      <c r="R1135" s="117"/>
      <c r="S1135" s="117"/>
      <c r="T1135" s="117"/>
    </row>
    <row r="1136" s="111" customFormat="1" customHeight="1" spans="4:20">
      <c r="D1136" s="117"/>
      <c r="E1136" s="117"/>
      <c r="F1136" s="117"/>
      <c r="H1136" s="117"/>
      <c r="I1136" s="117"/>
      <c r="J1136" s="117"/>
      <c r="K1136" s="117"/>
      <c r="L1136" s="117"/>
      <c r="M1136" s="117"/>
      <c r="N1136" s="117"/>
      <c r="O1136" s="117"/>
      <c r="P1136" s="137"/>
      <c r="Q1136" s="117"/>
      <c r="R1136" s="117"/>
      <c r="S1136" s="117"/>
      <c r="T1136" s="117"/>
    </row>
    <row r="1137" s="111" customFormat="1" customHeight="1" spans="4:20">
      <c r="D1137" s="117"/>
      <c r="E1137" s="117"/>
      <c r="F1137" s="117"/>
      <c r="H1137" s="117"/>
      <c r="I1137" s="117"/>
      <c r="J1137" s="117"/>
      <c r="K1137" s="117"/>
      <c r="L1137" s="117"/>
      <c r="M1137" s="117"/>
      <c r="N1137" s="117"/>
      <c r="O1137" s="117"/>
      <c r="P1137" s="137"/>
      <c r="Q1137" s="117"/>
      <c r="R1137" s="117"/>
      <c r="S1137" s="117"/>
      <c r="T1137" s="117"/>
    </row>
    <row r="1138" s="111" customFormat="1" customHeight="1" spans="4:20">
      <c r="D1138" s="117"/>
      <c r="E1138" s="117"/>
      <c r="F1138" s="117"/>
      <c r="H1138" s="117"/>
      <c r="I1138" s="117"/>
      <c r="J1138" s="117"/>
      <c r="K1138" s="117"/>
      <c r="L1138" s="117"/>
      <c r="M1138" s="117"/>
      <c r="N1138" s="117"/>
      <c r="O1138" s="117"/>
      <c r="P1138" s="137"/>
      <c r="Q1138" s="117"/>
      <c r="R1138" s="117"/>
      <c r="S1138" s="117"/>
      <c r="T1138" s="117"/>
    </row>
    <row r="1139" s="111" customFormat="1" customHeight="1" spans="4:20">
      <c r="D1139" s="117"/>
      <c r="E1139" s="117"/>
      <c r="F1139" s="117"/>
      <c r="H1139" s="117"/>
      <c r="I1139" s="117"/>
      <c r="J1139" s="117"/>
      <c r="K1139" s="117"/>
      <c r="L1139" s="117"/>
      <c r="M1139" s="117"/>
      <c r="N1139" s="117"/>
      <c r="O1139" s="117"/>
      <c r="P1139" s="137"/>
      <c r="Q1139" s="117"/>
      <c r="R1139" s="117"/>
      <c r="S1139" s="117"/>
      <c r="T1139" s="117"/>
    </row>
    <row r="1140" s="111" customFormat="1" customHeight="1" spans="4:20">
      <c r="D1140" s="117"/>
      <c r="E1140" s="117"/>
      <c r="F1140" s="117"/>
      <c r="H1140" s="117"/>
      <c r="I1140" s="117"/>
      <c r="J1140" s="117"/>
      <c r="K1140" s="117"/>
      <c r="L1140" s="117"/>
      <c r="M1140" s="117"/>
      <c r="N1140" s="117"/>
      <c r="O1140" s="117"/>
      <c r="P1140" s="137"/>
      <c r="Q1140" s="117"/>
      <c r="R1140" s="117"/>
      <c r="S1140" s="117"/>
      <c r="T1140" s="117"/>
    </row>
    <row r="1141" s="111" customFormat="1" customHeight="1" spans="4:20">
      <c r="D1141" s="117"/>
      <c r="E1141" s="117"/>
      <c r="F1141" s="117"/>
      <c r="H1141" s="117"/>
      <c r="I1141" s="117"/>
      <c r="J1141" s="117"/>
      <c r="K1141" s="117"/>
      <c r="L1141" s="117"/>
      <c r="M1141" s="117"/>
      <c r="N1141" s="117"/>
      <c r="O1141" s="117"/>
      <c r="P1141" s="137"/>
      <c r="Q1141" s="117"/>
      <c r="R1141" s="117"/>
      <c r="S1141" s="117"/>
      <c r="T1141" s="117"/>
    </row>
    <row r="1142" s="111" customFormat="1" customHeight="1" spans="4:20">
      <c r="D1142" s="117"/>
      <c r="E1142" s="117"/>
      <c r="F1142" s="117"/>
      <c r="H1142" s="117"/>
      <c r="I1142" s="117"/>
      <c r="J1142" s="117"/>
      <c r="K1142" s="117"/>
      <c r="L1142" s="117"/>
      <c r="M1142" s="117"/>
      <c r="N1142" s="117"/>
      <c r="O1142" s="117"/>
      <c r="P1142" s="137"/>
      <c r="Q1142" s="117"/>
      <c r="R1142" s="117"/>
      <c r="S1142" s="117"/>
      <c r="T1142" s="117"/>
    </row>
    <row r="1143" s="111" customFormat="1" customHeight="1" spans="4:20">
      <c r="D1143" s="117"/>
      <c r="E1143" s="117"/>
      <c r="F1143" s="117"/>
      <c r="H1143" s="117"/>
      <c r="I1143" s="117"/>
      <c r="J1143" s="117"/>
      <c r="K1143" s="117"/>
      <c r="L1143" s="117"/>
      <c r="M1143" s="117"/>
      <c r="N1143" s="117"/>
      <c r="O1143" s="117"/>
      <c r="P1143" s="137"/>
      <c r="Q1143" s="117"/>
      <c r="R1143" s="117"/>
      <c r="S1143" s="117"/>
      <c r="T1143" s="117"/>
    </row>
    <row r="1144" s="111" customFormat="1" customHeight="1" spans="4:20">
      <c r="D1144" s="117"/>
      <c r="E1144" s="117"/>
      <c r="F1144" s="117"/>
      <c r="H1144" s="117"/>
      <c r="I1144" s="117"/>
      <c r="J1144" s="117"/>
      <c r="K1144" s="117"/>
      <c r="L1144" s="117"/>
      <c r="M1144" s="117"/>
      <c r="N1144" s="117"/>
      <c r="O1144" s="117"/>
      <c r="P1144" s="137"/>
      <c r="Q1144" s="117"/>
      <c r="R1144" s="117"/>
      <c r="S1144" s="117"/>
      <c r="T1144" s="117"/>
    </row>
    <row r="1145" s="111" customFormat="1" customHeight="1" spans="4:20">
      <c r="D1145" s="117"/>
      <c r="E1145" s="117"/>
      <c r="F1145" s="117"/>
      <c r="H1145" s="117"/>
      <c r="I1145" s="117"/>
      <c r="J1145" s="117"/>
      <c r="K1145" s="117"/>
      <c r="L1145" s="117"/>
      <c r="M1145" s="117"/>
      <c r="N1145" s="117"/>
      <c r="O1145" s="117"/>
      <c r="P1145" s="137"/>
      <c r="Q1145" s="117"/>
      <c r="R1145" s="117"/>
      <c r="S1145" s="117"/>
      <c r="T1145" s="117"/>
    </row>
    <row r="1146" s="111" customFormat="1" customHeight="1" spans="4:20">
      <c r="D1146" s="117"/>
      <c r="E1146" s="117"/>
      <c r="F1146" s="117"/>
      <c r="H1146" s="117"/>
      <c r="I1146" s="117"/>
      <c r="J1146" s="117"/>
      <c r="K1146" s="117"/>
      <c r="L1146" s="117"/>
      <c r="M1146" s="117"/>
      <c r="N1146" s="117"/>
      <c r="O1146" s="117"/>
      <c r="P1146" s="137"/>
      <c r="Q1146" s="117"/>
      <c r="R1146" s="117"/>
      <c r="S1146" s="117"/>
      <c r="T1146" s="117"/>
    </row>
    <row r="1147" s="111" customFormat="1" customHeight="1" spans="4:20">
      <c r="D1147" s="117"/>
      <c r="E1147" s="117"/>
      <c r="F1147" s="117"/>
      <c r="H1147" s="117"/>
      <c r="I1147" s="117"/>
      <c r="J1147" s="117"/>
      <c r="K1147" s="117"/>
      <c r="L1147" s="117"/>
      <c r="M1147" s="117"/>
      <c r="N1147" s="117"/>
      <c r="O1147" s="117"/>
      <c r="P1147" s="137"/>
      <c r="Q1147" s="117"/>
      <c r="R1147" s="117"/>
      <c r="S1147" s="117"/>
      <c r="T1147" s="117"/>
    </row>
    <row r="1148" s="111" customFormat="1" customHeight="1" spans="4:20">
      <c r="D1148" s="117"/>
      <c r="E1148" s="117"/>
      <c r="F1148" s="117"/>
      <c r="H1148" s="117"/>
      <c r="I1148" s="117"/>
      <c r="J1148" s="117"/>
      <c r="K1148" s="117"/>
      <c r="L1148" s="117"/>
      <c r="M1148" s="117"/>
      <c r="N1148" s="117"/>
      <c r="O1148" s="117"/>
      <c r="P1148" s="137"/>
      <c r="Q1148" s="117"/>
      <c r="R1148" s="117"/>
      <c r="S1148" s="117"/>
      <c r="T1148" s="117"/>
    </row>
    <row r="1149" s="111" customFormat="1" customHeight="1" spans="4:20">
      <c r="D1149" s="117"/>
      <c r="E1149" s="117"/>
      <c r="F1149" s="117"/>
      <c r="H1149" s="117"/>
      <c r="I1149" s="117"/>
      <c r="J1149" s="117"/>
      <c r="K1149" s="117"/>
      <c r="L1149" s="117"/>
      <c r="M1149" s="117"/>
      <c r="N1149" s="117"/>
      <c r="O1149" s="117"/>
      <c r="P1149" s="137"/>
      <c r="Q1149" s="117"/>
      <c r="R1149" s="117"/>
      <c r="S1149" s="117"/>
      <c r="T1149" s="117"/>
    </row>
    <row r="1150" s="111" customFormat="1" customHeight="1" spans="4:20">
      <c r="D1150" s="117"/>
      <c r="E1150" s="117"/>
      <c r="F1150" s="117"/>
      <c r="H1150" s="117"/>
      <c r="I1150" s="117"/>
      <c r="J1150" s="117"/>
      <c r="K1150" s="117"/>
      <c r="L1150" s="117"/>
      <c r="M1150" s="117"/>
      <c r="N1150" s="117"/>
      <c r="O1150" s="117"/>
      <c r="P1150" s="137"/>
      <c r="Q1150" s="117"/>
      <c r="R1150" s="117"/>
      <c r="S1150" s="117"/>
      <c r="T1150" s="117"/>
    </row>
    <row r="1151" s="111" customFormat="1" customHeight="1" spans="4:20">
      <c r="D1151" s="117"/>
      <c r="E1151" s="117"/>
      <c r="F1151" s="117"/>
      <c r="H1151" s="117"/>
      <c r="I1151" s="117"/>
      <c r="J1151" s="117"/>
      <c r="K1151" s="117"/>
      <c r="L1151" s="117"/>
      <c r="M1151" s="117"/>
      <c r="N1151" s="117"/>
      <c r="O1151" s="117"/>
      <c r="P1151" s="137"/>
      <c r="Q1151" s="117"/>
      <c r="R1151" s="117"/>
      <c r="S1151" s="117"/>
      <c r="T1151" s="117"/>
    </row>
    <row r="1152" s="111" customFormat="1" customHeight="1" spans="4:20">
      <c r="D1152" s="117"/>
      <c r="E1152" s="117"/>
      <c r="F1152" s="117"/>
      <c r="H1152" s="117"/>
      <c r="I1152" s="117"/>
      <c r="J1152" s="117"/>
      <c r="K1152" s="117"/>
      <c r="L1152" s="117"/>
      <c r="M1152" s="117"/>
      <c r="N1152" s="117"/>
      <c r="O1152" s="117"/>
      <c r="P1152" s="137"/>
      <c r="Q1152" s="117"/>
      <c r="R1152" s="117"/>
      <c r="S1152" s="117"/>
      <c r="T1152" s="117"/>
    </row>
    <row r="1153" s="111" customFormat="1" customHeight="1" spans="4:20">
      <c r="D1153" s="117"/>
      <c r="E1153" s="117"/>
      <c r="F1153" s="117"/>
      <c r="H1153" s="117"/>
      <c r="I1153" s="117"/>
      <c r="J1153" s="117"/>
      <c r="K1153" s="117"/>
      <c r="L1153" s="117"/>
      <c r="M1153" s="117"/>
      <c r="N1153" s="117"/>
      <c r="O1153" s="117"/>
      <c r="P1153" s="137"/>
      <c r="Q1153" s="117"/>
      <c r="R1153" s="117"/>
      <c r="S1153" s="117"/>
      <c r="T1153" s="117"/>
    </row>
    <row r="1154" s="111" customFormat="1" customHeight="1" spans="4:20">
      <c r="D1154" s="117"/>
      <c r="E1154" s="117"/>
      <c r="F1154" s="117"/>
      <c r="H1154" s="117"/>
      <c r="I1154" s="117"/>
      <c r="J1154" s="117"/>
      <c r="K1154" s="117"/>
      <c r="L1154" s="117"/>
      <c r="M1154" s="117"/>
      <c r="N1154" s="117"/>
      <c r="O1154" s="117"/>
      <c r="P1154" s="137"/>
      <c r="Q1154" s="117"/>
      <c r="R1154" s="117"/>
      <c r="S1154" s="117"/>
      <c r="T1154" s="117"/>
    </row>
    <row r="1155" s="111" customFormat="1" customHeight="1" spans="4:20">
      <c r="D1155" s="117"/>
      <c r="E1155" s="117"/>
      <c r="F1155" s="117"/>
      <c r="H1155" s="117"/>
      <c r="I1155" s="117"/>
      <c r="J1155" s="117"/>
      <c r="K1155" s="117"/>
      <c r="L1155" s="117"/>
      <c r="M1155" s="117"/>
      <c r="N1155" s="117"/>
      <c r="O1155" s="117"/>
      <c r="P1155" s="137"/>
      <c r="Q1155" s="117"/>
      <c r="R1155" s="117"/>
      <c r="S1155" s="117"/>
      <c r="T1155" s="117"/>
    </row>
    <row r="1156" s="111" customFormat="1" customHeight="1" spans="4:20">
      <c r="D1156" s="117"/>
      <c r="E1156" s="117"/>
      <c r="F1156" s="117"/>
      <c r="H1156" s="117"/>
      <c r="I1156" s="117"/>
      <c r="J1156" s="117"/>
      <c r="K1156" s="117"/>
      <c r="L1156" s="117"/>
      <c r="M1156" s="117"/>
      <c r="N1156" s="117"/>
      <c r="O1156" s="117"/>
      <c r="P1156" s="137"/>
      <c r="Q1156" s="117"/>
      <c r="R1156" s="117"/>
      <c r="S1156" s="117"/>
      <c r="T1156" s="117"/>
    </row>
    <row r="1157" s="111" customFormat="1" customHeight="1" spans="4:20">
      <c r="D1157" s="117"/>
      <c r="E1157" s="117"/>
      <c r="F1157" s="117"/>
      <c r="H1157" s="117"/>
      <c r="I1157" s="117"/>
      <c r="J1157" s="117"/>
      <c r="K1157" s="117"/>
      <c r="L1157" s="117"/>
      <c r="M1157" s="117"/>
      <c r="N1157" s="117"/>
      <c r="O1157" s="117"/>
      <c r="P1157" s="137"/>
      <c r="Q1157" s="117"/>
      <c r="R1157" s="117"/>
      <c r="S1157" s="117"/>
      <c r="T1157" s="117"/>
    </row>
    <row r="1158" s="111" customFormat="1" customHeight="1" spans="4:20">
      <c r="D1158" s="117"/>
      <c r="E1158" s="117"/>
      <c r="F1158" s="117"/>
      <c r="H1158" s="117"/>
      <c r="I1158" s="117"/>
      <c r="J1158" s="117"/>
      <c r="K1158" s="117"/>
      <c r="L1158" s="117"/>
      <c r="M1158" s="117"/>
      <c r="N1158" s="117"/>
      <c r="O1158" s="117"/>
      <c r="P1158" s="137"/>
      <c r="Q1158" s="117"/>
      <c r="R1158" s="117"/>
      <c r="S1158" s="117"/>
      <c r="T1158" s="117"/>
    </row>
    <row r="1159" s="111" customFormat="1" customHeight="1" spans="4:20">
      <c r="D1159" s="117"/>
      <c r="E1159" s="117"/>
      <c r="F1159" s="117"/>
      <c r="H1159" s="117"/>
      <c r="I1159" s="117"/>
      <c r="J1159" s="117"/>
      <c r="K1159" s="117"/>
      <c r="L1159" s="117"/>
      <c r="M1159" s="117"/>
      <c r="N1159" s="117"/>
      <c r="O1159" s="117"/>
      <c r="P1159" s="137"/>
      <c r="Q1159" s="117"/>
      <c r="R1159" s="117"/>
      <c r="S1159" s="117"/>
      <c r="T1159" s="117"/>
    </row>
    <row r="1160" s="111" customFormat="1" customHeight="1" spans="4:20">
      <c r="D1160" s="117"/>
      <c r="E1160" s="117"/>
      <c r="F1160" s="117"/>
      <c r="H1160" s="117"/>
      <c r="I1160" s="117"/>
      <c r="J1160" s="117"/>
      <c r="K1160" s="117"/>
      <c r="L1160" s="117"/>
      <c r="M1160" s="117"/>
      <c r="N1160" s="117"/>
      <c r="O1160" s="117"/>
      <c r="P1160" s="137"/>
      <c r="Q1160" s="117"/>
      <c r="R1160" s="117"/>
      <c r="S1160" s="117"/>
      <c r="T1160" s="117"/>
    </row>
    <row r="1161" s="111" customFormat="1" customHeight="1" spans="4:20">
      <c r="D1161" s="117"/>
      <c r="E1161" s="117"/>
      <c r="F1161" s="117"/>
      <c r="H1161" s="117"/>
      <c r="I1161" s="117"/>
      <c r="J1161" s="117"/>
      <c r="K1161" s="117"/>
      <c r="L1161" s="117"/>
      <c r="M1161" s="117"/>
      <c r="N1161" s="117"/>
      <c r="O1161" s="117"/>
      <c r="P1161" s="137"/>
      <c r="Q1161" s="117"/>
      <c r="R1161" s="117"/>
      <c r="S1161" s="117"/>
      <c r="T1161" s="117"/>
    </row>
    <row r="1162" s="111" customFormat="1" customHeight="1" spans="4:20">
      <c r="D1162" s="117"/>
      <c r="E1162" s="117"/>
      <c r="F1162" s="117"/>
      <c r="H1162" s="117"/>
      <c r="I1162" s="117"/>
      <c r="J1162" s="117"/>
      <c r="K1162" s="117"/>
      <c r="L1162" s="117"/>
      <c r="M1162" s="117"/>
      <c r="N1162" s="117"/>
      <c r="O1162" s="117"/>
      <c r="P1162" s="137"/>
      <c r="Q1162" s="117"/>
      <c r="R1162" s="117"/>
      <c r="S1162" s="117"/>
      <c r="T1162" s="117"/>
    </row>
    <row r="1163" s="111" customFormat="1" customHeight="1" spans="4:20">
      <c r="D1163" s="117"/>
      <c r="E1163" s="117"/>
      <c r="F1163" s="117"/>
      <c r="H1163" s="117"/>
      <c r="I1163" s="117"/>
      <c r="J1163" s="117"/>
      <c r="K1163" s="117"/>
      <c r="L1163" s="117"/>
      <c r="M1163" s="117"/>
      <c r="N1163" s="117"/>
      <c r="O1163" s="117"/>
      <c r="P1163" s="137"/>
      <c r="Q1163" s="117"/>
      <c r="R1163" s="117"/>
      <c r="S1163" s="117"/>
      <c r="T1163" s="117"/>
    </row>
    <row r="1164" s="111" customFormat="1" customHeight="1" spans="4:20">
      <c r="D1164" s="117"/>
      <c r="E1164" s="117"/>
      <c r="F1164" s="117"/>
      <c r="H1164" s="117"/>
      <c r="I1164" s="117"/>
      <c r="J1164" s="117"/>
      <c r="K1164" s="117"/>
      <c r="L1164" s="117"/>
      <c r="M1164" s="117"/>
      <c r="N1164" s="117"/>
      <c r="O1164" s="117"/>
      <c r="P1164" s="137"/>
      <c r="Q1164" s="117"/>
      <c r="R1164" s="117"/>
      <c r="S1164" s="117"/>
      <c r="T1164" s="117"/>
    </row>
    <row r="1165" s="111" customFormat="1" customHeight="1" spans="4:20">
      <c r="D1165" s="117"/>
      <c r="E1165" s="117"/>
      <c r="F1165" s="117"/>
      <c r="H1165" s="117"/>
      <c r="I1165" s="117"/>
      <c r="J1165" s="117"/>
      <c r="K1165" s="117"/>
      <c r="L1165" s="117"/>
      <c r="M1165" s="117"/>
      <c r="N1165" s="117"/>
      <c r="O1165" s="117"/>
      <c r="P1165" s="137"/>
      <c r="Q1165" s="117"/>
      <c r="R1165" s="117"/>
      <c r="S1165" s="117"/>
      <c r="T1165" s="117"/>
    </row>
    <row r="1166" s="111" customFormat="1" customHeight="1" spans="4:20">
      <c r="D1166" s="117"/>
      <c r="E1166" s="117"/>
      <c r="F1166" s="117"/>
      <c r="H1166" s="117"/>
      <c r="I1166" s="117"/>
      <c r="J1166" s="117"/>
      <c r="K1166" s="117"/>
      <c r="L1166" s="117"/>
      <c r="M1166" s="117"/>
      <c r="N1166" s="117"/>
      <c r="O1166" s="117"/>
      <c r="P1166" s="137"/>
      <c r="Q1166" s="117"/>
      <c r="R1166" s="117"/>
      <c r="S1166" s="117"/>
      <c r="T1166" s="117"/>
    </row>
    <row r="1167" s="111" customFormat="1" customHeight="1" spans="4:20">
      <c r="D1167" s="117"/>
      <c r="E1167" s="117"/>
      <c r="F1167" s="117"/>
      <c r="H1167" s="117"/>
      <c r="I1167" s="117"/>
      <c r="J1167" s="117"/>
      <c r="K1167" s="117"/>
      <c r="L1167" s="117"/>
      <c r="M1167" s="117"/>
      <c r="N1167" s="117"/>
      <c r="O1167" s="117"/>
      <c r="P1167" s="137"/>
      <c r="Q1167" s="117"/>
      <c r="R1167" s="117"/>
      <c r="S1167" s="117"/>
      <c r="T1167" s="117"/>
    </row>
    <row r="1168" s="111" customFormat="1" customHeight="1" spans="4:20">
      <c r="D1168" s="117"/>
      <c r="E1168" s="117"/>
      <c r="F1168" s="117"/>
      <c r="H1168" s="117"/>
      <c r="I1168" s="117"/>
      <c r="J1168" s="117"/>
      <c r="K1168" s="117"/>
      <c r="L1168" s="117"/>
      <c r="M1168" s="117"/>
      <c r="N1168" s="117"/>
      <c r="O1168" s="117"/>
      <c r="P1168" s="137"/>
      <c r="Q1168" s="117"/>
      <c r="R1168" s="117"/>
      <c r="S1168" s="117"/>
      <c r="T1168" s="117"/>
    </row>
    <row r="1169" s="111" customFormat="1" customHeight="1" spans="4:20">
      <c r="D1169" s="117"/>
      <c r="E1169" s="117"/>
      <c r="F1169" s="117"/>
      <c r="H1169" s="117"/>
      <c r="I1169" s="117"/>
      <c r="J1169" s="117"/>
      <c r="K1169" s="117"/>
      <c r="L1169" s="117"/>
      <c r="M1169" s="117"/>
      <c r="N1169" s="117"/>
      <c r="O1169" s="117"/>
      <c r="P1169" s="137"/>
      <c r="Q1169" s="117"/>
      <c r="R1169" s="117"/>
      <c r="S1169" s="117"/>
      <c r="T1169" s="117"/>
    </row>
    <row r="1170" s="111" customFormat="1" customHeight="1" spans="4:20">
      <c r="D1170" s="117"/>
      <c r="E1170" s="117"/>
      <c r="F1170" s="117"/>
      <c r="H1170" s="117"/>
      <c r="I1170" s="117"/>
      <c r="J1170" s="117"/>
      <c r="K1170" s="117"/>
      <c r="L1170" s="117"/>
      <c r="M1170" s="117"/>
      <c r="N1170" s="117"/>
      <c r="O1170" s="117"/>
      <c r="P1170" s="137"/>
      <c r="Q1170" s="117"/>
      <c r="R1170" s="117"/>
      <c r="S1170" s="117"/>
      <c r="T1170" s="117"/>
    </row>
    <row r="1171" s="111" customFormat="1" customHeight="1" spans="4:20">
      <c r="D1171" s="117"/>
      <c r="E1171" s="117"/>
      <c r="F1171" s="117"/>
      <c r="H1171" s="117"/>
      <c r="I1171" s="117"/>
      <c r="J1171" s="117"/>
      <c r="K1171" s="117"/>
      <c r="L1171" s="117"/>
      <c r="M1171" s="117"/>
      <c r="N1171" s="117"/>
      <c r="O1171" s="117"/>
      <c r="P1171" s="137"/>
      <c r="Q1171" s="117"/>
      <c r="R1171" s="117"/>
      <c r="S1171" s="117"/>
      <c r="T1171" s="117"/>
    </row>
    <row r="1172" s="111" customFormat="1" customHeight="1" spans="4:20">
      <c r="D1172" s="117"/>
      <c r="E1172" s="117"/>
      <c r="F1172" s="117"/>
      <c r="H1172" s="117"/>
      <c r="I1172" s="117"/>
      <c r="J1172" s="117"/>
      <c r="K1172" s="117"/>
      <c r="L1172" s="117"/>
      <c r="M1172" s="117"/>
      <c r="N1172" s="117"/>
      <c r="O1172" s="117"/>
      <c r="P1172" s="137"/>
      <c r="Q1172" s="117"/>
      <c r="R1172" s="117"/>
      <c r="S1172" s="117"/>
      <c r="T1172" s="117"/>
    </row>
    <row r="1173" s="111" customFormat="1" customHeight="1" spans="4:20">
      <c r="D1173" s="117"/>
      <c r="E1173" s="117"/>
      <c r="F1173" s="117"/>
      <c r="H1173" s="117"/>
      <c r="I1173" s="117"/>
      <c r="J1173" s="117"/>
      <c r="K1173" s="117"/>
      <c r="L1173" s="117"/>
      <c r="M1173" s="117"/>
      <c r="N1173" s="117"/>
      <c r="O1173" s="117"/>
      <c r="P1173" s="137"/>
      <c r="Q1173" s="117"/>
      <c r="R1173" s="117"/>
      <c r="S1173" s="117"/>
      <c r="T1173" s="117"/>
    </row>
    <row r="1174" s="111" customFormat="1" customHeight="1" spans="4:20">
      <c r="D1174" s="117"/>
      <c r="E1174" s="117"/>
      <c r="F1174" s="117"/>
      <c r="H1174" s="117"/>
      <c r="I1174" s="117"/>
      <c r="J1174" s="117"/>
      <c r="K1174" s="117"/>
      <c r="L1174" s="117"/>
      <c r="M1174" s="117"/>
      <c r="N1174" s="117"/>
      <c r="O1174" s="117"/>
      <c r="P1174" s="137"/>
      <c r="Q1174" s="117"/>
      <c r="R1174" s="117"/>
      <c r="S1174" s="117"/>
      <c r="T1174" s="117"/>
    </row>
    <row r="1175" s="111" customFormat="1" customHeight="1" spans="4:20">
      <c r="D1175" s="117"/>
      <c r="E1175" s="117"/>
      <c r="F1175" s="117"/>
      <c r="H1175" s="117"/>
      <c r="I1175" s="117"/>
      <c r="J1175" s="117"/>
      <c r="K1175" s="117"/>
      <c r="L1175" s="117"/>
      <c r="M1175" s="117"/>
      <c r="N1175" s="117"/>
      <c r="O1175" s="117"/>
      <c r="P1175" s="137"/>
      <c r="Q1175" s="117"/>
      <c r="R1175" s="117"/>
      <c r="S1175" s="117"/>
      <c r="T1175" s="117"/>
    </row>
    <row r="1176" s="111" customFormat="1" customHeight="1" spans="4:20">
      <c r="D1176" s="117"/>
      <c r="E1176" s="117"/>
      <c r="F1176" s="117"/>
      <c r="H1176" s="117"/>
      <c r="I1176" s="117"/>
      <c r="J1176" s="117"/>
      <c r="K1176" s="117"/>
      <c r="L1176" s="117"/>
      <c r="M1176" s="117"/>
      <c r="N1176" s="117"/>
      <c r="O1176" s="117"/>
      <c r="P1176" s="137"/>
      <c r="Q1176" s="117"/>
      <c r="R1176" s="117"/>
      <c r="S1176" s="117"/>
      <c r="T1176" s="117"/>
    </row>
    <row r="1177" s="111" customFormat="1" customHeight="1" spans="4:20">
      <c r="D1177" s="117"/>
      <c r="E1177" s="117"/>
      <c r="F1177" s="117"/>
      <c r="H1177" s="117"/>
      <c r="I1177" s="117"/>
      <c r="J1177" s="117"/>
      <c r="K1177" s="117"/>
      <c r="L1177" s="117"/>
      <c r="M1177" s="117"/>
      <c r="N1177" s="117"/>
      <c r="O1177" s="117"/>
      <c r="P1177" s="137"/>
      <c r="Q1177" s="117"/>
      <c r="R1177" s="117"/>
      <c r="S1177" s="117"/>
      <c r="T1177" s="117"/>
    </row>
    <row r="1178" s="111" customFormat="1" customHeight="1" spans="4:20">
      <c r="D1178" s="117"/>
      <c r="E1178" s="117"/>
      <c r="F1178" s="117"/>
      <c r="H1178" s="117"/>
      <c r="I1178" s="117"/>
      <c r="J1178" s="117"/>
      <c r="K1178" s="117"/>
      <c r="L1178" s="117"/>
      <c r="M1178" s="117"/>
      <c r="N1178" s="117"/>
      <c r="O1178" s="117"/>
      <c r="P1178" s="137"/>
      <c r="Q1178" s="117"/>
      <c r="R1178" s="117"/>
      <c r="S1178" s="117"/>
      <c r="T1178" s="117"/>
    </row>
    <row r="1179" s="111" customFormat="1" customHeight="1" spans="4:20">
      <c r="D1179" s="117"/>
      <c r="E1179" s="117"/>
      <c r="F1179" s="117"/>
      <c r="H1179" s="117"/>
      <c r="I1179" s="117"/>
      <c r="J1179" s="117"/>
      <c r="K1179" s="117"/>
      <c r="L1179" s="117"/>
      <c r="M1179" s="117"/>
      <c r="N1179" s="117"/>
      <c r="O1179" s="117"/>
      <c r="P1179" s="137"/>
      <c r="Q1179" s="117"/>
      <c r="R1179" s="117"/>
      <c r="S1179" s="117"/>
      <c r="T1179" s="117"/>
    </row>
    <row r="1180" s="111" customFormat="1" customHeight="1" spans="4:20">
      <c r="D1180" s="117"/>
      <c r="E1180" s="117"/>
      <c r="F1180" s="117"/>
      <c r="H1180" s="117"/>
      <c r="I1180" s="117"/>
      <c r="J1180" s="117"/>
      <c r="K1180" s="117"/>
      <c r="L1180" s="117"/>
      <c r="M1180" s="117"/>
      <c r="N1180" s="117"/>
      <c r="O1180" s="117"/>
      <c r="P1180" s="137"/>
      <c r="Q1180" s="117"/>
      <c r="R1180" s="117"/>
      <c r="S1180" s="117"/>
      <c r="T1180" s="117"/>
    </row>
    <row r="1181" s="111" customFormat="1" customHeight="1" spans="4:20">
      <c r="D1181" s="117"/>
      <c r="E1181" s="117"/>
      <c r="F1181" s="117"/>
      <c r="H1181" s="117"/>
      <c r="I1181" s="117"/>
      <c r="J1181" s="117"/>
      <c r="K1181" s="117"/>
      <c r="L1181" s="117"/>
      <c r="M1181" s="117"/>
      <c r="N1181" s="117"/>
      <c r="O1181" s="117"/>
      <c r="P1181" s="137"/>
      <c r="Q1181" s="117"/>
      <c r="R1181" s="117"/>
      <c r="S1181" s="117"/>
      <c r="T1181" s="117"/>
    </row>
    <row r="1182" s="111" customFormat="1" customHeight="1" spans="4:20">
      <c r="D1182" s="117"/>
      <c r="E1182" s="117"/>
      <c r="F1182" s="117"/>
      <c r="H1182" s="117"/>
      <c r="I1182" s="117"/>
      <c r="J1182" s="117"/>
      <c r="K1182" s="117"/>
      <c r="L1182" s="117"/>
      <c r="M1182" s="117"/>
      <c r="N1182" s="117"/>
      <c r="O1182" s="117"/>
      <c r="P1182" s="137"/>
      <c r="Q1182" s="117"/>
      <c r="R1182" s="117"/>
      <c r="S1182" s="117"/>
      <c r="T1182" s="117"/>
    </row>
    <row r="1183" s="111" customFormat="1" customHeight="1" spans="4:20">
      <c r="D1183" s="117"/>
      <c r="E1183" s="117"/>
      <c r="F1183" s="117"/>
      <c r="H1183" s="117"/>
      <c r="I1183" s="117"/>
      <c r="J1183" s="117"/>
      <c r="K1183" s="117"/>
      <c r="L1183" s="117"/>
      <c r="M1183" s="117"/>
      <c r="N1183" s="117"/>
      <c r="O1183" s="117"/>
      <c r="P1183" s="137"/>
      <c r="Q1183" s="117"/>
      <c r="R1183" s="117"/>
      <c r="S1183" s="117"/>
      <c r="T1183" s="117"/>
    </row>
    <row r="1184" s="111" customFormat="1" customHeight="1" spans="4:20">
      <c r="D1184" s="117"/>
      <c r="E1184" s="117"/>
      <c r="F1184" s="117"/>
      <c r="H1184" s="117"/>
      <c r="I1184" s="117"/>
      <c r="J1184" s="117"/>
      <c r="K1184" s="117"/>
      <c r="L1184" s="117"/>
      <c r="M1184" s="117"/>
      <c r="N1184" s="117"/>
      <c r="O1184" s="117"/>
      <c r="P1184" s="137"/>
      <c r="Q1184" s="117"/>
      <c r="R1184" s="117"/>
      <c r="S1184" s="117"/>
      <c r="T1184" s="117"/>
    </row>
    <row r="1185" s="111" customFormat="1" customHeight="1" spans="4:20">
      <c r="D1185" s="117"/>
      <c r="E1185" s="117"/>
      <c r="F1185" s="117"/>
      <c r="H1185" s="117"/>
      <c r="I1185" s="117"/>
      <c r="J1185" s="117"/>
      <c r="K1185" s="117"/>
      <c r="L1185" s="117"/>
      <c r="M1185" s="117"/>
      <c r="N1185" s="117"/>
      <c r="O1185" s="117"/>
      <c r="P1185" s="137"/>
      <c r="Q1185" s="117"/>
      <c r="R1185" s="117"/>
      <c r="S1185" s="117"/>
      <c r="T1185" s="117"/>
    </row>
    <row r="1186" s="111" customFormat="1" customHeight="1" spans="4:20">
      <c r="D1186" s="117"/>
      <c r="E1186" s="117"/>
      <c r="F1186" s="117"/>
      <c r="H1186" s="117"/>
      <c r="I1186" s="117"/>
      <c r="J1186" s="117"/>
      <c r="K1186" s="117"/>
      <c r="L1186" s="117"/>
      <c r="M1186" s="117"/>
      <c r="N1186" s="117"/>
      <c r="O1186" s="117"/>
      <c r="P1186" s="137"/>
      <c r="Q1186" s="117"/>
      <c r="R1186" s="117"/>
      <c r="S1186" s="117"/>
      <c r="T1186" s="117"/>
    </row>
    <row r="1187" s="111" customFormat="1" customHeight="1" spans="4:20">
      <c r="D1187" s="117"/>
      <c r="E1187" s="117"/>
      <c r="F1187" s="117"/>
      <c r="H1187" s="117"/>
      <c r="I1187" s="117"/>
      <c r="J1187" s="117"/>
      <c r="K1187" s="117"/>
      <c r="L1187" s="117"/>
      <c r="M1187" s="117"/>
      <c r="N1187" s="117"/>
      <c r="O1187" s="117"/>
      <c r="P1187" s="137"/>
      <c r="Q1187" s="117"/>
      <c r="R1187" s="117"/>
      <c r="S1187" s="117"/>
      <c r="T1187" s="117"/>
    </row>
    <row r="1188" s="111" customFormat="1" customHeight="1" spans="4:20">
      <c r="D1188" s="117"/>
      <c r="E1188" s="117"/>
      <c r="F1188" s="117"/>
      <c r="H1188" s="117"/>
      <c r="I1188" s="117"/>
      <c r="J1188" s="117"/>
      <c r="K1188" s="117"/>
      <c r="L1188" s="117"/>
      <c r="M1188" s="117"/>
      <c r="N1188" s="117"/>
      <c r="O1188" s="117"/>
      <c r="P1188" s="137"/>
      <c r="Q1188" s="117"/>
      <c r="R1188" s="117"/>
      <c r="S1188" s="117"/>
      <c r="T1188" s="117"/>
    </row>
    <row r="1189" s="111" customFormat="1" customHeight="1" spans="4:20">
      <c r="D1189" s="117"/>
      <c r="E1189" s="117"/>
      <c r="F1189" s="117"/>
      <c r="H1189" s="117"/>
      <c r="I1189" s="117"/>
      <c r="J1189" s="117"/>
      <c r="K1189" s="117"/>
      <c r="L1189" s="117"/>
      <c r="M1189" s="117"/>
      <c r="N1189" s="117"/>
      <c r="O1189" s="117"/>
      <c r="P1189" s="137"/>
      <c r="Q1189" s="117"/>
      <c r="R1189" s="117"/>
      <c r="S1189" s="117"/>
      <c r="T1189" s="117"/>
    </row>
    <row r="1190" s="111" customFormat="1" customHeight="1" spans="4:20">
      <c r="D1190" s="117"/>
      <c r="E1190" s="117"/>
      <c r="F1190" s="117"/>
      <c r="H1190" s="117"/>
      <c r="I1190" s="117"/>
      <c r="J1190" s="117"/>
      <c r="K1190" s="117"/>
      <c r="L1190" s="117"/>
      <c r="M1190" s="117"/>
      <c r="N1190" s="117"/>
      <c r="O1190" s="117"/>
      <c r="P1190" s="137"/>
      <c r="Q1190" s="117"/>
      <c r="R1190" s="117"/>
      <c r="S1190" s="117"/>
      <c r="T1190" s="117"/>
    </row>
    <row r="1191" s="111" customFormat="1" customHeight="1" spans="4:20">
      <c r="D1191" s="117"/>
      <c r="E1191" s="117"/>
      <c r="F1191" s="117"/>
      <c r="H1191" s="117"/>
      <c r="I1191" s="117"/>
      <c r="J1191" s="117"/>
      <c r="K1191" s="117"/>
      <c r="L1191" s="117"/>
      <c r="M1191" s="117"/>
      <c r="N1191" s="117"/>
      <c r="O1191" s="117"/>
      <c r="P1191" s="137"/>
      <c r="Q1191" s="117"/>
      <c r="R1191" s="117"/>
      <c r="S1191" s="117"/>
      <c r="T1191" s="117"/>
    </row>
    <row r="1192" s="111" customFormat="1" customHeight="1" spans="4:20">
      <c r="D1192" s="117"/>
      <c r="E1192" s="117"/>
      <c r="F1192" s="117"/>
      <c r="H1192" s="117"/>
      <c r="I1192" s="117"/>
      <c r="J1192" s="117"/>
      <c r="K1192" s="117"/>
      <c r="L1192" s="117"/>
      <c r="M1192" s="117"/>
      <c r="N1192" s="117"/>
      <c r="O1192" s="117"/>
      <c r="P1192" s="137"/>
      <c r="Q1192" s="117"/>
      <c r="R1192" s="117"/>
      <c r="S1192" s="117"/>
      <c r="T1192" s="117"/>
    </row>
    <row r="1193" s="111" customFormat="1" customHeight="1" spans="4:20">
      <c r="D1193" s="117"/>
      <c r="E1193" s="117"/>
      <c r="F1193" s="117"/>
      <c r="H1193" s="117"/>
      <c r="I1193" s="117"/>
      <c r="J1193" s="117"/>
      <c r="K1193" s="117"/>
      <c r="L1193" s="117"/>
      <c r="M1193" s="117"/>
      <c r="N1193" s="117"/>
      <c r="O1193" s="117"/>
      <c r="P1193" s="137"/>
      <c r="Q1193" s="117"/>
      <c r="R1193" s="117"/>
      <c r="S1193" s="117"/>
      <c r="T1193" s="117"/>
    </row>
    <row r="1194" s="111" customFormat="1" customHeight="1" spans="4:20">
      <c r="D1194" s="117"/>
      <c r="E1194" s="117"/>
      <c r="F1194" s="117"/>
      <c r="H1194" s="117"/>
      <c r="I1194" s="117"/>
      <c r="J1194" s="117"/>
      <c r="K1194" s="117"/>
      <c r="L1194" s="117"/>
      <c r="M1194" s="117"/>
      <c r="N1194" s="117"/>
      <c r="O1194" s="117"/>
      <c r="P1194" s="137"/>
      <c r="Q1194" s="117"/>
      <c r="R1194" s="117"/>
      <c r="S1194" s="117"/>
      <c r="T1194" s="117"/>
    </row>
    <row r="1195" s="111" customFormat="1" customHeight="1" spans="4:20">
      <c r="D1195" s="117"/>
      <c r="E1195" s="117"/>
      <c r="F1195" s="117"/>
      <c r="H1195" s="117"/>
      <c r="I1195" s="117"/>
      <c r="J1195" s="117"/>
      <c r="K1195" s="117"/>
      <c r="L1195" s="117"/>
      <c r="M1195" s="117"/>
      <c r="N1195" s="117"/>
      <c r="O1195" s="117"/>
      <c r="P1195" s="137"/>
      <c r="Q1195" s="117"/>
      <c r="R1195" s="117"/>
      <c r="S1195" s="117"/>
      <c r="T1195" s="117"/>
    </row>
    <row r="1196" s="111" customFormat="1" customHeight="1" spans="4:20">
      <c r="D1196" s="117"/>
      <c r="E1196" s="117"/>
      <c r="F1196" s="117"/>
      <c r="H1196" s="117"/>
      <c r="I1196" s="117"/>
      <c r="J1196" s="117"/>
      <c r="K1196" s="117"/>
      <c r="L1196" s="117"/>
      <c r="M1196" s="117"/>
      <c r="N1196" s="117"/>
      <c r="O1196" s="117"/>
      <c r="P1196" s="137"/>
      <c r="Q1196" s="117"/>
      <c r="R1196" s="117"/>
      <c r="S1196" s="117"/>
      <c r="T1196" s="117"/>
    </row>
    <row r="1197" s="111" customFormat="1" customHeight="1" spans="4:20">
      <c r="D1197" s="117"/>
      <c r="E1197" s="117"/>
      <c r="F1197" s="117"/>
      <c r="H1197" s="117"/>
      <c r="I1197" s="117"/>
      <c r="J1197" s="117"/>
      <c r="K1197" s="117"/>
      <c r="L1197" s="117"/>
      <c r="M1197" s="117"/>
      <c r="N1197" s="117"/>
      <c r="O1197" s="117"/>
      <c r="P1197" s="137"/>
      <c r="Q1197" s="117"/>
      <c r="R1197" s="117"/>
      <c r="S1197" s="117"/>
      <c r="T1197" s="117"/>
    </row>
    <row r="1198" s="111" customFormat="1" customHeight="1" spans="4:20">
      <c r="D1198" s="117"/>
      <c r="E1198" s="117"/>
      <c r="F1198" s="117"/>
      <c r="H1198" s="117"/>
      <c r="I1198" s="117"/>
      <c r="J1198" s="117"/>
      <c r="K1198" s="117"/>
      <c r="L1198" s="117"/>
      <c r="M1198" s="117"/>
      <c r="N1198" s="117"/>
      <c r="O1198" s="117"/>
      <c r="P1198" s="137"/>
      <c r="Q1198" s="117"/>
      <c r="R1198" s="117"/>
      <c r="S1198" s="117"/>
      <c r="T1198" s="117"/>
    </row>
    <row r="1199" s="111" customFormat="1" customHeight="1" spans="4:20">
      <c r="D1199" s="117"/>
      <c r="E1199" s="117"/>
      <c r="F1199" s="117"/>
      <c r="H1199" s="117"/>
      <c r="I1199" s="117"/>
      <c r="J1199" s="117"/>
      <c r="K1199" s="117"/>
      <c r="L1199" s="117"/>
      <c r="M1199" s="117"/>
      <c r="N1199" s="117"/>
      <c r="O1199" s="117"/>
      <c r="P1199" s="137"/>
      <c r="Q1199" s="117"/>
      <c r="R1199" s="117"/>
      <c r="S1199" s="117"/>
      <c r="T1199" s="117"/>
    </row>
    <row r="1200" s="111" customFormat="1" customHeight="1" spans="4:20">
      <c r="D1200" s="117"/>
      <c r="E1200" s="117"/>
      <c r="F1200" s="117"/>
      <c r="H1200" s="117"/>
      <c r="I1200" s="117"/>
      <c r="J1200" s="117"/>
      <c r="K1200" s="117"/>
      <c r="L1200" s="117"/>
      <c r="M1200" s="117"/>
      <c r="N1200" s="117"/>
      <c r="O1200" s="117"/>
      <c r="P1200" s="137"/>
      <c r="Q1200" s="117"/>
      <c r="R1200" s="117"/>
      <c r="S1200" s="117"/>
      <c r="T1200" s="117"/>
    </row>
    <row r="1201" s="111" customFormat="1" customHeight="1" spans="4:20">
      <c r="D1201" s="117"/>
      <c r="E1201" s="117"/>
      <c r="F1201" s="117"/>
      <c r="H1201" s="117"/>
      <c r="I1201" s="117"/>
      <c r="J1201" s="117"/>
      <c r="K1201" s="117"/>
      <c r="L1201" s="117"/>
      <c r="M1201" s="117"/>
      <c r="N1201" s="117"/>
      <c r="O1201" s="117"/>
      <c r="P1201" s="137"/>
      <c r="Q1201" s="117"/>
      <c r="R1201" s="117"/>
      <c r="S1201" s="117"/>
      <c r="T1201" s="117"/>
    </row>
    <row r="1202" s="111" customFormat="1" customHeight="1" spans="4:20">
      <c r="D1202" s="117"/>
      <c r="E1202" s="117"/>
      <c r="F1202" s="117"/>
      <c r="H1202" s="117"/>
      <c r="I1202" s="117"/>
      <c r="J1202" s="117"/>
      <c r="K1202" s="117"/>
      <c r="L1202" s="117"/>
      <c r="M1202" s="117"/>
      <c r="N1202" s="117"/>
      <c r="O1202" s="117"/>
      <c r="P1202" s="137"/>
      <c r="Q1202" s="117"/>
      <c r="R1202" s="117"/>
      <c r="S1202" s="117"/>
      <c r="T1202" s="117"/>
    </row>
    <row r="1203" s="111" customFormat="1" customHeight="1" spans="4:20">
      <c r="D1203" s="117"/>
      <c r="E1203" s="117"/>
      <c r="F1203" s="117"/>
      <c r="H1203" s="117"/>
      <c r="I1203" s="117"/>
      <c r="J1203" s="117"/>
      <c r="K1203" s="117"/>
      <c r="L1203" s="117"/>
      <c r="M1203" s="117"/>
      <c r="N1203" s="117"/>
      <c r="O1203" s="117"/>
      <c r="P1203" s="137"/>
      <c r="Q1203" s="117"/>
      <c r="R1203" s="117"/>
      <c r="S1203" s="117"/>
      <c r="T1203" s="117"/>
    </row>
    <row r="1204" s="111" customFormat="1" customHeight="1" spans="4:20">
      <c r="D1204" s="117"/>
      <c r="E1204" s="117"/>
      <c r="F1204" s="117"/>
      <c r="H1204" s="117"/>
      <c r="I1204" s="117"/>
      <c r="J1204" s="117"/>
      <c r="K1204" s="117"/>
      <c r="L1204" s="117"/>
      <c r="M1204" s="117"/>
      <c r="N1204" s="117"/>
      <c r="O1204" s="117"/>
      <c r="P1204" s="137"/>
      <c r="Q1204" s="117"/>
      <c r="R1204" s="117"/>
      <c r="S1204" s="117"/>
      <c r="T1204" s="117"/>
    </row>
    <row r="1205" s="111" customFormat="1" customHeight="1" spans="4:20">
      <c r="D1205" s="117"/>
      <c r="E1205" s="117"/>
      <c r="F1205" s="117"/>
      <c r="H1205" s="117"/>
      <c r="I1205" s="117"/>
      <c r="J1205" s="117"/>
      <c r="K1205" s="117"/>
      <c r="L1205" s="117"/>
      <c r="M1205" s="117"/>
      <c r="N1205" s="117"/>
      <c r="O1205" s="117"/>
      <c r="P1205" s="137"/>
      <c r="Q1205" s="117"/>
      <c r="R1205" s="117"/>
      <c r="S1205" s="117"/>
      <c r="T1205" s="117"/>
    </row>
    <row r="1206" s="111" customFormat="1" customHeight="1" spans="4:20">
      <c r="D1206" s="117"/>
      <c r="E1206" s="117"/>
      <c r="F1206" s="117"/>
      <c r="H1206" s="117"/>
      <c r="I1206" s="117"/>
      <c r="J1206" s="117"/>
      <c r="K1206" s="117"/>
      <c r="L1206" s="117"/>
      <c r="M1206" s="117"/>
      <c r="N1206" s="117"/>
      <c r="O1206" s="117"/>
      <c r="P1206" s="137"/>
      <c r="Q1206" s="117"/>
      <c r="R1206" s="117"/>
      <c r="S1206" s="117"/>
      <c r="T1206" s="117"/>
    </row>
    <row r="1207" s="111" customFormat="1" customHeight="1" spans="4:20">
      <c r="D1207" s="117"/>
      <c r="E1207" s="117"/>
      <c r="F1207" s="117"/>
      <c r="H1207" s="117"/>
      <c r="I1207" s="117"/>
      <c r="J1207" s="117"/>
      <c r="K1207" s="117"/>
      <c r="L1207" s="117"/>
      <c r="M1207" s="117"/>
      <c r="N1207" s="117"/>
      <c r="O1207" s="117"/>
      <c r="P1207" s="137"/>
      <c r="Q1207" s="117"/>
      <c r="R1207" s="117"/>
      <c r="S1207" s="117"/>
      <c r="T1207" s="117"/>
    </row>
    <row r="1208" s="111" customFormat="1" customHeight="1" spans="4:20">
      <c r="D1208" s="117"/>
      <c r="E1208" s="117"/>
      <c r="F1208" s="117"/>
      <c r="H1208" s="117"/>
      <c r="I1208" s="117"/>
      <c r="J1208" s="117"/>
      <c r="K1208" s="117"/>
      <c r="L1208" s="117"/>
      <c r="M1208" s="117"/>
      <c r="N1208" s="117"/>
      <c r="O1208" s="117"/>
      <c r="P1208" s="137"/>
      <c r="Q1208" s="117"/>
      <c r="R1208" s="117"/>
      <c r="S1208" s="117"/>
      <c r="T1208" s="117"/>
    </row>
    <row r="1209" s="111" customFormat="1" customHeight="1" spans="4:20">
      <c r="D1209" s="117"/>
      <c r="E1209" s="117"/>
      <c r="F1209" s="117"/>
      <c r="H1209" s="117"/>
      <c r="I1209" s="117"/>
      <c r="J1209" s="117"/>
      <c r="K1209" s="117"/>
      <c r="L1209" s="117"/>
      <c r="M1209" s="117"/>
      <c r="N1209" s="117"/>
      <c r="O1209" s="117"/>
      <c r="P1209" s="137"/>
      <c r="Q1209" s="117"/>
      <c r="R1209" s="117"/>
      <c r="S1209" s="117"/>
      <c r="T1209" s="117"/>
    </row>
    <row r="1210" s="111" customFormat="1" customHeight="1" spans="4:20">
      <c r="D1210" s="117"/>
      <c r="E1210" s="117"/>
      <c r="F1210" s="117"/>
      <c r="H1210" s="117"/>
      <c r="I1210" s="117"/>
      <c r="J1210" s="117"/>
      <c r="K1210" s="117"/>
      <c r="L1210" s="117"/>
      <c r="M1210" s="117"/>
      <c r="N1210" s="117"/>
      <c r="O1210" s="117"/>
      <c r="P1210" s="137"/>
      <c r="Q1210" s="117"/>
      <c r="R1210" s="117"/>
      <c r="S1210" s="117"/>
      <c r="T1210" s="117"/>
    </row>
    <row r="1211" s="111" customFormat="1" customHeight="1" spans="4:20">
      <c r="D1211" s="117"/>
      <c r="E1211" s="117"/>
      <c r="F1211" s="117"/>
      <c r="H1211" s="117"/>
      <c r="I1211" s="117"/>
      <c r="J1211" s="117"/>
      <c r="K1211" s="117"/>
      <c r="L1211" s="117"/>
      <c r="M1211" s="117"/>
      <c r="N1211" s="117"/>
      <c r="O1211" s="117"/>
      <c r="P1211" s="137"/>
      <c r="Q1211" s="117"/>
      <c r="R1211" s="117"/>
      <c r="S1211" s="117"/>
      <c r="T1211" s="117"/>
    </row>
    <row r="1212" s="111" customFormat="1" customHeight="1" spans="4:20">
      <c r="D1212" s="117"/>
      <c r="E1212" s="117"/>
      <c r="F1212" s="117"/>
      <c r="H1212" s="117"/>
      <c r="I1212" s="117"/>
      <c r="J1212" s="117"/>
      <c r="K1212" s="117"/>
      <c r="L1212" s="117"/>
      <c r="M1212" s="117"/>
      <c r="N1212" s="117"/>
      <c r="O1212" s="117"/>
      <c r="P1212" s="137"/>
      <c r="Q1212" s="117"/>
      <c r="R1212" s="117"/>
      <c r="S1212" s="117"/>
      <c r="T1212" s="117"/>
    </row>
    <row r="1213" s="111" customFormat="1" customHeight="1" spans="4:20">
      <c r="D1213" s="117"/>
      <c r="E1213" s="117"/>
      <c r="F1213" s="117"/>
      <c r="H1213" s="117"/>
      <c r="I1213" s="117"/>
      <c r="J1213" s="117"/>
      <c r="K1213" s="117"/>
      <c r="L1213" s="117"/>
      <c r="M1213" s="117"/>
      <c r="N1213" s="117"/>
      <c r="O1213" s="117"/>
      <c r="P1213" s="137"/>
      <c r="Q1213" s="117"/>
      <c r="R1213" s="117"/>
      <c r="S1213" s="117"/>
      <c r="T1213" s="117"/>
    </row>
    <row r="1214" s="111" customFormat="1" customHeight="1" spans="4:20">
      <c r="D1214" s="117"/>
      <c r="E1214" s="117"/>
      <c r="F1214" s="117"/>
      <c r="H1214" s="117"/>
      <c r="I1214" s="117"/>
      <c r="J1214" s="117"/>
      <c r="K1214" s="117"/>
      <c r="L1214" s="117"/>
      <c r="M1214" s="117"/>
      <c r="N1214" s="117"/>
      <c r="O1214" s="117"/>
      <c r="P1214" s="137"/>
      <c r="Q1214" s="117"/>
      <c r="R1214" s="117"/>
      <c r="S1214" s="117"/>
      <c r="T1214" s="117"/>
    </row>
    <row r="1215" s="111" customFormat="1" customHeight="1" spans="4:20">
      <c r="D1215" s="117"/>
      <c r="E1215" s="117"/>
      <c r="F1215" s="117"/>
      <c r="H1215" s="117"/>
      <c r="I1215" s="117"/>
      <c r="J1215" s="117"/>
      <c r="K1215" s="117"/>
      <c r="L1215" s="117"/>
      <c r="M1215" s="117"/>
      <c r="N1215" s="117"/>
      <c r="O1215" s="117"/>
      <c r="P1215" s="137"/>
      <c r="Q1215" s="117"/>
      <c r="R1215" s="117"/>
      <c r="S1215" s="117"/>
      <c r="T1215" s="117"/>
    </row>
    <row r="1216" s="111" customFormat="1" customHeight="1" spans="4:20">
      <c r="D1216" s="117"/>
      <c r="E1216" s="117"/>
      <c r="F1216" s="117"/>
      <c r="H1216" s="117"/>
      <c r="I1216" s="117"/>
      <c r="J1216" s="117"/>
      <c r="K1216" s="117"/>
      <c r="L1216" s="117"/>
      <c r="M1216" s="117"/>
      <c r="N1216" s="117"/>
      <c r="O1216" s="117"/>
      <c r="P1216" s="137"/>
      <c r="Q1216" s="117"/>
      <c r="R1216" s="117"/>
      <c r="S1216" s="117"/>
      <c r="T1216" s="117"/>
    </row>
    <row r="1217" s="111" customFormat="1" customHeight="1" spans="4:20">
      <c r="D1217" s="117"/>
      <c r="E1217" s="117"/>
      <c r="F1217" s="117"/>
      <c r="H1217" s="117"/>
      <c r="I1217" s="117"/>
      <c r="J1217" s="117"/>
      <c r="K1217" s="117"/>
      <c r="L1217" s="117"/>
      <c r="M1217" s="117"/>
      <c r="N1217" s="117"/>
      <c r="O1217" s="117"/>
      <c r="P1217" s="137"/>
      <c r="Q1217" s="117"/>
      <c r="R1217" s="117"/>
      <c r="S1217" s="117"/>
      <c r="T1217" s="117"/>
    </row>
    <row r="1218" s="111" customFormat="1" customHeight="1" spans="4:20">
      <c r="D1218" s="117"/>
      <c r="E1218" s="117"/>
      <c r="F1218" s="117"/>
      <c r="H1218" s="117"/>
      <c r="I1218" s="117"/>
      <c r="J1218" s="117"/>
      <c r="K1218" s="117"/>
      <c r="L1218" s="117"/>
      <c r="M1218" s="117"/>
      <c r="N1218" s="117"/>
      <c r="O1218" s="117"/>
      <c r="P1218" s="137"/>
      <c r="Q1218" s="117"/>
      <c r="R1218" s="117"/>
      <c r="S1218" s="117"/>
      <c r="T1218" s="117"/>
    </row>
    <row r="1219" s="111" customFormat="1" customHeight="1" spans="4:20">
      <c r="D1219" s="117"/>
      <c r="E1219" s="117"/>
      <c r="F1219" s="117"/>
      <c r="H1219" s="117"/>
      <c r="I1219" s="117"/>
      <c r="J1219" s="117"/>
      <c r="K1219" s="117"/>
      <c r="L1219" s="117"/>
      <c r="M1219" s="117"/>
      <c r="N1219" s="117"/>
      <c r="O1219" s="117"/>
      <c r="P1219" s="137"/>
      <c r="Q1219" s="117"/>
      <c r="R1219" s="117"/>
      <c r="S1219" s="117"/>
      <c r="T1219" s="117"/>
    </row>
    <row r="1220" s="111" customFormat="1" customHeight="1" spans="4:20">
      <c r="D1220" s="117"/>
      <c r="E1220" s="117"/>
      <c r="F1220" s="117"/>
      <c r="H1220" s="117"/>
      <c r="I1220" s="117"/>
      <c r="J1220" s="117"/>
      <c r="K1220" s="117"/>
      <c r="L1220" s="117"/>
      <c r="M1220" s="117"/>
      <c r="N1220" s="117"/>
      <c r="O1220" s="117"/>
      <c r="P1220" s="137"/>
      <c r="Q1220" s="117"/>
      <c r="R1220" s="117"/>
      <c r="S1220" s="117"/>
      <c r="T1220" s="117"/>
    </row>
    <row r="1221" s="111" customFormat="1" customHeight="1" spans="4:20">
      <c r="D1221" s="117"/>
      <c r="E1221" s="117"/>
      <c r="F1221" s="117"/>
      <c r="H1221" s="117"/>
      <c r="I1221" s="117"/>
      <c r="J1221" s="117"/>
      <c r="K1221" s="117"/>
      <c r="L1221" s="117"/>
      <c r="M1221" s="117"/>
      <c r="N1221" s="117"/>
      <c r="O1221" s="117"/>
      <c r="P1221" s="137"/>
      <c r="Q1221" s="117"/>
      <c r="R1221" s="117"/>
      <c r="S1221" s="117"/>
      <c r="T1221" s="117"/>
    </row>
    <row r="1222" s="111" customFormat="1" customHeight="1" spans="4:20">
      <c r="D1222" s="117"/>
      <c r="E1222" s="117"/>
      <c r="F1222" s="117"/>
      <c r="H1222" s="117"/>
      <c r="I1222" s="117"/>
      <c r="J1222" s="117"/>
      <c r="K1222" s="117"/>
      <c r="L1222" s="117"/>
      <c r="M1222" s="117"/>
      <c r="N1222" s="117"/>
      <c r="O1222" s="117"/>
      <c r="P1222" s="137"/>
      <c r="Q1222" s="117"/>
      <c r="R1222" s="117"/>
      <c r="S1222" s="117"/>
      <c r="T1222" s="117"/>
    </row>
    <row r="1223" s="111" customFormat="1" customHeight="1" spans="4:20">
      <c r="D1223" s="117"/>
      <c r="E1223" s="117"/>
      <c r="F1223" s="117"/>
      <c r="H1223" s="117"/>
      <c r="I1223" s="117"/>
      <c r="J1223" s="117"/>
      <c r="K1223" s="117"/>
      <c r="L1223" s="117"/>
      <c r="M1223" s="117"/>
      <c r="N1223" s="117"/>
      <c r="O1223" s="117"/>
      <c r="P1223" s="137"/>
      <c r="Q1223" s="117"/>
      <c r="R1223" s="117"/>
      <c r="S1223" s="117"/>
      <c r="T1223" s="117"/>
    </row>
    <row r="1224" s="111" customFormat="1" customHeight="1" spans="4:20">
      <c r="D1224" s="117"/>
      <c r="E1224" s="117"/>
      <c r="F1224" s="117"/>
      <c r="H1224" s="117"/>
      <c r="I1224" s="117"/>
      <c r="J1224" s="117"/>
      <c r="K1224" s="117"/>
      <c r="L1224" s="117"/>
      <c r="M1224" s="117"/>
      <c r="N1224" s="117"/>
      <c r="O1224" s="117"/>
      <c r="P1224" s="137"/>
      <c r="Q1224" s="117"/>
      <c r="R1224" s="117"/>
      <c r="S1224" s="117"/>
      <c r="T1224" s="117"/>
    </row>
    <row r="1225" s="111" customFormat="1" customHeight="1" spans="4:20">
      <c r="D1225" s="117"/>
      <c r="E1225" s="117"/>
      <c r="F1225" s="117"/>
      <c r="H1225" s="117"/>
      <c r="I1225" s="117"/>
      <c r="J1225" s="117"/>
      <c r="K1225" s="117"/>
      <c r="L1225" s="117"/>
      <c r="M1225" s="117"/>
      <c r="N1225" s="117"/>
      <c r="O1225" s="117"/>
      <c r="P1225" s="137"/>
      <c r="Q1225" s="117"/>
      <c r="R1225" s="117"/>
      <c r="S1225" s="117"/>
      <c r="T1225" s="117"/>
    </row>
    <row r="1226" s="111" customFormat="1" customHeight="1" spans="4:20">
      <c r="D1226" s="117"/>
      <c r="E1226" s="117"/>
      <c r="F1226" s="117"/>
      <c r="H1226" s="117"/>
      <c r="I1226" s="117"/>
      <c r="J1226" s="117"/>
      <c r="K1226" s="117"/>
      <c r="L1226" s="117"/>
      <c r="M1226" s="117"/>
      <c r="N1226" s="117"/>
      <c r="O1226" s="117"/>
      <c r="P1226" s="137"/>
      <c r="Q1226" s="117"/>
      <c r="R1226" s="117"/>
      <c r="S1226" s="117"/>
      <c r="T1226" s="117"/>
    </row>
    <row r="1227" s="111" customFormat="1" customHeight="1" spans="4:20">
      <c r="D1227" s="117"/>
      <c r="E1227" s="117"/>
      <c r="F1227" s="117"/>
      <c r="H1227" s="117"/>
      <c r="I1227" s="117"/>
      <c r="J1227" s="117"/>
      <c r="K1227" s="117"/>
      <c r="L1227" s="117"/>
      <c r="M1227" s="117"/>
      <c r="N1227" s="117"/>
      <c r="O1227" s="117"/>
      <c r="P1227" s="137"/>
      <c r="Q1227" s="117"/>
      <c r="R1227" s="117"/>
      <c r="S1227" s="117"/>
      <c r="T1227" s="117"/>
    </row>
    <row r="1228" s="111" customFormat="1" customHeight="1" spans="4:20">
      <c r="D1228" s="117"/>
      <c r="E1228" s="117"/>
      <c r="F1228" s="117"/>
      <c r="H1228" s="117"/>
      <c r="I1228" s="117"/>
      <c r="J1228" s="117"/>
      <c r="K1228" s="117"/>
      <c r="L1228" s="117"/>
      <c r="M1228" s="117"/>
      <c r="N1228" s="117"/>
      <c r="O1228" s="117"/>
      <c r="P1228" s="137"/>
      <c r="Q1228" s="117"/>
      <c r="R1228" s="117"/>
      <c r="S1228" s="117"/>
      <c r="T1228" s="117"/>
    </row>
    <row r="1229" s="111" customFormat="1" customHeight="1" spans="4:20">
      <c r="D1229" s="117"/>
      <c r="E1229" s="117"/>
      <c r="F1229" s="117"/>
      <c r="H1229" s="117"/>
      <c r="I1229" s="117"/>
      <c r="J1229" s="117"/>
      <c r="K1229" s="117"/>
      <c r="L1229" s="117"/>
      <c r="M1229" s="117"/>
      <c r="N1229" s="117"/>
      <c r="O1229" s="117"/>
      <c r="P1229" s="137"/>
      <c r="Q1229" s="117"/>
      <c r="R1229" s="117"/>
      <c r="S1229" s="117"/>
      <c r="T1229" s="117"/>
    </row>
    <row r="1230" s="111" customFormat="1" customHeight="1" spans="4:20">
      <c r="D1230" s="117"/>
      <c r="E1230" s="117"/>
      <c r="F1230" s="117"/>
      <c r="H1230" s="117"/>
      <c r="I1230" s="117"/>
      <c r="J1230" s="117"/>
      <c r="K1230" s="117"/>
      <c r="L1230" s="117"/>
      <c r="M1230" s="117"/>
      <c r="N1230" s="117"/>
      <c r="O1230" s="117"/>
      <c r="P1230" s="137"/>
      <c r="Q1230" s="117"/>
      <c r="R1230" s="117"/>
      <c r="S1230" s="117"/>
      <c r="T1230" s="117"/>
    </row>
    <row r="1231" s="111" customFormat="1" customHeight="1" spans="4:20">
      <c r="D1231" s="117"/>
      <c r="E1231" s="117"/>
      <c r="F1231" s="117"/>
      <c r="H1231" s="117"/>
      <c r="I1231" s="117"/>
      <c r="J1231" s="117"/>
      <c r="K1231" s="117"/>
      <c r="L1231" s="117"/>
      <c r="M1231" s="117"/>
      <c r="N1231" s="117"/>
      <c r="O1231" s="117"/>
      <c r="P1231" s="137"/>
      <c r="Q1231" s="117"/>
      <c r="R1231" s="117"/>
      <c r="S1231" s="117"/>
      <c r="T1231" s="117"/>
    </row>
    <row r="1232" s="111" customFormat="1" customHeight="1" spans="4:20">
      <c r="D1232" s="117"/>
      <c r="E1232" s="117"/>
      <c r="F1232" s="117"/>
      <c r="H1232" s="117"/>
      <c r="I1232" s="117"/>
      <c r="J1232" s="117"/>
      <c r="K1232" s="117"/>
      <c r="L1232" s="117"/>
      <c r="M1232" s="117"/>
      <c r="N1232" s="117"/>
      <c r="O1232" s="117"/>
      <c r="P1232" s="137"/>
      <c r="Q1232" s="117"/>
      <c r="R1232" s="117"/>
      <c r="S1232" s="117"/>
      <c r="T1232" s="117"/>
    </row>
    <row r="1233" s="111" customFormat="1" customHeight="1" spans="4:20">
      <c r="D1233" s="117"/>
      <c r="E1233" s="117"/>
      <c r="F1233" s="117"/>
      <c r="H1233" s="117"/>
      <c r="I1233" s="117"/>
      <c r="J1233" s="117"/>
      <c r="K1233" s="117"/>
      <c r="L1233" s="117"/>
      <c r="M1233" s="117"/>
      <c r="N1233" s="117"/>
      <c r="O1233" s="117"/>
      <c r="P1233" s="137"/>
      <c r="Q1233" s="117"/>
      <c r="R1233" s="117"/>
      <c r="S1233" s="117"/>
      <c r="T1233" s="117"/>
    </row>
    <row r="1234" s="111" customFormat="1" customHeight="1" spans="4:20">
      <c r="D1234" s="117"/>
      <c r="E1234" s="117"/>
      <c r="F1234" s="117"/>
      <c r="H1234" s="117"/>
      <c r="I1234" s="117"/>
      <c r="J1234" s="117"/>
      <c r="K1234" s="117"/>
      <c r="L1234" s="117"/>
      <c r="M1234" s="117"/>
      <c r="N1234" s="117"/>
      <c r="O1234" s="117"/>
      <c r="P1234" s="137"/>
      <c r="Q1234" s="117"/>
      <c r="R1234" s="117"/>
      <c r="S1234" s="117"/>
      <c r="T1234" s="117"/>
    </row>
    <row r="1235" s="111" customFormat="1" customHeight="1" spans="4:20">
      <c r="D1235" s="117"/>
      <c r="E1235" s="117"/>
      <c r="F1235" s="117"/>
      <c r="H1235" s="117"/>
      <c r="I1235" s="117"/>
      <c r="J1235" s="117"/>
      <c r="K1235" s="117"/>
      <c r="L1235" s="117"/>
      <c r="M1235" s="117"/>
      <c r="N1235" s="117"/>
      <c r="O1235" s="117"/>
      <c r="P1235" s="137"/>
      <c r="Q1235" s="117"/>
      <c r="R1235" s="117"/>
      <c r="S1235" s="117"/>
      <c r="T1235" s="117"/>
    </row>
    <row r="1236" s="111" customFormat="1" customHeight="1" spans="4:20">
      <c r="D1236" s="117"/>
      <c r="E1236" s="117"/>
      <c r="F1236" s="117"/>
      <c r="H1236" s="117"/>
      <c r="I1236" s="117"/>
      <c r="J1236" s="117"/>
      <c r="K1236" s="117"/>
      <c r="L1236" s="117"/>
      <c r="M1236" s="117"/>
      <c r="N1236" s="117"/>
      <c r="O1236" s="117"/>
      <c r="P1236" s="137"/>
      <c r="Q1236" s="117"/>
      <c r="R1236" s="117"/>
      <c r="S1236" s="117"/>
      <c r="T1236" s="117"/>
    </row>
    <row r="1237" s="111" customFormat="1" customHeight="1" spans="4:20">
      <c r="D1237" s="117"/>
      <c r="E1237" s="117"/>
      <c r="F1237" s="117"/>
      <c r="H1237" s="117"/>
      <c r="I1237" s="117"/>
      <c r="J1237" s="117"/>
      <c r="K1237" s="117"/>
      <c r="L1237" s="117"/>
      <c r="M1237" s="117"/>
      <c r="N1237" s="117"/>
      <c r="O1237" s="117"/>
      <c r="P1237" s="137"/>
      <c r="Q1237" s="117"/>
      <c r="R1237" s="117"/>
      <c r="S1237" s="117"/>
      <c r="T1237" s="117"/>
    </row>
    <row r="1238" s="111" customFormat="1" customHeight="1" spans="4:20">
      <c r="D1238" s="117"/>
      <c r="E1238" s="117"/>
      <c r="F1238" s="117"/>
      <c r="H1238" s="117"/>
      <c r="I1238" s="117"/>
      <c r="J1238" s="117"/>
      <c r="K1238" s="117"/>
      <c r="L1238" s="117"/>
      <c r="M1238" s="117"/>
      <c r="N1238" s="117"/>
      <c r="O1238" s="117"/>
      <c r="P1238" s="137"/>
      <c r="Q1238" s="117"/>
      <c r="R1238" s="117"/>
      <c r="S1238" s="117"/>
      <c r="T1238" s="117"/>
    </row>
    <row r="1239" s="111" customFormat="1" customHeight="1" spans="4:20">
      <c r="D1239" s="117"/>
      <c r="E1239" s="117"/>
      <c r="F1239" s="117"/>
      <c r="H1239" s="117"/>
      <c r="I1239" s="117"/>
      <c r="J1239" s="117"/>
      <c r="K1239" s="117"/>
      <c r="L1239" s="117"/>
      <c r="M1239" s="117"/>
      <c r="N1239" s="117"/>
      <c r="O1239" s="117"/>
      <c r="P1239" s="137"/>
      <c r="Q1239" s="117"/>
      <c r="R1239" s="117"/>
      <c r="S1239" s="117"/>
      <c r="T1239" s="117"/>
    </row>
    <row r="1240" s="111" customFormat="1" customHeight="1" spans="4:20">
      <c r="D1240" s="117"/>
      <c r="E1240" s="117"/>
      <c r="F1240" s="117"/>
      <c r="H1240" s="117"/>
      <c r="I1240" s="117"/>
      <c r="J1240" s="117"/>
      <c r="K1240" s="117"/>
      <c r="L1240" s="117"/>
      <c r="M1240" s="117"/>
      <c r="N1240" s="117"/>
      <c r="O1240" s="117"/>
      <c r="P1240" s="137"/>
      <c r="Q1240" s="117"/>
      <c r="R1240" s="117"/>
      <c r="S1240" s="117"/>
      <c r="T1240" s="117"/>
    </row>
    <row r="1241" s="111" customFormat="1" customHeight="1" spans="4:20">
      <c r="D1241" s="117"/>
      <c r="E1241" s="117"/>
      <c r="F1241" s="117"/>
      <c r="H1241" s="117"/>
      <c r="I1241" s="117"/>
      <c r="J1241" s="117"/>
      <c r="K1241" s="117"/>
      <c r="L1241" s="117"/>
      <c r="M1241" s="117"/>
      <c r="N1241" s="117"/>
      <c r="O1241" s="117"/>
      <c r="P1241" s="137"/>
      <c r="Q1241" s="117"/>
      <c r="R1241" s="117"/>
      <c r="S1241" s="117"/>
      <c r="T1241" s="117"/>
    </row>
    <row r="1242" s="111" customFormat="1" customHeight="1" spans="4:20">
      <c r="D1242" s="117"/>
      <c r="E1242" s="117"/>
      <c r="F1242" s="117"/>
      <c r="H1242" s="117"/>
      <c r="I1242" s="117"/>
      <c r="J1242" s="117"/>
      <c r="K1242" s="117"/>
      <c r="L1242" s="117"/>
      <c r="M1242" s="117"/>
      <c r="N1242" s="117"/>
      <c r="O1242" s="117"/>
      <c r="P1242" s="137"/>
      <c r="Q1242" s="117"/>
      <c r="R1242" s="117"/>
      <c r="S1242" s="117"/>
      <c r="T1242" s="117"/>
    </row>
    <row r="1243" s="111" customFormat="1" customHeight="1" spans="4:20">
      <c r="D1243" s="117"/>
      <c r="E1243" s="117"/>
      <c r="F1243" s="117"/>
      <c r="H1243" s="117"/>
      <c r="I1243" s="117"/>
      <c r="J1243" s="117"/>
      <c r="K1243" s="117"/>
      <c r="L1243" s="117"/>
      <c r="M1243" s="117"/>
      <c r="N1243" s="117"/>
      <c r="O1243" s="117"/>
      <c r="P1243" s="137"/>
      <c r="Q1243" s="117"/>
      <c r="R1243" s="117"/>
      <c r="S1243" s="117"/>
      <c r="T1243" s="117"/>
    </row>
    <row r="1244" s="111" customFormat="1" customHeight="1" spans="4:20">
      <c r="D1244" s="117"/>
      <c r="E1244" s="117"/>
      <c r="F1244" s="117"/>
      <c r="H1244" s="117"/>
      <c r="I1244" s="117"/>
      <c r="J1244" s="117"/>
      <c r="K1244" s="117"/>
      <c r="L1244" s="117"/>
      <c r="M1244" s="117"/>
      <c r="N1244" s="117"/>
      <c r="O1244" s="117"/>
      <c r="P1244" s="137"/>
      <c r="Q1244" s="117"/>
      <c r="R1244" s="117"/>
      <c r="S1244" s="117"/>
      <c r="T1244" s="117"/>
    </row>
    <row r="1245" s="111" customFormat="1" customHeight="1" spans="4:20">
      <c r="D1245" s="117"/>
      <c r="E1245" s="117"/>
      <c r="F1245" s="117"/>
      <c r="H1245" s="117"/>
      <c r="I1245" s="117"/>
      <c r="J1245" s="117"/>
      <c r="K1245" s="117"/>
      <c r="L1245" s="117"/>
      <c r="M1245" s="117"/>
      <c r="N1245" s="117"/>
      <c r="O1245" s="117"/>
      <c r="P1245" s="137"/>
      <c r="Q1245" s="117"/>
      <c r="R1245" s="117"/>
      <c r="S1245" s="117"/>
      <c r="T1245" s="117"/>
    </row>
    <row r="1246" s="111" customFormat="1" customHeight="1" spans="4:20">
      <c r="D1246" s="117"/>
      <c r="E1246" s="117"/>
      <c r="F1246" s="117"/>
      <c r="H1246" s="117"/>
      <c r="I1246" s="117"/>
      <c r="J1246" s="117"/>
      <c r="K1246" s="117"/>
      <c r="L1246" s="117"/>
      <c r="M1246" s="117"/>
      <c r="N1246" s="117"/>
      <c r="O1246" s="117"/>
      <c r="P1246" s="137"/>
      <c r="Q1246" s="117"/>
      <c r="R1246" s="117"/>
      <c r="S1246" s="117"/>
      <c r="T1246" s="117"/>
    </row>
    <row r="1247" s="111" customFormat="1" customHeight="1" spans="4:20">
      <c r="D1247" s="117"/>
      <c r="E1247" s="117"/>
      <c r="F1247" s="117"/>
      <c r="H1247" s="117"/>
      <c r="I1247" s="117"/>
      <c r="J1247" s="117"/>
      <c r="K1247" s="117"/>
      <c r="L1247" s="117"/>
      <c r="M1247" s="117"/>
      <c r="N1247" s="117"/>
      <c r="O1247" s="117"/>
      <c r="P1247" s="137"/>
      <c r="Q1247" s="117"/>
      <c r="R1247" s="117"/>
      <c r="S1247" s="117"/>
      <c r="T1247" s="117"/>
    </row>
    <row r="1248" s="111" customFormat="1" customHeight="1" spans="4:20">
      <c r="D1248" s="117"/>
      <c r="E1248" s="117"/>
      <c r="F1248" s="117"/>
      <c r="H1248" s="117"/>
      <c r="I1248" s="117"/>
      <c r="J1248" s="117"/>
      <c r="K1248" s="117"/>
      <c r="L1248" s="117"/>
      <c r="M1248" s="117"/>
      <c r="N1248" s="117"/>
      <c r="O1248" s="117"/>
      <c r="P1248" s="137"/>
      <c r="Q1248" s="117"/>
      <c r="R1248" s="117"/>
      <c r="S1248" s="117"/>
      <c r="T1248" s="117"/>
    </row>
    <row r="1249" s="111" customFormat="1" customHeight="1" spans="4:20">
      <c r="D1249" s="117"/>
      <c r="E1249" s="117"/>
      <c r="F1249" s="117"/>
      <c r="H1249" s="117"/>
      <c r="I1249" s="117"/>
      <c r="J1249" s="117"/>
      <c r="K1249" s="117"/>
      <c r="L1249" s="117"/>
      <c r="M1249" s="117"/>
      <c r="N1249" s="117"/>
      <c r="O1249" s="117"/>
      <c r="P1249" s="137"/>
      <c r="Q1249" s="117"/>
      <c r="R1249" s="117"/>
      <c r="S1249" s="117"/>
      <c r="T1249" s="117"/>
    </row>
    <row r="1250" s="111" customFormat="1" customHeight="1" spans="4:20">
      <c r="D1250" s="117"/>
      <c r="E1250" s="117"/>
      <c r="F1250" s="117"/>
      <c r="H1250" s="117"/>
      <c r="I1250" s="117"/>
      <c r="J1250" s="117"/>
      <c r="K1250" s="117"/>
      <c r="L1250" s="117"/>
      <c r="M1250" s="117"/>
      <c r="N1250" s="117"/>
      <c r="O1250" s="117"/>
      <c r="P1250" s="137"/>
      <c r="Q1250" s="117"/>
      <c r="R1250" s="117"/>
      <c r="S1250" s="117"/>
      <c r="T1250" s="117"/>
    </row>
    <row r="1251" s="111" customFormat="1" customHeight="1" spans="4:20">
      <c r="D1251" s="117"/>
      <c r="E1251" s="117"/>
      <c r="F1251" s="117"/>
      <c r="H1251" s="117"/>
      <c r="I1251" s="117"/>
      <c r="J1251" s="117"/>
      <c r="K1251" s="117"/>
      <c r="L1251" s="117"/>
      <c r="M1251" s="117"/>
      <c r="N1251" s="117"/>
      <c r="O1251" s="117"/>
      <c r="P1251" s="137"/>
      <c r="Q1251" s="117"/>
      <c r="R1251" s="117"/>
      <c r="S1251" s="117"/>
      <c r="T1251" s="117"/>
    </row>
    <row r="1252" s="111" customFormat="1" customHeight="1" spans="4:20">
      <c r="D1252" s="117"/>
      <c r="E1252" s="117"/>
      <c r="F1252" s="117"/>
      <c r="H1252" s="117"/>
      <c r="I1252" s="117"/>
      <c r="J1252" s="117"/>
      <c r="K1252" s="117"/>
      <c r="L1252" s="117"/>
      <c r="M1252" s="117"/>
      <c r="N1252" s="117"/>
      <c r="O1252" s="117"/>
      <c r="P1252" s="137"/>
      <c r="Q1252" s="117"/>
      <c r="R1252" s="117"/>
      <c r="S1252" s="117"/>
      <c r="T1252" s="117"/>
    </row>
    <row r="1253" s="111" customFormat="1" customHeight="1" spans="4:20">
      <c r="D1253" s="117"/>
      <c r="E1253" s="117"/>
      <c r="F1253" s="117"/>
      <c r="H1253" s="117"/>
      <c r="I1253" s="117"/>
      <c r="J1253" s="117"/>
      <c r="K1253" s="117"/>
      <c r="L1253" s="117"/>
      <c r="M1253" s="117"/>
      <c r="N1253" s="117"/>
      <c r="O1253" s="117"/>
      <c r="P1253" s="137"/>
      <c r="Q1253" s="117"/>
      <c r="R1253" s="117"/>
      <c r="S1253" s="117"/>
      <c r="T1253" s="117"/>
    </row>
    <row r="1254" s="111" customFormat="1" customHeight="1" spans="4:20">
      <c r="D1254" s="117"/>
      <c r="E1254" s="117"/>
      <c r="F1254" s="117"/>
      <c r="H1254" s="117"/>
      <c r="I1254" s="117"/>
      <c r="J1254" s="117"/>
      <c r="K1254" s="117"/>
      <c r="L1254" s="117"/>
      <c r="M1254" s="117"/>
      <c r="N1254" s="117"/>
      <c r="O1254" s="117"/>
      <c r="P1254" s="137"/>
      <c r="Q1254" s="117"/>
      <c r="R1254" s="117"/>
      <c r="S1254" s="117"/>
      <c r="T1254" s="117"/>
    </row>
    <row r="1255" s="111" customFormat="1" customHeight="1" spans="4:20">
      <c r="D1255" s="117"/>
      <c r="E1255" s="117"/>
      <c r="F1255" s="117"/>
      <c r="H1255" s="117"/>
      <c r="I1255" s="117"/>
      <c r="J1255" s="117"/>
      <c r="K1255" s="117"/>
      <c r="L1255" s="117"/>
      <c r="M1255" s="117"/>
      <c r="N1255" s="117"/>
      <c r="O1255" s="117"/>
      <c r="P1255" s="137"/>
      <c r="Q1255" s="117"/>
      <c r="R1255" s="117"/>
      <c r="S1255" s="117"/>
      <c r="T1255" s="117"/>
    </row>
    <row r="1256" s="111" customFormat="1" customHeight="1" spans="4:20">
      <c r="D1256" s="117"/>
      <c r="E1256" s="117"/>
      <c r="F1256" s="117"/>
      <c r="H1256" s="117"/>
      <c r="I1256" s="117"/>
      <c r="J1256" s="117"/>
      <c r="K1256" s="117"/>
      <c r="L1256" s="117"/>
      <c r="M1256" s="117"/>
      <c r="N1256" s="117"/>
      <c r="O1256" s="117"/>
      <c r="P1256" s="137"/>
      <c r="Q1256" s="117"/>
      <c r="R1256" s="117"/>
      <c r="S1256" s="117"/>
      <c r="T1256" s="117"/>
    </row>
    <row r="1257" s="111" customFormat="1" customHeight="1" spans="4:20">
      <c r="D1257" s="117"/>
      <c r="E1257" s="117"/>
      <c r="F1257" s="117"/>
      <c r="H1257" s="117"/>
      <c r="I1257" s="117"/>
      <c r="J1257" s="117"/>
      <c r="K1257" s="117"/>
      <c r="L1257" s="117"/>
      <c r="M1257" s="117"/>
      <c r="N1257" s="117"/>
      <c r="O1257" s="117"/>
      <c r="P1257" s="137"/>
      <c r="Q1257" s="117"/>
      <c r="R1257" s="117"/>
      <c r="S1257" s="117"/>
      <c r="T1257" s="117"/>
    </row>
    <row r="1258" s="111" customFormat="1" customHeight="1" spans="4:20">
      <c r="D1258" s="117"/>
      <c r="E1258" s="117"/>
      <c r="F1258" s="117"/>
      <c r="H1258" s="117"/>
      <c r="I1258" s="117"/>
      <c r="J1258" s="117"/>
      <c r="K1258" s="117"/>
      <c r="L1258" s="117"/>
      <c r="M1258" s="117"/>
      <c r="N1258" s="117"/>
      <c r="O1258" s="117"/>
      <c r="P1258" s="137"/>
      <c r="Q1258" s="117"/>
      <c r="R1258" s="117"/>
      <c r="S1258" s="117"/>
      <c r="T1258" s="117"/>
    </row>
    <row r="1259" s="111" customFormat="1" customHeight="1" spans="4:20">
      <c r="D1259" s="117"/>
      <c r="E1259" s="117"/>
      <c r="F1259" s="117"/>
      <c r="H1259" s="117"/>
      <c r="I1259" s="117"/>
      <c r="J1259" s="117"/>
      <c r="K1259" s="117"/>
      <c r="L1259" s="117"/>
      <c r="M1259" s="117"/>
      <c r="N1259" s="117"/>
      <c r="O1259" s="117"/>
      <c r="P1259" s="137"/>
      <c r="Q1259" s="117"/>
      <c r="R1259" s="117"/>
      <c r="S1259" s="117"/>
      <c r="T1259" s="117"/>
    </row>
    <row r="1260" s="111" customFormat="1" customHeight="1" spans="4:20">
      <c r="D1260" s="117"/>
      <c r="E1260" s="117"/>
      <c r="F1260" s="117"/>
      <c r="H1260" s="117"/>
      <c r="I1260" s="117"/>
      <c r="J1260" s="117"/>
      <c r="K1260" s="117"/>
      <c r="L1260" s="117"/>
      <c r="M1260" s="117"/>
      <c r="N1260" s="117"/>
      <c r="O1260" s="117"/>
      <c r="P1260" s="137"/>
      <c r="Q1260" s="117"/>
      <c r="R1260" s="117"/>
      <c r="S1260" s="117"/>
      <c r="T1260" s="117"/>
    </row>
    <row r="1261" s="111" customFormat="1" customHeight="1" spans="4:20">
      <c r="D1261" s="117"/>
      <c r="E1261" s="117"/>
      <c r="F1261" s="117"/>
      <c r="H1261" s="117"/>
      <c r="I1261" s="117"/>
      <c r="J1261" s="117"/>
      <c r="K1261" s="117"/>
      <c r="L1261" s="117"/>
      <c r="M1261" s="117"/>
      <c r="N1261" s="117"/>
      <c r="O1261" s="117"/>
      <c r="P1261" s="137"/>
      <c r="Q1261" s="117"/>
      <c r="R1261" s="117"/>
      <c r="S1261" s="117"/>
      <c r="T1261" s="117"/>
    </row>
    <row r="1262" s="111" customFormat="1" customHeight="1" spans="4:20">
      <c r="D1262" s="117"/>
      <c r="E1262" s="117"/>
      <c r="F1262" s="117"/>
      <c r="H1262" s="117"/>
      <c r="I1262" s="117"/>
      <c r="J1262" s="117"/>
      <c r="K1262" s="117"/>
      <c r="L1262" s="117"/>
      <c r="M1262" s="117"/>
      <c r="N1262" s="117"/>
      <c r="O1262" s="117"/>
      <c r="P1262" s="137"/>
      <c r="Q1262" s="117"/>
      <c r="R1262" s="117"/>
      <c r="S1262" s="117"/>
      <c r="T1262" s="117"/>
    </row>
    <row r="1263" s="111" customFormat="1" customHeight="1" spans="4:20">
      <c r="D1263" s="117"/>
      <c r="E1263" s="117"/>
      <c r="F1263" s="117"/>
      <c r="H1263" s="117"/>
      <c r="I1263" s="117"/>
      <c r="J1263" s="117"/>
      <c r="K1263" s="117"/>
      <c r="L1263" s="117"/>
      <c r="M1263" s="117"/>
      <c r="N1263" s="117"/>
      <c r="O1263" s="117"/>
      <c r="P1263" s="137"/>
      <c r="Q1263" s="117"/>
      <c r="R1263" s="117"/>
      <c r="S1263" s="117"/>
      <c r="T1263" s="117"/>
    </row>
    <row r="1264" s="111" customFormat="1" customHeight="1" spans="4:20">
      <c r="D1264" s="117"/>
      <c r="E1264" s="117"/>
      <c r="F1264" s="117"/>
      <c r="H1264" s="117"/>
      <c r="I1264" s="117"/>
      <c r="J1264" s="117"/>
      <c r="K1264" s="117"/>
      <c r="L1264" s="117"/>
      <c r="M1264" s="117"/>
      <c r="N1264" s="117"/>
      <c r="O1264" s="117"/>
      <c r="P1264" s="137"/>
      <c r="Q1264" s="117"/>
      <c r="R1264" s="117"/>
      <c r="S1264" s="117"/>
      <c r="T1264" s="117"/>
    </row>
    <row r="1265" s="111" customFormat="1" customHeight="1" spans="4:20">
      <c r="D1265" s="117"/>
      <c r="E1265" s="117"/>
      <c r="F1265" s="117"/>
      <c r="H1265" s="117"/>
      <c r="I1265" s="117"/>
      <c r="J1265" s="117"/>
      <c r="K1265" s="117"/>
      <c r="L1265" s="117"/>
      <c r="M1265" s="117"/>
      <c r="N1265" s="117"/>
      <c r="O1265" s="117"/>
      <c r="P1265" s="137"/>
      <c r="Q1265" s="117"/>
      <c r="R1265" s="117"/>
      <c r="S1265" s="117"/>
      <c r="T1265" s="117"/>
    </row>
    <row r="1266" s="111" customFormat="1" customHeight="1" spans="4:20">
      <c r="D1266" s="117"/>
      <c r="E1266" s="117"/>
      <c r="F1266" s="117"/>
      <c r="H1266" s="117"/>
      <c r="I1266" s="117"/>
      <c r="J1266" s="117"/>
      <c r="K1266" s="117"/>
      <c r="L1266" s="117"/>
      <c r="M1266" s="117"/>
      <c r="N1266" s="117"/>
      <c r="O1266" s="117"/>
      <c r="P1266" s="137"/>
      <c r="Q1266" s="117"/>
      <c r="R1266" s="117"/>
      <c r="S1266" s="117"/>
      <c r="T1266" s="117"/>
    </row>
    <row r="1267" s="111" customFormat="1" customHeight="1" spans="4:20">
      <c r="D1267" s="117"/>
      <c r="E1267" s="117"/>
      <c r="F1267" s="117"/>
      <c r="H1267" s="117"/>
      <c r="I1267" s="117"/>
      <c r="J1267" s="117"/>
      <c r="K1267" s="117"/>
      <c r="L1267" s="117"/>
      <c r="M1267" s="117"/>
      <c r="N1267" s="117"/>
      <c r="O1267" s="117"/>
      <c r="P1267" s="137"/>
      <c r="Q1267" s="117"/>
      <c r="R1267" s="117"/>
      <c r="S1267" s="117"/>
      <c r="T1267" s="117"/>
    </row>
    <row r="1268" s="111" customFormat="1" customHeight="1" spans="4:20">
      <c r="D1268" s="117"/>
      <c r="E1268" s="117"/>
      <c r="F1268" s="117"/>
      <c r="H1268" s="117"/>
      <c r="I1268" s="117"/>
      <c r="J1268" s="117"/>
      <c r="K1268" s="117"/>
      <c r="L1268" s="117"/>
      <c r="M1268" s="117"/>
      <c r="N1268" s="117"/>
      <c r="O1268" s="117"/>
      <c r="P1268" s="137"/>
      <c r="Q1268" s="117"/>
      <c r="R1268" s="117"/>
      <c r="S1268" s="117"/>
      <c r="T1268" s="117"/>
    </row>
    <row r="1269" s="111" customFormat="1" customHeight="1" spans="4:20">
      <c r="D1269" s="117"/>
      <c r="E1269" s="117"/>
      <c r="F1269" s="117"/>
      <c r="H1269" s="117"/>
      <c r="I1269" s="117"/>
      <c r="J1269" s="117"/>
      <c r="K1269" s="117"/>
      <c r="L1269" s="117"/>
      <c r="M1269" s="117"/>
      <c r="N1269" s="117"/>
      <c r="O1269" s="117"/>
      <c r="P1269" s="137"/>
      <c r="Q1269" s="117"/>
      <c r="R1269" s="117"/>
      <c r="S1269" s="117"/>
      <c r="T1269" s="117"/>
    </row>
    <row r="1270" s="111" customFormat="1" customHeight="1" spans="4:20">
      <c r="D1270" s="117"/>
      <c r="E1270" s="117"/>
      <c r="F1270" s="117"/>
      <c r="H1270" s="117"/>
      <c r="I1270" s="117"/>
      <c r="J1270" s="117"/>
      <c r="K1270" s="117"/>
      <c r="L1270" s="117"/>
      <c r="M1270" s="117"/>
      <c r="N1270" s="117"/>
      <c r="O1270" s="117"/>
      <c r="P1270" s="137"/>
      <c r="Q1270" s="117"/>
      <c r="R1270" s="117"/>
      <c r="S1270" s="117"/>
      <c r="T1270" s="117"/>
    </row>
    <row r="1271" s="111" customFormat="1" customHeight="1" spans="4:20">
      <c r="D1271" s="117"/>
      <c r="E1271" s="117"/>
      <c r="F1271" s="117"/>
      <c r="H1271" s="117"/>
      <c r="I1271" s="117"/>
      <c r="J1271" s="117"/>
      <c r="K1271" s="117"/>
      <c r="L1271" s="117"/>
      <c r="M1271" s="117"/>
      <c r="N1271" s="117"/>
      <c r="O1271" s="117"/>
      <c r="P1271" s="137"/>
      <c r="Q1271" s="117"/>
      <c r="R1271" s="117"/>
      <c r="S1271" s="117"/>
      <c r="T1271" s="117"/>
    </row>
    <row r="1272" s="111" customFormat="1" customHeight="1" spans="4:20">
      <c r="D1272" s="117"/>
      <c r="E1272" s="117"/>
      <c r="F1272" s="117"/>
      <c r="H1272" s="117"/>
      <c r="I1272" s="117"/>
      <c r="J1272" s="117"/>
      <c r="K1272" s="117"/>
      <c r="L1272" s="117"/>
      <c r="M1272" s="117"/>
      <c r="N1272" s="117"/>
      <c r="O1272" s="117"/>
      <c r="P1272" s="137"/>
      <c r="Q1272" s="117"/>
      <c r="R1272" s="117"/>
      <c r="S1272" s="117"/>
      <c r="T1272" s="117"/>
    </row>
    <row r="1273" s="111" customFormat="1" customHeight="1" spans="4:20">
      <c r="D1273" s="117"/>
      <c r="E1273" s="117"/>
      <c r="F1273" s="117"/>
      <c r="H1273" s="117"/>
      <c r="I1273" s="117"/>
      <c r="J1273" s="117"/>
      <c r="K1273" s="117"/>
      <c r="L1273" s="117"/>
      <c r="M1273" s="117"/>
      <c r="N1273" s="117"/>
      <c r="O1273" s="117"/>
      <c r="P1273" s="137"/>
      <c r="Q1273" s="117"/>
      <c r="R1273" s="117"/>
      <c r="S1273" s="117"/>
      <c r="T1273" s="117"/>
    </row>
    <row r="1274" s="111" customFormat="1" customHeight="1" spans="4:20">
      <c r="D1274" s="117"/>
      <c r="E1274" s="117"/>
      <c r="F1274" s="117"/>
      <c r="H1274" s="117"/>
      <c r="I1274" s="117"/>
      <c r="J1274" s="117"/>
      <c r="K1274" s="117"/>
      <c r="L1274" s="117"/>
      <c r="M1274" s="117"/>
      <c r="N1274" s="117"/>
      <c r="O1274" s="117"/>
      <c r="P1274" s="137"/>
      <c r="Q1274" s="117"/>
      <c r="R1274" s="117"/>
      <c r="S1274" s="117"/>
      <c r="T1274" s="117"/>
    </row>
    <row r="1275" s="111" customFormat="1" customHeight="1" spans="4:20">
      <c r="D1275" s="117"/>
      <c r="E1275" s="117"/>
      <c r="F1275" s="117"/>
      <c r="H1275" s="117"/>
      <c r="I1275" s="117"/>
      <c r="J1275" s="117"/>
      <c r="K1275" s="117"/>
      <c r="L1275" s="117"/>
      <c r="M1275" s="117"/>
      <c r="N1275" s="117"/>
      <c r="O1275" s="117"/>
      <c r="P1275" s="137"/>
      <c r="Q1275" s="117"/>
      <c r="R1275" s="117"/>
      <c r="S1275" s="117"/>
      <c r="T1275" s="117"/>
    </row>
    <row r="1276" s="111" customFormat="1" customHeight="1" spans="4:20">
      <c r="D1276" s="117"/>
      <c r="E1276" s="117"/>
      <c r="F1276" s="117"/>
      <c r="H1276" s="117"/>
      <c r="I1276" s="117"/>
      <c r="J1276" s="117"/>
      <c r="K1276" s="117"/>
      <c r="L1276" s="117"/>
      <c r="M1276" s="117"/>
      <c r="N1276" s="117"/>
      <c r="O1276" s="117"/>
      <c r="P1276" s="137"/>
      <c r="Q1276" s="117"/>
      <c r="R1276" s="117"/>
      <c r="S1276" s="117"/>
      <c r="T1276" s="117"/>
    </row>
    <row r="1277" s="111" customFormat="1" customHeight="1" spans="4:20">
      <c r="D1277" s="117"/>
      <c r="E1277" s="117"/>
      <c r="F1277" s="117"/>
      <c r="H1277" s="117"/>
      <c r="I1277" s="117"/>
      <c r="J1277" s="117"/>
      <c r="K1277" s="117"/>
      <c r="L1277" s="117"/>
      <c r="M1277" s="117"/>
      <c r="N1277" s="117"/>
      <c r="O1277" s="117"/>
      <c r="P1277" s="137"/>
      <c r="Q1277" s="117"/>
      <c r="R1277" s="117"/>
      <c r="S1277" s="117"/>
      <c r="T1277" s="117"/>
    </row>
    <row r="1278" s="111" customFormat="1" customHeight="1" spans="4:20">
      <c r="D1278" s="117"/>
      <c r="E1278" s="117"/>
      <c r="F1278" s="117"/>
      <c r="H1278" s="117"/>
      <c r="I1278" s="117"/>
      <c r="J1278" s="117"/>
      <c r="K1278" s="117"/>
      <c r="L1278" s="117"/>
      <c r="M1278" s="117"/>
      <c r="N1278" s="117"/>
      <c r="O1278" s="117"/>
      <c r="P1278" s="137"/>
      <c r="Q1278" s="117"/>
      <c r="R1278" s="117"/>
      <c r="S1278" s="117"/>
      <c r="T1278" s="117"/>
    </row>
    <row r="1279" s="111" customFormat="1" customHeight="1" spans="4:20">
      <c r="D1279" s="117"/>
      <c r="E1279" s="117"/>
      <c r="F1279" s="117"/>
      <c r="H1279" s="117"/>
      <c r="I1279" s="117"/>
      <c r="J1279" s="117"/>
      <c r="K1279" s="117"/>
      <c r="L1279" s="117"/>
      <c r="M1279" s="117"/>
      <c r="N1279" s="117"/>
      <c r="O1279" s="117"/>
      <c r="P1279" s="137"/>
      <c r="Q1279" s="117"/>
      <c r="R1279" s="117"/>
      <c r="S1279" s="117"/>
      <c r="T1279" s="117"/>
    </row>
    <row r="1280" s="111" customFormat="1" customHeight="1" spans="4:20">
      <c r="D1280" s="117"/>
      <c r="E1280" s="117"/>
      <c r="F1280" s="117"/>
      <c r="H1280" s="117"/>
      <c r="I1280" s="117"/>
      <c r="J1280" s="117"/>
      <c r="K1280" s="117"/>
      <c r="L1280" s="117"/>
      <c r="M1280" s="117"/>
      <c r="N1280" s="117"/>
      <c r="O1280" s="117"/>
      <c r="P1280" s="137"/>
      <c r="Q1280" s="117"/>
      <c r="R1280" s="117"/>
      <c r="S1280" s="117"/>
      <c r="T1280" s="117"/>
    </row>
    <row r="1281" s="111" customFormat="1" customHeight="1" spans="4:20">
      <c r="D1281" s="117"/>
      <c r="E1281" s="117"/>
      <c r="F1281" s="117"/>
      <c r="H1281" s="117"/>
      <c r="I1281" s="117"/>
      <c r="J1281" s="117"/>
      <c r="K1281" s="117"/>
      <c r="L1281" s="117"/>
      <c r="M1281" s="117"/>
      <c r="N1281" s="117"/>
      <c r="O1281" s="117"/>
      <c r="P1281" s="137"/>
      <c r="Q1281" s="117"/>
      <c r="R1281" s="117"/>
      <c r="S1281" s="117"/>
      <c r="T1281" s="117"/>
    </row>
    <row r="1282" s="111" customFormat="1" customHeight="1" spans="4:20">
      <c r="D1282" s="117"/>
      <c r="E1282" s="117"/>
      <c r="F1282" s="117"/>
      <c r="H1282" s="117"/>
      <c r="I1282" s="117"/>
      <c r="J1282" s="117"/>
      <c r="K1282" s="117"/>
      <c r="L1282" s="117"/>
      <c r="M1282" s="117"/>
      <c r="N1282" s="117"/>
      <c r="O1282" s="117"/>
      <c r="P1282" s="137"/>
      <c r="Q1282" s="117"/>
      <c r="R1282" s="117"/>
      <c r="S1282" s="117"/>
      <c r="T1282" s="117"/>
    </row>
    <row r="1283" s="111" customFormat="1" customHeight="1" spans="4:20">
      <c r="D1283" s="117"/>
      <c r="E1283" s="117"/>
      <c r="F1283" s="117"/>
      <c r="H1283" s="117"/>
      <c r="I1283" s="117"/>
      <c r="J1283" s="117"/>
      <c r="K1283" s="117"/>
      <c r="L1283" s="117"/>
      <c r="M1283" s="117"/>
      <c r="N1283" s="117"/>
      <c r="O1283" s="117"/>
      <c r="P1283" s="137"/>
      <c r="Q1283" s="117"/>
      <c r="R1283" s="117"/>
      <c r="S1283" s="117"/>
      <c r="T1283" s="117"/>
    </row>
    <row r="1284" s="111" customFormat="1" customHeight="1" spans="4:20">
      <c r="D1284" s="117"/>
      <c r="E1284" s="117"/>
      <c r="F1284" s="117"/>
      <c r="H1284" s="117"/>
      <c r="I1284" s="117"/>
      <c r="J1284" s="117"/>
      <c r="K1284" s="117"/>
      <c r="L1284" s="117"/>
      <c r="M1284" s="117"/>
      <c r="N1284" s="117"/>
      <c r="O1284" s="117"/>
      <c r="P1284" s="137"/>
      <c r="Q1284" s="117"/>
      <c r="R1284" s="117"/>
      <c r="S1284" s="117"/>
      <c r="T1284" s="117"/>
    </row>
    <row r="1285" s="111" customFormat="1" customHeight="1" spans="4:20">
      <c r="D1285" s="117"/>
      <c r="E1285" s="117"/>
      <c r="F1285" s="117"/>
      <c r="H1285" s="117"/>
      <c r="I1285" s="117"/>
      <c r="J1285" s="117"/>
      <c r="K1285" s="117"/>
      <c r="L1285" s="117"/>
      <c r="M1285" s="117"/>
      <c r="N1285" s="117"/>
      <c r="O1285" s="117"/>
      <c r="P1285" s="137"/>
      <c r="Q1285" s="117"/>
      <c r="R1285" s="117"/>
      <c r="S1285" s="117"/>
      <c r="T1285" s="117"/>
    </row>
    <row r="1286" s="111" customFormat="1" customHeight="1" spans="4:20">
      <c r="D1286" s="117"/>
      <c r="E1286" s="117"/>
      <c r="F1286" s="117"/>
      <c r="H1286" s="117"/>
      <c r="I1286" s="117"/>
      <c r="J1286" s="117"/>
      <c r="K1286" s="117"/>
      <c r="L1286" s="117"/>
      <c r="M1286" s="117"/>
      <c r="N1286" s="117"/>
      <c r="O1286" s="117"/>
      <c r="P1286" s="137"/>
      <c r="Q1286" s="117"/>
      <c r="R1286" s="117"/>
      <c r="S1286" s="117"/>
      <c r="T1286" s="117"/>
    </row>
    <row r="1287" s="111" customFormat="1" customHeight="1" spans="4:20">
      <c r="D1287" s="117"/>
      <c r="E1287" s="117"/>
      <c r="F1287" s="117"/>
      <c r="H1287" s="117"/>
      <c r="I1287" s="117"/>
      <c r="J1287" s="117"/>
      <c r="K1287" s="117"/>
      <c r="L1287" s="117"/>
      <c r="M1287" s="117"/>
      <c r="N1287" s="117"/>
      <c r="O1287" s="117"/>
      <c r="P1287" s="137"/>
      <c r="Q1287" s="117"/>
      <c r="R1287" s="117"/>
      <c r="S1287" s="117"/>
      <c r="T1287" s="117"/>
    </row>
    <row r="1288" s="111" customFormat="1" customHeight="1" spans="4:20">
      <c r="D1288" s="117"/>
      <c r="E1288" s="117"/>
      <c r="F1288" s="117"/>
      <c r="H1288" s="117"/>
      <c r="I1288" s="117"/>
      <c r="J1288" s="117"/>
      <c r="K1288" s="117"/>
      <c r="L1288" s="117"/>
      <c r="M1288" s="117"/>
      <c r="N1288" s="117"/>
      <c r="O1288" s="117"/>
      <c r="P1288" s="137"/>
      <c r="Q1288" s="117"/>
      <c r="R1288" s="117"/>
      <c r="S1288" s="117"/>
      <c r="T1288" s="117"/>
    </row>
    <row r="1289" s="111" customFormat="1" customHeight="1" spans="4:20">
      <c r="D1289" s="117"/>
      <c r="E1289" s="117"/>
      <c r="F1289" s="117"/>
      <c r="H1289" s="117"/>
      <c r="I1289" s="117"/>
      <c r="J1289" s="117"/>
      <c r="K1289" s="117"/>
      <c r="L1289" s="117"/>
      <c r="M1289" s="117"/>
      <c r="N1289" s="117"/>
      <c r="O1289" s="117"/>
      <c r="P1289" s="137"/>
      <c r="Q1289" s="117"/>
      <c r="R1289" s="117"/>
      <c r="S1289" s="117"/>
      <c r="T1289" s="117"/>
    </row>
    <row r="1290" s="111" customFormat="1" customHeight="1" spans="4:20">
      <c r="D1290" s="117"/>
      <c r="E1290" s="117"/>
      <c r="F1290" s="117"/>
      <c r="H1290" s="117"/>
      <c r="I1290" s="117"/>
      <c r="J1290" s="117"/>
      <c r="K1290" s="117"/>
      <c r="L1290" s="117"/>
      <c r="M1290" s="117"/>
      <c r="N1290" s="117"/>
      <c r="O1290" s="117"/>
      <c r="P1290" s="137"/>
      <c r="Q1290" s="117"/>
      <c r="R1290" s="117"/>
      <c r="S1290" s="117"/>
      <c r="T1290" s="117"/>
    </row>
    <row r="1291" s="111" customFormat="1" customHeight="1" spans="4:20">
      <c r="D1291" s="117"/>
      <c r="E1291" s="117"/>
      <c r="F1291" s="117"/>
      <c r="H1291" s="117"/>
      <c r="I1291" s="117"/>
      <c r="J1291" s="117"/>
      <c r="K1291" s="117"/>
      <c r="L1291" s="117"/>
      <c r="M1291" s="117"/>
      <c r="N1291" s="117"/>
      <c r="O1291" s="117"/>
      <c r="P1291" s="137"/>
      <c r="Q1291" s="117"/>
      <c r="R1291" s="117"/>
      <c r="S1291" s="117"/>
      <c r="T1291" s="117"/>
    </row>
    <row r="1292" s="111" customFormat="1" customHeight="1" spans="4:20">
      <c r="D1292" s="117"/>
      <c r="E1292" s="117"/>
      <c r="F1292" s="117"/>
      <c r="H1292" s="117"/>
      <c r="I1292" s="117"/>
      <c r="J1292" s="117"/>
      <c r="K1292" s="117"/>
      <c r="L1292" s="117"/>
      <c r="M1292" s="117"/>
      <c r="N1292" s="117"/>
      <c r="O1292" s="117"/>
      <c r="P1292" s="137"/>
      <c r="Q1292" s="117"/>
      <c r="R1292" s="117"/>
      <c r="S1292" s="117"/>
      <c r="T1292" s="117"/>
    </row>
    <row r="1293" s="111" customFormat="1" customHeight="1" spans="4:20">
      <c r="D1293" s="117"/>
      <c r="E1293" s="117"/>
      <c r="F1293" s="117"/>
      <c r="H1293" s="117"/>
      <c r="I1293" s="117"/>
      <c r="J1293" s="117"/>
      <c r="K1293" s="117"/>
      <c r="L1293" s="117"/>
      <c r="M1293" s="117"/>
      <c r="N1293" s="117"/>
      <c r="O1293" s="117"/>
      <c r="P1293" s="137"/>
      <c r="Q1293" s="117"/>
      <c r="R1293" s="117"/>
      <c r="S1293" s="117"/>
      <c r="T1293" s="117"/>
    </row>
    <row r="1294" s="111" customFormat="1" customHeight="1" spans="4:20">
      <c r="D1294" s="117"/>
      <c r="E1294" s="117"/>
      <c r="F1294" s="117"/>
      <c r="H1294" s="117"/>
      <c r="I1294" s="117"/>
      <c r="J1294" s="117"/>
      <c r="K1294" s="117"/>
      <c r="L1294" s="117"/>
      <c r="M1294" s="117"/>
      <c r="N1294" s="117"/>
      <c r="O1294" s="117"/>
      <c r="P1294" s="137"/>
      <c r="Q1294" s="117"/>
      <c r="R1294" s="117"/>
      <c r="S1294" s="117"/>
      <c r="T1294" s="117"/>
    </row>
    <row r="1295" s="111" customFormat="1" customHeight="1" spans="4:20">
      <c r="D1295" s="117"/>
      <c r="E1295" s="117"/>
      <c r="F1295" s="117"/>
      <c r="H1295" s="117"/>
      <c r="I1295" s="117"/>
      <c r="J1295" s="117"/>
      <c r="K1295" s="117"/>
      <c r="L1295" s="117"/>
      <c r="M1295" s="117"/>
      <c r="N1295" s="117"/>
      <c r="O1295" s="117"/>
      <c r="P1295" s="137"/>
      <c r="Q1295" s="117"/>
      <c r="R1295" s="117"/>
      <c r="S1295" s="117"/>
      <c r="T1295" s="117"/>
    </row>
    <row r="1296" s="111" customFormat="1" customHeight="1" spans="4:20">
      <c r="D1296" s="117"/>
      <c r="E1296" s="117"/>
      <c r="F1296" s="117"/>
      <c r="H1296" s="117"/>
      <c r="I1296" s="117"/>
      <c r="J1296" s="117"/>
      <c r="K1296" s="117"/>
      <c r="L1296" s="117"/>
      <c r="M1296" s="117"/>
      <c r="N1296" s="117"/>
      <c r="O1296" s="117"/>
      <c r="P1296" s="137"/>
      <c r="Q1296" s="117"/>
      <c r="R1296" s="117"/>
      <c r="S1296" s="117"/>
      <c r="T1296" s="117"/>
    </row>
    <row r="1297" s="111" customFormat="1" customHeight="1" spans="4:20">
      <c r="D1297" s="117"/>
      <c r="E1297" s="117"/>
      <c r="F1297" s="117"/>
      <c r="H1297" s="117"/>
      <c r="I1297" s="117"/>
      <c r="J1297" s="117"/>
      <c r="K1297" s="117"/>
      <c r="L1297" s="117"/>
      <c r="M1297" s="117"/>
      <c r="N1297" s="117"/>
      <c r="O1297" s="117"/>
      <c r="P1297" s="137"/>
      <c r="Q1297" s="117"/>
      <c r="R1297" s="117"/>
      <c r="S1297" s="117"/>
      <c r="T1297" s="117"/>
    </row>
    <row r="1298" s="111" customFormat="1" customHeight="1" spans="4:20">
      <c r="D1298" s="117"/>
      <c r="E1298" s="117"/>
      <c r="F1298" s="117"/>
      <c r="H1298" s="117"/>
      <c r="I1298" s="117"/>
      <c r="J1298" s="117"/>
      <c r="K1298" s="117"/>
      <c r="L1298" s="117"/>
      <c r="M1298" s="117"/>
      <c r="N1298" s="117"/>
      <c r="O1298" s="117"/>
      <c r="P1298" s="137"/>
      <c r="Q1298" s="117"/>
      <c r="R1298" s="117"/>
      <c r="S1298" s="117"/>
      <c r="T1298" s="117"/>
    </row>
    <row r="1299" s="111" customFormat="1" customHeight="1" spans="4:20">
      <c r="D1299" s="117"/>
      <c r="E1299" s="117"/>
      <c r="F1299" s="117"/>
      <c r="H1299" s="117"/>
      <c r="I1299" s="117"/>
      <c r="J1299" s="117"/>
      <c r="K1299" s="117"/>
      <c r="L1299" s="117"/>
      <c r="M1299" s="117"/>
      <c r="N1299" s="117"/>
      <c r="O1299" s="117"/>
      <c r="P1299" s="137"/>
      <c r="Q1299" s="117"/>
      <c r="R1299" s="117"/>
      <c r="S1299" s="117"/>
      <c r="T1299" s="117"/>
    </row>
    <row r="1300" s="111" customFormat="1" customHeight="1" spans="4:20">
      <c r="D1300" s="117"/>
      <c r="E1300" s="117"/>
      <c r="F1300" s="117"/>
      <c r="H1300" s="117"/>
      <c r="I1300" s="117"/>
      <c r="J1300" s="117"/>
      <c r="K1300" s="117"/>
      <c r="L1300" s="117"/>
      <c r="M1300" s="117"/>
      <c r="N1300" s="117"/>
      <c r="O1300" s="117"/>
      <c r="P1300" s="137"/>
      <c r="Q1300" s="117"/>
      <c r="R1300" s="117"/>
      <c r="S1300" s="117"/>
      <c r="T1300" s="117"/>
    </row>
    <row r="1301" s="111" customFormat="1" customHeight="1" spans="4:20">
      <c r="D1301" s="117"/>
      <c r="E1301" s="117"/>
      <c r="F1301" s="117"/>
      <c r="H1301" s="117"/>
      <c r="I1301" s="117"/>
      <c r="J1301" s="117"/>
      <c r="K1301" s="117"/>
      <c r="L1301" s="117"/>
      <c r="M1301" s="117"/>
      <c r="N1301" s="117"/>
      <c r="O1301" s="117"/>
      <c r="P1301" s="137"/>
      <c r="Q1301" s="117"/>
      <c r="R1301" s="117"/>
      <c r="S1301" s="117"/>
      <c r="T1301" s="117"/>
    </row>
    <row r="1302" s="111" customFormat="1" customHeight="1" spans="4:20">
      <c r="D1302" s="117"/>
      <c r="E1302" s="117"/>
      <c r="F1302" s="117"/>
      <c r="H1302" s="117"/>
      <c r="I1302" s="117"/>
      <c r="J1302" s="117"/>
      <c r="K1302" s="117"/>
      <c r="L1302" s="117"/>
      <c r="M1302" s="117"/>
      <c r="N1302" s="117"/>
      <c r="O1302" s="117"/>
      <c r="P1302" s="137"/>
      <c r="Q1302" s="117"/>
      <c r="R1302" s="117"/>
      <c r="S1302" s="117"/>
      <c r="T1302" s="117"/>
    </row>
    <row r="1303" s="111" customFormat="1" customHeight="1" spans="4:20">
      <c r="D1303" s="117"/>
      <c r="E1303" s="117"/>
      <c r="F1303" s="117"/>
      <c r="H1303" s="117"/>
      <c r="I1303" s="117"/>
      <c r="J1303" s="117"/>
      <c r="K1303" s="117"/>
      <c r="L1303" s="117"/>
      <c r="M1303" s="117"/>
      <c r="N1303" s="117"/>
      <c r="O1303" s="117"/>
      <c r="P1303" s="137"/>
      <c r="Q1303" s="117"/>
      <c r="R1303" s="117"/>
      <c r="S1303" s="117"/>
      <c r="T1303" s="117"/>
    </row>
    <row r="1304" s="111" customFormat="1" customHeight="1" spans="4:20">
      <c r="D1304" s="117"/>
      <c r="E1304" s="117"/>
      <c r="F1304" s="117"/>
      <c r="H1304" s="117"/>
      <c r="I1304" s="117"/>
      <c r="J1304" s="117"/>
      <c r="K1304" s="117"/>
      <c r="L1304" s="117"/>
      <c r="M1304" s="117"/>
      <c r="N1304" s="117"/>
      <c r="O1304" s="117"/>
      <c r="P1304" s="137"/>
      <c r="Q1304" s="117"/>
      <c r="R1304" s="117"/>
      <c r="S1304" s="117"/>
      <c r="T1304" s="117"/>
    </row>
    <row r="1305" s="111" customFormat="1" customHeight="1" spans="4:20">
      <c r="D1305" s="117"/>
      <c r="E1305" s="117"/>
      <c r="F1305" s="117"/>
      <c r="H1305" s="117"/>
      <c r="I1305" s="117"/>
      <c r="J1305" s="117"/>
      <c r="K1305" s="117"/>
      <c r="L1305" s="117"/>
      <c r="M1305" s="117"/>
      <c r="N1305" s="117"/>
      <c r="O1305" s="117"/>
      <c r="P1305" s="137"/>
      <c r="Q1305" s="117"/>
      <c r="R1305" s="117"/>
      <c r="S1305" s="117"/>
      <c r="T1305" s="117"/>
    </row>
    <row r="1306" s="111" customFormat="1" customHeight="1" spans="4:20">
      <c r="D1306" s="117"/>
      <c r="E1306" s="117"/>
      <c r="F1306" s="117"/>
      <c r="H1306" s="117"/>
      <c r="I1306" s="117"/>
      <c r="J1306" s="117"/>
      <c r="K1306" s="117"/>
      <c r="L1306" s="117"/>
      <c r="M1306" s="117"/>
      <c r="N1306" s="117"/>
      <c r="O1306" s="117"/>
      <c r="P1306" s="137"/>
      <c r="Q1306" s="117"/>
      <c r="R1306" s="117"/>
      <c r="S1306" s="117"/>
      <c r="T1306" s="117"/>
    </row>
    <row r="1307" s="111" customFormat="1" customHeight="1" spans="4:20">
      <c r="D1307" s="117"/>
      <c r="E1307" s="117"/>
      <c r="F1307" s="117"/>
      <c r="H1307" s="117"/>
      <c r="I1307" s="117"/>
      <c r="J1307" s="117"/>
      <c r="K1307" s="117"/>
      <c r="L1307" s="117"/>
      <c r="M1307" s="117"/>
      <c r="N1307" s="117"/>
      <c r="O1307" s="117"/>
      <c r="P1307" s="137"/>
      <c r="Q1307" s="117"/>
      <c r="R1307" s="117"/>
      <c r="S1307" s="117"/>
      <c r="T1307" s="117"/>
    </row>
    <row r="1308" s="111" customFormat="1" customHeight="1" spans="4:20">
      <c r="D1308" s="117"/>
      <c r="E1308" s="117"/>
      <c r="F1308" s="117"/>
      <c r="H1308" s="117"/>
      <c r="I1308" s="117"/>
      <c r="J1308" s="117"/>
      <c r="K1308" s="117"/>
      <c r="L1308" s="117"/>
      <c r="M1308" s="117"/>
      <c r="N1308" s="117"/>
      <c r="O1308" s="117"/>
      <c r="P1308" s="137"/>
      <c r="Q1308" s="117"/>
      <c r="R1308" s="117"/>
      <c r="S1308" s="117"/>
      <c r="T1308" s="117"/>
    </row>
    <row r="1309" s="111" customFormat="1" customHeight="1" spans="4:20">
      <c r="D1309" s="117"/>
      <c r="E1309" s="117"/>
      <c r="F1309" s="117"/>
      <c r="H1309" s="117"/>
      <c r="I1309" s="117"/>
      <c r="J1309" s="117"/>
      <c r="K1309" s="117"/>
      <c r="L1309" s="117"/>
      <c r="M1309" s="117"/>
      <c r="N1309" s="117"/>
      <c r="O1309" s="117"/>
      <c r="P1309" s="137"/>
      <c r="Q1309" s="117"/>
      <c r="R1309" s="117"/>
      <c r="S1309" s="117"/>
      <c r="T1309" s="117"/>
    </row>
    <row r="1310" s="111" customFormat="1" customHeight="1" spans="4:20">
      <c r="D1310" s="117"/>
      <c r="E1310" s="117"/>
      <c r="F1310" s="117"/>
      <c r="H1310" s="117"/>
      <c r="I1310" s="117"/>
      <c r="J1310" s="117"/>
      <c r="K1310" s="117"/>
      <c r="L1310" s="117"/>
      <c r="M1310" s="117"/>
      <c r="N1310" s="117"/>
      <c r="O1310" s="117"/>
      <c r="P1310" s="137"/>
      <c r="Q1310" s="117"/>
      <c r="R1310" s="117"/>
      <c r="S1310" s="117"/>
      <c r="T1310" s="117"/>
    </row>
    <row r="1311" s="111" customFormat="1" customHeight="1" spans="4:20">
      <c r="D1311" s="117"/>
      <c r="E1311" s="117"/>
      <c r="F1311" s="117"/>
      <c r="H1311" s="117"/>
      <c r="I1311" s="117"/>
      <c r="J1311" s="117"/>
      <c r="K1311" s="117"/>
      <c r="L1311" s="117"/>
      <c r="M1311" s="117"/>
      <c r="N1311" s="117"/>
      <c r="O1311" s="117"/>
      <c r="P1311" s="137"/>
      <c r="Q1311" s="117"/>
      <c r="R1311" s="117"/>
      <c r="S1311" s="117"/>
      <c r="T1311" s="117"/>
    </row>
    <row r="1312" s="111" customFormat="1" customHeight="1" spans="4:20">
      <c r="D1312" s="117"/>
      <c r="E1312" s="117"/>
      <c r="F1312" s="117"/>
      <c r="H1312" s="117"/>
      <c r="I1312" s="117"/>
      <c r="J1312" s="117"/>
      <c r="K1312" s="117"/>
      <c r="L1312" s="117"/>
      <c r="M1312" s="117"/>
      <c r="N1312" s="117"/>
      <c r="O1312" s="117"/>
      <c r="P1312" s="137"/>
      <c r="Q1312" s="117"/>
      <c r="R1312" s="117"/>
      <c r="S1312" s="117"/>
      <c r="T1312" s="117"/>
    </row>
    <row r="1313" s="111" customFormat="1" customHeight="1" spans="4:20">
      <c r="D1313" s="117"/>
      <c r="E1313" s="117"/>
      <c r="F1313" s="117"/>
      <c r="H1313" s="117"/>
      <c r="I1313" s="117"/>
      <c r="J1313" s="117"/>
      <c r="K1313" s="117"/>
      <c r="L1313" s="117"/>
      <c r="M1313" s="117"/>
      <c r="N1313" s="117"/>
      <c r="O1313" s="117"/>
      <c r="P1313" s="137"/>
      <c r="Q1313" s="117"/>
      <c r="R1313" s="117"/>
      <c r="S1313" s="117"/>
      <c r="T1313" s="117"/>
    </row>
    <row r="1314" s="111" customFormat="1" customHeight="1" spans="4:20">
      <c r="D1314" s="117"/>
      <c r="E1314" s="117"/>
      <c r="F1314" s="117"/>
      <c r="H1314" s="117"/>
      <c r="I1314" s="117"/>
      <c r="J1314" s="117"/>
      <c r="K1314" s="117"/>
      <c r="L1314" s="117"/>
      <c r="M1314" s="117"/>
      <c r="N1314" s="117"/>
      <c r="O1314" s="117"/>
      <c r="P1314" s="137"/>
      <c r="Q1314" s="117"/>
      <c r="R1314" s="117"/>
      <c r="S1314" s="117"/>
      <c r="T1314" s="117"/>
    </row>
    <row r="1315" s="111" customFormat="1" customHeight="1" spans="4:20">
      <c r="D1315" s="117"/>
      <c r="E1315" s="117"/>
      <c r="F1315" s="117"/>
      <c r="H1315" s="117"/>
      <c r="I1315" s="117"/>
      <c r="J1315" s="117"/>
      <c r="K1315" s="117"/>
      <c r="L1315" s="117"/>
      <c r="M1315" s="117"/>
      <c r="N1315" s="117"/>
      <c r="O1315" s="117"/>
      <c r="P1315" s="137"/>
      <c r="Q1315" s="117"/>
      <c r="R1315" s="117"/>
      <c r="S1315" s="117"/>
      <c r="T1315" s="117"/>
    </row>
    <row r="1316" s="111" customFormat="1" customHeight="1" spans="4:20">
      <c r="D1316" s="117"/>
      <c r="E1316" s="117"/>
      <c r="F1316" s="117"/>
      <c r="H1316" s="117"/>
      <c r="I1316" s="117"/>
      <c r="J1316" s="117"/>
      <c r="K1316" s="117"/>
      <c r="L1316" s="117"/>
      <c r="M1316" s="117"/>
      <c r="N1316" s="117"/>
      <c r="O1316" s="117"/>
      <c r="P1316" s="137"/>
      <c r="Q1316" s="117"/>
      <c r="R1316" s="117"/>
      <c r="S1316" s="117"/>
      <c r="T1316" s="117"/>
    </row>
    <row r="1317" s="111" customFormat="1" customHeight="1" spans="4:20">
      <c r="D1317" s="117"/>
      <c r="E1317" s="117"/>
      <c r="F1317" s="117"/>
      <c r="H1317" s="117"/>
      <c r="I1317" s="117"/>
      <c r="J1317" s="117"/>
      <c r="K1317" s="117"/>
      <c r="L1317" s="117"/>
      <c r="M1317" s="117"/>
      <c r="N1317" s="117"/>
      <c r="O1317" s="117"/>
      <c r="P1317" s="137"/>
      <c r="Q1317" s="117"/>
      <c r="R1317" s="117"/>
      <c r="S1317" s="117"/>
      <c r="T1317" s="117"/>
    </row>
    <row r="1318" s="111" customFormat="1" customHeight="1" spans="4:20">
      <c r="D1318" s="117"/>
      <c r="E1318" s="117"/>
      <c r="F1318" s="117"/>
      <c r="H1318" s="117"/>
      <c r="I1318" s="117"/>
      <c r="J1318" s="117"/>
      <c r="K1318" s="117"/>
      <c r="L1318" s="117"/>
      <c r="M1318" s="117"/>
      <c r="N1318" s="117"/>
      <c r="O1318" s="117"/>
      <c r="P1318" s="137"/>
      <c r="Q1318" s="117"/>
      <c r="R1318" s="117"/>
      <c r="S1318" s="117"/>
      <c r="T1318" s="117"/>
    </row>
    <row r="1319" s="111" customFormat="1" customHeight="1" spans="4:20">
      <c r="D1319" s="117"/>
      <c r="E1319" s="117"/>
      <c r="F1319" s="117"/>
      <c r="H1319" s="117"/>
      <c r="I1319" s="117"/>
      <c r="J1319" s="117"/>
      <c r="K1319" s="117"/>
      <c r="L1319" s="117"/>
      <c r="M1319" s="117"/>
      <c r="N1319" s="117"/>
      <c r="O1319" s="117"/>
      <c r="P1319" s="137"/>
      <c r="Q1319" s="117"/>
      <c r="R1319" s="117"/>
      <c r="S1319" s="117"/>
      <c r="T1319" s="117"/>
    </row>
    <row r="1320" s="111" customFormat="1" customHeight="1" spans="4:20">
      <c r="D1320" s="117"/>
      <c r="E1320" s="117"/>
      <c r="F1320" s="117"/>
      <c r="H1320" s="117"/>
      <c r="I1320" s="117"/>
      <c r="J1320" s="117"/>
      <c r="K1320" s="117"/>
      <c r="L1320" s="117"/>
      <c r="M1320" s="117"/>
      <c r="N1320" s="117"/>
      <c r="O1320" s="117"/>
      <c r="P1320" s="137"/>
      <c r="Q1320" s="117"/>
      <c r="R1320" s="117"/>
      <c r="S1320" s="117"/>
      <c r="T1320" s="117"/>
    </row>
    <row r="1321" s="111" customFormat="1" customHeight="1" spans="4:20">
      <c r="D1321" s="117"/>
      <c r="E1321" s="117"/>
      <c r="F1321" s="117"/>
      <c r="H1321" s="117"/>
      <c r="I1321" s="117"/>
      <c r="J1321" s="117"/>
      <c r="K1321" s="117"/>
      <c r="L1321" s="117"/>
      <c r="M1321" s="117"/>
      <c r="N1321" s="117"/>
      <c r="O1321" s="117"/>
      <c r="P1321" s="137"/>
      <c r="Q1321" s="117"/>
      <c r="R1321" s="117"/>
      <c r="S1321" s="117"/>
      <c r="T1321" s="117"/>
    </row>
    <row r="1322" s="111" customFormat="1" customHeight="1" spans="4:20">
      <c r="D1322" s="117"/>
      <c r="E1322" s="117"/>
      <c r="F1322" s="117"/>
      <c r="H1322" s="117"/>
      <c r="I1322" s="117"/>
      <c r="J1322" s="117"/>
      <c r="K1322" s="117"/>
      <c r="L1322" s="117"/>
      <c r="M1322" s="117"/>
      <c r="N1322" s="117"/>
      <c r="O1322" s="117"/>
      <c r="P1322" s="137"/>
      <c r="Q1322" s="117"/>
      <c r="R1322" s="117"/>
      <c r="S1322" s="117"/>
      <c r="T1322" s="117"/>
    </row>
    <row r="1323" s="111" customFormat="1" customHeight="1" spans="4:20">
      <c r="D1323" s="117"/>
      <c r="E1323" s="117"/>
      <c r="F1323" s="117"/>
      <c r="H1323" s="117"/>
      <c r="I1323" s="117"/>
      <c r="J1323" s="117"/>
      <c r="K1323" s="117"/>
      <c r="L1323" s="117"/>
      <c r="M1323" s="117"/>
      <c r="N1323" s="117"/>
      <c r="O1323" s="117"/>
      <c r="P1323" s="137"/>
      <c r="Q1323" s="117"/>
      <c r="R1323" s="117"/>
      <c r="S1323" s="117"/>
      <c r="T1323" s="117"/>
    </row>
    <row r="1324" s="111" customFormat="1" customHeight="1" spans="4:20">
      <c r="D1324" s="117"/>
      <c r="E1324" s="117"/>
      <c r="F1324" s="117"/>
      <c r="H1324" s="117"/>
      <c r="I1324" s="117"/>
      <c r="J1324" s="117"/>
      <c r="K1324" s="117"/>
      <c r="L1324" s="117"/>
      <c r="M1324" s="117"/>
      <c r="N1324" s="117"/>
      <c r="O1324" s="117"/>
      <c r="P1324" s="137"/>
      <c r="Q1324" s="117"/>
      <c r="R1324" s="117"/>
      <c r="S1324" s="117"/>
      <c r="T1324" s="117"/>
    </row>
    <row r="1325" s="111" customFormat="1" customHeight="1" spans="4:20">
      <c r="D1325" s="117"/>
      <c r="E1325" s="117"/>
      <c r="F1325" s="117"/>
      <c r="H1325" s="117"/>
      <c r="I1325" s="117"/>
      <c r="J1325" s="117"/>
      <c r="K1325" s="117"/>
      <c r="L1325" s="117"/>
      <c r="M1325" s="117"/>
      <c r="N1325" s="117"/>
      <c r="O1325" s="117"/>
      <c r="P1325" s="137"/>
      <c r="Q1325" s="117"/>
      <c r="R1325" s="117"/>
      <c r="S1325" s="117"/>
      <c r="T1325" s="117"/>
    </row>
    <row r="1326" s="111" customFormat="1" customHeight="1" spans="4:20">
      <c r="D1326" s="117"/>
      <c r="E1326" s="117"/>
      <c r="F1326" s="117"/>
      <c r="H1326" s="117"/>
      <c r="I1326" s="117"/>
      <c r="J1326" s="117"/>
      <c r="K1326" s="117"/>
      <c r="L1326" s="117"/>
      <c r="M1326" s="117"/>
      <c r="N1326" s="117"/>
      <c r="O1326" s="117"/>
      <c r="P1326" s="137"/>
      <c r="Q1326" s="117"/>
      <c r="R1326" s="117"/>
      <c r="S1326" s="117"/>
      <c r="T1326" s="117"/>
    </row>
    <row r="1327" s="111" customFormat="1" customHeight="1" spans="4:20">
      <c r="D1327" s="117"/>
      <c r="E1327" s="117"/>
      <c r="F1327" s="117"/>
      <c r="H1327" s="117"/>
      <c r="I1327" s="117"/>
      <c r="J1327" s="117"/>
      <c r="K1327" s="117"/>
      <c r="L1327" s="117"/>
      <c r="M1327" s="117"/>
      <c r="N1327" s="117"/>
      <c r="O1327" s="117"/>
      <c r="P1327" s="137"/>
      <c r="Q1327" s="117"/>
      <c r="R1327" s="117"/>
      <c r="S1327" s="117"/>
      <c r="T1327" s="117"/>
    </row>
    <row r="1328" s="111" customFormat="1" customHeight="1" spans="4:20">
      <c r="D1328" s="117"/>
      <c r="E1328" s="117"/>
      <c r="F1328" s="117"/>
      <c r="H1328" s="117"/>
      <c r="I1328" s="117"/>
      <c r="J1328" s="117"/>
      <c r="K1328" s="117"/>
      <c r="L1328" s="117"/>
      <c r="M1328" s="117"/>
      <c r="N1328" s="117"/>
      <c r="O1328" s="117"/>
      <c r="P1328" s="137"/>
      <c r="Q1328" s="117"/>
      <c r="R1328" s="117"/>
      <c r="S1328" s="117"/>
      <c r="T1328" s="117"/>
    </row>
    <row r="1329" s="111" customFormat="1" customHeight="1" spans="4:20">
      <c r="D1329" s="117"/>
      <c r="E1329" s="117"/>
      <c r="F1329" s="117"/>
      <c r="H1329" s="117"/>
      <c r="I1329" s="117"/>
      <c r="J1329" s="117"/>
      <c r="K1329" s="117"/>
      <c r="L1329" s="117"/>
      <c r="M1329" s="117"/>
      <c r="N1329" s="117"/>
      <c r="O1329" s="117"/>
      <c r="P1329" s="137"/>
      <c r="Q1329" s="117"/>
      <c r="R1329" s="117"/>
      <c r="S1329" s="117"/>
      <c r="T1329" s="117"/>
    </row>
    <row r="1330" s="111" customFormat="1" customHeight="1" spans="4:20">
      <c r="D1330" s="117"/>
      <c r="E1330" s="117"/>
      <c r="F1330" s="117"/>
      <c r="H1330" s="117"/>
      <c r="I1330" s="117"/>
      <c r="J1330" s="117"/>
      <c r="K1330" s="117"/>
      <c r="L1330" s="117"/>
      <c r="M1330" s="117"/>
      <c r="N1330" s="117"/>
      <c r="O1330" s="117"/>
      <c r="P1330" s="137"/>
      <c r="Q1330" s="117"/>
      <c r="R1330" s="117"/>
      <c r="S1330" s="117"/>
      <c r="T1330" s="117"/>
    </row>
    <row r="1331" s="111" customFormat="1" customHeight="1" spans="4:20">
      <c r="D1331" s="117"/>
      <c r="E1331" s="117"/>
      <c r="F1331" s="117"/>
      <c r="H1331" s="117"/>
      <c r="I1331" s="117"/>
      <c r="J1331" s="117"/>
      <c r="K1331" s="117"/>
      <c r="L1331" s="117"/>
      <c r="M1331" s="117"/>
      <c r="N1331" s="117"/>
      <c r="O1331" s="117"/>
      <c r="P1331" s="137"/>
      <c r="Q1331" s="117"/>
      <c r="R1331" s="117"/>
      <c r="S1331" s="117"/>
      <c r="T1331" s="117"/>
    </row>
    <row r="1332" s="111" customFormat="1" customHeight="1" spans="4:20">
      <c r="D1332" s="117"/>
      <c r="E1332" s="117"/>
      <c r="F1332" s="117"/>
      <c r="H1332" s="117"/>
      <c r="I1332" s="117"/>
      <c r="J1332" s="117"/>
      <c r="K1332" s="117"/>
      <c r="L1332" s="117"/>
      <c r="M1332" s="117"/>
      <c r="N1332" s="117"/>
      <c r="O1332" s="117"/>
      <c r="P1332" s="137"/>
      <c r="Q1332" s="117"/>
      <c r="R1332" s="117"/>
      <c r="S1332" s="117"/>
      <c r="T1332" s="117"/>
    </row>
    <row r="1333" s="111" customFormat="1" customHeight="1" spans="4:20">
      <c r="D1333" s="117"/>
      <c r="E1333" s="117"/>
      <c r="F1333" s="117"/>
      <c r="H1333" s="117"/>
      <c r="I1333" s="117"/>
      <c r="J1333" s="117"/>
      <c r="K1333" s="117"/>
      <c r="L1333" s="117"/>
      <c r="M1333" s="117"/>
      <c r="N1333" s="117"/>
      <c r="O1333" s="117"/>
      <c r="P1333" s="137"/>
      <c r="Q1333" s="117"/>
      <c r="R1333" s="117"/>
      <c r="S1333" s="117"/>
      <c r="T1333" s="117"/>
    </row>
    <row r="1334" s="111" customFormat="1" customHeight="1" spans="4:20">
      <c r="D1334" s="117"/>
      <c r="E1334" s="117"/>
      <c r="F1334" s="117"/>
      <c r="H1334" s="117"/>
      <c r="I1334" s="117"/>
      <c r="J1334" s="117"/>
      <c r="K1334" s="117"/>
      <c r="L1334" s="117"/>
      <c r="M1334" s="117"/>
      <c r="N1334" s="117"/>
      <c r="O1334" s="117"/>
      <c r="P1334" s="137"/>
      <c r="Q1334" s="117"/>
      <c r="R1334" s="117"/>
      <c r="S1334" s="117"/>
      <c r="T1334" s="117"/>
    </row>
    <row r="1335" s="111" customFormat="1" customHeight="1" spans="4:20">
      <c r="D1335" s="117"/>
      <c r="E1335" s="117"/>
      <c r="F1335" s="117"/>
      <c r="H1335" s="117"/>
      <c r="I1335" s="117"/>
      <c r="J1335" s="117"/>
      <c r="K1335" s="117"/>
      <c r="L1335" s="117"/>
      <c r="M1335" s="117"/>
      <c r="N1335" s="117"/>
      <c r="O1335" s="117"/>
      <c r="P1335" s="137"/>
      <c r="Q1335" s="117"/>
      <c r="R1335" s="117"/>
      <c r="S1335" s="117"/>
      <c r="T1335" s="117"/>
    </row>
    <row r="1336" s="111" customFormat="1" customHeight="1" spans="4:20">
      <c r="D1336" s="117"/>
      <c r="E1336" s="117"/>
      <c r="F1336" s="117"/>
      <c r="H1336" s="117"/>
      <c r="I1336" s="117"/>
      <c r="J1336" s="117"/>
      <c r="K1336" s="117"/>
      <c r="L1336" s="117"/>
      <c r="M1336" s="117"/>
      <c r="N1336" s="117"/>
      <c r="O1336" s="117"/>
      <c r="P1336" s="137"/>
      <c r="Q1336" s="117"/>
      <c r="R1336" s="117"/>
      <c r="S1336" s="117"/>
      <c r="T1336" s="117"/>
    </row>
    <row r="1337" s="111" customFormat="1" customHeight="1" spans="4:20">
      <c r="D1337" s="117"/>
      <c r="E1337" s="117"/>
      <c r="F1337" s="117"/>
      <c r="H1337" s="117"/>
      <c r="I1337" s="117"/>
      <c r="J1337" s="117"/>
      <c r="K1337" s="117"/>
      <c r="L1337" s="117"/>
      <c r="M1337" s="117"/>
      <c r="N1337" s="117"/>
      <c r="O1337" s="117"/>
      <c r="P1337" s="137"/>
      <c r="Q1337" s="117"/>
      <c r="R1337" s="117"/>
      <c r="S1337" s="117"/>
      <c r="T1337" s="117"/>
    </row>
    <row r="1338" s="111" customFormat="1" customHeight="1" spans="4:20">
      <c r="D1338" s="117"/>
      <c r="E1338" s="117"/>
      <c r="F1338" s="117"/>
      <c r="H1338" s="117"/>
      <c r="I1338" s="117"/>
      <c r="J1338" s="117"/>
      <c r="K1338" s="117"/>
      <c r="L1338" s="117"/>
      <c r="M1338" s="117"/>
      <c r="N1338" s="117"/>
      <c r="O1338" s="117"/>
      <c r="P1338" s="137"/>
      <c r="Q1338" s="117"/>
      <c r="R1338" s="117"/>
      <c r="S1338" s="117"/>
      <c r="T1338" s="117"/>
    </row>
    <row r="1339" s="111" customFormat="1" customHeight="1" spans="4:20">
      <c r="D1339" s="117"/>
      <c r="E1339" s="117"/>
      <c r="F1339" s="117"/>
      <c r="H1339" s="117"/>
      <c r="I1339" s="117"/>
      <c r="J1339" s="117"/>
      <c r="K1339" s="117"/>
      <c r="L1339" s="117"/>
      <c r="M1339" s="117"/>
      <c r="N1339" s="117"/>
      <c r="O1339" s="117"/>
      <c r="P1339" s="137"/>
      <c r="Q1339" s="117"/>
      <c r="R1339" s="117"/>
      <c r="S1339" s="117"/>
      <c r="T1339" s="117"/>
    </row>
    <row r="1340" s="111" customFormat="1" customHeight="1" spans="4:20">
      <c r="D1340" s="117"/>
      <c r="E1340" s="117"/>
      <c r="F1340" s="117"/>
      <c r="H1340" s="117"/>
      <c r="I1340" s="117"/>
      <c r="J1340" s="117"/>
      <c r="K1340" s="117"/>
      <c r="L1340" s="117"/>
      <c r="M1340" s="117"/>
      <c r="N1340" s="117"/>
      <c r="O1340" s="117"/>
      <c r="P1340" s="137"/>
      <c r="Q1340" s="117"/>
      <c r="R1340" s="117"/>
      <c r="S1340" s="117"/>
      <c r="T1340" s="117"/>
    </row>
    <row r="1341" s="111" customFormat="1" customHeight="1" spans="4:20">
      <c r="D1341" s="117"/>
      <c r="E1341" s="117"/>
      <c r="F1341" s="117"/>
      <c r="H1341" s="117"/>
      <c r="I1341" s="117"/>
      <c r="J1341" s="117"/>
      <c r="K1341" s="117"/>
      <c r="L1341" s="117"/>
      <c r="M1341" s="117"/>
      <c r="N1341" s="117"/>
      <c r="O1341" s="117"/>
      <c r="P1341" s="137"/>
      <c r="Q1341" s="117"/>
      <c r="R1341" s="117"/>
      <c r="S1341" s="117"/>
      <c r="T1341" s="117"/>
    </row>
    <row r="1342" s="111" customFormat="1" customHeight="1" spans="4:20">
      <c r="D1342" s="117"/>
      <c r="E1342" s="117"/>
      <c r="F1342" s="117"/>
      <c r="H1342" s="117"/>
      <c r="I1342" s="117"/>
      <c r="J1342" s="117"/>
      <c r="K1342" s="117"/>
      <c r="L1342" s="117"/>
      <c r="M1342" s="117"/>
      <c r="N1342" s="117"/>
      <c r="O1342" s="117"/>
      <c r="P1342" s="137"/>
      <c r="Q1342" s="117"/>
      <c r="R1342" s="117"/>
      <c r="S1342" s="117"/>
      <c r="T1342" s="117"/>
    </row>
    <row r="1343" s="111" customFormat="1" customHeight="1" spans="4:20">
      <c r="D1343" s="117"/>
      <c r="E1343" s="117"/>
      <c r="F1343" s="117"/>
      <c r="H1343" s="117"/>
      <c r="I1343" s="117"/>
      <c r="J1343" s="117"/>
      <c r="K1343" s="117"/>
      <c r="L1343" s="117"/>
      <c r="M1343" s="117"/>
      <c r="N1343" s="117"/>
      <c r="O1343" s="117"/>
      <c r="P1343" s="137"/>
      <c r="Q1343" s="117"/>
      <c r="R1343" s="117"/>
      <c r="S1343" s="117"/>
      <c r="T1343" s="117"/>
    </row>
    <row r="1344" s="111" customFormat="1" customHeight="1" spans="4:20">
      <c r="D1344" s="117"/>
      <c r="E1344" s="117"/>
      <c r="F1344" s="117"/>
      <c r="H1344" s="117"/>
      <c r="I1344" s="117"/>
      <c r="J1344" s="117"/>
      <c r="K1344" s="117"/>
      <c r="L1344" s="117"/>
      <c r="M1344" s="117"/>
      <c r="N1344" s="117"/>
      <c r="O1344" s="117"/>
      <c r="P1344" s="137"/>
      <c r="Q1344" s="117"/>
      <c r="R1344" s="117"/>
      <c r="S1344" s="117"/>
      <c r="T1344" s="117"/>
    </row>
    <row r="1345" s="111" customFormat="1" customHeight="1" spans="4:20">
      <c r="D1345" s="117"/>
      <c r="E1345" s="117"/>
      <c r="F1345" s="117"/>
      <c r="H1345" s="117"/>
      <c r="I1345" s="117"/>
      <c r="J1345" s="117"/>
      <c r="K1345" s="117"/>
      <c r="L1345" s="117"/>
      <c r="M1345" s="117"/>
      <c r="N1345" s="117"/>
      <c r="O1345" s="117"/>
      <c r="P1345" s="137"/>
      <c r="Q1345" s="117"/>
      <c r="R1345" s="117"/>
      <c r="S1345" s="117"/>
      <c r="T1345" s="117"/>
    </row>
    <row r="1346" s="111" customFormat="1" customHeight="1" spans="4:20">
      <c r="D1346" s="117"/>
      <c r="E1346" s="117"/>
      <c r="F1346" s="117"/>
      <c r="H1346" s="117"/>
      <c r="I1346" s="117"/>
      <c r="J1346" s="117"/>
      <c r="K1346" s="117"/>
      <c r="L1346" s="117"/>
      <c r="M1346" s="117"/>
      <c r="N1346" s="117"/>
      <c r="O1346" s="117"/>
      <c r="P1346" s="137"/>
      <c r="Q1346" s="117"/>
      <c r="R1346" s="117"/>
      <c r="S1346" s="117"/>
      <c r="T1346" s="117"/>
    </row>
    <row r="1347" s="111" customFormat="1" customHeight="1" spans="4:20">
      <c r="D1347" s="117"/>
      <c r="E1347" s="117"/>
      <c r="F1347" s="117"/>
      <c r="H1347" s="117"/>
      <c r="I1347" s="117"/>
      <c r="J1347" s="117"/>
      <c r="K1347" s="117"/>
      <c r="L1347" s="117"/>
      <c r="M1347" s="117"/>
      <c r="N1347" s="117"/>
      <c r="O1347" s="117"/>
      <c r="P1347" s="137"/>
      <c r="Q1347" s="117"/>
      <c r="R1347" s="117"/>
      <c r="S1347" s="117"/>
      <c r="T1347" s="117"/>
    </row>
    <row r="1348" s="111" customFormat="1" customHeight="1" spans="4:20">
      <c r="D1348" s="117"/>
      <c r="E1348" s="117"/>
      <c r="F1348" s="117"/>
      <c r="H1348" s="117"/>
      <c r="I1348" s="117"/>
      <c r="J1348" s="117"/>
      <c r="K1348" s="117"/>
      <c r="L1348" s="117"/>
      <c r="M1348" s="117"/>
      <c r="N1348" s="117"/>
      <c r="O1348" s="117"/>
      <c r="P1348" s="137"/>
      <c r="Q1348" s="117"/>
      <c r="R1348" s="117"/>
      <c r="S1348" s="117"/>
      <c r="T1348" s="117"/>
    </row>
    <row r="1349" s="111" customFormat="1" customHeight="1" spans="4:20">
      <c r="D1349" s="117"/>
      <c r="E1349" s="117"/>
      <c r="F1349" s="117"/>
      <c r="H1349" s="117"/>
      <c r="I1349" s="117"/>
      <c r="J1349" s="117"/>
      <c r="K1349" s="117"/>
      <c r="L1349" s="117"/>
      <c r="M1349" s="117"/>
      <c r="N1349" s="117"/>
      <c r="O1349" s="117"/>
      <c r="P1349" s="137"/>
      <c r="Q1349" s="117"/>
      <c r="R1349" s="117"/>
      <c r="S1349" s="117"/>
      <c r="T1349" s="117"/>
    </row>
    <row r="1350" s="111" customFormat="1" customHeight="1" spans="4:20">
      <c r="D1350" s="117"/>
      <c r="E1350" s="117"/>
      <c r="F1350" s="117"/>
      <c r="H1350" s="117"/>
      <c r="I1350" s="117"/>
      <c r="J1350" s="117"/>
      <c r="K1350" s="117"/>
      <c r="L1350" s="117"/>
      <c r="M1350" s="117"/>
      <c r="N1350" s="117"/>
      <c r="O1350" s="117"/>
      <c r="P1350" s="137"/>
      <c r="Q1350" s="117"/>
      <c r="R1350" s="117"/>
      <c r="S1350" s="117"/>
      <c r="T1350" s="117"/>
    </row>
    <row r="1351" s="111" customFormat="1" customHeight="1" spans="4:20">
      <c r="D1351" s="117"/>
      <c r="E1351" s="117"/>
      <c r="F1351" s="117"/>
      <c r="H1351" s="117"/>
      <c r="I1351" s="117"/>
      <c r="J1351" s="117"/>
      <c r="K1351" s="117"/>
      <c r="L1351" s="117"/>
      <c r="M1351" s="117"/>
      <c r="N1351" s="117"/>
      <c r="O1351" s="117"/>
      <c r="P1351" s="137"/>
      <c r="Q1351" s="117"/>
      <c r="R1351" s="117"/>
      <c r="S1351" s="117"/>
      <c r="T1351" s="117"/>
    </row>
    <row r="1352" s="111" customFormat="1" customHeight="1" spans="4:20">
      <c r="D1352" s="117"/>
      <c r="E1352" s="117"/>
      <c r="F1352" s="117"/>
      <c r="H1352" s="117"/>
      <c r="I1352" s="117"/>
      <c r="J1352" s="117"/>
      <c r="K1352" s="117"/>
      <c r="L1352" s="117"/>
      <c r="M1352" s="117"/>
      <c r="N1352" s="117"/>
      <c r="O1352" s="117"/>
      <c r="P1352" s="137"/>
      <c r="Q1352" s="117"/>
      <c r="R1352" s="117"/>
      <c r="S1352" s="117"/>
      <c r="T1352" s="117"/>
    </row>
    <row r="1353" s="111" customFormat="1" customHeight="1" spans="4:20">
      <c r="D1353" s="117"/>
      <c r="E1353" s="117"/>
      <c r="F1353" s="117"/>
      <c r="H1353" s="117"/>
      <c r="I1353" s="117"/>
      <c r="J1353" s="117"/>
      <c r="K1353" s="117"/>
      <c r="L1353" s="117"/>
      <c r="M1353" s="117"/>
      <c r="N1353" s="117"/>
      <c r="O1353" s="117"/>
      <c r="P1353" s="137"/>
      <c r="Q1353" s="117"/>
      <c r="R1353" s="117"/>
      <c r="S1353" s="117"/>
      <c r="T1353" s="117"/>
    </row>
    <row r="1354" s="111" customFormat="1" customHeight="1" spans="4:20">
      <c r="D1354" s="117"/>
      <c r="E1354" s="117"/>
      <c r="F1354" s="117"/>
      <c r="H1354" s="117"/>
      <c r="I1354" s="117"/>
      <c r="J1354" s="117"/>
      <c r="K1354" s="117"/>
      <c r="L1354" s="117"/>
      <c r="M1354" s="117"/>
      <c r="N1354" s="117"/>
      <c r="O1354" s="117"/>
      <c r="P1354" s="137"/>
      <c r="Q1354" s="117"/>
      <c r="R1354" s="117"/>
      <c r="S1354" s="117"/>
      <c r="T1354" s="117"/>
    </row>
    <row r="1355" s="111" customFormat="1" customHeight="1" spans="4:20">
      <c r="D1355" s="117"/>
      <c r="E1355" s="117"/>
      <c r="F1355" s="117"/>
      <c r="H1355" s="117"/>
      <c r="I1355" s="117"/>
      <c r="J1355" s="117"/>
      <c r="K1355" s="117"/>
      <c r="L1355" s="117"/>
      <c r="M1355" s="117"/>
      <c r="N1355" s="117"/>
      <c r="O1355" s="117"/>
      <c r="P1355" s="137"/>
      <c r="Q1355" s="117"/>
      <c r="R1355" s="117"/>
      <c r="S1355" s="117"/>
      <c r="T1355" s="117"/>
    </row>
    <row r="1356" s="111" customFormat="1" customHeight="1" spans="4:20">
      <c r="D1356" s="117"/>
      <c r="E1356" s="117"/>
      <c r="F1356" s="117"/>
      <c r="H1356" s="117"/>
      <c r="I1356" s="117"/>
      <c r="J1356" s="117"/>
      <c r="K1356" s="117"/>
      <c r="L1356" s="117"/>
      <c r="M1356" s="117"/>
      <c r="N1356" s="117"/>
      <c r="O1356" s="117"/>
      <c r="P1356" s="137"/>
      <c r="Q1356" s="117"/>
      <c r="R1356" s="117"/>
      <c r="S1356" s="117"/>
      <c r="T1356" s="117"/>
    </row>
    <row r="1357" s="111" customFormat="1" customHeight="1" spans="4:20">
      <c r="D1357" s="117"/>
      <c r="E1357" s="117"/>
      <c r="F1357" s="117"/>
      <c r="H1357" s="117"/>
      <c r="I1357" s="117"/>
      <c r="J1357" s="117"/>
      <c r="K1357" s="117"/>
      <c r="L1357" s="117"/>
      <c r="M1357" s="117"/>
      <c r="N1357" s="117"/>
      <c r="O1357" s="117"/>
      <c r="P1357" s="137"/>
      <c r="Q1357" s="117"/>
      <c r="R1357" s="117"/>
      <c r="S1357" s="117"/>
      <c r="T1357" s="117"/>
    </row>
    <row r="1358" s="111" customFormat="1" customHeight="1" spans="4:20">
      <c r="D1358" s="117"/>
      <c r="E1358" s="117"/>
      <c r="F1358" s="117"/>
      <c r="H1358" s="117"/>
      <c r="I1358" s="117"/>
      <c r="J1358" s="117"/>
      <c r="K1358" s="117"/>
      <c r="L1358" s="117"/>
      <c r="M1358" s="117"/>
      <c r="N1358" s="117"/>
      <c r="O1358" s="117"/>
      <c r="P1358" s="137"/>
      <c r="Q1358" s="117"/>
      <c r="R1358" s="117"/>
      <c r="S1358" s="117"/>
      <c r="T1358" s="117"/>
    </row>
    <row r="1359" s="111" customFormat="1" customHeight="1" spans="4:20">
      <c r="D1359" s="117"/>
      <c r="E1359" s="117"/>
      <c r="F1359" s="117"/>
      <c r="H1359" s="117"/>
      <c r="I1359" s="117"/>
      <c r="J1359" s="117"/>
      <c r="K1359" s="117"/>
      <c r="L1359" s="117"/>
      <c r="M1359" s="117"/>
      <c r="N1359" s="117"/>
      <c r="O1359" s="117"/>
      <c r="P1359" s="137"/>
      <c r="Q1359" s="117"/>
      <c r="R1359" s="117"/>
      <c r="S1359" s="117"/>
      <c r="T1359" s="117"/>
    </row>
    <row r="1360" s="111" customFormat="1" customHeight="1" spans="4:20">
      <c r="D1360" s="117"/>
      <c r="E1360" s="117"/>
      <c r="F1360" s="117"/>
      <c r="H1360" s="117"/>
      <c r="I1360" s="117"/>
      <c r="J1360" s="117"/>
      <c r="K1360" s="117"/>
      <c r="L1360" s="117"/>
      <c r="M1360" s="117"/>
      <c r="N1360" s="117"/>
      <c r="O1360" s="117"/>
      <c r="P1360" s="137"/>
      <c r="Q1360" s="117"/>
      <c r="R1360" s="117"/>
      <c r="S1360" s="117"/>
      <c r="T1360" s="117"/>
    </row>
    <row r="1361" s="111" customFormat="1" customHeight="1" spans="4:20">
      <c r="D1361" s="117"/>
      <c r="E1361" s="117"/>
      <c r="F1361" s="117"/>
      <c r="H1361" s="117"/>
      <c r="I1361" s="117"/>
      <c r="J1361" s="117"/>
      <c r="K1361" s="117"/>
      <c r="L1361" s="117"/>
      <c r="M1361" s="117"/>
      <c r="N1361" s="117"/>
      <c r="O1361" s="117"/>
      <c r="P1361" s="137"/>
      <c r="Q1361" s="117"/>
      <c r="R1361" s="117"/>
      <c r="S1361" s="117"/>
      <c r="T1361" s="117"/>
    </row>
    <row r="1362" s="111" customFormat="1" customHeight="1" spans="4:20">
      <c r="D1362" s="117"/>
      <c r="E1362" s="117"/>
      <c r="F1362" s="117"/>
      <c r="H1362" s="117"/>
      <c r="I1362" s="117"/>
      <c r="J1362" s="117"/>
      <c r="K1362" s="117"/>
      <c r="L1362" s="117"/>
      <c r="M1362" s="117"/>
      <c r="N1362" s="117"/>
      <c r="O1362" s="117"/>
      <c r="P1362" s="137"/>
      <c r="Q1362" s="117"/>
      <c r="R1362" s="117"/>
      <c r="S1362" s="117"/>
      <c r="T1362" s="117"/>
    </row>
    <row r="1363" s="111" customFormat="1" customHeight="1" spans="4:20">
      <c r="D1363" s="117"/>
      <c r="E1363" s="117"/>
      <c r="F1363" s="117"/>
      <c r="H1363" s="117"/>
      <c r="I1363" s="117"/>
      <c r="J1363" s="117"/>
      <c r="K1363" s="117"/>
      <c r="L1363" s="117"/>
      <c r="M1363" s="117"/>
      <c r="N1363" s="117"/>
      <c r="O1363" s="117"/>
      <c r="P1363" s="137"/>
      <c r="Q1363" s="117"/>
      <c r="R1363" s="117"/>
      <c r="S1363" s="117"/>
      <c r="T1363" s="117"/>
    </row>
    <row r="1364" s="111" customFormat="1" customHeight="1" spans="4:20">
      <c r="D1364" s="117"/>
      <c r="E1364" s="117"/>
      <c r="F1364" s="117"/>
      <c r="H1364" s="117"/>
      <c r="I1364" s="117"/>
      <c r="J1364" s="117"/>
      <c r="K1364" s="117"/>
      <c r="L1364" s="117"/>
      <c r="M1364" s="117"/>
      <c r="N1364" s="117"/>
      <c r="O1364" s="117"/>
      <c r="P1364" s="137"/>
      <c r="Q1364" s="117"/>
      <c r="R1364" s="117"/>
      <c r="S1364" s="117"/>
      <c r="T1364" s="117"/>
    </row>
    <row r="1365" s="111" customFormat="1" customHeight="1" spans="4:20">
      <c r="D1365" s="117"/>
      <c r="E1365" s="117"/>
      <c r="F1365" s="117"/>
      <c r="H1365" s="117"/>
      <c r="I1365" s="117"/>
      <c r="J1365" s="117"/>
      <c r="K1365" s="117"/>
      <c r="L1365" s="117"/>
      <c r="M1365" s="117"/>
      <c r="N1365" s="117"/>
      <c r="O1365" s="117"/>
      <c r="P1365" s="137"/>
      <c r="Q1365" s="117"/>
      <c r="R1365" s="117"/>
      <c r="S1365" s="117"/>
      <c r="T1365" s="117"/>
    </row>
    <row r="1366" s="111" customFormat="1" customHeight="1" spans="4:20">
      <c r="D1366" s="117"/>
      <c r="E1366" s="117"/>
      <c r="F1366" s="117"/>
      <c r="H1366" s="117"/>
      <c r="I1366" s="117"/>
      <c r="J1366" s="117"/>
      <c r="K1366" s="117"/>
      <c r="L1366" s="117"/>
      <c r="M1366" s="117"/>
      <c r="N1366" s="117"/>
      <c r="O1366" s="117"/>
      <c r="P1366" s="137"/>
      <c r="Q1366" s="117"/>
      <c r="R1366" s="117"/>
      <c r="S1366" s="117"/>
      <c r="T1366" s="117"/>
    </row>
    <row r="1367" s="111" customFormat="1" customHeight="1" spans="4:20">
      <c r="D1367" s="117"/>
      <c r="E1367" s="117"/>
      <c r="F1367" s="117"/>
      <c r="H1367" s="117"/>
      <c r="I1367" s="117"/>
      <c r="J1367" s="117"/>
      <c r="K1367" s="117"/>
      <c r="L1367" s="117"/>
      <c r="M1367" s="117"/>
      <c r="N1367" s="117"/>
      <c r="O1367" s="117"/>
      <c r="P1367" s="137"/>
      <c r="Q1367" s="117"/>
      <c r="R1367" s="117"/>
      <c r="S1367" s="117"/>
      <c r="T1367" s="117"/>
    </row>
    <row r="1368" s="111" customFormat="1" customHeight="1" spans="4:20">
      <c r="D1368" s="117"/>
      <c r="E1368" s="117"/>
      <c r="F1368" s="117"/>
      <c r="H1368" s="117"/>
      <c r="I1368" s="117"/>
      <c r="J1368" s="117"/>
      <c r="K1368" s="117"/>
      <c r="L1368" s="117"/>
      <c r="M1368" s="117"/>
      <c r="N1368" s="117"/>
      <c r="O1368" s="117"/>
      <c r="P1368" s="137"/>
      <c r="Q1368" s="117"/>
      <c r="R1368" s="117"/>
      <c r="S1368" s="117"/>
      <c r="T1368" s="117"/>
    </row>
    <row r="1369" s="111" customFormat="1" customHeight="1" spans="4:20">
      <c r="D1369" s="117"/>
      <c r="E1369" s="117"/>
      <c r="F1369" s="117"/>
      <c r="H1369" s="117"/>
      <c r="I1369" s="117"/>
      <c r="J1369" s="117"/>
      <c r="K1369" s="117"/>
      <c r="L1369" s="117"/>
      <c r="M1369" s="117"/>
      <c r="N1369" s="117"/>
      <c r="O1369" s="117"/>
      <c r="P1369" s="137"/>
      <c r="Q1369" s="117"/>
      <c r="R1369" s="117"/>
      <c r="S1369" s="117"/>
      <c r="T1369" s="117"/>
    </row>
    <row r="1370" s="111" customFormat="1" customHeight="1" spans="4:20">
      <c r="D1370" s="117"/>
      <c r="E1370" s="117"/>
      <c r="F1370" s="117"/>
      <c r="H1370" s="117"/>
      <c r="I1370" s="117"/>
      <c r="J1370" s="117"/>
      <c r="K1370" s="117"/>
      <c r="L1370" s="117"/>
      <c r="M1370" s="117"/>
      <c r="N1370" s="117"/>
      <c r="O1370" s="117"/>
      <c r="P1370" s="137"/>
      <c r="Q1370" s="117"/>
      <c r="R1370" s="117"/>
      <c r="S1370" s="117"/>
      <c r="T1370" s="117"/>
    </row>
    <row r="1371" s="111" customFormat="1" customHeight="1" spans="4:20">
      <c r="D1371" s="117"/>
      <c r="E1371" s="117"/>
      <c r="F1371" s="117"/>
      <c r="H1371" s="117"/>
      <c r="I1371" s="117"/>
      <c r="J1371" s="117"/>
      <c r="K1371" s="117"/>
      <c r="L1371" s="117"/>
      <c r="M1371" s="117"/>
      <c r="N1371" s="117"/>
      <c r="O1371" s="117"/>
      <c r="P1371" s="137"/>
      <c r="Q1371" s="117"/>
      <c r="R1371" s="117"/>
      <c r="S1371" s="117"/>
      <c r="T1371" s="117"/>
    </row>
    <row r="1372" s="111" customFormat="1" customHeight="1" spans="4:20">
      <c r="D1372" s="117"/>
      <c r="E1372" s="117"/>
      <c r="F1372" s="117"/>
      <c r="H1372" s="117"/>
      <c r="I1372" s="117"/>
      <c r="J1372" s="117"/>
      <c r="K1372" s="117"/>
      <c r="L1372" s="117"/>
      <c r="M1372" s="117"/>
      <c r="N1372" s="117"/>
      <c r="O1372" s="117"/>
      <c r="P1372" s="137"/>
      <c r="Q1372" s="117"/>
      <c r="R1372" s="117"/>
      <c r="S1372" s="117"/>
      <c r="T1372" s="117"/>
    </row>
    <row r="1373" s="111" customFormat="1" customHeight="1" spans="4:20">
      <c r="D1373" s="117"/>
      <c r="E1373" s="117"/>
      <c r="F1373" s="117"/>
      <c r="H1373" s="117"/>
      <c r="I1373" s="117"/>
      <c r="J1373" s="117"/>
      <c r="K1373" s="117"/>
      <c r="L1373" s="117"/>
      <c r="M1373" s="117"/>
      <c r="N1373" s="117"/>
      <c r="O1373" s="117"/>
      <c r="P1373" s="137"/>
      <c r="Q1373" s="117"/>
      <c r="R1373" s="117"/>
      <c r="S1373" s="117"/>
      <c r="T1373" s="117"/>
    </row>
    <row r="1374" s="111" customFormat="1" customHeight="1" spans="4:20">
      <c r="D1374" s="117"/>
      <c r="E1374" s="117"/>
      <c r="F1374" s="117"/>
      <c r="H1374" s="117"/>
      <c r="I1374" s="117"/>
      <c r="J1374" s="117"/>
      <c r="K1374" s="117"/>
      <c r="L1374" s="117"/>
      <c r="M1374" s="117"/>
      <c r="N1374" s="117"/>
      <c r="O1374" s="117"/>
      <c r="P1374" s="137"/>
      <c r="Q1374" s="117"/>
      <c r="R1374" s="117"/>
      <c r="S1374" s="117"/>
      <c r="T1374" s="117"/>
    </row>
    <row r="1375" s="111" customFormat="1" customHeight="1" spans="4:20">
      <c r="D1375" s="117"/>
      <c r="E1375" s="117"/>
      <c r="F1375" s="117"/>
      <c r="H1375" s="117"/>
      <c r="I1375" s="117"/>
      <c r="J1375" s="117"/>
      <c r="K1375" s="117"/>
      <c r="L1375" s="117"/>
      <c r="M1375" s="117"/>
      <c r="N1375" s="117"/>
      <c r="O1375" s="117"/>
      <c r="P1375" s="137"/>
      <c r="Q1375" s="117"/>
      <c r="R1375" s="117"/>
      <c r="S1375" s="117"/>
      <c r="T1375" s="117"/>
    </row>
    <row r="1376" s="111" customFormat="1" customHeight="1" spans="4:20">
      <c r="D1376" s="117"/>
      <c r="E1376" s="117"/>
      <c r="F1376" s="117"/>
      <c r="H1376" s="117"/>
      <c r="I1376" s="117"/>
      <c r="J1376" s="117"/>
      <c r="K1376" s="117"/>
      <c r="L1376" s="117"/>
      <c r="M1376" s="117"/>
      <c r="N1376" s="117"/>
      <c r="O1376" s="117"/>
      <c r="P1376" s="137"/>
      <c r="Q1376" s="117"/>
      <c r="R1376" s="117"/>
      <c r="S1376" s="117"/>
      <c r="T1376" s="117"/>
    </row>
    <row r="1377" s="111" customFormat="1" customHeight="1" spans="4:20">
      <c r="D1377" s="117"/>
      <c r="E1377" s="117"/>
      <c r="F1377" s="117"/>
      <c r="H1377" s="117"/>
      <c r="I1377" s="117"/>
      <c r="J1377" s="117"/>
      <c r="K1377" s="117"/>
      <c r="L1377" s="117"/>
      <c r="M1377" s="117"/>
      <c r="N1377" s="117"/>
      <c r="O1377" s="117"/>
      <c r="P1377" s="137"/>
      <c r="Q1377" s="117"/>
      <c r="R1377" s="117"/>
      <c r="S1377" s="117"/>
      <c r="T1377" s="117"/>
    </row>
    <row r="1378" s="111" customFormat="1" customHeight="1" spans="4:20">
      <c r="D1378" s="117"/>
      <c r="E1378" s="117"/>
      <c r="F1378" s="117"/>
      <c r="H1378" s="117"/>
      <c r="I1378" s="117"/>
      <c r="J1378" s="117"/>
      <c r="K1378" s="117"/>
      <c r="L1378" s="117"/>
      <c r="M1378" s="117"/>
      <c r="N1378" s="117"/>
      <c r="O1378" s="117"/>
      <c r="P1378" s="137"/>
      <c r="Q1378" s="117"/>
      <c r="R1378" s="117"/>
      <c r="S1378" s="117"/>
      <c r="T1378" s="117"/>
    </row>
    <row r="1379" s="111" customFormat="1" customHeight="1" spans="4:20">
      <c r="D1379" s="117"/>
      <c r="E1379" s="117"/>
      <c r="F1379" s="117"/>
      <c r="H1379" s="117"/>
      <c r="I1379" s="117"/>
      <c r="J1379" s="117"/>
      <c r="K1379" s="117"/>
      <c r="L1379" s="117"/>
      <c r="M1379" s="117"/>
      <c r="N1379" s="117"/>
      <c r="O1379" s="117"/>
      <c r="P1379" s="137"/>
      <c r="Q1379" s="117"/>
      <c r="R1379" s="117"/>
      <c r="S1379" s="117"/>
      <c r="T1379" s="117"/>
    </row>
    <row r="1380" s="111" customFormat="1" customHeight="1" spans="4:20">
      <c r="D1380" s="117"/>
      <c r="E1380" s="117"/>
      <c r="F1380" s="117"/>
      <c r="H1380" s="117"/>
      <c r="I1380" s="117"/>
      <c r="J1380" s="117"/>
      <c r="K1380" s="117"/>
      <c r="L1380" s="117"/>
      <c r="M1380" s="117"/>
      <c r="N1380" s="117"/>
      <c r="O1380" s="117"/>
      <c r="P1380" s="137"/>
      <c r="Q1380" s="117"/>
      <c r="R1380" s="117"/>
      <c r="S1380" s="117"/>
      <c r="T1380" s="117"/>
    </row>
    <row r="1381" s="111" customFormat="1" customHeight="1" spans="4:20">
      <c r="D1381" s="117"/>
      <c r="E1381" s="117"/>
      <c r="F1381" s="117"/>
      <c r="H1381" s="117"/>
      <c r="I1381" s="117"/>
      <c r="J1381" s="117"/>
      <c r="K1381" s="117"/>
      <c r="L1381" s="117"/>
      <c r="M1381" s="117"/>
      <c r="N1381" s="117"/>
      <c r="O1381" s="117"/>
      <c r="P1381" s="137"/>
      <c r="Q1381" s="117"/>
      <c r="R1381" s="117"/>
      <c r="S1381" s="117"/>
      <c r="T1381" s="117"/>
    </row>
    <row r="1382" s="111" customFormat="1" customHeight="1" spans="4:20">
      <c r="D1382" s="117"/>
      <c r="E1382" s="117"/>
      <c r="F1382" s="117"/>
      <c r="H1382" s="117"/>
      <c r="I1382" s="117"/>
      <c r="J1382" s="117"/>
      <c r="K1382" s="117"/>
      <c r="L1382" s="117"/>
      <c r="M1382" s="117"/>
      <c r="N1382" s="117"/>
      <c r="O1382" s="117"/>
      <c r="P1382" s="137"/>
      <c r="Q1382" s="117"/>
      <c r="R1382" s="117"/>
      <c r="S1382" s="117"/>
      <c r="T1382" s="117"/>
    </row>
    <row r="1383" s="111" customFormat="1" customHeight="1" spans="4:20">
      <c r="D1383" s="117"/>
      <c r="E1383" s="117"/>
      <c r="F1383" s="117"/>
      <c r="H1383" s="117"/>
      <c r="I1383" s="117"/>
      <c r="J1383" s="117"/>
      <c r="K1383" s="117"/>
      <c r="L1383" s="117"/>
      <c r="M1383" s="117"/>
      <c r="N1383" s="117"/>
      <c r="O1383" s="117"/>
      <c r="P1383" s="137"/>
      <c r="Q1383" s="117"/>
      <c r="R1383" s="117"/>
      <c r="S1383" s="117"/>
      <c r="T1383" s="117"/>
    </row>
    <row r="1384" s="111" customFormat="1" customHeight="1" spans="4:20">
      <c r="D1384" s="117"/>
      <c r="E1384" s="117"/>
      <c r="F1384" s="117"/>
      <c r="H1384" s="117"/>
      <c r="I1384" s="117"/>
      <c r="J1384" s="117"/>
      <c r="K1384" s="117"/>
      <c r="L1384" s="117"/>
      <c r="M1384" s="117"/>
      <c r="N1384" s="117"/>
      <c r="O1384" s="117"/>
      <c r="P1384" s="137"/>
      <c r="Q1384" s="117"/>
      <c r="R1384" s="117"/>
      <c r="S1384" s="117"/>
      <c r="T1384" s="117"/>
    </row>
    <row r="1385" s="111" customFormat="1" customHeight="1" spans="4:20">
      <c r="D1385" s="117"/>
      <c r="E1385" s="117"/>
      <c r="F1385" s="117"/>
      <c r="H1385" s="117"/>
      <c r="I1385" s="117"/>
      <c r="J1385" s="117"/>
      <c r="K1385" s="117"/>
      <c r="L1385" s="117"/>
      <c r="M1385" s="117"/>
      <c r="N1385" s="117"/>
      <c r="O1385" s="117"/>
      <c r="P1385" s="137"/>
      <c r="Q1385" s="117"/>
      <c r="R1385" s="117"/>
      <c r="S1385" s="117"/>
      <c r="T1385" s="117"/>
    </row>
    <row r="1386" s="111" customFormat="1" customHeight="1" spans="4:20">
      <c r="D1386" s="117"/>
      <c r="E1386" s="117"/>
      <c r="F1386" s="117"/>
      <c r="H1386" s="117"/>
      <c r="I1386" s="117"/>
      <c r="J1386" s="117"/>
      <c r="K1386" s="117"/>
      <c r="L1386" s="117"/>
      <c r="M1386" s="117"/>
      <c r="N1386" s="117"/>
      <c r="O1386" s="117"/>
      <c r="P1386" s="137"/>
      <c r="Q1386" s="117"/>
      <c r="R1386" s="117"/>
      <c r="S1386" s="117"/>
      <c r="T1386" s="117"/>
    </row>
    <row r="1387" s="111" customFormat="1" customHeight="1" spans="4:20">
      <c r="D1387" s="117"/>
      <c r="E1387" s="117"/>
      <c r="F1387" s="117"/>
      <c r="H1387" s="117"/>
      <c r="I1387" s="117"/>
      <c r="J1387" s="117"/>
      <c r="K1387" s="117"/>
      <c r="L1387" s="117"/>
      <c r="M1387" s="117"/>
      <c r="N1387" s="117"/>
      <c r="O1387" s="117"/>
      <c r="P1387" s="137"/>
      <c r="Q1387" s="117"/>
      <c r="R1387" s="117"/>
      <c r="S1387" s="117"/>
      <c r="T1387" s="117"/>
    </row>
    <row r="1388" s="111" customFormat="1" customHeight="1" spans="4:20">
      <c r="D1388" s="117"/>
      <c r="E1388" s="117"/>
      <c r="F1388" s="117"/>
      <c r="H1388" s="117"/>
      <c r="I1388" s="117"/>
      <c r="J1388" s="117"/>
      <c r="K1388" s="117"/>
      <c r="L1388" s="117"/>
      <c r="M1388" s="117"/>
      <c r="N1388" s="117"/>
      <c r="O1388" s="117"/>
      <c r="P1388" s="137"/>
      <c r="Q1388" s="117"/>
      <c r="R1388" s="117"/>
      <c r="S1388" s="117"/>
      <c r="T1388" s="117"/>
    </row>
    <row r="1389" s="111" customFormat="1" customHeight="1" spans="4:20">
      <c r="D1389" s="117"/>
      <c r="E1389" s="117"/>
      <c r="F1389" s="117"/>
      <c r="H1389" s="117"/>
      <c r="I1389" s="117"/>
      <c r="J1389" s="117"/>
      <c r="K1389" s="117"/>
      <c r="L1389" s="117"/>
      <c r="M1389" s="117"/>
      <c r="N1389" s="117"/>
      <c r="O1389" s="117"/>
      <c r="P1389" s="137"/>
      <c r="Q1389" s="117"/>
      <c r="R1389" s="117"/>
      <c r="S1389" s="117"/>
      <c r="T1389" s="117"/>
    </row>
    <row r="1390" s="111" customFormat="1" customHeight="1" spans="4:20">
      <c r="D1390" s="117"/>
      <c r="E1390" s="117"/>
      <c r="F1390" s="117"/>
      <c r="H1390" s="117"/>
      <c r="I1390" s="117"/>
      <c r="J1390" s="117"/>
      <c r="K1390" s="117"/>
      <c r="L1390" s="117"/>
      <c r="M1390" s="117"/>
      <c r="N1390" s="117"/>
      <c r="O1390" s="117"/>
      <c r="P1390" s="137"/>
      <c r="Q1390" s="117"/>
      <c r="R1390" s="117"/>
      <c r="S1390" s="117"/>
      <c r="T1390" s="117"/>
    </row>
    <row r="1391" s="111" customFormat="1" customHeight="1" spans="4:20">
      <c r="D1391" s="117"/>
      <c r="E1391" s="117"/>
      <c r="F1391" s="117"/>
      <c r="H1391" s="117"/>
      <c r="I1391" s="117"/>
      <c r="J1391" s="117"/>
      <c r="K1391" s="117"/>
      <c r="L1391" s="117"/>
      <c r="M1391" s="117"/>
      <c r="N1391" s="117"/>
      <c r="O1391" s="117"/>
      <c r="P1391" s="137"/>
      <c r="Q1391" s="117"/>
      <c r="R1391" s="117"/>
      <c r="S1391" s="117"/>
      <c r="T1391" s="117"/>
    </row>
    <row r="1392" s="111" customFormat="1" customHeight="1" spans="4:20">
      <c r="D1392" s="117"/>
      <c r="E1392" s="117"/>
      <c r="F1392" s="117"/>
      <c r="H1392" s="117"/>
      <c r="I1392" s="117"/>
      <c r="J1392" s="117"/>
      <c r="K1392" s="117"/>
      <c r="L1392" s="117"/>
      <c r="M1392" s="117"/>
      <c r="N1392" s="117"/>
      <c r="O1392" s="117"/>
      <c r="P1392" s="137"/>
      <c r="Q1392" s="117"/>
      <c r="R1392" s="117"/>
      <c r="S1392" s="117"/>
      <c r="T1392" s="117"/>
    </row>
    <row r="1393" s="111" customFormat="1" customHeight="1" spans="4:20">
      <c r="D1393" s="117"/>
      <c r="E1393" s="117"/>
      <c r="F1393" s="117"/>
      <c r="H1393" s="117"/>
      <c r="I1393" s="117"/>
      <c r="J1393" s="117"/>
      <c r="K1393" s="117"/>
      <c r="L1393" s="117"/>
      <c r="M1393" s="117"/>
      <c r="N1393" s="117"/>
      <c r="O1393" s="117"/>
      <c r="P1393" s="137"/>
      <c r="Q1393" s="117"/>
      <c r="R1393" s="117"/>
      <c r="S1393" s="117"/>
      <c r="T1393" s="117"/>
    </row>
    <row r="1394" s="111" customFormat="1" customHeight="1" spans="4:20">
      <c r="D1394" s="117"/>
      <c r="E1394" s="117"/>
      <c r="F1394" s="117"/>
      <c r="H1394" s="117"/>
      <c r="I1394" s="117"/>
      <c r="J1394" s="117"/>
      <c r="K1394" s="117"/>
      <c r="L1394" s="117"/>
      <c r="M1394" s="117"/>
      <c r="N1394" s="117"/>
      <c r="O1394" s="117"/>
      <c r="P1394" s="137"/>
      <c r="Q1394" s="117"/>
      <c r="R1394" s="117"/>
      <c r="S1394" s="117"/>
      <c r="T1394" s="117"/>
    </row>
    <row r="1395" s="111" customFormat="1" customHeight="1" spans="4:20">
      <c r="D1395" s="117"/>
      <c r="E1395" s="117"/>
      <c r="F1395" s="117"/>
      <c r="H1395" s="117"/>
      <c r="I1395" s="117"/>
      <c r="J1395" s="117"/>
      <c r="K1395" s="117"/>
      <c r="L1395" s="117"/>
      <c r="M1395" s="117"/>
      <c r="N1395" s="117"/>
      <c r="O1395" s="117"/>
      <c r="P1395" s="137"/>
      <c r="Q1395" s="117"/>
      <c r="R1395" s="117"/>
      <c r="S1395" s="117"/>
      <c r="T1395" s="117"/>
    </row>
    <row r="1396" s="111" customFormat="1" customHeight="1" spans="4:20">
      <c r="D1396" s="117"/>
      <c r="E1396" s="117"/>
      <c r="F1396" s="117"/>
      <c r="H1396" s="117"/>
      <c r="I1396" s="117"/>
      <c r="J1396" s="117"/>
      <c r="K1396" s="117"/>
      <c r="L1396" s="117"/>
      <c r="M1396" s="117"/>
      <c r="N1396" s="117"/>
      <c r="O1396" s="117"/>
      <c r="P1396" s="137"/>
      <c r="Q1396" s="117"/>
      <c r="R1396" s="117"/>
      <c r="S1396" s="117"/>
      <c r="T1396" s="117"/>
    </row>
    <row r="1397" s="111" customFormat="1" customHeight="1" spans="4:20">
      <c r="D1397" s="117"/>
      <c r="E1397" s="117"/>
      <c r="F1397" s="117"/>
      <c r="H1397" s="117"/>
      <c r="I1397" s="117"/>
      <c r="J1397" s="117"/>
      <c r="K1397" s="117"/>
      <c r="L1397" s="117"/>
      <c r="M1397" s="117"/>
      <c r="N1397" s="117"/>
      <c r="O1397" s="117"/>
      <c r="P1397" s="137"/>
      <c r="Q1397" s="117"/>
      <c r="R1397" s="117"/>
      <c r="S1397" s="117"/>
      <c r="T1397" s="117"/>
    </row>
    <row r="1398" s="111" customFormat="1" customHeight="1" spans="4:20">
      <c r="D1398" s="117"/>
      <c r="E1398" s="117"/>
      <c r="F1398" s="117"/>
      <c r="H1398" s="117"/>
      <c r="I1398" s="117"/>
      <c r="J1398" s="117"/>
      <c r="K1398" s="117"/>
      <c r="L1398" s="117"/>
      <c r="M1398" s="117"/>
      <c r="N1398" s="117"/>
      <c r="O1398" s="117"/>
      <c r="P1398" s="137"/>
      <c r="Q1398" s="117"/>
      <c r="R1398" s="117"/>
      <c r="S1398" s="117"/>
      <c r="T1398" s="117"/>
    </row>
    <row r="1399" s="111" customFormat="1" customHeight="1" spans="4:20">
      <c r="D1399" s="117"/>
      <c r="E1399" s="117"/>
      <c r="F1399" s="117"/>
      <c r="H1399" s="117"/>
      <c r="I1399" s="117"/>
      <c r="J1399" s="117"/>
      <c r="K1399" s="117"/>
      <c r="L1399" s="117"/>
      <c r="M1399" s="117"/>
      <c r="N1399" s="117"/>
      <c r="O1399" s="117"/>
      <c r="P1399" s="137"/>
      <c r="Q1399" s="117"/>
      <c r="R1399" s="117"/>
      <c r="S1399" s="117"/>
      <c r="T1399" s="117"/>
    </row>
    <row r="1400" s="111" customFormat="1" customHeight="1" spans="4:20">
      <c r="D1400" s="117"/>
      <c r="E1400" s="117"/>
      <c r="F1400" s="117"/>
      <c r="H1400" s="117"/>
      <c r="I1400" s="117"/>
      <c r="J1400" s="117"/>
      <c r="K1400" s="117"/>
      <c r="L1400" s="117"/>
      <c r="M1400" s="117"/>
      <c r="N1400" s="117"/>
      <c r="O1400" s="117"/>
      <c r="P1400" s="137"/>
      <c r="Q1400" s="117"/>
      <c r="R1400" s="117"/>
      <c r="S1400" s="117"/>
      <c r="T1400" s="117"/>
    </row>
    <row r="1401" s="111" customFormat="1" customHeight="1" spans="4:20">
      <c r="D1401" s="117"/>
      <c r="E1401" s="117"/>
      <c r="F1401" s="117"/>
      <c r="H1401" s="117"/>
      <c r="I1401" s="117"/>
      <c r="J1401" s="117"/>
      <c r="K1401" s="117"/>
      <c r="L1401" s="117"/>
      <c r="M1401" s="117"/>
      <c r="N1401" s="117"/>
      <c r="O1401" s="117"/>
      <c r="P1401" s="137"/>
      <c r="Q1401" s="117"/>
      <c r="R1401" s="117"/>
      <c r="S1401" s="117"/>
      <c r="T1401" s="117"/>
    </row>
    <row r="1402" s="111" customFormat="1" customHeight="1" spans="4:20">
      <c r="D1402" s="117"/>
      <c r="E1402" s="117"/>
      <c r="F1402" s="117"/>
      <c r="H1402" s="117"/>
      <c r="I1402" s="117"/>
      <c r="J1402" s="117"/>
      <c r="K1402" s="117"/>
      <c r="L1402" s="117"/>
      <c r="M1402" s="117"/>
      <c r="N1402" s="117"/>
      <c r="O1402" s="117"/>
      <c r="P1402" s="137"/>
      <c r="Q1402" s="117"/>
      <c r="R1402" s="117"/>
      <c r="S1402" s="117"/>
      <c r="T1402" s="117"/>
    </row>
    <row r="1403" s="111" customFormat="1" customHeight="1" spans="4:20">
      <c r="D1403" s="117"/>
      <c r="E1403" s="117"/>
      <c r="F1403" s="117"/>
      <c r="H1403" s="117"/>
      <c r="I1403" s="117"/>
      <c r="J1403" s="117"/>
      <c r="K1403" s="117"/>
      <c r="L1403" s="117"/>
      <c r="M1403" s="117"/>
      <c r="N1403" s="117"/>
      <c r="O1403" s="117"/>
      <c r="P1403" s="137"/>
      <c r="Q1403" s="117"/>
      <c r="R1403" s="117"/>
      <c r="S1403" s="117"/>
      <c r="T1403" s="117"/>
    </row>
    <row r="1404" s="111" customFormat="1" customHeight="1" spans="4:20">
      <c r="D1404" s="117"/>
      <c r="E1404" s="117"/>
      <c r="F1404" s="117"/>
      <c r="H1404" s="117"/>
      <c r="I1404" s="117"/>
      <c r="J1404" s="117"/>
      <c r="K1404" s="117"/>
      <c r="L1404" s="117"/>
      <c r="M1404" s="117"/>
      <c r="N1404" s="117"/>
      <c r="O1404" s="117"/>
      <c r="P1404" s="137"/>
      <c r="Q1404" s="117"/>
      <c r="R1404" s="117"/>
      <c r="S1404" s="117"/>
      <c r="T1404" s="117"/>
    </row>
    <row r="1405" s="111" customFormat="1" customHeight="1" spans="4:20">
      <c r="D1405" s="117"/>
      <c r="E1405" s="117"/>
      <c r="F1405" s="117"/>
      <c r="H1405" s="117"/>
      <c r="I1405" s="117"/>
      <c r="J1405" s="117"/>
      <c r="K1405" s="117"/>
      <c r="L1405" s="117"/>
      <c r="M1405" s="117"/>
      <c r="N1405" s="117"/>
      <c r="O1405" s="117"/>
      <c r="P1405" s="137"/>
      <c r="Q1405" s="117"/>
      <c r="R1405" s="117"/>
      <c r="S1405" s="117"/>
      <c r="T1405" s="117"/>
    </row>
    <row r="1406" s="111" customFormat="1" customHeight="1" spans="4:20">
      <c r="D1406" s="117"/>
      <c r="E1406" s="117"/>
      <c r="F1406" s="117"/>
      <c r="H1406" s="117"/>
      <c r="I1406" s="117"/>
      <c r="J1406" s="117"/>
      <c r="K1406" s="117"/>
      <c r="L1406" s="117"/>
      <c r="M1406" s="117"/>
      <c r="N1406" s="117"/>
      <c r="O1406" s="117"/>
      <c r="P1406" s="137"/>
      <c r="Q1406" s="117"/>
      <c r="R1406" s="117"/>
      <c r="S1406" s="117"/>
      <c r="T1406" s="117"/>
    </row>
    <row r="1407" s="111" customFormat="1" customHeight="1" spans="4:20">
      <c r="D1407" s="117"/>
      <c r="E1407" s="117"/>
      <c r="F1407" s="117"/>
      <c r="H1407" s="117"/>
      <c r="I1407" s="117"/>
      <c r="J1407" s="117"/>
      <c r="K1407" s="117"/>
      <c r="L1407" s="117"/>
      <c r="M1407" s="117"/>
      <c r="N1407" s="117"/>
      <c r="O1407" s="117"/>
      <c r="P1407" s="137"/>
      <c r="Q1407" s="117"/>
      <c r="R1407" s="117"/>
      <c r="S1407" s="117"/>
      <c r="T1407" s="117"/>
    </row>
    <row r="1408" s="111" customFormat="1" customHeight="1" spans="4:20">
      <c r="D1408" s="117"/>
      <c r="E1408" s="117"/>
      <c r="F1408" s="117"/>
      <c r="H1408" s="117"/>
      <c r="I1408" s="117"/>
      <c r="J1408" s="117"/>
      <c r="K1408" s="117"/>
      <c r="L1408" s="117"/>
      <c r="M1408" s="117"/>
      <c r="N1408" s="117"/>
      <c r="O1408" s="117"/>
      <c r="P1408" s="137"/>
      <c r="Q1408" s="117"/>
      <c r="R1408" s="117"/>
      <c r="S1408" s="117"/>
      <c r="T1408" s="117"/>
    </row>
    <row r="1409" s="111" customFormat="1" customHeight="1" spans="4:20">
      <c r="D1409" s="117"/>
      <c r="E1409" s="117"/>
      <c r="F1409" s="117"/>
      <c r="H1409" s="117"/>
      <c r="I1409" s="117"/>
      <c r="J1409" s="117"/>
      <c r="K1409" s="117"/>
      <c r="L1409" s="117"/>
      <c r="M1409" s="117"/>
      <c r="N1409" s="117"/>
      <c r="O1409" s="117"/>
      <c r="P1409" s="137"/>
      <c r="Q1409" s="117"/>
      <c r="R1409" s="117"/>
      <c r="S1409" s="117"/>
      <c r="T1409" s="117"/>
    </row>
    <row r="1410" s="111" customFormat="1" customHeight="1" spans="4:20">
      <c r="D1410" s="117"/>
      <c r="E1410" s="117"/>
      <c r="F1410" s="117"/>
      <c r="H1410" s="117"/>
      <c r="I1410" s="117"/>
      <c r="J1410" s="117"/>
      <c r="K1410" s="117"/>
      <c r="L1410" s="117"/>
      <c r="M1410" s="117"/>
      <c r="N1410" s="117"/>
      <c r="O1410" s="117"/>
      <c r="P1410" s="137"/>
      <c r="Q1410" s="117"/>
      <c r="R1410" s="117"/>
      <c r="S1410" s="117"/>
      <c r="T1410" s="117"/>
    </row>
    <row r="1411" s="111" customFormat="1" customHeight="1" spans="4:20">
      <c r="D1411" s="117"/>
      <c r="E1411" s="117"/>
      <c r="F1411" s="117"/>
      <c r="H1411" s="117"/>
      <c r="I1411" s="117"/>
      <c r="J1411" s="117"/>
      <c r="K1411" s="117"/>
      <c r="L1411" s="117"/>
      <c r="M1411" s="117"/>
      <c r="N1411" s="117"/>
      <c r="O1411" s="117"/>
      <c r="P1411" s="137"/>
      <c r="Q1411" s="117"/>
      <c r="R1411" s="117"/>
      <c r="S1411" s="117"/>
      <c r="T1411" s="117"/>
    </row>
    <row r="1412" s="111" customFormat="1" customHeight="1" spans="4:20">
      <c r="D1412" s="117"/>
      <c r="E1412" s="117"/>
      <c r="F1412" s="117"/>
      <c r="H1412" s="117"/>
      <c r="I1412" s="117"/>
      <c r="J1412" s="117"/>
      <c r="K1412" s="117"/>
      <c r="L1412" s="117"/>
      <c r="M1412" s="117"/>
      <c r="N1412" s="117"/>
      <c r="O1412" s="117"/>
      <c r="P1412" s="137"/>
      <c r="Q1412" s="117"/>
      <c r="R1412" s="117"/>
      <c r="S1412" s="117"/>
      <c r="T1412" s="117"/>
    </row>
    <row r="1413" s="111" customFormat="1" customHeight="1" spans="4:20">
      <c r="D1413" s="117"/>
      <c r="E1413" s="117"/>
      <c r="F1413" s="117"/>
      <c r="H1413" s="117"/>
      <c r="I1413" s="117"/>
      <c r="J1413" s="117"/>
      <c r="K1413" s="117"/>
      <c r="L1413" s="117"/>
      <c r="M1413" s="117"/>
      <c r="N1413" s="117"/>
      <c r="O1413" s="117"/>
      <c r="P1413" s="137"/>
      <c r="Q1413" s="117"/>
      <c r="R1413" s="117"/>
      <c r="S1413" s="117"/>
      <c r="T1413" s="117"/>
    </row>
    <row r="1414" s="111" customFormat="1" customHeight="1" spans="4:20">
      <c r="D1414" s="117"/>
      <c r="E1414" s="117"/>
      <c r="F1414" s="117"/>
      <c r="H1414" s="117"/>
      <c r="I1414" s="117"/>
      <c r="J1414" s="117"/>
      <c r="K1414" s="117"/>
      <c r="L1414" s="117"/>
      <c r="M1414" s="117"/>
      <c r="N1414" s="117"/>
      <c r="O1414" s="117"/>
      <c r="P1414" s="137"/>
      <c r="Q1414" s="117"/>
      <c r="R1414" s="117"/>
      <c r="S1414" s="117"/>
      <c r="T1414" s="117"/>
    </row>
    <row r="1415" s="111" customFormat="1" customHeight="1" spans="4:20">
      <c r="D1415" s="117"/>
      <c r="E1415" s="117"/>
      <c r="F1415" s="117"/>
      <c r="H1415" s="117"/>
      <c r="I1415" s="117"/>
      <c r="J1415" s="117"/>
      <c r="K1415" s="117"/>
      <c r="L1415" s="117"/>
      <c r="M1415" s="117"/>
      <c r="N1415" s="117"/>
      <c r="O1415" s="117"/>
      <c r="P1415" s="137"/>
      <c r="Q1415" s="117"/>
      <c r="R1415" s="117"/>
      <c r="S1415" s="117"/>
      <c r="T1415" s="117"/>
    </row>
    <row r="1416" s="111" customFormat="1" customHeight="1" spans="4:20">
      <c r="D1416" s="117"/>
      <c r="E1416" s="117"/>
      <c r="F1416" s="117"/>
      <c r="H1416" s="117"/>
      <c r="I1416" s="117"/>
      <c r="J1416" s="117"/>
      <c r="K1416" s="117"/>
      <c r="L1416" s="117"/>
      <c r="M1416" s="117"/>
      <c r="N1416" s="117"/>
      <c r="O1416" s="117"/>
      <c r="P1416" s="137"/>
      <c r="Q1416" s="117"/>
      <c r="R1416" s="117"/>
      <c r="S1416" s="117"/>
      <c r="T1416" s="117"/>
    </row>
    <row r="1417" s="111" customFormat="1" customHeight="1" spans="4:20">
      <c r="D1417" s="117"/>
      <c r="E1417" s="117"/>
      <c r="F1417" s="117"/>
      <c r="H1417" s="117"/>
      <c r="I1417" s="117"/>
      <c r="J1417" s="117"/>
      <c r="K1417" s="117"/>
      <c r="L1417" s="117"/>
      <c r="M1417" s="117"/>
      <c r="N1417" s="117"/>
      <c r="O1417" s="117"/>
      <c r="P1417" s="137"/>
      <c r="Q1417" s="117"/>
      <c r="R1417" s="117"/>
      <c r="S1417" s="117"/>
      <c r="T1417" s="117"/>
    </row>
    <row r="1418" s="111" customFormat="1" customHeight="1" spans="4:20">
      <c r="D1418" s="117"/>
      <c r="E1418" s="117"/>
      <c r="F1418" s="117"/>
      <c r="H1418" s="117"/>
      <c r="I1418" s="117"/>
      <c r="J1418" s="117"/>
      <c r="K1418" s="117"/>
      <c r="L1418" s="117"/>
      <c r="M1418" s="117"/>
      <c r="N1418" s="117"/>
      <c r="O1418" s="117"/>
      <c r="P1418" s="137"/>
      <c r="Q1418" s="117"/>
      <c r="R1418" s="117"/>
      <c r="S1418" s="117"/>
      <c r="T1418" s="117"/>
    </row>
    <row r="1419" s="111" customFormat="1" customHeight="1" spans="4:20">
      <c r="D1419" s="117"/>
      <c r="E1419" s="117"/>
      <c r="F1419" s="117"/>
      <c r="H1419" s="117"/>
      <c r="I1419" s="117"/>
      <c r="J1419" s="117"/>
      <c r="K1419" s="117"/>
      <c r="L1419" s="117"/>
      <c r="M1419" s="117"/>
      <c r="N1419" s="117"/>
      <c r="O1419" s="117"/>
      <c r="P1419" s="137"/>
      <c r="Q1419" s="117"/>
      <c r="R1419" s="117"/>
      <c r="S1419" s="117"/>
      <c r="T1419" s="117"/>
    </row>
    <row r="1420" s="111" customFormat="1" customHeight="1" spans="4:20">
      <c r="D1420" s="117"/>
      <c r="E1420" s="117"/>
      <c r="F1420" s="117"/>
      <c r="H1420" s="117"/>
      <c r="I1420" s="117"/>
      <c r="J1420" s="117"/>
      <c r="K1420" s="117"/>
      <c r="L1420" s="117"/>
      <c r="M1420" s="117"/>
      <c r="N1420" s="117"/>
      <c r="O1420" s="117"/>
      <c r="P1420" s="137"/>
      <c r="Q1420" s="117"/>
      <c r="R1420" s="117"/>
      <c r="S1420" s="117"/>
      <c r="T1420" s="117"/>
    </row>
    <row r="1421" s="111" customFormat="1" customHeight="1" spans="4:20">
      <c r="D1421" s="117"/>
      <c r="E1421" s="117"/>
      <c r="F1421" s="117"/>
      <c r="H1421" s="117"/>
      <c r="I1421" s="117"/>
      <c r="J1421" s="117"/>
      <c r="K1421" s="117"/>
      <c r="L1421" s="117"/>
      <c r="M1421" s="117"/>
      <c r="N1421" s="117"/>
      <c r="O1421" s="117"/>
      <c r="P1421" s="137"/>
      <c r="Q1421" s="117"/>
      <c r="R1421" s="117"/>
      <c r="S1421" s="117"/>
      <c r="T1421" s="117"/>
    </row>
    <row r="1422" s="111" customFormat="1" customHeight="1" spans="4:20">
      <c r="D1422" s="117"/>
      <c r="E1422" s="117"/>
      <c r="F1422" s="117"/>
      <c r="H1422" s="117"/>
      <c r="I1422" s="117"/>
      <c r="J1422" s="117"/>
      <c r="K1422" s="117"/>
      <c r="L1422" s="117"/>
      <c r="M1422" s="117"/>
      <c r="N1422" s="117"/>
      <c r="O1422" s="117"/>
      <c r="P1422" s="137"/>
      <c r="Q1422" s="117"/>
      <c r="R1422" s="117"/>
      <c r="S1422" s="117"/>
      <c r="T1422" s="117"/>
    </row>
    <row r="1423" s="111" customFormat="1" customHeight="1" spans="4:20">
      <c r="D1423" s="117"/>
      <c r="E1423" s="117"/>
      <c r="F1423" s="117"/>
      <c r="H1423" s="117"/>
      <c r="I1423" s="117"/>
      <c r="J1423" s="117"/>
      <c r="K1423" s="117"/>
      <c r="L1423" s="117"/>
      <c r="M1423" s="117"/>
      <c r="N1423" s="117"/>
      <c r="O1423" s="117"/>
      <c r="P1423" s="137"/>
      <c r="Q1423" s="117"/>
      <c r="R1423" s="117"/>
      <c r="S1423" s="117"/>
      <c r="T1423" s="117"/>
    </row>
    <row r="1424" s="111" customFormat="1" customHeight="1" spans="4:20">
      <c r="D1424" s="117"/>
      <c r="E1424" s="117"/>
      <c r="F1424" s="117"/>
      <c r="H1424" s="117"/>
      <c r="I1424" s="117"/>
      <c r="J1424" s="117"/>
      <c r="K1424" s="117"/>
      <c r="L1424" s="117"/>
      <c r="M1424" s="117"/>
      <c r="N1424" s="117"/>
      <c r="O1424" s="117"/>
      <c r="P1424" s="137"/>
      <c r="Q1424" s="117"/>
      <c r="R1424" s="117"/>
      <c r="S1424" s="117"/>
      <c r="T1424" s="117"/>
    </row>
    <row r="1425" s="111" customFormat="1" customHeight="1" spans="4:20">
      <c r="D1425" s="117"/>
      <c r="E1425" s="117"/>
      <c r="F1425" s="117"/>
      <c r="H1425" s="117"/>
      <c r="I1425" s="117"/>
      <c r="J1425" s="117"/>
      <c r="K1425" s="117"/>
      <c r="L1425" s="117"/>
      <c r="M1425" s="117"/>
      <c r="N1425" s="117"/>
      <c r="O1425" s="117"/>
      <c r="P1425" s="137"/>
      <c r="Q1425" s="117"/>
      <c r="R1425" s="117"/>
      <c r="S1425" s="117"/>
      <c r="T1425" s="117"/>
    </row>
    <row r="1426" s="111" customFormat="1" customHeight="1" spans="4:20">
      <c r="D1426" s="117"/>
      <c r="E1426" s="117"/>
      <c r="F1426" s="117"/>
      <c r="H1426" s="117"/>
      <c r="I1426" s="117"/>
      <c r="J1426" s="117"/>
      <c r="K1426" s="117"/>
      <c r="L1426" s="117"/>
      <c r="M1426" s="117"/>
      <c r="N1426" s="117"/>
      <c r="O1426" s="117"/>
      <c r="P1426" s="137"/>
      <c r="Q1426" s="117"/>
      <c r="R1426" s="117"/>
      <c r="S1426" s="117"/>
      <c r="T1426" s="117"/>
    </row>
    <row r="1427" s="111" customFormat="1" customHeight="1" spans="4:20">
      <c r="D1427" s="117"/>
      <c r="E1427" s="117"/>
      <c r="F1427" s="117"/>
      <c r="H1427" s="117"/>
      <c r="I1427" s="117"/>
      <c r="J1427" s="117"/>
      <c r="K1427" s="117"/>
      <c r="L1427" s="117"/>
      <c r="M1427" s="117"/>
      <c r="N1427" s="117"/>
      <c r="O1427" s="117"/>
      <c r="P1427" s="137"/>
      <c r="Q1427" s="117"/>
      <c r="R1427" s="117"/>
      <c r="S1427" s="117"/>
      <c r="T1427" s="117"/>
    </row>
    <row r="1428" s="111" customFormat="1" customHeight="1" spans="4:20">
      <c r="D1428" s="117"/>
      <c r="E1428" s="117"/>
      <c r="F1428" s="117"/>
      <c r="H1428" s="117"/>
      <c r="I1428" s="117"/>
      <c r="J1428" s="117"/>
      <c r="K1428" s="117"/>
      <c r="L1428" s="117"/>
      <c r="M1428" s="117"/>
      <c r="N1428" s="117"/>
      <c r="O1428" s="117"/>
      <c r="P1428" s="137"/>
      <c r="Q1428" s="117"/>
      <c r="R1428" s="117"/>
      <c r="S1428" s="117"/>
      <c r="T1428" s="117"/>
    </row>
    <row r="1429" s="111" customFormat="1" customHeight="1" spans="4:20">
      <c r="D1429" s="117"/>
      <c r="E1429" s="117"/>
      <c r="F1429" s="117"/>
      <c r="H1429" s="117"/>
      <c r="I1429" s="117"/>
      <c r="J1429" s="117"/>
      <c r="K1429" s="117"/>
      <c r="L1429" s="117"/>
      <c r="M1429" s="117"/>
      <c r="N1429" s="117"/>
      <c r="O1429" s="117"/>
      <c r="P1429" s="137"/>
      <c r="Q1429" s="117"/>
      <c r="R1429" s="117"/>
      <c r="S1429" s="117"/>
      <c r="T1429" s="117"/>
    </row>
    <row r="1430" s="111" customFormat="1" customHeight="1" spans="4:20">
      <c r="D1430" s="117"/>
      <c r="E1430" s="117"/>
      <c r="F1430" s="117"/>
      <c r="H1430" s="117"/>
      <c r="I1430" s="117"/>
      <c r="J1430" s="117"/>
      <c r="K1430" s="117"/>
      <c r="L1430" s="117"/>
      <c r="M1430" s="117"/>
      <c r="N1430" s="117"/>
      <c r="O1430" s="117"/>
      <c r="P1430" s="137"/>
      <c r="Q1430" s="117"/>
      <c r="R1430" s="117"/>
      <c r="S1430" s="117"/>
      <c r="T1430" s="117"/>
    </row>
    <row r="1431" s="111" customFormat="1" customHeight="1" spans="4:20">
      <c r="D1431" s="117"/>
      <c r="E1431" s="117"/>
      <c r="F1431" s="117"/>
      <c r="H1431" s="117"/>
      <c r="I1431" s="117"/>
      <c r="J1431" s="117"/>
      <c r="K1431" s="117"/>
      <c r="L1431" s="117"/>
      <c r="M1431" s="117"/>
      <c r="N1431" s="117"/>
      <c r="O1431" s="117"/>
      <c r="P1431" s="137"/>
      <c r="Q1431" s="117"/>
      <c r="R1431" s="117"/>
      <c r="S1431" s="117"/>
      <c r="T1431" s="117"/>
    </row>
    <row r="1432" s="111" customFormat="1" customHeight="1" spans="4:20">
      <c r="D1432" s="117"/>
      <c r="E1432" s="117"/>
      <c r="F1432" s="117"/>
      <c r="H1432" s="117"/>
      <c r="I1432" s="117"/>
      <c r="J1432" s="117"/>
      <c r="K1432" s="117"/>
      <c r="L1432" s="117"/>
      <c r="M1432" s="117"/>
      <c r="N1432" s="117"/>
      <c r="O1432" s="117"/>
      <c r="P1432" s="137"/>
      <c r="Q1432" s="117"/>
      <c r="R1432" s="117"/>
      <c r="S1432" s="117"/>
      <c r="T1432" s="117"/>
    </row>
    <row r="1433" s="111" customFormat="1" customHeight="1" spans="4:20">
      <c r="D1433" s="117"/>
      <c r="E1433" s="117"/>
      <c r="F1433" s="117"/>
      <c r="H1433" s="117"/>
      <c r="I1433" s="117"/>
      <c r="J1433" s="117"/>
      <c r="K1433" s="117"/>
      <c r="L1433" s="117"/>
      <c r="M1433" s="117"/>
      <c r="N1433" s="117"/>
      <c r="O1433" s="117"/>
      <c r="P1433" s="137"/>
      <c r="Q1433" s="117"/>
      <c r="R1433" s="117"/>
      <c r="S1433" s="117"/>
      <c r="T1433" s="117"/>
    </row>
    <row r="1434" s="111" customFormat="1" customHeight="1" spans="4:20">
      <c r="D1434" s="117"/>
      <c r="E1434" s="117"/>
      <c r="F1434" s="117"/>
      <c r="H1434" s="117"/>
      <c r="I1434" s="117"/>
      <c r="J1434" s="117"/>
      <c r="K1434" s="117"/>
      <c r="L1434" s="117"/>
      <c r="M1434" s="117"/>
      <c r="N1434" s="117"/>
      <c r="O1434" s="117"/>
      <c r="P1434" s="137"/>
      <c r="Q1434" s="117"/>
      <c r="R1434" s="117"/>
      <c r="S1434" s="117"/>
      <c r="T1434" s="117"/>
    </row>
    <row r="1435" s="111" customFormat="1" customHeight="1" spans="4:20">
      <c r="D1435" s="117"/>
      <c r="E1435" s="117"/>
      <c r="F1435" s="117"/>
      <c r="H1435" s="117"/>
      <c r="I1435" s="117"/>
      <c r="J1435" s="117"/>
      <c r="K1435" s="117"/>
      <c r="L1435" s="117"/>
      <c r="M1435" s="117"/>
      <c r="N1435" s="117"/>
      <c r="O1435" s="117"/>
      <c r="P1435" s="137"/>
      <c r="Q1435" s="117"/>
      <c r="R1435" s="117"/>
      <c r="S1435" s="117"/>
      <c r="T1435" s="117"/>
    </row>
    <row r="1436" s="111" customFormat="1" customHeight="1" spans="4:20">
      <c r="D1436" s="117"/>
      <c r="E1436" s="117"/>
      <c r="F1436" s="117"/>
      <c r="H1436" s="117"/>
      <c r="I1436" s="117"/>
      <c r="J1436" s="117"/>
      <c r="K1436" s="117"/>
      <c r="L1436" s="117"/>
      <c r="M1436" s="117"/>
      <c r="N1436" s="117"/>
      <c r="O1436" s="117"/>
      <c r="P1436" s="137"/>
      <c r="Q1436" s="117"/>
      <c r="R1436" s="117"/>
      <c r="S1436" s="117"/>
      <c r="T1436" s="117"/>
    </row>
    <row r="1437" s="111" customFormat="1" customHeight="1" spans="4:20">
      <c r="D1437" s="117"/>
      <c r="E1437" s="117"/>
      <c r="F1437" s="117"/>
      <c r="H1437" s="117"/>
      <c r="I1437" s="117"/>
      <c r="J1437" s="117"/>
      <c r="K1437" s="117"/>
      <c r="L1437" s="117"/>
      <c r="M1437" s="117"/>
      <c r="N1437" s="117"/>
      <c r="O1437" s="117"/>
      <c r="P1437" s="137"/>
      <c r="Q1437" s="117"/>
      <c r="R1437" s="117"/>
      <c r="S1437" s="117"/>
      <c r="T1437" s="117"/>
    </row>
    <row r="1438" s="111" customFormat="1" customHeight="1" spans="4:20">
      <c r="D1438" s="117"/>
      <c r="E1438" s="117"/>
      <c r="F1438" s="117"/>
      <c r="H1438" s="117"/>
      <c r="I1438" s="117"/>
      <c r="J1438" s="117"/>
      <c r="K1438" s="117"/>
      <c r="L1438" s="117"/>
      <c r="M1438" s="117"/>
      <c r="N1438" s="117"/>
      <c r="O1438" s="117"/>
      <c r="P1438" s="137"/>
      <c r="Q1438" s="117"/>
      <c r="R1438" s="117"/>
      <c r="S1438" s="117"/>
      <c r="T1438" s="117"/>
    </row>
    <row r="1439" s="111" customFormat="1" customHeight="1" spans="4:20">
      <c r="D1439" s="117"/>
      <c r="E1439" s="117"/>
      <c r="F1439" s="117"/>
      <c r="H1439" s="117"/>
      <c r="I1439" s="117"/>
      <c r="J1439" s="117"/>
      <c r="K1439" s="117"/>
      <c r="L1439" s="117"/>
      <c r="M1439" s="117"/>
      <c r="N1439" s="117"/>
      <c r="O1439" s="117"/>
      <c r="P1439" s="137"/>
      <c r="Q1439" s="117"/>
      <c r="R1439" s="117"/>
      <c r="S1439" s="117"/>
      <c r="T1439" s="117"/>
    </row>
    <row r="1440" s="111" customFormat="1" customHeight="1" spans="4:20">
      <c r="D1440" s="117"/>
      <c r="E1440" s="117"/>
      <c r="F1440" s="117"/>
      <c r="H1440" s="117"/>
      <c r="I1440" s="117"/>
      <c r="J1440" s="117"/>
      <c r="K1440" s="117"/>
      <c r="L1440" s="117"/>
      <c r="M1440" s="117"/>
      <c r="N1440" s="117"/>
      <c r="O1440" s="117"/>
      <c r="P1440" s="137"/>
      <c r="Q1440" s="117"/>
      <c r="R1440" s="117"/>
      <c r="S1440" s="117"/>
      <c r="T1440" s="117"/>
    </row>
    <row r="1441" s="111" customFormat="1" customHeight="1" spans="4:20">
      <c r="D1441" s="117"/>
      <c r="E1441" s="117"/>
      <c r="F1441" s="117"/>
      <c r="H1441" s="117"/>
      <c r="I1441" s="117"/>
      <c r="J1441" s="117"/>
      <c r="K1441" s="117"/>
      <c r="L1441" s="117"/>
      <c r="M1441" s="117"/>
      <c r="N1441" s="117"/>
      <c r="O1441" s="117"/>
      <c r="P1441" s="137"/>
      <c r="Q1441" s="117"/>
      <c r="R1441" s="117"/>
      <c r="S1441" s="117"/>
      <c r="T1441" s="117"/>
    </row>
    <row r="1442" s="111" customFormat="1" customHeight="1" spans="4:20">
      <c r="D1442" s="117"/>
      <c r="E1442" s="117"/>
      <c r="F1442" s="117"/>
      <c r="H1442" s="117"/>
      <c r="I1442" s="117"/>
      <c r="J1442" s="117"/>
      <c r="K1442" s="117"/>
      <c r="L1442" s="117"/>
      <c r="M1442" s="117"/>
      <c r="N1442" s="117"/>
      <c r="O1442" s="117"/>
      <c r="P1442" s="137"/>
      <c r="Q1442" s="117"/>
      <c r="R1442" s="117"/>
      <c r="S1442" s="117"/>
      <c r="T1442" s="117"/>
    </row>
    <row r="1443" s="111" customFormat="1" customHeight="1" spans="4:20">
      <c r="D1443" s="117"/>
      <c r="E1443" s="117"/>
      <c r="F1443" s="117"/>
      <c r="H1443" s="117"/>
      <c r="I1443" s="117"/>
      <c r="J1443" s="117"/>
      <c r="K1443" s="117"/>
      <c r="L1443" s="117"/>
      <c r="M1443" s="117"/>
      <c r="N1443" s="117"/>
      <c r="O1443" s="117"/>
      <c r="P1443" s="137"/>
      <c r="Q1443" s="117"/>
      <c r="R1443" s="117"/>
      <c r="S1443" s="117"/>
      <c r="T1443" s="117"/>
    </row>
    <row r="1444" s="111" customFormat="1" customHeight="1" spans="4:20">
      <c r="D1444" s="117"/>
      <c r="E1444" s="117"/>
      <c r="F1444" s="117"/>
      <c r="H1444" s="117"/>
      <c r="I1444" s="117"/>
      <c r="J1444" s="117"/>
      <c r="K1444" s="117"/>
      <c r="L1444" s="117"/>
      <c r="M1444" s="117"/>
      <c r="N1444" s="117"/>
      <c r="O1444" s="117"/>
      <c r="P1444" s="137"/>
      <c r="Q1444" s="117"/>
      <c r="R1444" s="117"/>
      <c r="S1444" s="117"/>
      <c r="T1444" s="117"/>
    </row>
    <row r="1445" s="111" customFormat="1" customHeight="1" spans="4:20">
      <c r="D1445" s="117"/>
      <c r="E1445" s="117"/>
      <c r="F1445" s="117"/>
      <c r="H1445" s="117"/>
      <c r="I1445" s="117"/>
      <c r="J1445" s="117"/>
      <c r="K1445" s="117"/>
      <c r="L1445" s="117"/>
      <c r="M1445" s="117"/>
      <c r="N1445" s="117"/>
      <c r="O1445" s="117"/>
      <c r="P1445" s="137"/>
      <c r="Q1445" s="117"/>
      <c r="R1445" s="117"/>
      <c r="S1445" s="117"/>
      <c r="T1445" s="117"/>
    </row>
    <row r="1446" s="111" customFormat="1" customHeight="1" spans="4:20">
      <c r="D1446" s="117"/>
      <c r="E1446" s="117"/>
      <c r="F1446" s="117"/>
      <c r="H1446" s="117"/>
      <c r="I1446" s="117"/>
      <c r="J1446" s="117"/>
      <c r="K1446" s="117"/>
      <c r="L1446" s="117"/>
      <c r="M1446" s="117"/>
      <c r="N1446" s="117"/>
      <c r="O1446" s="117"/>
      <c r="P1446" s="137"/>
      <c r="Q1446" s="117"/>
      <c r="R1446" s="117"/>
      <c r="S1446" s="117"/>
      <c r="T1446" s="117"/>
    </row>
    <row r="1447" s="111" customFormat="1" customHeight="1" spans="4:20">
      <c r="D1447" s="117"/>
      <c r="E1447" s="117"/>
      <c r="F1447" s="117"/>
      <c r="H1447" s="117"/>
      <c r="I1447" s="117"/>
      <c r="J1447" s="117"/>
      <c r="K1447" s="117"/>
      <c r="L1447" s="117"/>
      <c r="M1447" s="117"/>
      <c r="N1447" s="117"/>
      <c r="O1447" s="117"/>
      <c r="P1447" s="137"/>
      <c r="Q1447" s="117"/>
      <c r="R1447" s="117"/>
      <c r="S1447" s="117"/>
      <c r="T1447" s="117"/>
    </row>
    <row r="1448" s="111" customFormat="1" customHeight="1" spans="4:20">
      <c r="D1448" s="117"/>
      <c r="E1448" s="117"/>
      <c r="F1448" s="117"/>
      <c r="H1448" s="117"/>
      <c r="I1448" s="117"/>
      <c r="J1448" s="117"/>
      <c r="K1448" s="117"/>
      <c r="L1448" s="117"/>
      <c r="M1448" s="117"/>
      <c r="N1448" s="117"/>
      <c r="O1448" s="117"/>
      <c r="P1448" s="137"/>
      <c r="Q1448" s="117"/>
      <c r="R1448" s="117"/>
      <c r="S1448" s="117"/>
      <c r="T1448" s="117"/>
    </row>
    <row r="1449" s="111" customFormat="1" customHeight="1" spans="4:20">
      <c r="D1449" s="117"/>
      <c r="E1449" s="117"/>
      <c r="F1449" s="117"/>
      <c r="H1449" s="117"/>
      <c r="I1449" s="117"/>
      <c r="J1449" s="117"/>
      <c r="K1449" s="117"/>
      <c r="L1449" s="117"/>
      <c r="M1449" s="117"/>
      <c r="N1449" s="117"/>
      <c r="O1449" s="117"/>
      <c r="P1449" s="137"/>
      <c r="Q1449" s="117"/>
      <c r="R1449" s="117"/>
      <c r="S1449" s="117"/>
      <c r="T1449" s="117"/>
    </row>
    <row r="1450" s="111" customFormat="1" customHeight="1" spans="4:20">
      <c r="D1450" s="117"/>
      <c r="E1450" s="117"/>
      <c r="F1450" s="117"/>
      <c r="H1450" s="117"/>
      <c r="I1450" s="117"/>
      <c r="J1450" s="117"/>
      <c r="K1450" s="117"/>
      <c r="L1450" s="117"/>
      <c r="M1450" s="117"/>
      <c r="N1450" s="117"/>
      <c r="O1450" s="117"/>
      <c r="P1450" s="137"/>
      <c r="Q1450" s="117"/>
      <c r="R1450" s="117"/>
      <c r="S1450" s="117"/>
      <c r="T1450" s="117"/>
    </row>
    <row r="1451" s="111" customFormat="1" customHeight="1" spans="4:20">
      <c r="D1451" s="117"/>
      <c r="E1451" s="117"/>
      <c r="F1451" s="117"/>
      <c r="H1451" s="117"/>
      <c r="I1451" s="117"/>
      <c r="J1451" s="117"/>
      <c r="K1451" s="117"/>
      <c r="L1451" s="117"/>
      <c r="M1451" s="117"/>
      <c r="N1451" s="117"/>
      <c r="O1451" s="117"/>
      <c r="P1451" s="137"/>
      <c r="Q1451" s="117"/>
      <c r="R1451" s="117"/>
      <c r="S1451" s="117"/>
      <c r="T1451" s="117"/>
    </row>
    <row r="1452" s="111" customFormat="1" customHeight="1" spans="4:20">
      <c r="D1452" s="117"/>
      <c r="E1452" s="117"/>
      <c r="F1452" s="117"/>
      <c r="H1452" s="117"/>
      <c r="I1452" s="117"/>
      <c r="J1452" s="117"/>
      <c r="K1452" s="117"/>
      <c r="L1452" s="117"/>
      <c r="M1452" s="117"/>
      <c r="N1452" s="117"/>
      <c r="O1452" s="117"/>
      <c r="P1452" s="137"/>
      <c r="Q1452" s="117"/>
      <c r="R1452" s="117"/>
      <c r="S1452" s="117"/>
      <c r="T1452" s="117"/>
    </row>
    <row r="1453" s="111" customFormat="1" customHeight="1" spans="4:20">
      <c r="D1453" s="117"/>
      <c r="E1453" s="117"/>
      <c r="F1453" s="117"/>
      <c r="H1453" s="117"/>
      <c r="I1453" s="117"/>
      <c r="J1453" s="117"/>
      <c r="K1453" s="117"/>
      <c r="L1453" s="117"/>
      <c r="M1453" s="117"/>
      <c r="N1453" s="117"/>
      <c r="O1453" s="117"/>
      <c r="P1453" s="137"/>
      <c r="Q1453" s="117"/>
      <c r="R1453" s="117"/>
      <c r="S1453" s="117"/>
      <c r="T1453" s="117"/>
    </row>
    <row r="1454" s="111" customFormat="1" customHeight="1" spans="4:20">
      <c r="D1454" s="117"/>
      <c r="E1454" s="117"/>
      <c r="F1454" s="117"/>
      <c r="H1454" s="117"/>
      <c r="I1454" s="117"/>
      <c r="J1454" s="117"/>
      <c r="K1454" s="117"/>
      <c r="L1454" s="117"/>
      <c r="M1454" s="117"/>
      <c r="N1454" s="117"/>
      <c r="O1454" s="117"/>
      <c r="P1454" s="137"/>
      <c r="Q1454" s="117"/>
      <c r="R1454" s="117"/>
      <c r="S1454" s="117"/>
      <c r="T1454" s="117"/>
    </row>
    <row r="1455" s="111" customFormat="1" customHeight="1" spans="4:20">
      <c r="D1455" s="117"/>
      <c r="E1455" s="117"/>
      <c r="F1455" s="117"/>
      <c r="H1455" s="117"/>
      <c r="I1455" s="117"/>
      <c r="J1455" s="117"/>
      <c r="K1455" s="117"/>
      <c r="L1455" s="117"/>
      <c r="M1455" s="117"/>
      <c r="N1455" s="117"/>
      <c r="O1455" s="117"/>
      <c r="P1455" s="137"/>
      <c r="Q1455" s="117"/>
      <c r="R1455" s="117"/>
      <c r="S1455" s="117"/>
      <c r="T1455" s="117"/>
    </row>
    <row r="1456" s="111" customFormat="1" customHeight="1" spans="4:20">
      <c r="D1456" s="117"/>
      <c r="E1456" s="117"/>
      <c r="F1456" s="117"/>
      <c r="H1456" s="117"/>
      <c r="I1456" s="117"/>
      <c r="J1456" s="117"/>
      <c r="K1456" s="117"/>
      <c r="L1456" s="117"/>
      <c r="M1456" s="117"/>
      <c r="N1456" s="117"/>
      <c r="O1456" s="117"/>
      <c r="P1456" s="137"/>
      <c r="Q1456" s="117"/>
      <c r="R1456" s="117"/>
      <c r="S1456" s="117"/>
      <c r="T1456" s="117"/>
    </row>
    <row r="1457" s="111" customFormat="1" customHeight="1" spans="4:20">
      <c r="D1457" s="117"/>
      <c r="E1457" s="117"/>
      <c r="F1457" s="117"/>
      <c r="H1457" s="117"/>
      <c r="I1457" s="117"/>
      <c r="J1457" s="117"/>
      <c r="K1457" s="117"/>
      <c r="L1457" s="117"/>
      <c r="M1457" s="117"/>
      <c r="N1457" s="117"/>
      <c r="O1457" s="117"/>
      <c r="P1457" s="137"/>
      <c r="Q1457" s="117"/>
      <c r="R1457" s="117"/>
      <c r="S1457" s="117"/>
      <c r="T1457" s="117"/>
    </row>
    <row r="1458" s="111" customFormat="1" customHeight="1" spans="4:20">
      <c r="D1458" s="117"/>
      <c r="E1458" s="117"/>
      <c r="F1458" s="117"/>
      <c r="H1458" s="117"/>
      <c r="I1458" s="117"/>
      <c r="J1458" s="117"/>
      <c r="K1458" s="117"/>
      <c r="L1458" s="117"/>
      <c r="M1458" s="117"/>
      <c r="N1458" s="117"/>
      <c r="O1458" s="117"/>
      <c r="P1458" s="137"/>
      <c r="Q1458" s="117"/>
      <c r="R1458" s="117"/>
      <c r="S1458" s="117"/>
      <c r="T1458" s="117"/>
    </row>
    <row r="1459" s="111" customFormat="1" customHeight="1" spans="4:20">
      <c r="D1459" s="117"/>
      <c r="E1459" s="117"/>
      <c r="F1459" s="117"/>
      <c r="H1459" s="117"/>
      <c r="I1459" s="117"/>
      <c r="J1459" s="117"/>
      <c r="K1459" s="117"/>
      <c r="L1459" s="117"/>
      <c r="M1459" s="117"/>
      <c r="N1459" s="117"/>
      <c r="O1459" s="117"/>
      <c r="P1459" s="137"/>
      <c r="Q1459" s="117"/>
      <c r="R1459" s="117"/>
      <c r="S1459" s="117"/>
      <c r="T1459" s="117"/>
    </row>
    <row r="1460" s="111" customFormat="1" customHeight="1" spans="4:20">
      <c r="D1460" s="117"/>
      <c r="E1460" s="117"/>
      <c r="F1460" s="117"/>
      <c r="H1460" s="117"/>
      <c r="I1460" s="117"/>
      <c r="J1460" s="117"/>
      <c r="K1460" s="117"/>
      <c r="L1460" s="117"/>
      <c r="M1460" s="117"/>
      <c r="N1460" s="117"/>
      <c r="O1460" s="117"/>
      <c r="P1460" s="137"/>
      <c r="Q1460" s="117"/>
      <c r="R1460" s="117"/>
      <c r="S1460" s="117"/>
      <c r="T1460" s="117"/>
    </row>
    <row r="1461" s="111" customFormat="1" customHeight="1" spans="4:20">
      <c r="D1461" s="117"/>
      <c r="E1461" s="117"/>
      <c r="F1461" s="117"/>
      <c r="H1461" s="117"/>
      <c r="I1461" s="117"/>
      <c r="J1461" s="117"/>
      <c r="K1461" s="117"/>
      <c r="L1461" s="117"/>
      <c r="M1461" s="117"/>
      <c r="N1461" s="117"/>
      <c r="O1461" s="117"/>
      <c r="P1461" s="137"/>
      <c r="Q1461" s="117"/>
      <c r="R1461" s="117"/>
      <c r="S1461" s="117"/>
      <c r="T1461" s="117"/>
    </row>
    <row r="1462" s="111" customFormat="1" customHeight="1" spans="4:20">
      <c r="D1462" s="117"/>
      <c r="E1462" s="117"/>
      <c r="F1462" s="117"/>
      <c r="H1462" s="117"/>
      <c r="I1462" s="117"/>
      <c r="J1462" s="117"/>
      <c r="K1462" s="117"/>
      <c r="L1462" s="117"/>
      <c r="M1462" s="117"/>
      <c r="N1462" s="117"/>
      <c r="O1462" s="117"/>
      <c r="P1462" s="137"/>
      <c r="Q1462" s="117"/>
      <c r="R1462" s="117"/>
      <c r="S1462" s="117"/>
      <c r="T1462" s="117"/>
    </row>
    <row r="1463" s="111" customFormat="1" customHeight="1" spans="4:20">
      <c r="D1463" s="117"/>
      <c r="E1463" s="117"/>
      <c r="F1463" s="117"/>
      <c r="H1463" s="117"/>
      <c r="I1463" s="117"/>
      <c r="J1463" s="117"/>
      <c r="K1463" s="117"/>
      <c r="L1463" s="117"/>
      <c r="M1463" s="117"/>
      <c r="N1463" s="117"/>
      <c r="O1463" s="117"/>
      <c r="P1463" s="137"/>
      <c r="Q1463" s="117"/>
      <c r="R1463" s="117"/>
      <c r="S1463" s="117"/>
      <c r="T1463" s="117"/>
    </row>
    <row r="1464" s="111" customFormat="1" customHeight="1" spans="4:20">
      <c r="D1464" s="117"/>
      <c r="E1464" s="117"/>
      <c r="F1464" s="117"/>
      <c r="H1464" s="117"/>
      <c r="I1464" s="117"/>
      <c r="J1464" s="117"/>
      <c r="K1464" s="117"/>
      <c r="L1464" s="117"/>
      <c r="M1464" s="117"/>
      <c r="N1464" s="117"/>
      <c r="O1464" s="117"/>
      <c r="P1464" s="137"/>
      <c r="Q1464" s="117"/>
      <c r="R1464" s="117"/>
      <c r="S1464" s="117"/>
      <c r="T1464" s="117"/>
    </row>
    <row r="1465" s="111" customFormat="1" customHeight="1" spans="4:20">
      <c r="D1465" s="117"/>
      <c r="E1465" s="117"/>
      <c r="F1465" s="117"/>
      <c r="H1465" s="117"/>
      <c r="I1465" s="117"/>
      <c r="J1465" s="117"/>
      <c r="K1465" s="117"/>
      <c r="L1465" s="117"/>
      <c r="M1465" s="117"/>
      <c r="N1465" s="117"/>
      <c r="O1465" s="117"/>
      <c r="P1465" s="137"/>
      <c r="Q1465" s="117"/>
      <c r="R1465" s="117"/>
      <c r="S1465" s="117"/>
      <c r="T1465" s="117"/>
    </row>
    <row r="1466" s="111" customFormat="1" customHeight="1" spans="4:20">
      <c r="D1466" s="117"/>
      <c r="E1466" s="117"/>
      <c r="F1466" s="117"/>
      <c r="H1466" s="117"/>
      <c r="I1466" s="117"/>
      <c r="J1466" s="117"/>
      <c r="K1466" s="117"/>
      <c r="L1466" s="117"/>
      <c r="M1466" s="117"/>
      <c r="N1466" s="117"/>
      <c r="O1466" s="117"/>
      <c r="P1466" s="137"/>
      <c r="Q1466" s="117"/>
      <c r="R1466" s="117"/>
      <c r="S1466" s="117"/>
      <c r="T1466" s="117"/>
    </row>
    <row r="1467" s="111" customFormat="1" customHeight="1" spans="4:20">
      <c r="D1467" s="117"/>
      <c r="E1467" s="117"/>
      <c r="F1467" s="117"/>
      <c r="H1467" s="117"/>
      <c r="I1467" s="117"/>
      <c r="J1467" s="117"/>
      <c r="K1467" s="117"/>
      <c r="L1467" s="117"/>
      <c r="M1467" s="117"/>
      <c r="N1467" s="117"/>
      <c r="O1467" s="117"/>
      <c r="P1467" s="137"/>
      <c r="Q1467" s="117"/>
      <c r="R1467" s="117"/>
      <c r="S1467" s="117"/>
      <c r="T1467" s="117"/>
    </row>
    <row r="1468" s="111" customFormat="1" customHeight="1" spans="4:20">
      <c r="D1468" s="117"/>
      <c r="E1468" s="117"/>
      <c r="F1468" s="117"/>
      <c r="H1468" s="117"/>
      <c r="I1468" s="117"/>
      <c r="J1468" s="117"/>
      <c r="K1468" s="117"/>
      <c r="L1468" s="117"/>
      <c r="M1468" s="117"/>
      <c r="N1468" s="117"/>
      <c r="O1468" s="117"/>
      <c r="P1468" s="137"/>
      <c r="Q1468" s="117"/>
      <c r="R1468" s="117"/>
      <c r="S1468" s="117"/>
      <c r="T1468" s="117"/>
    </row>
    <row r="1469" s="111" customFormat="1" customHeight="1" spans="4:20">
      <c r="D1469" s="117"/>
      <c r="E1469" s="117"/>
      <c r="F1469" s="117"/>
      <c r="H1469" s="117"/>
      <c r="I1469" s="117"/>
      <c r="J1469" s="117"/>
      <c r="K1469" s="117"/>
      <c r="L1469" s="117"/>
      <c r="M1469" s="117"/>
      <c r="N1469" s="117"/>
      <c r="O1469" s="117"/>
      <c r="P1469" s="137"/>
      <c r="Q1469" s="117"/>
      <c r="R1469" s="117"/>
      <c r="S1469" s="117"/>
      <c r="T1469" s="117"/>
    </row>
    <row r="1470" s="111" customFormat="1" customHeight="1" spans="4:20">
      <c r="D1470" s="117"/>
      <c r="E1470" s="117"/>
      <c r="F1470" s="117"/>
      <c r="H1470" s="117"/>
      <c r="I1470" s="117"/>
      <c r="J1470" s="117"/>
      <c r="K1470" s="117"/>
      <c r="L1470" s="117"/>
      <c r="M1470" s="117"/>
      <c r="N1470" s="117"/>
      <c r="O1470" s="117"/>
      <c r="P1470" s="137"/>
      <c r="Q1470" s="117"/>
      <c r="R1470" s="117"/>
      <c r="S1470" s="117"/>
      <c r="T1470" s="117"/>
    </row>
    <row r="1471" s="111" customFormat="1" customHeight="1" spans="4:20">
      <c r="D1471" s="117"/>
      <c r="E1471" s="117"/>
      <c r="F1471" s="117"/>
      <c r="H1471" s="117"/>
      <c r="I1471" s="117"/>
      <c r="J1471" s="117"/>
      <c r="K1471" s="117"/>
      <c r="L1471" s="117"/>
      <c r="M1471" s="117"/>
      <c r="N1471" s="117"/>
      <c r="O1471" s="117"/>
      <c r="P1471" s="137"/>
      <c r="Q1471" s="117"/>
      <c r="R1471" s="117"/>
      <c r="S1471" s="117"/>
      <c r="T1471" s="117"/>
    </row>
    <row r="1472" s="111" customFormat="1" customHeight="1" spans="4:20">
      <c r="D1472" s="117"/>
      <c r="E1472" s="117"/>
      <c r="F1472" s="117"/>
      <c r="H1472" s="117"/>
      <c r="I1472" s="117"/>
      <c r="J1472" s="117"/>
      <c r="K1472" s="117"/>
      <c r="L1472" s="117"/>
      <c r="M1472" s="117"/>
      <c r="N1472" s="117"/>
      <c r="O1472" s="117"/>
      <c r="P1472" s="137"/>
      <c r="Q1472" s="117"/>
      <c r="R1472" s="117"/>
      <c r="S1472" s="117"/>
      <c r="T1472" s="117"/>
    </row>
    <row r="1473" s="111" customFormat="1" customHeight="1" spans="4:20">
      <c r="D1473" s="117"/>
      <c r="E1473" s="117"/>
      <c r="F1473" s="117"/>
      <c r="H1473" s="117"/>
      <c r="I1473" s="117"/>
      <c r="J1473" s="117"/>
      <c r="K1473" s="117"/>
      <c r="L1473" s="117"/>
      <c r="M1473" s="117"/>
      <c r="N1473" s="117"/>
      <c r="O1473" s="117"/>
      <c r="P1473" s="137"/>
      <c r="Q1473" s="117"/>
      <c r="R1473" s="117"/>
      <c r="S1473" s="117"/>
      <c r="T1473" s="117"/>
    </row>
    <row r="1474" s="111" customFormat="1" customHeight="1" spans="4:20">
      <c r="D1474" s="117"/>
      <c r="E1474" s="117"/>
      <c r="F1474" s="117"/>
      <c r="H1474" s="117"/>
      <c r="I1474" s="117"/>
      <c r="J1474" s="117"/>
      <c r="K1474" s="117"/>
      <c r="L1474" s="117"/>
      <c r="M1474" s="117"/>
      <c r="N1474" s="117"/>
      <c r="O1474" s="117"/>
      <c r="P1474" s="137"/>
      <c r="Q1474" s="117"/>
      <c r="R1474" s="117"/>
      <c r="S1474" s="117"/>
      <c r="T1474" s="117"/>
    </row>
    <row r="1475" s="111" customFormat="1" customHeight="1" spans="4:20">
      <c r="D1475" s="117"/>
      <c r="E1475" s="117"/>
      <c r="F1475" s="117"/>
      <c r="H1475" s="117"/>
      <c r="I1475" s="117"/>
      <c r="J1475" s="117"/>
      <c r="K1475" s="117"/>
      <c r="L1475" s="117"/>
      <c r="M1475" s="117"/>
      <c r="N1475" s="117"/>
      <c r="O1475" s="117"/>
      <c r="P1475" s="137"/>
      <c r="Q1475" s="117"/>
      <c r="R1475" s="117"/>
      <c r="S1475" s="117"/>
      <c r="T1475" s="117"/>
    </row>
    <row r="1476" s="111" customFormat="1" customHeight="1" spans="4:20">
      <c r="D1476" s="117"/>
      <c r="E1476" s="117"/>
      <c r="F1476" s="117"/>
      <c r="H1476" s="117"/>
      <c r="I1476" s="117"/>
      <c r="J1476" s="117"/>
      <c r="K1476" s="117"/>
      <c r="L1476" s="117"/>
      <c r="M1476" s="117"/>
      <c r="N1476" s="117"/>
      <c r="O1476" s="117"/>
      <c r="P1476" s="137"/>
      <c r="Q1476" s="117"/>
      <c r="R1476" s="117"/>
      <c r="S1476" s="117"/>
      <c r="T1476" s="117"/>
    </row>
    <row r="1477" s="111" customFormat="1" customHeight="1" spans="4:20">
      <c r="D1477" s="117"/>
      <c r="E1477" s="117"/>
      <c r="F1477" s="117"/>
      <c r="H1477" s="117"/>
      <c r="I1477" s="117"/>
      <c r="J1477" s="117"/>
      <c r="K1477" s="117"/>
      <c r="L1477" s="117"/>
      <c r="M1477" s="117"/>
      <c r="N1477" s="117"/>
      <c r="O1477" s="117"/>
      <c r="P1477" s="137"/>
      <c r="Q1477" s="117"/>
      <c r="R1477" s="117"/>
      <c r="S1477" s="117"/>
      <c r="T1477" s="117"/>
    </row>
    <row r="1478" s="111" customFormat="1" customHeight="1" spans="4:20">
      <c r="D1478" s="117"/>
      <c r="E1478" s="117"/>
      <c r="F1478" s="117"/>
      <c r="H1478" s="117"/>
      <c r="I1478" s="117"/>
      <c r="J1478" s="117"/>
      <c r="K1478" s="117"/>
      <c r="L1478" s="117"/>
      <c r="M1478" s="117"/>
      <c r="N1478" s="117"/>
      <c r="O1478" s="117"/>
      <c r="P1478" s="137"/>
      <c r="Q1478" s="117"/>
      <c r="R1478" s="117"/>
      <c r="S1478" s="117"/>
      <c r="T1478" s="117"/>
    </row>
    <row r="1479" s="111" customFormat="1" customHeight="1" spans="4:20">
      <c r="D1479" s="117"/>
      <c r="E1479" s="117"/>
      <c r="F1479" s="117"/>
      <c r="H1479" s="117"/>
      <c r="I1479" s="117"/>
      <c r="J1479" s="117"/>
      <c r="K1479" s="117"/>
      <c r="L1479" s="117"/>
      <c r="M1479" s="117"/>
      <c r="N1479" s="117"/>
      <c r="O1479" s="117"/>
      <c r="P1479" s="137"/>
      <c r="Q1479" s="117"/>
      <c r="R1479" s="117"/>
      <c r="S1479" s="117"/>
      <c r="T1479" s="117"/>
    </row>
    <row r="1480" s="111" customFormat="1" customHeight="1" spans="4:20">
      <c r="D1480" s="117"/>
      <c r="E1480" s="117"/>
      <c r="F1480" s="117"/>
      <c r="H1480" s="117"/>
      <c r="I1480" s="117"/>
      <c r="J1480" s="117"/>
      <c r="K1480" s="117"/>
      <c r="L1480" s="117"/>
      <c r="M1480" s="117"/>
      <c r="N1480" s="117"/>
      <c r="O1480" s="117"/>
      <c r="P1480" s="137"/>
      <c r="Q1480" s="117"/>
      <c r="R1480" s="117"/>
      <c r="S1480" s="117"/>
      <c r="T1480" s="117"/>
    </row>
    <row r="1481" s="111" customFormat="1" customHeight="1" spans="4:20">
      <c r="D1481" s="117"/>
      <c r="E1481" s="117"/>
      <c r="F1481" s="117"/>
      <c r="H1481" s="117"/>
      <c r="I1481" s="117"/>
      <c r="J1481" s="117"/>
      <c r="K1481" s="117"/>
      <c r="L1481" s="117"/>
      <c r="M1481" s="117"/>
      <c r="N1481" s="117"/>
      <c r="O1481" s="117"/>
      <c r="P1481" s="137"/>
      <c r="Q1481" s="117"/>
      <c r="R1481" s="117"/>
      <c r="S1481" s="117"/>
      <c r="T1481" s="117"/>
    </row>
    <row r="1482" s="111" customFormat="1" customHeight="1" spans="4:20">
      <c r="D1482" s="117"/>
      <c r="E1482" s="117"/>
      <c r="F1482" s="117"/>
      <c r="H1482" s="117"/>
      <c r="I1482" s="117"/>
      <c r="J1482" s="117"/>
      <c r="K1482" s="117"/>
      <c r="L1482" s="117"/>
      <c r="M1482" s="117"/>
      <c r="N1482" s="117"/>
      <c r="O1482" s="117"/>
      <c r="P1482" s="137"/>
      <c r="Q1482" s="117"/>
      <c r="R1482" s="117"/>
      <c r="S1482" s="117"/>
      <c r="T1482" s="117"/>
    </row>
    <row r="1483" s="111" customFormat="1" customHeight="1" spans="4:20">
      <c r="D1483" s="117"/>
      <c r="E1483" s="117"/>
      <c r="F1483" s="117"/>
      <c r="H1483" s="117"/>
      <c r="I1483" s="117"/>
      <c r="J1483" s="117"/>
      <c r="K1483" s="117"/>
      <c r="L1483" s="117"/>
      <c r="M1483" s="117"/>
      <c r="N1483" s="117"/>
      <c r="O1483" s="117"/>
      <c r="P1483" s="137"/>
      <c r="Q1483" s="117"/>
      <c r="R1483" s="117"/>
      <c r="S1483" s="117"/>
      <c r="T1483" s="117"/>
    </row>
    <row r="1484" s="111" customFormat="1" customHeight="1" spans="4:20">
      <c r="D1484" s="117"/>
      <c r="E1484" s="117"/>
      <c r="F1484" s="117"/>
      <c r="H1484" s="117"/>
      <c r="I1484" s="117"/>
      <c r="J1484" s="117"/>
      <c r="K1484" s="117"/>
      <c r="L1484" s="117"/>
      <c r="M1484" s="117"/>
      <c r="N1484" s="117"/>
      <c r="O1484" s="117"/>
      <c r="P1484" s="137"/>
      <c r="Q1484" s="117"/>
      <c r="R1484" s="117"/>
      <c r="S1484" s="117"/>
      <c r="T1484" s="117"/>
    </row>
    <row r="1485" s="111" customFormat="1" customHeight="1" spans="4:20">
      <c r="D1485" s="117"/>
      <c r="E1485" s="117"/>
      <c r="F1485" s="117"/>
      <c r="H1485" s="117"/>
      <c r="I1485" s="117"/>
      <c r="J1485" s="117"/>
      <c r="K1485" s="117"/>
      <c r="L1485" s="117"/>
      <c r="M1485" s="117"/>
      <c r="N1485" s="117"/>
      <c r="O1485" s="117"/>
      <c r="P1485" s="137"/>
      <c r="Q1485" s="117"/>
      <c r="R1485" s="117"/>
      <c r="S1485" s="117"/>
      <c r="T1485" s="117"/>
    </row>
    <row r="1486" s="111" customFormat="1" customHeight="1" spans="4:20">
      <c r="D1486" s="117"/>
      <c r="E1486" s="117"/>
      <c r="F1486" s="117"/>
      <c r="H1486" s="117"/>
      <c r="I1486" s="117"/>
      <c r="J1486" s="117"/>
      <c r="K1486" s="117"/>
      <c r="L1486" s="117"/>
      <c r="M1486" s="117"/>
      <c r="N1486" s="117"/>
      <c r="O1486" s="117"/>
      <c r="P1486" s="137"/>
      <c r="Q1486" s="117"/>
      <c r="R1486" s="117"/>
      <c r="S1486" s="117"/>
      <c r="T1486" s="117"/>
    </row>
    <row r="1487" s="111" customFormat="1" customHeight="1" spans="4:20">
      <c r="D1487" s="117"/>
      <c r="E1487" s="117"/>
      <c r="F1487" s="117"/>
      <c r="H1487" s="117"/>
      <c r="I1487" s="117"/>
      <c r="J1487" s="117"/>
      <c r="K1487" s="117"/>
      <c r="L1487" s="117"/>
      <c r="M1487" s="117"/>
      <c r="N1487" s="117"/>
      <c r="O1487" s="117"/>
      <c r="P1487" s="137"/>
      <c r="Q1487" s="117"/>
      <c r="R1487" s="117"/>
      <c r="S1487" s="117"/>
      <c r="T1487" s="117"/>
    </row>
    <row r="1488" s="111" customFormat="1" customHeight="1" spans="4:20">
      <c r="D1488" s="117"/>
      <c r="E1488" s="117"/>
      <c r="F1488" s="117"/>
      <c r="H1488" s="117"/>
      <c r="I1488" s="117"/>
      <c r="J1488" s="117"/>
      <c r="K1488" s="117"/>
      <c r="L1488" s="117"/>
      <c r="M1488" s="117"/>
      <c r="N1488" s="117"/>
      <c r="O1488" s="117"/>
      <c r="P1488" s="137"/>
      <c r="Q1488" s="117"/>
      <c r="R1488" s="117"/>
      <c r="S1488" s="117"/>
      <c r="T1488" s="117"/>
    </row>
    <row r="1489" s="111" customFormat="1" customHeight="1" spans="4:20">
      <c r="D1489" s="117"/>
      <c r="E1489" s="117"/>
      <c r="F1489" s="117"/>
      <c r="H1489" s="117"/>
      <c r="I1489" s="117"/>
      <c r="J1489" s="117"/>
      <c r="K1489" s="117"/>
      <c r="L1489" s="117"/>
      <c r="M1489" s="117"/>
      <c r="N1489" s="117"/>
      <c r="O1489" s="117"/>
      <c r="P1489" s="137"/>
      <c r="Q1489" s="117"/>
      <c r="R1489" s="117"/>
      <c r="S1489" s="117"/>
      <c r="T1489" s="117"/>
    </row>
    <row r="1490" s="111" customFormat="1" customHeight="1" spans="4:20">
      <c r="D1490" s="117"/>
      <c r="E1490" s="117"/>
      <c r="F1490" s="117"/>
      <c r="H1490" s="117"/>
      <c r="I1490" s="117"/>
      <c r="J1490" s="117"/>
      <c r="K1490" s="117"/>
      <c r="L1490" s="117"/>
      <c r="M1490" s="117"/>
      <c r="N1490" s="117"/>
      <c r="O1490" s="117"/>
      <c r="P1490" s="137"/>
      <c r="Q1490" s="117"/>
      <c r="R1490" s="117"/>
      <c r="S1490" s="117"/>
      <c r="T1490" s="117"/>
    </row>
    <row r="1491" s="111" customFormat="1" customHeight="1" spans="4:20">
      <c r="D1491" s="117"/>
      <c r="E1491" s="117"/>
      <c r="F1491" s="117"/>
      <c r="H1491" s="117"/>
      <c r="I1491" s="117"/>
      <c r="J1491" s="117"/>
      <c r="K1491" s="117"/>
      <c r="L1491" s="117"/>
      <c r="M1491" s="117"/>
      <c r="N1491" s="117"/>
      <c r="O1491" s="117"/>
      <c r="P1491" s="137"/>
      <c r="Q1491" s="117"/>
      <c r="R1491" s="117"/>
      <c r="S1491" s="117"/>
      <c r="T1491" s="117"/>
    </row>
    <row r="1492" s="111" customFormat="1" customHeight="1" spans="4:20">
      <c r="D1492" s="117"/>
      <c r="E1492" s="117"/>
      <c r="F1492" s="117"/>
      <c r="H1492" s="117"/>
      <c r="I1492" s="117"/>
      <c r="J1492" s="117"/>
      <c r="K1492" s="117"/>
      <c r="L1492" s="117"/>
      <c r="M1492" s="117"/>
      <c r="N1492" s="117"/>
      <c r="O1492" s="117"/>
      <c r="P1492" s="137"/>
      <c r="Q1492" s="117"/>
      <c r="R1492" s="117"/>
      <c r="S1492" s="117"/>
      <c r="T1492" s="117"/>
    </row>
    <row r="1493" s="111" customFormat="1" customHeight="1" spans="4:20">
      <c r="D1493" s="117"/>
      <c r="E1493" s="117"/>
      <c r="F1493" s="117"/>
      <c r="H1493" s="117"/>
      <c r="I1493" s="117"/>
      <c r="J1493" s="117"/>
      <c r="K1493" s="117"/>
      <c r="L1493" s="117"/>
      <c r="M1493" s="117"/>
      <c r="N1493" s="117"/>
      <c r="O1493" s="117"/>
      <c r="P1493" s="137"/>
      <c r="Q1493" s="117"/>
      <c r="R1493" s="117"/>
      <c r="S1493" s="117"/>
      <c r="T1493" s="117"/>
    </row>
    <row r="1494" s="111" customFormat="1" customHeight="1" spans="4:20">
      <c r="D1494" s="117"/>
      <c r="E1494" s="117"/>
      <c r="F1494" s="117"/>
      <c r="H1494" s="117"/>
      <c r="I1494" s="117"/>
      <c r="J1494" s="117"/>
      <c r="K1494" s="117"/>
      <c r="L1494" s="117"/>
      <c r="M1494" s="117"/>
      <c r="N1494" s="117"/>
      <c r="O1494" s="117"/>
      <c r="P1494" s="137"/>
      <c r="Q1494" s="117"/>
      <c r="R1494" s="117"/>
      <c r="S1494" s="117"/>
      <c r="T1494" s="117"/>
    </row>
    <row r="1495" s="111" customFormat="1" customHeight="1" spans="4:20">
      <c r="D1495" s="117"/>
      <c r="E1495" s="117"/>
      <c r="F1495" s="117"/>
      <c r="H1495" s="117"/>
      <c r="I1495" s="117"/>
      <c r="J1495" s="117"/>
      <c r="K1495" s="117"/>
      <c r="L1495" s="117"/>
      <c r="M1495" s="117"/>
      <c r="N1495" s="117"/>
      <c r="O1495" s="117"/>
      <c r="P1495" s="137"/>
      <c r="Q1495" s="117"/>
      <c r="R1495" s="117"/>
      <c r="S1495" s="117"/>
      <c r="T1495" s="117"/>
    </row>
    <row r="1496" s="111" customFormat="1" customHeight="1" spans="4:20">
      <c r="D1496" s="117"/>
      <c r="E1496" s="117"/>
      <c r="F1496" s="117"/>
      <c r="H1496" s="117"/>
      <c r="I1496" s="117"/>
      <c r="J1496" s="117"/>
      <c r="K1496" s="117"/>
      <c r="L1496" s="117"/>
      <c r="M1496" s="117"/>
      <c r="N1496" s="117"/>
      <c r="O1496" s="117"/>
      <c r="P1496" s="137"/>
      <c r="Q1496" s="117"/>
      <c r="R1496" s="117"/>
      <c r="S1496" s="117"/>
      <c r="T1496" s="117"/>
    </row>
    <row r="1497" s="111" customFormat="1" customHeight="1" spans="4:20">
      <c r="D1497" s="117"/>
      <c r="E1497" s="117"/>
      <c r="F1497" s="117"/>
      <c r="H1497" s="117"/>
      <c r="I1497" s="117"/>
      <c r="J1497" s="117"/>
      <c r="K1497" s="117"/>
      <c r="L1497" s="117"/>
      <c r="M1497" s="117"/>
      <c r="N1497" s="117"/>
      <c r="O1497" s="117"/>
      <c r="P1497" s="137"/>
      <c r="Q1497" s="117"/>
      <c r="R1497" s="117"/>
      <c r="S1497" s="117"/>
      <c r="T1497" s="117"/>
    </row>
    <row r="1498" s="111" customFormat="1" customHeight="1" spans="4:20">
      <c r="D1498" s="117"/>
      <c r="E1498" s="117"/>
      <c r="F1498" s="117"/>
      <c r="H1498" s="117"/>
      <c r="I1498" s="117"/>
      <c r="J1498" s="117"/>
      <c r="K1498" s="117"/>
      <c r="L1498" s="117"/>
      <c r="M1498" s="117"/>
      <c r="N1498" s="117"/>
      <c r="O1498" s="117"/>
      <c r="P1498" s="137"/>
      <c r="Q1498" s="117"/>
      <c r="R1498" s="117"/>
      <c r="S1498" s="117"/>
      <c r="T1498" s="117"/>
    </row>
    <row r="1499" s="111" customFormat="1" customHeight="1" spans="4:20">
      <c r="D1499" s="117"/>
      <c r="E1499" s="117"/>
      <c r="F1499" s="117"/>
      <c r="H1499" s="117"/>
      <c r="I1499" s="117"/>
      <c r="J1499" s="117"/>
      <c r="K1499" s="117"/>
      <c r="L1499" s="117"/>
      <c r="M1499" s="117"/>
      <c r="N1499" s="117"/>
      <c r="O1499" s="117"/>
      <c r="P1499" s="137"/>
      <c r="Q1499" s="117"/>
      <c r="R1499" s="117"/>
      <c r="S1499" s="117"/>
      <c r="T1499" s="117"/>
    </row>
    <row r="1500" s="111" customFormat="1" customHeight="1" spans="4:20">
      <c r="D1500" s="117"/>
      <c r="E1500" s="117"/>
      <c r="F1500" s="117"/>
      <c r="H1500" s="117"/>
      <c r="I1500" s="117"/>
      <c r="J1500" s="117"/>
      <c r="K1500" s="117"/>
      <c r="L1500" s="117"/>
      <c r="M1500" s="117"/>
      <c r="N1500" s="117"/>
      <c r="O1500" s="117"/>
      <c r="P1500" s="137"/>
      <c r="Q1500" s="117"/>
      <c r="R1500" s="117"/>
      <c r="S1500" s="117"/>
      <c r="T1500" s="117"/>
    </row>
    <row r="1501" s="111" customFormat="1" customHeight="1" spans="4:20">
      <c r="D1501" s="117"/>
      <c r="E1501" s="117"/>
      <c r="F1501" s="117"/>
      <c r="H1501" s="117"/>
      <c r="I1501" s="117"/>
      <c r="J1501" s="117"/>
      <c r="K1501" s="117"/>
      <c r="L1501" s="117"/>
      <c r="M1501" s="117"/>
      <c r="N1501" s="117"/>
      <c r="O1501" s="117"/>
      <c r="P1501" s="137"/>
      <c r="Q1501" s="117"/>
      <c r="R1501" s="117"/>
      <c r="S1501" s="117"/>
      <c r="T1501" s="117"/>
    </row>
    <row r="1502" s="111" customFormat="1" customHeight="1" spans="4:20">
      <c r="D1502" s="117"/>
      <c r="E1502" s="117"/>
      <c r="F1502" s="117"/>
      <c r="H1502" s="117"/>
      <c r="I1502" s="117"/>
      <c r="J1502" s="117"/>
      <c r="K1502" s="117"/>
      <c r="L1502" s="117"/>
      <c r="M1502" s="117"/>
      <c r="N1502" s="117"/>
      <c r="O1502" s="117"/>
      <c r="P1502" s="137"/>
      <c r="Q1502" s="117"/>
      <c r="R1502" s="117"/>
      <c r="S1502" s="117"/>
      <c r="T1502" s="117"/>
    </row>
    <row r="1503" s="111" customFormat="1" customHeight="1" spans="4:20">
      <c r="D1503" s="117"/>
      <c r="E1503" s="117"/>
      <c r="F1503" s="117"/>
      <c r="H1503" s="117"/>
      <c r="I1503" s="117"/>
      <c r="J1503" s="117"/>
      <c r="K1503" s="117"/>
      <c r="L1503" s="117"/>
      <c r="M1503" s="117"/>
      <c r="N1503" s="117"/>
      <c r="O1503" s="117"/>
      <c r="P1503" s="137"/>
      <c r="Q1503" s="117"/>
      <c r="R1503" s="117"/>
      <c r="S1503" s="117"/>
      <c r="T1503" s="117"/>
    </row>
    <row r="1504" s="111" customFormat="1" customHeight="1" spans="4:20">
      <c r="D1504" s="117"/>
      <c r="E1504" s="117"/>
      <c r="F1504" s="117"/>
      <c r="H1504" s="117"/>
      <c r="I1504" s="117"/>
      <c r="J1504" s="117"/>
      <c r="K1504" s="117"/>
      <c r="L1504" s="117"/>
      <c r="M1504" s="117"/>
      <c r="N1504" s="117"/>
      <c r="O1504" s="117"/>
      <c r="P1504" s="137"/>
      <c r="Q1504" s="117"/>
      <c r="R1504" s="117"/>
      <c r="S1504" s="117"/>
      <c r="T1504" s="117"/>
    </row>
    <row r="1505" s="111" customFormat="1" customHeight="1" spans="4:20">
      <c r="D1505" s="117"/>
      <c r="E1505" s="117"/>
      <c r="F1505" s="117"/>
      <c r="H1505" s="117"/>
      <c r="I1505" s="117"/>
      <c r="J1505" s="117"/>
      <c r="K1505" s="117"/>
      <c r="L1505" s="117"/>
      <c r="M1505" s="117"/>
      <c r="N1505" s="117"/>
      <c r="O1505" s="117"/>
      <c r="P1505" s="137"/>
      <c r="Q1505" s="117"/>
      <c r="R1505" s="117"/>
      <c r="S1505" s="117"/>
      <c r="T1505" s="117"/>
    </row>
    <row r="1506" s="111" customFormat="1" customHeight="1" spans="4:20">
      <c r="D1506" s="117"/>
      <c r="E1506" s="117"/>
      <c r="F1506" s="117"/>
      <c r="H1506" s="117"/>
      <c r="I1506" s="117"/>
      <c r="J1506" s="117"/>
      <c r="K1506" s="117"/>
      <c r="L1506" s="117"/>
      <c r="M1506" s="117"/>
      <c r="N1506" s="117"/>
      <c r="O1506" s="117"/>
      <c r="P1506" s="137"/>
      <c r="Q1506" s="117"/>
      <c r="R1506" s="117"/>
      <c r="S1506" s="117"/>
      <c r="T1506" s="117"/>
    </row>
    <row r="1507" s="111" customFormat="1" customHeight="1" spans="4:20">
      <c r="D1507" s="117"/>
      <c r="E1507" s="117"/>
      <c r="F1507" s="117"/>
      <c r="H1507" s="117"/>
      <c r="I1507" s="117"/>
      <c r="J1507" s="117"/>
      <c r="K1507" s="117"/>
      <c r="L1507" s="117"/>
      <c r="M1507" s="117"/>
      <c r="N1507" s="117"/>
      <c r="O1507" s="117"/>
      <c r="P1507" s="137"/>
      <c r="Q1507" s="117"/>
      <c r="R1507" s="117"/>
      <c r="S1507" s="117"/>
      <c r="T1507" s="117"/>
    </row>
    <row r="1508" s="111" customFormat="1" customHeight="1" spans="4:20">
      <c r="D1508" s="117"/>
      <c r="E1508" s="117"/>
      <c r="F1508" s="117"/>
      <c r="H1508" s="117"/>
      <c r="I1508" s="117"/>
      <c r="J1508" s="117"/>
      <c r="K1508" s="117"/>
      <c r="L1508" s="117"/>
      <c r="M1508" s="117"/>
      <c r="N1508" s="117"/>
      <c r="O1508" s="117"/>
      <c r="P1508" s="137"/>
      <c r="Q1508" s="117"/>
      <c r="R1508" s="117"/>
      <c r="S1508" s="117"/>
      <c r="T1508" s="117"/>
    </row>
    <row r="1509" s="111" customFormat="1" customHeight="1" spans="4:20">
      <c r="D1509" s="117"/>
      <c r="E1509" s="117"/>
      <c r="F1509" s="117"/>
      <c r="H1509" s="117"/>
      <c r="I1509" s="117"/>
      <c r="J1509" s="117"/>
      <c r="K1509" s="117"/>
      <c r="L1509" s="117"/>
      <c r="M1509" s="117"/>
      <c r="N1509" s="117"/>
      <c r="O1509" s="117"/>
      <c r="P1509" s="137"/>
      <c r="Q1509" s="117"/>
      <c r="R1509" s="117"/>
      <c r="S1509" s="117"/>
      <c r="T1509" s="117"/>
    </row>
    <row r="1510" s="111" customFormat="1" customHeight="1" spans="4:20">
      <c r="D1510" s="117"/>
      <c r="E1510" s="117"/>
      <c r="F1510" s="117"/>
      <c r="H1510" s="117"/>
      <c r="I1510" s="117"/>
      <c r="J1510" s="117"/>
      <c r="K1510" s="117"/>
      <c r="L1510" s="117"/>
      <c r="M1510" s="117"/>
      <c r="N1510" s="117"/>
      <c r="O1510" s="117"/>
      <c r="P1510" s="137"/>
      <c r="Q1510" s="117"/>
      <c r="R1510" s="117"/>
      <c r="S1510" s="117"/>
      <c r="T1510" s="117"/>
    </row>
    <row r="1511" s="111" customFormat="1" customHeight="1" spans="4:20">
      <c r="D1511" s="117"/>
      <c r="E1511" s="117"/>
      <c r="F1511" s="117"/>
      <c r="H1511" s="117"/>
      <c r="I1511" s="117"/>
      <c r="J1511" s="117"/>
      <c r="K1511" s="117"/>
      <c r="L1511" s="117"/>
      <c r="M1511" s="117"/>
      <c r="N1511" s="117"/>
      <c r="O1511" s="117"/>
      <c r="P1511" s="137"/>
      <c r="Q1511" s="117"/>
      <c r="R1511" s="117"/>
      <c r="S1511" s="117"/>
      <c r="T1511" s="117"/>
    </row>
    <row r="1512" s="111" customFormat="1" customHeight="1" spans="4:20">
      <c r="D1512" s="117"/>
      <c r="E1512" s="117"/>
      <c r="F1512" s="117"/>
      <c r="H1512" s="117"/>
      <c r="I1512" s="117"/>
      <c r="J1512" s="117"/>
      <c r="K1512" s="117"/>
      <c r="L1512" s="117"/>
      <c r="M1512" s="117"/>
      <c r="N1512" s="117"/>
      <c r="O1512" s="117"/>
      <c r="P1512" s="137"/>
      <c r="Q1512" s="117"/>
      <c r="R1512" s="117"/>
      <c r="S1512" s="117"/>
      <c r="T1512" s="117"/>
    </row>
    <row r="1513" s="111" customFormat="1" customHeight="1" spans="4:20">
      <c r="D1513" s="117"/>
      <c r="E1513" s="117"/>
      <c r="F1513" s="117"/>
      <c r="H1513" s="117"/>
      <c r="I1513" s="117"/>
      <c r="J1513" s="117"/>
      <c r="K1513" s="117"/>
      <c r="L1513" s="117"/>
      <c r="M1513" s="117"/>
      <c r="N1513" s="117"/>
      <c r="O1513" s="117"/>
      <c r="P1513" s="137"/>
      <c r="Q1513" s="117"/>
      <c r="R1513" s="117"/>
      <c r="S1513" s="117"/>
      <c r="T1513" s="117"/>
    </row>
    <row r="1514" s="111" customFormat="1" customHeight="1" spans="4:20">
      <c r="D1514" s="117"/>
      <c r="E1514" s="117"/>
      <c r="F1514" s="117"/>
      <c r="H1514" s="117"/>
      <c r="I1514" s="117"/>
      <c r="J1514" s="117"/>
      <c r="K1514" s="117"/>
      <c r="L1514" s="117"/>
      <c r="M1514" s="117"/>
      <c r="N1514" s="117"/>
      <c r="O1514" s="117"/>
      <c r="P1514" s="137"/>
      <c r="Q1514" s="117"/>
      <c r="R1514" s="117"/>
      <c r="S1514" s="117"/>
      <c r="T1514" s="117"/>
    </row>
    <row r="1515" s="111" customFormat="1" customHeight="1" spans="4:20">
      <c r="D1515" s="117"/>
      <c r="E1515" s="117"/>
      <c r="F1515" s="117"/>
      <c r="H1515" s="117"/>
      <c r="I1515" s="117"/>
      <c r="J1515" s="117"/>
      <c r="K1515" s="117"/>
      <c r="L1515" s="117"/>
      <c r="M1515" s="117"/>
      <c r="N1515" s="117"/>
      <c r="O1515" s="117"/>
      <c r="P1515" s="137"/>
      <c r="Q1515" s="117"/>
      <c r="R1515" s="117"/>
      <c r="S1515" s="117"/>
      <c r="T1515" s="117"/>
    </row>
    <row r="1516" s="111" customFormat="1" customHeight="1" spans="4:20">
      <c r="D1516" s="117"/>
      <c r="E1516" s="117"/>
      <c r="F1516" s="117"/>
      <c r="H1516" s="117"/>
      <c r="I1516" s="117"/>
      <c r="J1516" s="117"/>
      <c r="K1516" s="117"/>
      <c r="L1516" s="117"/>
      <c r="M1516" s="117"/>
      <c r="N1516" s="117"/>
      <c r="O1516" s="117"/>
      <c r="P1516" s="137"/>
      <c r="Q1516" s="117"/>
      <c r="R1516" s="117"/>
      <c r="S1516" s="117"/>
      <c r="T1516" s="117"/>
    </row>
    <row r="1517" s="111" customFormat="1" customHeight="1" spans="4:20">
      <c r="D1517" s="117"/>
      <c r="E1517" s="117"/>
      <c r="F1517" s="117"/>
      <c r="H1517" s="117"/>
      <c r="I1517" s="117"/>
      <c r="J1517" s="117"/>
      <c r="K1517" s="117"/>
      <c r="L1517" s="117"/>
      <c r="M1517" s="117"/>
      <c r="N1517" s="117"/>
      <c r="O1517" s="117"/>
      <c r="P1517" s="137"/>
      <c r="Q1517" s="117"/>
      <c r="R1517" s="117"/>
      <c r="S1517" s="117"/>
      <c r="T1517" s="117"/>
    </row>
    <row r="1518" s="111" customFormat="1" customHeight="1" spans="4:20">
      <c r="D1518" s="117"/>
      <c r="E1518" s="117"/>
      <c r="F1518" s="117"/>
      <c r="H1518" s="117"/>
      <c r="I1518" s="117"/>
      <c r="J1518" s="117"/>
      <c r="K1518" s="117"/>
      <c r="L1518" s="117"/>
      <c r="M1518" s="117"/>
      <c r="N1518" s="117"/>
      <c r="O1518" s="117"/>
      <c r="P1518" s="137"/>
      <c r="Q1518" s="117"/>
      <c r="R1518" s="117"/>
      <c r="S1518" s="117"/>
      <c r="T1518" s="117"/>
    </row>
    <row r="1519" s="111" customFormat="1" customHeight="1" spans="4:20">
      <c r="D1519" s="117"/>
      <c r="E1519" s="117"/>
      <c r="F1519" s="117"/>
      <c r="H1519" s="117"/>
      <c r="I1519" s="117"/>
      <c r="J1519" s="117"/>
      <c r="K1519" s="117"/>
      <c r="L1519" s="117"/>
      <c r="M1519" s="117"/>
      <c r="N1519" s="117"/>
      <c r="O1519" s="117"/>
      <c r="P1519" s="137"/>
      <c r="Q1519" s="117"/>
      <c r="R1519" s="117"/>
      <c r="S1519" s="117"/>
      <c r="T1519" s="117"/>
    </row>
    <row r="1520" s="111" customFormat="1" customHeight="1" spans="4:20">
      <c r="D1520" s="117"/>
      <c r="E1520" s="117"/>
      <c r="F1520" s="117"/>
      <c r="H1520" s="117"/>
      <c r="I1520" s="117"/>
      <c r="J1520" s="117"/>
      <c r="K1520" s="117"/>
      <c r="L1520" s="117"/>
      <c r="M1520" s="117"/>
      <c r="N1520" s="117"/>
      <c r="O1520" s="117"/>
      <c r="P1520" s="137"/>
      <c r="Q1520" s="117"/>
      <c r="R1520" s="117"/>
      <c r="S1520" s="117"/>
      <c r="T1520" s="117"/>
    </row>
    <row r="1521" s="111" customFormat="1" customHeight="1" spans="4:20">
      <c r="D1521" s="117"/>
      <c r="E1521" s="117"/>
      <c r="F1521" s="117"/>
      <c r="H1521" s="117"/>
      <c r="I1521" s="117"/>
      <c r="J1521" s="117"/>
      <c r="K1521" s="117"/>
      <c r="L1521" s="117"/>
      <c r="M1521" s="117"/>
      <c r="N1521" s="117"/>
      <c r="O1521" s="117"/>
      <c r="P1521" s="137"/>
      <c r="Q1521" s="117"/>
      <c r="R1521" s="117"/>
      <c r="S1521" s="117"/>
      <c r="T1521" s="117"/>
    </row>
    <row r="1522" s="111" customFormat="1" customHeight="1" spans="4:20">
      <c r="D1522" s="117"/>
      <c r="E1522" s="117"/>
      <c r="F1522" s="117"/>
      <c r="H1522" s="117"/>
      <c r="I1522" s="117"/>
      <c r="J1522" s="117"/>
      <c r="K1522" s="117"/>
      <c r="L1522" s="117"/>
      <c r="M1522" s="117"/>
      <c r="N1522" s="117"/>
      <c r="O1522" s="117"/>
      <c r="P1522" s="137"/>
      <c r="Q1522" s="117"/>
      <c r="R1522" s="117"/>
      <c r="S1522" s="117"/>
      <c r="T1522" s="117"/>
    </row>
    <row r="1523" s="111" customFormat="1" customHeight="1" spans="4:20">
      <c r="D1523" s="117"/>
      <c r="E1523" s="117"/>
      <c r="F1523" s="117"/>
      <c r="H1523" s="117"/>
      <c r="I1523" s="117"/>
      <c r="J1523" s="117"/>
      <c r="K1523" s="117"/>
      <c r="L1523" s="117"/>
      <c r="M1523" s="117"/>
      <c r="N1523" s="117"/>
      <c r="O1523" s="117"/>
      <c r="P1523" s="137"/>
      <c r="Q1523" s="117"/>
      <c r="R1523" s="117"/>
      <c r="S1523" s="117"/>
      <c r="T1523" s="117"/>
    </row>
    <row r="1524" s="111" customFormat="1" customHeight="1" spans="4:20">
      <c r="D1524" s="117"/>
      <c r="E1524" s="117"/>
      <c r="F1524" s="117"/>
      <c r="H1524" s="117"/>
      <c r="I1524" s="117"/>
      <c r="J1524" s="117"/>
      <c r="K1524" s="117"/>
      <c r="L1524" s="117"/>
      <c r="M1524" s="117"/>
      <c r="N1524" s="117"/>
      <c r="O1524" s="117"/>
      <c r="P1524" s="137"/>
      <c r="Q1524" s="117"/>
      <c r="R1524" s="117"/>
      <c r="S1524" s="117"/>
      <c r="T1524" s="117"/>
    </row>
    <row r="1525" s="111" customFormat="1" customHeight="1" spans="4:20">
      <c r="D1525" s="117"/>
      <c r="E1525" s="117"/>
      <c r="F1525" s="117"/>
      <c r="H1525" s="117"/>
      <c r="I1525" s="117"/>
      <c r="J1525" s="117"/>
      <c r="K1525" s="117"/>
      <c r="L1525" s="117"/>
      <c r="M1525" s="117"/>
      <c r="N1525" s="117"/>
      <c r="O1525" s="117"/>
      <c r="P1525" s="137"/>
      <c r="Q1525" s="117"/>
      <c r="R1525" s="117"/>
      <c r="S1525" s="117"/>
      <c r="T1525" s="117"/>
    </row>
    <row r="1526" s="111" customFormat="1" customHeight="1" spans="4:20">
      <c r="D1526" s="117"/>
      <c r="E1526" s="117"/>
      <c r="F1526" s="117"/>
      <c r="H1526" s="117"/>
      <c r="I1526" s="117"/>
      <c r="J1526" s="117"/>
      <c r="K1526" s="117"/>
      <c r="L1526" s="117"/>
      <c r="M1526" s="117"/>
      <c r="N1526" s="117"/>
      <c r="O1526" s="117"/>
      <c r="P1526" s="137"/>
      <c r="Q1526" s="117"/>
      <c r="R1526" s="117"/>
      <c r="S1526" s="117"/>
      <c r="T1526" s="117"/>
    </row>
    <row r="1527" s="111" customFormat="1" customHeight="1" spans="4:20">
      <c r="D1527" s="117"/>
      <c r="E1527" s="117"/>
      <c r="F1527" s="117"/>
      <c r="H1527" s="117"/>
      <c r="I1527" s="117"/>
      <c r="J1527" s="117"/>
      <c r="K1527" s="117"/>
      <c r="L1527" s="117"/>
      <c r="M1527" s="117"/>
      <c r="N1527" s="117"/>
      <c r="O1527" s="117"/>
      <c r="P1527" s="137"/>
      <c r="Q1527" s="117"/>
      <c r="R1527" s="117"/>
      <c r="S1527" s="117"/>
      <c r="T1527" s="117"/>
    </row>
    <row r="1528" s="111" customFormat="1" customHeight="1" spans="4:20">
      <c r="D1528" s="117"/>
      <c r="E1528" s="117"/>
      <c r="F1528" s="117"/>
      <c r="H1528" s="117"/>
      <c r="I1528" s="117"/>
      <c r="J1528" s="117"/>
      <c r="K1528" s="117"/>
      <c r="L1528" s="117"/>
      <c r="M1528" s="117"/>
      <c r="N1528" s="117"/>
      <c r="O1528" s="117"/>
      <c r="P1528" s="137"/>
      <c r="Q1528" s="117"/>
      <c r="R1528" s="117"/>
      <c r="S1528" s="117"/>
      <c r="T1528" s="117"/>
    </row>
    <row r="1529" s="111" customFormat="1" customHeight="1" spans="4:20">
      <c r="D1529" s="117"/>
      <c r="E1529" s="117"/>
      <c r="F1529" s="117"/>
      <c r="H1529" s="117"/>
      <c r="I1529" s="117"/>
      <c r="J1529" s="117"/>
      <c r="K1529" s="117"/>
      <c r="L1529" s="117"/>
      <c r="M1529" s="117"/>
      <c r="N1529" s="117"/>
      <c r="O1529" s="117"/>
      <c r="P1529" s="137"/>
      <c r="Q1529" s="117"/>
      <c r="R1529" s="117"/>
      <c r="S1529" s="117"/>
      <c r="T1529" s="117"/>
    </row>
    <row r="1530" s="111" customFormat="1" customHeight="1" spans="4:20">
      <c r="D1530" s="117"/>
      <c r="E1530" s="117"/>
      <c r="F1530" s="117"/>
      <c r="H1530" s="117"/>
      <c r="I1530" s="117"/>
      <c r="J1530" s="117"/>
      <c r="K1530" s="117"/>
      <c r="L1530" s="117"/>
      <c r="M1530" s="117"/>
      <c r="N1530" s="117"/>
      <c r="O1530" s="117"/>
      <c r="P1530" s="137"/>
      <c r="Q1530" s="117"/>
      <c r="R1530" s="117"/>
      <c r="S1530" s="117"/>
      <c r="T1530" s="117"/>
    </row>
    <row r="1531" s="111" customFormat="1" customHeight="1" spans="4:20">
      <c r="D1531" s="117"/>
      <c r="E1531" s="117"/>
      <c r="F1531" s="117"/>
      <c r="H1531" s="117"/>
      <c r="I1531" s="117"/>
      <c r="J1531" s="117"/>
      <c r="K1531" s="117"/>
      <c r="L1531" s="117"/>
      <c r="M1531" s="117"/>
      <c r="N1531" s="117"/>
      <c r="O1531" s="117"/>
      <c r="P1531" s="137"/>
      <c r="Q1531" s="117"/>
      <c r="R1531" s="117"/>
      <c r="S1531" s="117"/>
      <c r="T1531" s="117"/>
    </row>
    <row r="1532" s="111" customFormat="1" customHeight="1" spans="4:20">
      <c r="D1532" s="117"/>
      <c r="E1532" s="117"/>
      <c r="F1532" s="117"/>
      <c r="H1532" s="117"/>
      <c r="I1532" s="117"/>
      <c r="J1532" s="117"/>
      <c r="K1532" s="117"/>
      <c r="L1532" s="117"/>
      <c r="M1532" s="117"/>
      <c r="N1532" s="117"/>
      <c r="O1532" s="117"/>
      <c r="P1532" s="137"/>
      <c r="Q1532" s="117"/>
      <c r="R1532" s="117"/>
      <c r="S1532" s="117"/>
      <c r="T1532" s="117"/>
    </row>
    <row r="1533" s="111" customFormat="1" customHeight="1" spans="4:20">
      <c r="D1533" s="117"/>
      <c r="E1533" s="117"/>
      <c r="F1533" s="117"/>
      <c r="H1533" s="117"/>
      <c r="I1533" s="117"/>
      <c r="J1533" s="117"/>
      <c r="K1533" s="117"/>
      <c r="L1533" s="117"/>
      <c r="M1533" s="117"/>
      <c r="N1533" s="117"/>
      <c r="O1533" s="117"/>
      <c r="P1533" s="137"/>
      <c r="Q1533" s="117"/>
      <c r="R1533" s="117"/>
      <c r="S1533" s="117"/>
      <c r="T1533" s="117"/>
    </row>
    <row r="1534" s="111" customFormat="1" customHeight="1" spans="4:20">
      <c r="D1534" s="117"/>
      <c r="E1534" s="117"/>
      <c r="F1534" s="117"/>
      <c r="H1534" s="117"/>
      <c r="I1534" s="117"/>
      <c r="J1534" s="117"/>
      <c r="K1534" s="117"/>
      <c r="L1534" s="117"/>
      <c r="M1534" s="117"/>
      <c r="N1534" s="117"/>
      <c r="O1534" s="117"/>
      <c r="P1534" s="137"/>
      <c r="Q1534" s="117"/>
      <c r="R1534" s="117"/>
      <c r="S1534" s="117"/>
      <c r="T1534" s="117"/>
    </row>
    <row r="1535" s="111" customFormat="1" customHeight="1" spans="4:20">
      <c r="D1535" s="117"/>
      <c r="E1535" s="117"/>
      <c r="F1535" s="117"/>
      <c r="H1535" s="117"/>
      <c r="I1535" s="117"/>
      <c r="J1535" s="117"/>
      <c r="K1535" s="117"/>
      <c r="L1535" s="117"/>
      <c r="M1535" s="117"/>
      <c r="N1535" s="117"/>
      <c r="O1535" s="117"/>
      <c r="P1535" s="137"/>
      <c r="Q1535" s="117"/>
      <c r="R1535" s="117"/>
      <c r="S1535" s="117"/>
      <c r="T1535" s="117"/>
    </row>
    <row r="1536" s="111" customFormat="1" customHeight="1" spans="4:20">
      <c r="D1536" s="117"/>
      <c r="E1536" s="117"/>
      <c r="F1536" s="117"/>
      <c r="H1536" s="117"/>
      <c r="I1536" s="117"/>
      <c r="J1536" s="117"/>
      <c r="K1536" s="117"/>
      <c r="L1536" s="117"/>
      <c r="M1536" s="117"/>
      <c r="N1536" s="117"/>
      <c r="O1536" s="117"/>
      <c r="P1536" s="137"/>
      <c r="Q1536" s="117"/>
      <c r="R1536" s="117"/>
      <c r="S1536" s="117"/>
      <c r="T1536" s="117"/>
    </row>
    <row r="1537" s="111" customFormat="1" customHeight="1" spans="4:20">
      <c r="D1537" s="117"/>
      <c r="E1537" s="117"/>
      <c r="F1537" s="117"/>
      <c r="H1537" s="117"/>
      <c r="I1537" s="117"/>
      <c r="J1537" s="117"/>
      <c r="K1537" s="117"/>
      <c r="L1537" s="117"/>
      <c r="M1537" s="117"/>
      <c r="N1537" s="117"/>
      <c r="O1537" s="117"/>
      <c r="P1537" s="137"/>
      <c r="Q1537" s="117"/>
      <c r="R1537" s="117"/>
      <c r="S1537" s="117"/>
      <c r="T1537" s="117"/>
    </row>
    <row r="1538" s="111" customFormat="1" customHeight="1" spans="4:20">
      <c r="D1538" s="117"/>
      <c r="E1538" s="117"/>
      <c r="F1538" s="117"/>
      <c r="H1538" s="117"/>
      <c r="I1538" s="117"/>
      <c r="J1538" s="117"/>
      <c r="K1538" s="117"/>
      <c r="L1538" s="117"/>
      <c r="M1538" s="117"/>
      <c r="N1538" s="117"/>
      <c r="O1538" s="117"/>
      <c r="P1538" s="137"/>
      <c r="Q1538" s="117"/>
      <c r="R1538" s="117"/>
      <c r="S1538" s="117"/>
      <c r="T1538" s="117"/>
    </row>
    <row r="1539" s="111" customFormat="1" customHeight="1" spans="4:20">
      <c r="D1539" s="117"/>
      <c r="E1539" s="117"/>
      <c r="F1539" s="117"/>
      <c r="H1539" s="117"/>
      <c r="I1539" s="117"/>
      <c r="J1539" s="117"/>
      <c r="K1539" s="117"/>
      <c r="L1539" s="117"/>
      <c r="M1539" s="117"/>
      <c r="N1539" s="117"/>
      <c r="O1539" s="117"/>
      <c r="P1539" s="137"/>
      <c r="Q1539" s="117"/>
      <c r="R1539" s="117"/>
      <c r="S1539" s="117"/>
      <c r="T1539" s="117"/>
    </row>
    <row r="1540" s="111" customFormat="1" customHeight="1" spans="4:20">
      <c r="D1540" s="117"/>
      <c r="E1540" s="117"/>
      <c r="F1540" s="117"/>
      <c r="H1540" s="117"/>
      <c r="I1540" s="117"/>
      <c r="J1540" s="117"/>
      <c r="K1540" s="117"/>
      <c r="L1540" s="117"/>
      <c r="M1540" s="117"/>
      <c r="N1540" s="117"/>
      <c r="O1540" s="117"/>
      <c r="P1540" s="137"/>
      <c r="Q1540" s="117"/>
      <c r="R1540" s="117"/>
      <c r="S1540" s="117"/>
      <c r="T1540" s="117"/>
    </row>
    <row r="1541" s="111" customFormat="1" customHeight="1" spans="4:20">
      <c r="D1541" s="117"/>
      <c r="E1541" s="117"/>
      <c r="F1541" s="117"/>
      <c r="H1541" s="117"/>
      <c r="I1541" s="117"/>
      <c r="J1541" s="117"/>
      <c r="K1541" s="117"/>
      <c r="L1541" s="117"/>
      <c r="M1541" s="117"/>
      <c r="N1541" s="117"/>
      <c r="O1541" s="117"/>
      <c r="P1541" s="137"/>
      <c r="Q1541" s="117"/>
      <c r="R1541" s="117"/>
      <c r="S1541" s="117"/>
      <c r="T1541" s="117"/>
    </row>
    <row r="1542" s="111" customFormat="1" customHeight="1" spans="4:20">
      <c r="D1542" s="117"/>
      <c r="E1542" s="117"/>
      <c r="F1542" s="117"/>
      <c r="H1542" s="117"/>
      <c r="I1542" s="117"/>
      <c r="J1542" s="117"/>
      <c r="K1542" s="117"/>
      <c r="L1542" s="117"/>
      <c r="M1542" s="117"/>
      <c r="N1542" s="117"/>
      <c r="O1542" s="117"/>
      <c r="P1542" s="137"/>
      <c r="Q1542" s="117"/>
      <c r="R1542" s="117"/>
      <c r="S1542" s="117"/>
      <c r="T1542" s="117"/>
    </row>
    <row r="1543" s="111" customFormat="1" customHeight="1" spans="4:20">
      <c r="D1543" s="117"/>
      <c r="E1543" s="117"/>
      <c r="F1543" s="117"/>
      <c r="H1543" s="117"/>
      <c r="I1543" s="117"/>
      <c r="J1543" s="117"/>
      <c r="K1543" s="117"/>
      <c r="L1543" s="117"/>
      <c r="M1543" s="117"/>
      <c r="N1543" s="117"/>
      <c r="O1543" s="117"/>
      <c r="P1543" s="137"/>
      <c r="Q1543" s="117"/>
      <c r="R1543" s="117"/>
      <c r="S1543" s="117"/>
      <c r="T1543" s="117"/>
    </row>
    <row r="1544" s="111" customFormat="1" customHeight="1" spans="4:20">
      <c r="D1544" s="117"/>
      <c r="E1544" s="117"/>
      <c r="F1544" s="117"/>
      <c r="H1544" s="117"/>
      <c r="I1544" s="117"/>
      <c r="J1544" s="117"/>
      <c r="K1544" s="117"/>
      <c r="L1544" s="117"/>
      <c r="M1544" s="117"/>
      <c r="N1544" s="117"/>
      <c r="O1544" s="117"/>
      <c r="P1544" s="137"/>
      <c r="Q1544" s="117"/>
      <c r="R1544" s="117"/>
      <c r="S1544" s="117"/>
      <c r="T1544" s="117"/>
    </row>
    <row r="1545" s="111" customFormat="1" customHeight="1" spans="4:20">
      <c r="D1545" s="117"/>
      <c r="E1545" s="117"/>
      <c r="F1545" s="117"/>
      <c r="H1545" s="117"/>
      <c r="I1545" s="117"/>
      <c r="J1545" s="117"/>
      <c r="K1545" s="117"/>
      <c r="L1545" s="117"/>
      <c r="M1545" s="117"/>
      <c r="N1545" s="117"/>
      <c r="O1545" s="117"/>
      <c r="P1545" s="137"/>
      <c r="Q1545" s="117"/>
      <c r="R1545" s="117"/>
      <c r="S1545" s="117"/>
      <c r="T1545" s="117"/>
    </row>
    <row r="1546" s="111" customFormat="1" customHeight="1" spans="4:20">
      <c r="D1546" s="117"/>
      <c r="E1546" s="117"/>
      <c r="F1546" s="117"/>
      <c r="H1546" s="117"/>
      <c r="I1546" s="117"/>
      <c r="J1546" s="117"/>
      <c r="K1546" s="117"/>
      <c r="L1546" s="117"/>
      <c r="M1546" s="117"/>
      <c r="N1546" s="117"/>
      <c r="O1546" s="117"/>
      <c r="P1546" s="137"/>
      <c r="Q1546" s="117"/>
      <c r="R1546" s="117"/>
      <c r="S1546" s="117"/>
      <c r="T1546" s="117"/>
    </row>
    <row r="1547" s="111" customFormat="1" customHeight="1" spans="4:20">
      <c r="D1547" s="117"/>
      <c r="E1547" s="117"/>
      <c r="F1547" s="117"/>
      <c r="H1547" s="117"/>
      <c r="I1547" s="117"/>
      <c r="J1547" s="117"/>
      <c r="K1547" s="117"/>
      <c r="L1547" s="117"/>
      <c r="M1547" s="117"/>
      <c r="N1547" s="117"/>
      <c r="O1547" s="117"/>
      <c r="P1547" s="137"/>
      <c r="Q1547" s="117"/>
      <c r="R1547" s="117"/>
      <c r="S1547" s="117"/>
      <c r="T1547" s="117"/>
    </row>
    <row r="1548" s="111" customFormat="1" customHeight="1" spans="4:20">
      <c r="D1548" s="117"/>
      <c r="E1548" s="117"/>
      <c r="F1548" s="117"/>
      <c r="H1548" s="117"/>
      <c r="I1548" s="117"/>
      <c r="J1548" s="117"/>
      <c r="K1548" s="117"/>
      <c r="L1548" s="117"/>
      <c r="M1548" s="117"/>
      <c r="N1548" s="117"/>
      <c r="O1548" s="117"/>
      <c r="P1548" s="137"/>
      <c r="Q1548" s="117"/>
      <c r="R1548" s="117"/>
      <c r="S1548" s="117"/>
      <c r="T1548" s="117"/>
    </row>
    <row r="1549" s="111" customFormat="1" customHeight="1" spans="4:20">
      <c r="D1549" s="117"/>
      <c r="E1549" s="117"/>
      <c r="F1549" s="117"/>
      <c r="H1549" s="117"/>
      <c r="I1549" s="117"/>
      <c r="J1549" s="117"/>
      <c r="K1549" s="117"/>
      <c r="L1549" s="117"/>
      <c r="M1549" s="117"/>
      <c r="N1549" s="117"/>
      <c r="O1549" s="117"/>
      <c r="P1549" s="137"/>
      <c r="Q1549" s="117"/>
      <c r="R1549" s="117"/>
      <c r="S1549" s="117"/>
      <c r="T1549" s="117"/>
    </row>
    <row r="1550" s="111" customFormat="1" customHeight="1" spans="4:20">
      <c r="D1550" s="117"/>
      <c r="E1550" s="117"/>
      <c r="F1550" s="117"/>
      <c r="H1550" s="117"/>
      <c r="I1550" s="117"/>
      <c r="J1550" s="117"/>
      <c r="K1550" s="117"/>
      <c r="L1550" s="117"/>
      <c r="M1550" s="117"/>
      <c r="N1550" s="117"/>
      <c r="O1550" s="117"/>
      <c r="P1550" s="137"/>
      <c r="Q1550" s="117"/>
      <c r="R1550" s="117"/>
      <c r="S1550" s="117"/>
      <c r="T1550" s="117"/>
    </row>
    <row r="1551" s="111" customFormat="1" customHeight="1" spans="4:20">
      <c r="D1551" s="117"/>
      <c r="E1551" s="117"/>
      <c r="F1551" s="117"/>
      <c r="H1551" s="117"/>
      <c r="I1551" s="117"/>
      <c r="J1551" s="117"/>
      <c r="K1551" s="117"/>
      <c r="L1551" s="117"/>
      <c r="M1551" s="117"/>
      <c r="N1551" s="117"/>
      <c r="O1551" s="117"/>
      <c r="P1551" s="137"/>
      <c r="Q1551" s="117"/>
      <c r="R1551" s="117"/>
      <c r="S1551" s="117"/>
      <c r="T1551" s="117"/>
    </row>
    <row r="1552" s="111" customFormat="1" customHeight="1" spans="4:20">
      <c r="D1552" s="117"/>
      <c r="E1552" s="117"/>
      <c r="F1552" s="117"/>
      <c r="H1552" s="117"/>
      <c r="I1552" s="117"/>
      <c r="J1552" s="117"/>
      <c r="K1552" s="117"/>
      <c r="L1552" s="117"/>
      <c r="M1552" s="117"/>
      <c r="N1552" s="117"/>
      <c r="O1552" s="117"/>
      <c r="P1552" s="137"/>
      <c r="Q1552" s="117"/>
      <c r="R1552" s="117"/>
      <c r="S1552" s="117"/>
      <c r="T1552" s="117"/>
    </row>
    <row r="1553" s="111" customFormat="1" customHeight="1" spans="4:20">
      <c r="D1553" s="117"/>
      <c r="E1553" s="117"/>
      <c r="F1553" s="117"/>
      <c r="H1553" s="117"/>
      <c r="I1553" s="117"/>
      <c r="J1553" s="117"/>
      <c r="K1553" s="117"/>
      <c r="L1553" s="117"/>
      <c r="M1553" s="117"/>
      <c r="N1553" s="117"/>
      <c r="O1553" s="117"/>
      <c r="P1553" s="137"/>
      <c r="Q1553" s="117"/>
      <c r="R1553" s="117"/>
      <c r="S1553" s="117"/>
      <c r="T1553" s="117"/>
    </row>
    <row r="1554" s="111" customFormat="1" customHeight="1" spans="4:20">
      <c r="D1554" s="117"/>
      <c r="E1554" s="117"/>
      <c r="F1554" s="117"/>
      <c r="H1554" s="117"/>
      <c r="I1554" s="117"/>
      <c r="J1554" s="117"/>
      <c r="K1554" s="117"/>
      <c r="L1554" s="117"/>
      <c r="M1554" s="117"/>
      <c r="N1554" s="117"/>
      <c r="O1554" s="117"/>
      <c r="P1554" s="137"/>
      <c r="Q1554" s="117"/>
      <c r="R1554" s="117"/>
      <c r="S1554" s="117"/>
      <c r="T1554" s="117"/>
    </row>
    <row r="1555" s="111" customFormat="1" customHeight="1" spans="4:20">
      <c r="D1555" s="117"/>
      <c r="E1555" s="117"/>
      <c r="F1555" s="117"/>
      <c r="H1555" s="117"/>
      <c r="I1555" s="117"/>
      <c r="J1555" s="117"/>
      <c r="K1555" s="117"/>
      <c r="L1555" s="117"/>
      <c r="M1555" s="117"/>
      <c r="N1555" s="117"/>
      <c r="O1555" s="117"/>
      <c r="P1555" s="137"/>
      <c r="Q1555" s="117"/>
      <c r="R1555" s="117"/>
      <c r="S1555" s="117"/>
      <c r="T1555" s="117"/>
    </row>
    <row r="1556" s="111" customFormat="1" customHeight="1" spans="4:20">
      <c r="D1556" s="117"/>
      <c r="E1556" s="117"/>
      <c r="F1556" s="117"/>
      <c r="H1556" s="117"/>
      <c r="I1556" s="117"/>
      <c r="J1556" s="117"/>
      <c r="K1556" s="117"/>
      <c r="L1556" s="117"/>
      <c r="M1556" s="117"/>
      <c r="N1556" s="117"/>
      <c r="O1556" s="117"/>
      <c r="P1556" s="137"/>
      <c r="Q1556" s="117"/>
      <c r="R1556" s="117"/>
      <c r="S1556" s="117"/>
      <c r="T1556" s="117"/>
    </row>
    <row r="1557" s="111" customFormat="1" customHeight="1" spans="4:20">
      <c r="D1557" s="117"/>
      <c r="E1557" s="117"/>
      <c r="F1557" s="117"/>
      <c r="H1557" s="117"/>
      <c r="I1557" s="117"/>
      <c r="J1557" s="117"/>
      <c r="K1557" s="117"/>
      <c r="L1557" s="117"/>
      <c r="M1557" s="117"/>
      <c r="N1557" s="117"/>
      <c r="O1557" s="117"/>
      <c r="P1557" s="137"/>
      <c r="Q1557" s="117"/>
      <c r="R1557" s="117"/>
      <c r="S1557" s="117"/>
      <c r="T1557" s="117"/>
    </row>
    <row r="1558" s="111" customFormat="1" customHeight="1" spans="4:20">
      <c r="D1558" s="117"/>
      <c r="E1558" s="117"/>
      <c r="F1558" s="117"/>
      <c r="H1558" s="117"/>
      <c r="I1558" s="117"/>
      <c r="J1558" s="117"/>
      <c r="K1558" s="117"/>
      <c r="L1558" s="117"/>
      <c r="M1558" s="117"/>
      <c r="N1558" s="117"/>
      <c r="O1558" s="117"/>
      <c r="P1558" s="137"/>
      <c r="Q1558" s="117"/>
      <c r="R1558" s="117"/>
      <c r="S1558" s="117"/>
      <c r="T1558" s="117"/>
    </row>
    <row r="1559" s="111" customFormat="1" customHeight="1" spans="4:20">
      <c r="D1559" s="117"/>
      <c r="E1559" s="117"/>
      <c r="F1559" s="117"/>
      <c r="H1559" s="117"/>
      <c r="I1559" s="117"/>
      <c r="J1559" s="117"/>
      <c r="K1559" s="117"/>
      <c r="L1559" s="117"/>
      <c r="M1559" s="117"/>
      <c r="N1559" s="117"/>
      <c r="O1559" s="117"/>
      <c r="P1559" s="137"/>
      <c r="Q1559" s="117"/>
      <c r="R1559" s="117"/>
      <c r="S1559" s="117"/>
      <c r="T1559" s="117"/>
    </row>
    <row r="1560" s="111" customFormat="1" customHeight="1" spans="4:20">
      <c r="D1560" s="117"/>
      <c r="E1560" s="117"/>
      <c r="F1560" s="117"/>
      <c r="H1560" s="117"/>
      <c r="I1560" s="117"/>
      <c r="J1560" s="117"/>
      <c r="K1560" s="117"/>
      <c r="L1560" s="117"/>
      <c r="M1560" s="117"/>
      <c r="N1560" s="117"/>
      <c r="O1560" s="117"/>
      <c r="P1560" s="137"/>
      <c r="Q1560" s="117"/>
      <c r="R1560" s="117"/>
      <c r="S1560" s="117"/>
      <c r="T1560" s="117"/>
    </row>
    <row r="1561" s="111" customFormat="1" customHeight="1" spans="4:20">
      <c r="D1561" s="117"/>
      <c r="E1561" s="117"/>
      <c r="F1561" s="117"/>
      <c r="H1561" s="117"/>
      <c r="I1561" s="117"/>
      <c r="J1561" s="117"/>
      <c r="K1561" s="117"/>
      <c r="L1561" s="117"/>
      <c r="M1561" s="117"/>
      <c r="N1561" s="117"/>
      <c r="O1561" s="117"/>
      <c r="P1561" s="137"/>
      <c r="Q1561" s="117"/>
      <c r="R1561" s="117"/>
      <c r="S1561" s="117"/>
      <c r="T1561" s="117"/>
    </row>
    <row r="1562" s="111" customFormat="1" customHeight="1" spans="4:20">
      <c r="D1562" s="117"/>
      <c r="E1562" s="117"/>
      <c r="F1562" s="117"/>
      <c r="H1562" s="117"/>
      <c r="I1562" s="117"/>
      <c r="J1562" s="117"/>
      <c r="K1562" s="117"/>
      <c r="L1562" s="117"/>
      <c r="M1562" s="117"/>
      <c r="N1562" s="117"/>
      <c r="O1562" s="117"/>
      <c r="P1562" s="137"/>
      <c r="Q1562" s="117"/>
      <c r="R1562" s="117"/>
      <c r="S1562" s="117"/>
      <c r="T1562" s="117"/>
    </row>
    <row r="1563" s="111" customFormat="1" customHeight="1" spans="4:20">
      <c r="D1563" s="117"/>
      <c r="E1563" s="117"/>
      <c r="F1563" s="117"/>
      <c r="H1563" s="117"/>
      <c r="I1563" s="117"/>
      <c r="J1563" s="117"/>
      <c r="K1563" s="117"/>
      <c r="L1563" s="117"/>
      <c r="M1563" s="117"/>
      <c r="N1563" s="117"/>
      <c r="O1563" s="117"/>
      <c r="P1563" s="137"/>
      <c r="Q1563" s="117"/>
      <c r="R1563" s="117"/>
      <c r="S1563" s="117"/>
      <c r="T1563" s="117"/>
    </row>
    <row r="1564" s="111" customFormat="1" customHeight="1" spans="4:20">
      <c r="D1564" s="117"/>
      <c r="E1564" s="117"/>
      <c r="F1564" s="117"/>
      <c r="H1564" s="117"/>
      <c r="I1564" s="117"/>
      <c r="J1564" s="117"/>
      <c r="K1564" s="117"/>
      <c r="L1564" s="117"/>
      <c r="M1564" s="117"/>
      <c r="N1564" s="117"/>
      <c r="O1564" s="117"/>
      <c r="P1564" s="137"/>
      <c r="Q1564" s="117"/>
      <c r="R1564" s="117"/>
      <c r="S1564" s="117"/>
      <c r="T1564" s="117"/>
    </row>
    <row r="1565" s="111" customFormat="1" customHeight="1" spans="4:20">
      <c r="D1565" s="117"/>
      <c r="E1565" s="117"/>
      <c r="F1565" s="117"/>
      <c r="H1565" s="117"/>
      <c r="I1565" s="117"/>
      <c r="J1565" s="117"/>
      <c r="K1565" s="117"/>
      <c r="L1565" s="117"/>
      <c r="M1565" s="117"/>
      <c r="N1565" s="117"/>
      <c r="O1565" s="117"/>
      <c r="P1565" s="137"/>
      <c r="Q1565" s="117"/>
      <c r="R1565" s="117"/>
      <c r="S1565" s="117"/>
      <c r="T1565" s="117"/>
    </row>
    <row r="1566" s="111" customFormat="1" customHeight="1" spans="4:20">
      <c r="D1566" s="117"/>
      <c r="E1566" s="117"/>
      <c r="F1566" s="117"/>
      <c r="H1566" s="117"/>
      <c r="I1566" s="117"/>
      <c r="J1566" s="117"/>
      <c r="K1566" s="117"/>
      <c r="L1566" s="117"/>
      <c r="M1566" s="117"/>
      <c r="N1566" s="117"/>
      <c r="O1566" s="117"/>
      <c r="P1566" s="137"/>
      <c r="Q1566" s="117"/>
      <c r="R1566" s="117"/>
      <c r="S1566" s="117"/>
      <c r="T1566" s="117"/>
    </row>
    <row r="1567" s="111" customFormat="1" customHeight="1" spans="4:20">
      <c r="D1567" s="117"/>
      <c r="E1567" s="117"/>
      <c r="F1567" s="117"/>
      <c r="H1567" s="117"/>
      <c r="I1567" s="117"/>
      <c r="J1567" s="117"/>
      <c r="K1567" s="117"/>
      <c r="L1567" s="117"/>
      <c r="M1567" s="117"/>
      <c r="N1567" s="117"/>
      <c r="O1567" s="117"/>
      <c r="P1567" s="137"/>
      <c r="Q1567" s="117"/>
      <c r="R1567" s="117"/>
      <c r="S1567" s="117"/>
      <c r="T1567" s="117"/>
    </row>
    <row r="1568" s="111" customFormat="1" customHeight="1" spans="4:20">
      <c r="D1568" s="117"/>
      <c r="E1568" s="117"/>
      <c r="F1568" s="117"/>
      <c r="H1568" s="117"/>
      <c r="I1568" s="117"/>
      <c r="J1568" s="117"/>
      <c r="K1568" s="117"/>
      <c r="L1568" s="117"/>
      <c r="M1568" s="117"/>
      <c r="N1568" s="117"/>
      <c r="O1568" s="117"/>
      <c r="P1568" s="137"/>
      <c r="Q1568" s="117"/>
      <c r="R1568" s="117"/>
      <c r="S1568" s="117"/>
      <c r="T1568" s="117"/>
    </row>
    <row r="1569" s="111" customFormat="1" customHeight="1" spans="4:20">
      <c r="D1569" s="117"/>
      <c r="E1569" s="117"/>
      <c r="F1569" s="117"/>
      <c r="H1569" s="117"/>
      <c r="I1569" s="117"/>
      <c r="J1569" s="117"/>
      <c r="K1569" s="117"/>
      <c r="L1569" s="117"/>
      <c r="M1569" s="117"/>
      <c r="N1569" s="117"/>
      <c r="O1569" s="117"/>
      <c r="P1569" s="137"/>
      <c r="Q1569" s="117"/>
      <c r="R1569" s="117"/>
      <c r="S1569" s="117"/>
      <c r="T1569" s="117"/>
    </row>
    <row r="1570" s="111" customFormat="1" customHeight="1" spans="4:20">
      <c r="D1570" s="117"/>
      <c r="E1570" s="117"/>
      <c r="F1570" s="117"/>
      <c r="H1570" s="117"/>
      <c r="I1570" s="117"/>
      <c r="J1570" s="117"/>
      <c r="K1570" s="117"/>
      <c r="L1570" s="117"/>
      <c r="M1570" s="117"/>
      <c r="N1570" s="117"/>
      <c r="O1570" s="117"/>
      <c r="P1570" s="137"/>
      <c r="Q1570" s="117"/>
      <c r="R1570" s="117"/>
      <c r="S1570" s="117"/>
      <c r="T1570" s="117"/>
    </row>
    <row r="1571" s="111" customFormat="1" customHeight="1" spans="4:20">
      <c r="D1571" s="117"/>
      <c r="E1571" s="117"/>
      <c r="F1571" s="117"/>
      <c r="H1571" s="117"/>
      <c r="I1571" s="117"/>
      <c r="J1571" s="117"/>
      <c r="K1571" s="117"/>
      <c r="L1571" s="117"/>
      <c r="M1571" s="117"/>
      <c r="N1571" s="117"/>
      <c r="O1571" s="117"/>
      <c r="P1571" s="137"/>
      <c r="Q1571" s="117"/>
      <c r="R1571" s="117"/>
      <c r="S1571" s="117"/>
      <c r="T1571" s="117"/>
    </row>
    <row r="1572" s="111" customFormat="1" customHeight="1" spans="4:20">
      <c r="D1572" s="117"/>
      <c r="E1572" s="117"/>
      <c r="F1572" s="117"/>
      <c r="H1572" s="117"/>
      <c r="I1572" s="117"/>
      <c r="J1572" s="117"/>
      <c r="K1572" s="117"/>
      <c r="L1572" s="117"/>
      <c r="M1572" s="117"/>
      <c r="N1572" s="117"/>
      <c r="O1572" s="117"/>
      <c r="P1572" s="137"/>
      <c r="Q1572" s="117"/>
      <c r="R1572" s="117"/>
      <c r="S1572" s="117"/>
      <c r="T1572" s="117"/>
    </row>
    <row r="1573" s="111" customFormat="1" customHeight="1" spans="4:20">
      <c r="D1573" s="117"/>
      <c r="E1573" s="117"/>
      <c r="F1573" s="117"/>
      <c r="H1573" s="117"/>
      <c r="I1573" s="117"/>
      <c r="J1573" s="117"/>
      <c r="K1573" s="117"/>
      <c r="L1573" s="117"/>
      <c r="M1573" s="117"/>
      <c r="N1573" s="117"/>
      <c r="O1573" s="117"/>
      <c r="P1573" s="137"/>
      <c r="Q1573" s="117"/>
      <c r="R1573" s="117"/>
      <c r="S1573" s="117"/>
      <c r="T1573" s="117"/>
    </row>
    <row r="1574" s="111" customFormat="1" customHeight="1" spans="4:20">
      <c r="D1574" s="117"/>
      <c r="E1574" s="117"/>
      <c r="F1574" s="117"/>
      <c r="H1574" s="117"/>
      <c r="I1574" s="117"/>
      <c r="J1574" s="117"/>
      <c r="K1574" s="117"/>
      <c r="L1574" s="117"/>
      <c r="M1574" s="117"/>
      <c r="N1574" s="117"/>
      <c r="O1574" s="117"/>
      <c r="P1574" s="137"/>
      <c r="Q1574" s="117"/>
      <c r="R1574" s="117"/>
      <c r="S1574" s="117"/>
      <c r="T1574" s="117"/>
    </row>
    <row r="1575" s="111" customFormat="1" customHeight="1" spans="4:20">
      <c r="D1575" s="117"/>
      <c r="E1575" s="117"/>
      <c r="F1575" s="117"/>
      <c r="H1575" s="117"/>
      <c r="I1575" s="117"/>
      <c r="J1575" s="117"/>
      <c r="K1575" s="117"/>
      <c r="L1575" s="117"/>
      <c r="M1575" s="117"/>
      <c r="N1575" s="117"/>
      <c r="O1575" s="117"/>
      <c r="P1575" s="137"/>
      <c r="Q1575" s="117"/>
      <c r="R1575" s="117"/>
      <c r="S1575" s="117"/>
      <c r="T1575" s="117"/>
    </row>
    <row r="1576" s="111" customFormat="1" customHeight="1" spans="4:20">
      <c r="D1576" s="117"/>
      <c r="E1576" s="117"/>
      <c r="F1576" s="117"/>
      <c r="H1576" s="117"/>
      <c r="I1576" s="117"/>
      <c r="J1576" s="117"/>
      <c r="K1576" s="117"/>
      <c r="L1576" s="117"/>
      <c r="M1576" s="117"/>
      <c r="N1576" s="117"/>
      <c r="O1576" s="117"/>
      <c r="P1576" s="137"/>
      <c r="Q1576" s="117"/>
      <c r="R1576" s="117"/>
      <c r="S1576" s="117"/>
      <c r="T1576" s="117"/>
    </row>
    <row r="1577" s="111" customFormat="1" customHeight="1" spans="4:20">
      <c r="D1577" s="117"/>
      <c r="E1577" s="117"/>
      <c r="F1577" s="117"/>
      <c r="H1577" s="117"/>
      <c r="I1577" s="117"/>
      <c r="J1577" s="117"/>
      <c r="K1577" s="117"/>
      <c r="L1577" s="117"/>
      <c r="M1577" s="117"/>
      <c r="N1577" s="117"/>
      <c r="O1577" s="117"/>
      <c r="P1577" s="137"/>
      <c r="Q1577" s="117"/>
      <c r="R1577" s="117"/>
      <c r="S1577" s="117"/>
      <c r="T1577" s="117"/>
    </row>
    <row r="1578" s="111" customFormat="1" customHeight="1" spans="4:20">
      <c r="D1578" s="117"/>
      <c r="E1578" s="117"/>
      <c r="F1578" s="117"/>
      <c r="H1578" s="117"/>
      <c r="I1578" s="117"/>
      <c r="J1578" s="117"/>
      <c r="K1578" s="117"/>
      <c r="L1578" s="117"/>
      <c r="M1578" s="117"/>
      <c r="N1578" s="117"/>
      <c r="O1578" s="117"/>
      <c r="P1578" s="137"/>
      <c r="Q1578" s="117"/>
      <c r="R1578" s="117"/>
      <c r="S1578" s="117"/>
      <c r="T1578" s="117"/>
    </row>
    <row r="1579" s="111" customFormat="1" customHeight="1" spans="4:20">
      <c r="D1579" s="117"/>
      <c r="E1579" s="117"/>
      <c r="F1579" s="117"/>
      <c r="H1579" s="117"/>
      <c r="I1579" s="117"/>
      <c r="J1579" s="117"/>
      <c r="K1579" s="117"/>
      <c r="L1579" s="117"/>
      <c r="M1579" s="117"/>
      <c r="N1579" s="117"/>
      <c r="O1579" s="117"/>
      <c r="P1579" s="137"/>
      <c r="Q1579" s="117"/>
      <c r="R1579" s="117"/>
      <c r="S1579" s="117"/>
      <c r="T1579" s="117"/>
    </row>
    <row r="1580" s="111" customFormat="1" customHeight="1" spans="4:20">
      <c r="D1580" s="117"/>
      <c r="E1580" s="117"/>
      <c r="F1580" s="117"/>
      <c r="H1580" s="117"/>
      <c r="I1580" s="117"/>
      <c r="J1580" s="117"/>
      <c r="K1580" s="117"/>
      <c r="L1580" s="117"/>
      <c r="M1580" s="117"/>
      <c r="N1580" s="117"/>
      <c r="O1580" s="117"/>
      <c r="P1580" s="137"/>
      <c r="Q1580" s="117"/>
      <c r="R1580" s="117"/>
      <c r="S1580" s="117"/>
      <c r="T1580" s="117"/>
    </row>
    <row r="1581" s="111" customFormat="1" customHeight="1" spans="4:20">
      <c r="D1581" s="117"/>
      <c r="E1581" s="117"/>
      <c r="F1581" s="117"/>
      <c r="H1581" s="117"/>
      <c r="I1581" s="117"/>
      <c r="J1581" s="117"/>
      <c r="K1581" s="117"/>
      <c r="L1581" s="117"/>
      <c r="M1581" s="117"/>
      <c r="N1581" s="117"/>
      <c r="O1581" s="117"/>
      <c r="P1581" s="137"/>
      <c r="Q1581" s="117"/>
      <c r="R1581" s="117"/>
      <c r="S1581" s="117"/>
      <c r="T1581" s="117"/>
    </row>
    <row r="1582" s="111" customFormat="1" customHeight="1" spans="4:20">
      <c r="D1582" s="117"/>
      <c r="E1582" s="117"/>
      <c r="F1582" s="117"/>
      <c r="H1582" s="117"/>
      <c r="I1582" s="117"/>
      <c r="J1582" s="117"/>
      <c r="K1582" s="117"/>
      <c r="L1582" s="117"/>
      <c r="M1582" s="117"/>
      <c r="N1582" s="117"/>
      <c r="O1582" s="117"/>
      <c r="P1582" s="137"/>
      <c r="Q1582" s="117"/>
      <c r="R1582" s="117"/>
      <c r="S1582" s="117"/>
      <c r="T1582" s="117"/>
    </row>
    <row r="1583" s="111" customFormat="1" customHeight="1" spans="4:20">
      <c r="D1583" s="117"/>
      <c r="E1583" s="117"/>
      <c r="F1583" s="117"/>
      <c r="H1583" s="117"/>
      <c r="I1583" s="117"/>
      <c r="J1583" s="117"/>
      <c r="K1583" s="117"/>
      <c r="L1583" s="117"/>
      <c r="M1583" s="117"/>
      <c r="N1583" s="117"/>
      <c r="O1583" s="117"/>
      <c r="P1583" s="137"/>
      <c r="Q1583" s="117"/>
      <c r="R1583" s="117"/>
      <c r="S1583" s="117"/>
      <c r="T1583" s="117"/>
    </row>
    <row r="1584" s="111" customFormat="1" customHeight="1" spans="4:20">
      <c r="D1584" s="117"/>
      <c r="E1584" s="117"/>
      <c r="F1584" s="117"/>
      <c r="H1584" s="117"/>
      <c r="I1584" s="117"/>
      <c r="J1584" s="117"/>
      <c r="K1584" s="117"/>
      <c r="L1584" s="117"/>
      <c r="M1584" s="117"/>
      <c r="N1584" s="117"/>
      <c r="O1584" s="117"/>
      <c r="P1584" s="137"/>
      <c r="Q1584" s="117"/>
      <c r="R1584" s="117"/>
      <c r="S1584" s="117"/>
      <c r="T1584" s="117"/>
    </row>
    <row r="1585" s="111" customFormat="1" customHeight="1" spans="4:20">
      <c r="D1585" s="117"/>
      <c r="E1585" s="117"/>
      <c r="F1585" s="117"/>
      <c r="H1585" s="117"/>
      <c r="I1585" s="117"/>
      <c r="J1585" s="117"/>
      <c r="K1585" s="117"/>
      <c r="L1585" s="117"/>
      <c r="M1585" s="117"/>
      <c r="N1585" s="117"/>
      <c r="O1585" s="117"/>
      <c r="P1585" s="137"/>
      <c r="Q1585" s="117"/>
      <c r="R1585" s="117"/>
      <c r="S1585" s="117"/>
      <c r="T1585" s="117"/>
    </row>
    <row r="1586" s="111" customFormat="1" customHeight="1" spans="4:20">
      <c r="D1586" s="117"/>
      <c r="E1586" s="117"/>
      <c r="F1586" s="117"/>
      <c r="H1586" s="117"/>
      <c r="I1586" s="117"/>
      <c r="J1586" s="117"/>
      <c r="K1586" s="117"/>
      <c r="L1586" s="117"/>
      <c r="M1586" s="117"/>
      <c r="N1586" s="117"/>
      <c r="O1586" s="117"/>
      <c r="P1586" s="137"/>
      <c r="Q1586" s="117"/>
      <c r="R1586" s="117"/>
      <c r="S1586" s="117"/>
      <c r="T1586" s="117"/>
    </row>
    <row r="1587" s="111" customFormat="1" customHeight="1" spans="4:20">
      <c r="D1587" s="117"/>
      <c r="E1587" s="117"/>
      <c r="F1587" s="117"/>
      <c r="H1587" s="117"/>
      <c r="I1587" s="117"/>
      <c r="J1587" s="117"/>
      <c r="K1587" s="117"/>
      <c r="L1587" s="117"/>
      <c r="M1587" s="117"/>
      <c r="N1587" s="117"/>
      <c r="O1587" s="117"/>
      <c r="P1587" s="137"/>
      <c r="Q1587" s="117"/>
      <c r="R1587" s="117"/>
      <c r="S1587" s="117"/>
      <c r="T1587" s="117"/>
    </row>
    <row r="1588" s="111" customFormat="1" customHeight="1" spans="4:20">
      <c r="D1588" s="117"/>
      <c r="E1588" s="117"/>
      <c r="F1588" s="117"/>
      <c r="H1588" s="117"/>
      <c r="I1588" s="117"/>
      <c r="J1588" s="117"/>
      <c r="K1588" s="117"/>
      <c r="L1588" s="117"/>
      <c r="M1588" s="117"/>
      <c r="N1588" s="117"/>
      <c r="O1588" s="117"/>
      <c r="P1588" s="137"/>
      <c r="Q1588" s="117"/>
      <c r="R1588" s="117"/>
      <c r="S1588" s="117"/>
      <c r="T1588" s="117"/>
    </row>
    <row r="1589" s="111" customFormat="1" customHeight="1" spans="4:20">
      <c r="D1589" s="117"/>
      <c r="E1589" s="117"/>
      <c r="F1589" s="117"/>
      <c r="H1589" s="117"/>
      <c r="I1589" s="117"/>
      <c r="J1589" s="117"/>
      <c r="K1589" s="117"/>
      <c r="L1589" s="117"/>
      <c r="M1589" s="117"/>
      <c r="N1589" s="117"/>
      <c r="O1589" s="117"/>
      <c r="P1589" s="137"/>
      <c r="Q1589" s="117"/>
      <c r="R1589" s="117"/>
      <c r="S1589" s="117"/>
      <c r="T1589" s="117"/>
    </row>
    <row r="1590" s="111" customFormat="1" customHeight="1" spans="4:20">
      <c r="D1590" s="117"/>
      <c r="E1590" s="117"/>
      <c r="F1590" s="117"/>
      <c r="H1590" s="117"/>
      <c r="I1590" s="117"/>
      <c r="J1590" s="117"/>
      <c r="K1590" s="117"/>
      <c r="L1590" s="117"/>
      <c r="M1590" s="117"/>
      <c r="N1590" s="117"/>
      <c r="O1590" s="117"/>
      <c r="P1590" s="137"/>
      <c r="Q1590" s="117"/>
      <c r="R1590" s="117"/>
      <c r="S1590" s="117"/>
      <c r="T1590" s="117"/>
    </row>
    <row r="1591" s="111" customFormat="1" customHeight="1" spans="4:20">
      <c r="D1591" s="117"/>
      <c r="E1591" s="117"/>
      <c r="F1591" s="117"/>
      <c r="H1591" s="117"/>
      <c r="I1591" s="117"/>
      <c r="J1591" s="117"/>
      <c r="K1591" s="117"/>
      <c r="L1591" s="117"/>
      <c r="M1591" s="117"/>
      <c r="N1591" s="117"/>
      <c r="O1591" s="117"/>
      <c r="P1591" s="137"/>
      <c r="Q1591" s="117"/>
      <c r="R1591" s="117"/>
      <c r="S1591" s="117"/>
      <c r="T1591" s="117"/>
    </row>
    <row r="1592" s="111" customFormat="1" customHeight="1" spans="4:20">
      <c r="D1592" s="117"/>
      <c r="E1592" s="117"/>
      <c r="F1592" s="117"/>
      <c r="H1592" s="117"/>
      <c r="I1592" s="117"/>
      <c r="J1592" s="117"/>
      <c r="K1592" s="117"/>
      <c r="L1592" s="117"/>
      <c r="M1592" s="117"/>
      <c r="N1592" s="117"/>
      <c r="O1592" s="117"/>
      <c r="P1592" s="137"/>
      <c r="Q1592" s="117"/>
      <c r="R1592" s="117"/>
      <c r="S1592" s="117"/>
      <c r="T1592" s="117"/>
    </row>
    <row r="1593" s="111" customFormat="1" customHeight="1" spans="4:20">
      <c r="D1593" s="117"/>
      <c r="E1593" s="117"/>
      <c r="F1593" s="117"/>
      <c r="H1593" s="117"/>
      <c r="I1593" s="117"/>
      <c r="J1593" s="117"/>
      <c r="K1593" s="117"/>
      <c r="L1593" s="117"/>
      <c r="M1593" s="117"/>
      <c r="N1593" s="117"/>
      <c r="O1593" s="117"/>
      <c r="P1593" s="137"/>
      <c r="Q1593" s="117"/>
      <c r="R1593" s="117"/>
      <c r="S1593" s="117"/>
      <c r="T1593" s="117"/>
    </row>
    <row r="1594" s="111" customFormat="1" customHeight="1" spans="4:20">
      <c r="D1594" s="117"/>
      <c r="E1594" s="117"/>
      <c r="F1594" s="117"/>
      <c r="H1594" s="117"/>
      <c r="I1594" s="117"/>
      <c r="J1594" s="117"/>
      <c r="K1594" s="117"/>
      <c r="L1594" s="117"/>
      <c r="M1594" s="117"/>
      <c r="N1594" s="117"/>
      <c r="O1594" s="117"/>
      <c r="P1594" s="137"/>
      <c r="Q1594" s="117"/>
      <c r="R1594" s="117"/>
      <c r="S1594" s="117"/>
      <c r="T1594" s="117"/>
    </row>
    <row r="1595" s="111" customFormat="1" customHeight="1" spans="4:20">
      <c r="D1595" s="117"/>
      <c r="E1595" s="117"/>
      <c r="F1595" s="117"/>
      <c r="H1595" s="117"/>
      <c r="I1595" s="117"/>
      <c r="J1595" s="117"/>
      <c r="K1595" s="117"/>
      <c r="L1595" s="117"/>
      <c r="M1595" s="117"/>
      <c r="N1595" s="117"/>
      <c r="O1595" s="117"/>
      <c r="P1595" s="137"/>
      <c r="Q1595" s="117"/>
      <c r="R1595" s="117"/>
      <c r="S1595" s="117"/>
      <c r="T1595" s="117"/>
    </row>
    <row r="1596" s="111" customFormat="1" customHeight="1" spans="4:20">
      <c r="D1596" s="117"/>
      <c r="E1596" s="117"/>
      <c r="F1596" s="117"/>
      <c r="H1596" s="117"/>
      <c r="I1596" s="117"/>
      <c r="J1596" s="117"/>
      <c r="K1596" s="117"/>
      <c r="L1596" s="117"/>
      <c r="M1596" s="117"/>
      <c r="N1596" s="117"/>
      <c r="O1596" s="117"/>
      <c r="P1596" s="137"/>
      <c r="Q1596" s="117"/>
      <c r="R1596" s="117"/>
      <c r="S1596" s="117"/>
      <c r="T1596" s="117"/>
    </row>
    <row r="1597" s="111" customFormat="1" customHeight="1" spans="4:20">
      <c r="D1597" s="117"/>
      <c r="E1597" s="117"/>
      <c r="F1597" s="117"/>
      <c r="H1597" s="117"/>
      <c r="I1597" s="117"/>
      <c r="J1597" s="117"/>
      <c r="K1597" s="117"/>
      <c r="L1597" s="117"/>
      <c r="M1597" s="117"/>
      <c r="N1597" s="117"/>
      <c r="O1597" s="117"/>
      <c r="P1597" s="137"/>
      <c r="Q1597" s="117"/>
      <c r="R1597" s="117"/>
      <c r="S1597" s="117"/>
      <c r="T1597" s="117"/>
    </row>
    <row r="1598" s="111" customFormat="1" customHeight="1" spans="4:20">
      <c r="D1598" s="117"/>
      <c r="E1598" s="117"/>
      <c r="F1598" s="117"/>
      <c r="H1598" s="117"/>
      <c r="I1598" s="117"/>
      <c r="J1598" s="117"/>
      <c r="K1598" s="117"/>
      <c r="L1598" s="117"/>
      <c r="M1598" s="117"/>
      <c r="N1598" s="117"/>
      <c r="O1598" s="117"/>
      <c r="P1598" s="137"/>
      <c r="Q1598" s="117"/>
      <c r="R1598" s="117"/>
      <c r="S1598" s="117"/>
      <c r="T1598" s="117"/>
    </row>
    <row r="1599" s="111" customFormat="1" customHeight="1" spans="4:20">
      <c r="D1599" s="117"/>
      <c r="E1599" s="117"/>
      <c r="F1599" s="117"/>
      <c r="H1599" s="117"/>
      <c r="I1599" s="117"/>
      <c r="J1599" s="117"/>
      <c r="K1599" s="117"/>
      <c r="L1599" s="117"/>
      <c r="M1599" s="117"/>
      <c r="N1599" s="117"/>
      <c r="O1599" s="117"/>
      <c r="P1599" s="137"/>
      <c r="Q1599" s="117"/>
      <c r="R1599" s="117"/>
      <c r="S1599" s="117"/>
      <c r="T1599" s="117"/>
    </row>
    <row r="1600" s="111" customFormat="1" customHeight="1" spans="4:20">
      <c r="D1600" s="117"/>
      <c r="E1600" s="117"/>
      <c r="F1600" s="117"/>
      <c r="H1600" s="117"/>
      <c r="I1600" s="117"/>
      <c r="J1600" s="117"/>
      <c r="K1600" s="117"/>
      <c r="L1600" s="117"/>
      <c r="M1600" s="117"/>
      <c r="N1600" s="117"/>
      <c r="O1600" s="117"/>
      <c r="P1600" s="137"/>
      <c r="Q1600" s="117"/>
      <c r="R1600" s="117"/>
      <c r="S1600" s="117"/>
      <c r="T1600" s="117"/>
    </row>
    <row r="1601" s="111" customFormat="1" customHeight="1" spans="4:20">
      <c r="D1601" s="117"/>
      <c r="E1601" s="117"/>
      <c r="F1601" s="117"/>
      <c r="H1601" s="117"/>
      <c r="I1601" s="117"/>
      <c r="J1601" s="117"/>
      <c r="K1601" s="117"/>
      <c r="L1601" s="117"/>
      <c r="M1601" s="117"/>
      <c r="N1601" s="117"/>
      <c r="O1601" s="117"/>
      <c r="P1601" s="137"/>
      <c r="Q1601" s="117"/>
      <c r="R1601" s="117"/>
      <c r="S1601" s="117"/>
      <c r="T1601" s="117"/>
    </row>
    <row r="1602" s="111" customFormat="1" customHeight="1" spans="4:20">
      <c r="D1602" s="117"/>
      <c r="E1602" s="117"/>
      <c r="F1602" s="117"/>
      <c r="H1602" s="117"/>
      <c r="I1602" s="117"/>
      <c r="J1602" s="117"/>
      <c r="K1602" s="117"/>
      <c r="L1602" s="117"/>
      <c r="M1602" s="117"/>
      <c r="N1602" s="117"/>
      <c r="O1602" s="117"/>
      <c r="P1602" s="137"/>
      <c r="Q1602" s="117"/>
      <c r="R1602" s="117"/>
      <c r="S1602" s="117"/>
      <c r="T1602" s="117"/>
    </row>
    <row r="1603" s="111" customFormat="1" customHeight="1" spans="4:20">
      <c r="D1603" s="117"/>
      <c r="E1603" s="117"/>
      <c r="F1603" s="117"/>
      <c r="H1603" s="117"/>
      <c r="I1603" s="117"/>
      <c r="J1603" s="117"/>
      <c r="K1603" s="117"/>
      <c r="L1603" s="117"/>
      <c r="M1603" s="117"/>
      <c r="N1603" s="117"/>
      <c r="O1603" s="117"/>
      <c r="P1603" s="137"/>
      <c r="Q1603" s="117"/>
      <c r="R1603" s="117"/>
      <c r="S1603" s="117"/>
      <c r="T1603" s="117"/>
    </row>
    <row r="1604" s="111" customFormat="1" customHeight="1" spans="4:20">
      <c r="D1604" s="117"/>
      <c r="E1604" s="117"/>
      <c r="F1604" s="117"/>
      <c r="H1604" s="117"/>
      <c r="I1604" s="117"/>
      <c r="J1604" s="117"/>
      <c r="K1604" s="117"/>
      <c r="L1604" s="117"/>
      <c r="M1604" s="117"/>
      <c r="N1604" s="117"/>
      <c r="O1604" s="117"/>
      <c r="P1604" s="137"/>
      <c r="Q1604" s="117"/>
      <c r="R1604" s="117"/>
      <c r="S1604" s="117"/>
      <c r="T1604" s="117"/>
    </row>
    <row r="1605" s="111" customFormat="1" customHeight="1" spans="4:20">
      <c r="D1605" s="117"/>
      <c r="E1605" s="117"/>
      <c r="F1605" s="117"/>
      <c r="H1605" s="117"/>
      <c r="I1605" s="117"/>
      <c r="J1605" s="117"/>
      <c r="K1605" s="117"/>
      <c r="L1605" s="117"/>
      <c r="M1605" s="117"/>
      <c r="N1605" s="117"/>
      <c r="O1605" s="117"/>
      <c r="P1605" s="137"/>
      <c r="Q1605" s="117"/>
      <c r="R1605" s="117"/>
      <c r="S1605" s="117"/>
      <c r="T1605" s="117"/>
    </row>
    <row r="1606" s="111" customFormat="1" customHeight="1" spans="4:20">
      <c r="D1606" s="117"/>
      <c r="E1606" s="117"/>
      <c r="F1606" s="117"/>
      <c r="H1606" s="117"/>
      <c r="I1606" s="117"/>
      <c r="J1606" s="117"/>
      <c r="K1606" s="117"/>
      <c r="L1606" s="117"/>
      <c r="M1606" s="117"/>
      <c r="N1606" s="117"/>
      <c r="O1606" s="117"/>
      <c r="P1606" s="137"/>
      <c r="Q1606" s="117"/>
      <c r="R1606" s="117"/>
      <c r="S1606" s="117"/>
      <c r="T1606" s="117"/>
    </row>
    <row r="1607" s="111" customFormat="1" customHeight="1" spans="4:20">
      <c r="D1607" s="117"/>
      <c r="E1607" s="117"/>
      <c r="F1607" s="117"/>
      <c r="H1607" s="117"/>
      <c r="I1607" s="117"/>
      <c r="J1607" s="117"/>
      <c r="K1607" s="117"/>
      <c r="L1607" s="117"/>
      <c r="M1607" s="117"/>
      <c r="N1607" s="117"/>
      <c r="O1607" s="117"/>
      <c r="P1607" s="137"/>
      <c r="Q1607" s="117"/>
      <c r="R1607" s="117"/>
      <c r="S1607" s="117"/>
      <c r="T1607" s="117"/>
    </row>
    <row r="1608" s="111" customFormat="1" customHeight="1" spans="4:20">
      <c r="D1608" s="117"/>
      <c r="E1608" s="117"/>
      <c r="F1608" s="117"/>
      <c r="H1608" s="117"/>
      <c r="I1608" s="117"/>
      <c r="J1608" s="117"/>
      <c r="K1608" s="117"/>
      <c r="L1608" s="117"/>
      <c r="M1608" s="117"/>
      <c r="N1608" s="117"/>
      <c r="O1608" s="117"/>
      <c r="P1608" s="137"/>
      <c r="Q1608" s="117"/>
      <c r="R1608" s="117"/>
      <c r="S1608" s="117"/>
      <c r="T1608" s="117"/>
    </row>
    <row r="1609" s="111" customFormat="1" customHeight="1" spans="4:20">
      <c r="D1609" s="117"/>
      <c r="E1609" s="117"/>
      <c r="F1609" s="117"/>
      <c r="H1609" s="117"/>
      <c r="I1609" s="117"/>
      <c r="J1609" s="117"/>
      <c r="K1609" s="117"/>
      <c r="L1609" s="117"/>
      <c r="M1609" s="117"/>
      <c r="N1609" s="117"/>
      <c r="O1609" s="117"/>
      <c r="P1609" s="137"/>
      <c r="Q1609" s="117"/>
      <c r="R1609" s="117"/>
      <c r="S1609" s="117"/>
      <c r="T1609" s="117"/>
    </row>
    <row r="1610" s="111" customFormat="1" customHeight="1" spans="4:20">
      <c r="D1610" s="117"/>
      <c r="E1610" s="117"/>
      <c r="F1610" s="117"/>
      <c r="H1610" s="117"/>
      <c r="I1610" s="117"/>
      <c r="J1610" s="117"/>
      <c r="K1610" s="117"/>
      <c r="L1610" s="117"/>
      <c r="M1610" s="117"/>
      <c r="N1610" s="117"/>
      <c r="O1610" s="117"/>
      <c r="P1610" s="137"/>
      <c r="Q1610" s="117"/>
      <c r="R1610" s="117"/>
      <c r="S1610" s="117"/>
      <c r="T1610" s="117"/>
    </row>
    <row r="1611" s="111" customFormat="1" customHeight="1" spans="4:20">
      <c r="D1611" s="117"/>
      <c r="E1611" s="117"/>
      <c r="F1611" s="117"/>
      <c r="H1611" s="117"/>
      <c r="I1611" s="117"/>
      <c r="J1611" s="117"/>
      <c r="K1611" s="117"/>
      <c r="L1611" s="117"/>
      <c r="M1611" s="117"/>
      <c r="N1611" s="117"/>
      <c r="O1611" s="117"/>
      <c r="P1611" s="137"/>
      <c r="Q1611" s="117"/>
      <c r="R1611" s="117"/>
      <c r="S1611" s="117"/>
      <c r="T1611" s="117"/>
    </row>
    <row r="1612" s="111" customFormat="1" customHeight="1" spans="4:20">
      <c r="D1612" s="117"/>
      <c r="E1612" s="117"/>
      <c r="F1612" s="117"/>
      <c r="H1612" s="117"/>
      <c r="I1612" s="117"/>
      <c r="J1612" s="117"/>
      <c r="K1612" s="117"/>
      <c r="L1612" s="117"/>
      <c r="M1612" s="117"/>
      <c r="N1612" s="117"/>
      <c r="O1612" s="117"/>
      <c r="P1612" s="137"/>
      <c r="Q1612" s="117"/>
      <c r="R1612" s="117"/>
      <c r="S1612" s="117"/>
      <c r="T1612" s="117"/>
    </row>
    <row r="1613" s="111" customFormat="1" customHeight="1" spans="4:20">
      <c r="D1613" s="117"/>
      <c r="E1613" s="117"/>
      <c r="F1613" s="117"/>
      <c r="H1613" s="117"/>
      <c r="I1613" s="117"/>
      <c r="J1613" s="117"/>
      <c r="K1613" s="117"/>
      <c r="L1613" s="117"/>
      <c r="M1613" s="117"/>
      <c r="N1613" s="117"/>
      <c r="O1613" s="117"/>
      <c r="P1613" s="137"/>
      <c r="Q1613" s="117"/>
      <c r="R1613" s="117"/>
      <c r="S1613" s="117"/>
      <c r="T1613" s="117"/>
    </row>
    <row r="1614" s="111" customFormat="1" customHeight="1" spans="4:20">
      <c r="D1614" s="117"/>
      <c r="E1614" s="117"/>
      <c r="F1614" s="117"/>
      <c r="H1614" s="117"/>
      <c r="I1614" s="117"/>
      <c r="J1614" s="117"/>
      <c r="K1614" s="117"/>
      <c r="L1614" s="117"/>
      <c r="M1614" s="117"/>
      <c r="N1614" s="117"/>
      <c r="O1614" s="117"/>
      <c r="P1614" s="137"/>
      <c r="Q1614" s="117"/>
      <c r="R1614" s="117"/>
      <c r="S1614" s="117"/>
      <c r="T1614" s="117"/>
    </row>
    <row r="1615" s="111" customFormat="1" customHeight="1" spans="4:20">
      <c r="D1615" s="117"/>
      <c r="E1615" s="117"/>
      <c r="F1615" s="117"/>
      <c r="H1615" s="117"/>
      <c r="I1615" s="117"/>
      <c r="J1615" s="117"/>
      <c r="K1615" s="117"/>
      <c r="L1615" s="117"/>
      <c r="M1615" s="117"/>
      <c r="N1615" s="117"/>
      <c r="O1615" s="117"/>
      <c r="P1615" s="137"/>
      <c r="Q1615" s="117"/>
      <c r="R1615" s="117"/>
      <c r="S1615" s="117"/>
      <c r="T1615" s="117"/>
    </row>
    <row r="1616" s="111" customFormat="1" customHeight="1" spans="4:20">
      <c r="D1616" s="117"/>
      <c r="E1616" s="117"/>
      <c r="F1616" s="117"/>
      <c r="H1616" s="117"/>
      <c r="I1616" s="117"/>
      <c r="J1616" s="117"/>
      <c r="K1616" s="117"/>
      <c r="L1616" s="117"/>
      <c r="M1616" s="117"/>
      <c r="N1616" s="117"/>
      <c r="O1616" s="117"/>
      <c r="P1616" s="137"/>
      <c r="Q1616" s="117"/>
      <c r="R1616" s="117"/>
      <c r="S1616" s="117"/>
      <c r="T1616" s="117"/>
    </row>
    <row r="1617" s="111" customFormat="1" customHeight="1" spans="4:20">
      <c r="D1617" s="117"/>
      <c r="E1617" s="117"/>
      <c r="F1617" s="117"/>
      <c r="H1617" s="117"/>
      <c r="I1617" s="117"/>
      <c r="J1617" s="117"/>
      <c r="K1617" s="117"/>
      <c r="L1617" s="117"/>
      <c r="M1617" s="117"/>
      <c r="N1617" s="117"/>
      <c r="O1617" s="117"/>
      <c r="P1617" s="137"/>
      <c r="Q1617" s="117"/>
      <c r="R1617" s="117"/>
      <c r="S1617" s="117"/>
      <c r="T1617" s="117"/>
    </row>
    <row r="1618" s="111" customFormat="1" customHeight="1" spans="4:20">
      <c r="D1618" s="117"/>
      <c r="E1618" s="117"/>
      <c r="F1618" s="117"/>
      <c r="H1618" s="117"/>
      <c r="I1618" s="117"/>
      <c r="J1618" s="117"/>
      <c r="K1618" s="117"/>
      <c r="L1618" s="117"/>
      <c r="M1618" s="117"/>
      <c r="N1618" s="117"/>
      <c r="O1618" s="117"/>
      <c r="P1618" s="137"/>
      <c r="Q1618" s="117"/>
      <c r="R1618" s="117"/>
      <c r="S1618" s="117"/>
      <c r="T1618" s="117"/>
    </row>
    <row r="1619" s="111" customFormat="1" customHeight="1" spans="4:20">
      <c r="D1619" s="117"/>
      <c r="E1619" s="117"/>
      <c r="F1619" s="117"/>
      <c r="H1619" s="117"/>
      <c r="I1619" s="117"/>
      <c r="J1619" s="117"/>
      <c r="K1619" s="117"/>
      <c r="L1619" s="117"/>
      <c r="M1619" s="117"/>
      <c r="N1619" s="117"/>
      <c r="O1619" s="117"/>
      <c r="P1619" s="137"/>
      <c r="Q1619" s="117"/>
      <c r="R1619" s="117"/>
      <c r="S1619" s="117"/>
      <c r="T1619" s="117"/>
    </row>
    <row r="1620" s="111" customFormat="1" customHeight="1" spans="4:20">
      <c r="D1620" s="117"/>
      <c r="E1620" s="117"/>
      <c r="F1620" s="117"/>
      <c r="H1620" s="117"/>
      <c r="I1620" s="117"/>
      <c r="J1620" s="117"/>
      <c r="K1620" s="117"/>
      <c r="L1620" s="117"/>
      <c r="M1620" s="117"/>
      <c r="N1620" s="117"/>
      <c r="O1620" s="117"/>
      <c r="P1620" s="137"/>
      <c r="Q1620" s="117"/>
      <c r="R1620" s="117"/>
      <c r="S1620" s="117"/>
      <c r="T1620" s="117"/>
    </row>
    <row r="1621" s="111" customFormat="1" customHeight="1" spans="4:20">
      <c r="D1621" s="117"/>
      <c r="E1621" s="117"/>
      <c r="F1621" s="117"/>
      <c r="H1621" s="117"/>
      <c r="I1621" s="117"/>
      <c r="J1621" s="117"/>
      <c r="K1621" s="117"/>
      <c r="L1621" s="117"/>
      <c r="M1621" s="117"/>
      <c r="N1621" s="117"/>
      <c r="O1621" s="117"/>
      <c r="P1621" s="137"/>
      <c r="Q1621" s="117"/>
      <c r="R1621" s="117"/>
      <c r="S1621" s="117"/>
      <c r="T1621" s="117"/>
    </row>
    <row r="1622" s="111" customFormat="1" customHeight="1" spans="4:20">
      <c r="D1622" s="117"/>
      <c r="E1622" s="117"/>
      <c r="F1622" s="117"/>
      <c r="H1622" s="117"/>
      <c r="I1622" s="117"/>
      <c r="J1622" s="117"/>
      <c r="K1622" s="117"/>
      <c r="L1622" s="117"/>
      <c r="M1622" s="117"/>
      <c r="N1622" s="117"/>
      <c r="O1622" s="117"/>
      <c r="P1622" s="137"/>
      <c r="Q1622" s="117"/>
      <c r="R1622" s="117"/>
      <c r="S1622" s="117"/>
      <c r="T1622" s="117"/>
    </row>
    <row r="1623" s="111" customFormat="1" customHeight="1" spans="4:20">
      <c r="D1623" s="117"/>
      <c r="E1623" s="117"/>
      <c r="F1623" s="117"/>
      <c r="H1623" s="117"/>
      <c r="I1623" s="117"/>
      <c r="J1623" s="117"/>
      <c r="K1623" s="117"/>
      <c r="L1623" s="117"/>
      <c r="M1623" s="117"/>
      <c r="N1623" s="117"/>
      <c r="O1623" s="117"/>
      <c r="P1623" s="137"/>
      <c r="Q1623" s="117"/>
      <c r="R1623" s="117"/>
      <c r="S1623" s="117"/>
      <c r="T1623" s="117"/>
    </row>
    <row r="1624" s="111" customFormat="1" customHeight="1" spans="4:20">
      <c r="D1624" s="117"/>
      <c r="E1624" s="117"/>
      <c r="F1624" s="117"/>
      <c r="H1624" s="117"/>
      <c r="I1624" s="117"/>
      <c r="J1624" s="117"/>
      <c r="K1624" s="117"/>
      <c r="L1624" s="117"/>
      <c r="M1624" s="117"/>
      <c r="N1624" s="117"/>
      <c r="O1624" s="117"/>
      <c r="P1624" s="137"/>
      <c r="Q1624" s="117"/>
      <c r="R1624" s="117"/>
      <c r="S1624" s="117"/>
      <c r="T1624" s="117"/>
    </row>
    <row r="1625" s="111" customFormat="1" customHeight="1" spans="4:20">
      <c r="D1625" s="117"/>
      <c r="E1625" s="117"/>
      <c r="F1625" s="117"/>
      <c r="H1625" s="117"/>
      <c r="I1625" s="117"/>
      <c r="J1625" s="117"/>
      <c r="K1625" s="117"/>
      <c r="L1625" s="117"/>
      <c r="M1625" s="117"/>
      <c r="N1625" s="117"/>
      <c r="O1625" s="117"/>
      <c r="P1625" s="137"/>
      <c r="Q1625" s="117"/>
      <c r="R1625" s="117"/>
      <c r="S1625" s="117"/>
      <c r="T1625" s="117"/>
    </row>
    <row r="1626" s="111" customFormat="1" customHeight="1" spans="4:20">
      <c r="D1626" s="117"/>
      <c r="E1626" s="117"/>
      <c r="F1626" s="117"/>
      <c r="H1626" s="117"/>
      <c r="I1626" s="117"/>
      <c r="J1626" s="117"/>
      <c r="K1626" s="117"/>
      <c r="L1626" s="117"/>
      <c r="M1626" s="117"/>
      <c r="N1626" s="117"/>
      <c r="O1626" s="117"/>
      <c r="P1626" s="137"/>
      <c r="Q1626" s="117"/>
      <c r="R1626" s="117"/>
      <c r="S1626" s="117"/>
      <c r="T1626" s="117"/>
    </row>
    <row r="1627" s="111" customFormat="1" customHeight="1" spans="4:20">
      <c r="D1627" s="117"/>
      <c r="E1627" s="117"/>
      <c r="F1627" s="117"/>
      <c r="H1627" s="117"/>
      <c r="I1627" s="117"/>
      <c r="J1627" s="117"/>
      <c r="K1627" s="117"/>
      <c r="L1627" s="117"/>
      <c r="M1627" s="117"/>
      <c r="N1627" s="117"/>
      <c r="O1627" s="117"/>
      <c r="P1627" s="137"/>
      <c r="Q1627" s="117"/>
      <c r="R1627" s="117"/>
      <c r="S1627" s="117"/>
      <c r="T1627" s="117"/>
    </row>
    <row r="1628" s="111" customFormat="1" customHeight="1" spans="4:20">
      <c r="D1628" s="117"/>
      <c r="E1628" s="117"/>
      <c r="F1628" s="117"/>
      <c r="H1628" s="117"/>
      <c r="I1628" s="117"/>
      <c r="J1628" s="117"/>
      <c r="K1628" s="117"/>
      <c r="L1628" s="117"/>
      <c r="M1628" s="117"/>
      <c r="N1628" s="117"/>
      <c r="O1628" s="117"/>
      <c r="P1628" s="137"/>
      <c r="Q1628" s="117"/>
      <c r="R1628" s="117"/>
      <c r="S1628" s="117"/>
      <c r="T1628" s="117"/>
    </row>
    <row r="1629" s="111" customFormat="1" customHeight="1" spans="4:20">
      <c r="D1629" s="117"/>
      <c r="E1629" s="117"/>
      <c r="F1629" s="117"/>
      <c r="H1629" s="117"/>
      <c r="I1629" s="117"/>
      <c r="J1629" s="117"/>
      <c r="K1629" s="117"/>
      <c r="L1629" s="117"/>
      <c r="M1629" s="117"/>
      <c r="N1629" s="117"/>
      <c r="O1629" s="117"/>
      <c r="P1629" s="137"/>
      <c r="Q1629" s="117"/>
      <c r="R1629" s="117"/>
      <c r="S1629" s="117"/>
      <c r="T1629" s="117"/>
    </row>
    <row r="1630" s="111" customFormat="1" customHeight="1" spans="4:20">
      <c r="D1630" s="117"/>
      <c r="E1630" s="117"/>
      <c r="F1630" s="117"/>
      <c r="H1630" s="117"/>
      <c r="I1630" s="117"/>
      <c r="J1630" s="117"/>
      <c r="K1630" s="117"/>
      <c r="L1630" s="117"/>
      <c r="M1630" s="117"/>
      <c r="N1630" s="117"/>
      <c r="O1630" s="117"/>
      <c r="P1630" s="137"/>
      <c r="Q1630" s="117"/>
      <c r="R1630" s="117"/>
      <c r="S1630" s="117"/>
      <c r="T1630" s="117"/>
    </row>
    <row r="1631" s="111" customFormat="1" customHeight="1" spans="4:20">
      <c r="D1631" s="117"/>
      <c r="E1631" s="117"/>
      <c r="F1631" s="117"/>
      <c r="H1631" s="117"/>
      <c r="I1631" s="117"/>
      <c r="J1631" s="117"/>
      <c r="K1631" s="117"/>
      <c r="L1631" s="117"/>
      <c r="M1631" s="117"/>
      <c r="N1631" s="117"/>
      <c r="O1631" s="117"/>
      <c r="P1631" s="137"/>
      <c r="Q1631" s="117"/>
      <c r="R1631" s="117"/>
      <c r="S1631" s="117"/>
      <c r="T1631" s="117"/>
    </row>
    <row r="1632" s="111" customFormat="1" customHeight="1" spans="4:20">
      <c r="D1632" s="117"/>
      <c r="E1632" s="117"/>
      <c r="F1632" s="117"/>
      <c r="H1632" s="117"/>
      <c r="I1632" s="117"/>
      <c r="J1632" s="117"/>
      <c r="K1632" s="117"/>
      <c r="L1632" s="117"/>
      <c r="M1632" s="117"/>
      <c r="N1632" s="117"/>
      <c r="O1632" s="117"/>
      <c r="P1632" s="137"/>
      <c r="Q1632" s="117"/>
      <c r="R1632" s="117"/>
      <c r="S1632" s="117"/>
      <c r="T1632" s="117"/>
    </row>
    <row r="1633" s="111" customFormat="1" customHeight="1" spans="4:20">
      <c r="D1633" s="117"/>
      <c r="E1633" s="117"/>
      <c r="F1633" s="117"/>
      <c r="H1633" s="117"/>
      <c r="I1633" s="117"/>
      <c r="J1633" s="117"/>
      <c r="K1633" s="117"/>
      <c r="L1633" s="117"/>
      <c r="M1633" s="117"/>
      <c r="N1633" s="117"/>
      <c r="O1633" s="117"/>
      <c r="P1633" s="137"/>
      <c r="Q1633" s="117"/>
      <c r="R1633" s="117"/>
      <c r="S1633" s="117"/>
      <c r="T1633" s="117"/>
    </row>
    <row r="1634" s="111" customFormat="1" customHeight="1" spans="4:20">
      <c r="D1634" s="117"/>
      <c r="E1634" s="117"/>
      <c r="F1634" s="117"/>
      <c r="H1634" s="117"/>
      <c r="I1634" s="117"/>
      <c r="J1634" s="117"/>
      <c r="K1634" s="117"/>
      <c r="L1634" s="117"/>
      <c r="M1634" s="117"/>
      <c r="N1634" s="117"/>
      <c r="O1634" s="117"/>
      <c r="P1634" s="137"/>
      <c r="Q1634" s="117"/>
      <c r="R1634" s="117"/>
      <c r="S1634" s="117"/>
      <c r="T1634" s="117"/>
    </row>
    <row r="1635" s="111" customFormat="1" customHeight="1" spans="4:20">
      <c r="D1635" s="117"/>
      <c r="E1635" s="117"/>
      <c r="F1635" s="117"/>
      <c r="H1635" s="117"/>
      <c r="I1635" s="117"/>
      <c r="J1635" s="117"/>
      <c r="K1635" s="117"/>
      <c r="L1635" s="117"/>
      <c r="M1635" s="117"/>
      <c r="N1635" s="117"/>
      <c r="O1635" s="117"/>
      <c r="P1635" s="137"/>
      <c r="Q1635" s="117"/>
      <c r="R1635" s="117"/>
      <c r="S1635" s="117"/>
      <c r="T1635" s="117"/>
    </row>
    <row r="1636" s="111" customFormat="1" customHeight="1" spans="4:20">
      <c r="D1636" s="117"/>
      <c r="E1636" s="117"/>
      <c r="F1636" s="117"/>
      <c r="H1636" s="117"/>
      <c r="I1636" s="117"/>
      <c r="J1636" s="117"/>
      <c r="K1636" s="117"/>
      <c r="L1636" s="117"/>
      <c r="M1636" s="117"/>
      <c r="N1636" s="117"/>
      <c r="O1636" s="117"/>
      <c r="P1636" s="137"/>
      <c r="Q1636" s="117"/>
      <c r="R1636" s="117"/>
      <c r="S1636" s="117"/>
      <c r="T1636" s="117"/>
    </row>
    <row r="1637" s="111" customFormat="1" customHeight="1" spans="4:20">
      <c r="D1637" s="117"/>
      <c r="E1637" s="117"/>
      <c r="F1637" s="117"/>
      <c r="H1637" s="117"/>
      <c r="I1637" s="117"/>
      <c r="J1637" s="117"/>
      <c r="K1637" s="117"/>
      <c r="L1637" s="117"/>
      <c r="M1637" s="117"/>
      <c r="N1637" s="117"/>
      <c r="O1637" s="117"/>
      <c r="P1637" s="137"/>
      <c r="Q1637" s="117"/>
      <c r="R1637" s="117"/>
      <c r="S1637" s="117"/>
      <c r="T1637" s="117"/>
    </row>
    <row r="1638" s="111" customFormat="1" customHeight="1" spans="4:20">
      <c r="D1638" s="117"/>
      <c r="E1638" s="117"/>
      <c r="F1638" s="117"/>
      <c r="H1638" s="117"/>
      <c r="I1638" s="117"/>
      <c r="J1638" s="117"/>
      <c r="K1638" s="117"/>
      <c r="L1638" s="117"/>
      <c r="M1638" s="117"/>
      <c r="N1638" s="117"/>
      <c r="O1638" s="117"/>
      <c r="P1638" s="137"/>
      <c r="Q1638" s="117"/>
      <c r="R1638" s="117"/>
      <c r="S1638" s="117"/>
      <c r="T1638" s="117"/>
    </row>
    <row r="1639" s="111" customFormat="1" customHeight="1" spans="4:20">
      <c r="D1639" s="117"/>
      <c r="E1639" s="117"/>
      <c r="F1639" s="117"/>
      <c r="H1639" s="117"/>
      <c r="I1639" s="117"/>
      <c r="J1639" s="117"/>
      <c r="K1639" s="117"/>
      <c r="L1639" s="117"/>
      <c r="M1639" s="117"/>
      <c r="N1639" s="117"/>
      <c r="O1639" s="117"/>
      <c r="P1639" s="137"/>
      <c r="Q1639" s="117"/>
      <c r="R1639" s="117"/>
      <c r="S1639" s="117"/>
      <c r="T1639" s="117"/>
    </row>
    <row r="1640" s="111" customFormat="1" customHeight="1" spans="4:20">
      <c r="D1640" s="117"/>
      <c r="E1640" s="117"/>
      <c r="F1640" s="117"/>
      <c r="H1640" s="117"/>
      <c r="I1640" s="117"/>
      <c r="J1640" s="117"/>
      <c r="K1640" s="117"/>
      <c r="L1640" s="117"/>
      <c r="M1640" s="117"/>
      <c r="N1640" s="117"/>
      <c r="O1640" s="117"/>
      <c r="P1640" s="137"/>
      <c r="Q1640" s="117"/>
      <c r="R1640" s="117"/>
      <c r="S1640" s="117"/>
      <c r="T1640" s="117"/>
    </row>
    <row r="1641" s="111" customFormat="1" customHeight="1" spans="4:20">
      <c r="D1641" s="117"/>
      <c r="E1641" s="117"/>
      <c r="F1641" s="117"/>
      <c r="H1641" s="117"/>
      <c r="I1641" s="117"/>
      <c r="J1641" s="117"/>
      <c r="K1641" s="117"/>
      <c r="L1641" s="117"/>
      <c r="M1641" s="117"/>
      <c r="N1641" s="117"/>
      <c r="O1641" s="117"/>
      <c r="P1641" s="137"/>
      <c r="Q1641" s="117"/>
      <c r="R1641" s="117"/>
      <c r="S1641" s="117"/>
      <c r="T1641" s="117"/>
    </row>
    <row r="1642" s="111" customFormat="1" customHeight="1" spans="4:20">
      <c r="D1642" s="117"/>
      <c r="E1642" s="117"/>
      <c r="F1642" s="117"/>
      <c r="H1642" s="117"/>
      <c r="I1642" s="117"/>
      <c r="J1642" s="117"/>
      <c r="K1642" s="117"/>
      <c r="L1642" s="117"/>
      <c r="M1642" s="117"/>
      <c r="N1642" s="117"/>
      <c r="O1642" s="117"/>
      <c r="P1642" s="137"/>
      <c r="Q1642" s="117"/>
      <c r="R1642" s="117"/>
      <c r="S1642" s="117"/>
      <c r="T1642" s="117"/>
    </row>
    <row r="1643" s="111" customFormat="1" customHeight="1" spans="4:20">
      <c r="D1643" s="117"/>
      <c r="E1643" s="117"/>
      <c r="F1643" s="117"/>
      <c r="H1643" s="117"/>
      <c r="I1643" s="117"/>
      <c r="J1643" s="117"/>
      <c r="K1643" s="117"/>
      <c r="L1643" s="117"/>
      <c r="M1643" s="117"/>
      <c r="N1643" s="117"/>
      <c r="O1643" s="117"/>
      <c r="P1643" s="137"/>
      <c r="Q1643" s="117"/>
      <c r="R1643" s="117"/>
      <c r="S1643" s="117"/>
      <c r="T1643" s="117"/>
    </row>
    <row r="1644" s="111" customFormat="1" customHeight="1" spans="4:20">
      <c r="D1644" s="117"/>
      <c r="E1644" s="117"/>
      <c r="F1644" s="117"/>
      <c r="H1644" s="117"/>
      <c r="I1644" s="117"/>
      <c r="J1644" s="117"/>
      <c r="K1644" s="117"/>
      <c r="L1644" s="117"/>
      <c r="M1644" s="117"/>
      <c r="N1644" s="117"/>
      <c r="O1644" s="117"/>
      <c r="P1644" s="137"/>
      <c r="Q1644" s="117"/>
      <c r="R1644" s="117"/>
      <c r="S1644" s="117"/>
      <c r="T1644" s="117"/>
    </row>
    <row r="1645" s="111" customFormat="1" customHeight="1" spans="4:20">
      <c r="D1645" s="117"/>
      <c r="E1645" s="117"/>
      <c r="F1645" s="117"/>
      <c r="H1645" s="117"/>
      <c r="I1645" s="117"/>
      <c r="J1645" s="117"/>
      <c r="K1645" s="117"/>
      <c r="L1645" s="117"/>
      <c r="M1645" s="117"/>
      <c r="N1645" s="117"/>
      <c r="O1645" s="117"/>
      <c r="P1645" s="137"/>
      <c r="Q1645" s="117"/>
      <c r="R1645" s="117"/>
      <c r="S1645" s="117"/>
      <c r="T1645" s="117"/>
    </row>
    <row r="1646" s="111" customFormat="1" customHeight="1" spans="4:20">
      <c r="D1646" s="117"/>
      <c r="E1646" s="117"/>
      <c r="F1646" s="117"/>
      <c r="H1646" s="117"/>
      <c r="I1646" s="117"/>
      <c r="J1646" s="117"/>
      <c r="K1646" s="117"/>
      <c r="L1646" s="117"/>
      <c r="M1646" s="117"/>
      <c r="N1646" s="117"/>
      <c r="O1646" s="117"/>
      <c r="P1646" s="137"/>
      <c r="Q1646" s="117"/>
      <c r="R1646" s="117"/>
      <c r="S1646" s="117"/>
      <c r="T1646" s="117"/>
    </row>
    <row r="1647" s="111" customFormat="1" customHeight="1" spans="4:20">
      <c r="D1647" s="117"/>
      <c r="E1647" s="117"/>
      <c r="F1647" s="117"/>
      <c r="H1647" s="117"/>
      <c r="I1647" s="117"/>
      <c r="J1647" s="117"/>
      <c r="K1647" s="117"/>
      <c r="L1647" s="117"/>
      <c r="M1647" s="117"/>
      <c r="N1647" s="117"/>
      <c r="O1647" s="117"/>
      <c r="P1647" s="137"/>
      <c r="Q1647" s="117"/>
      <c r="R1647" s="117"/>
      <c r="S1647" s="117"/>
      <c r="T1647" s="117"/>
    </row>
    <row r="1648" s="111" customFormat="1" customHeight="1" spans="4:20">
      <c r="D1648" s="117"/>
      <c r="E1648" s="117"/>
      <c r="F1648" s="117"/>
      <c r="H1648" s="117"/>
      <c r="I1648" s="117"/>
      <c r="J1648" s="117"/>
      <c r="K1648" s="117"/>
      <c r="L1648" s="117"/>
      <c r="M1648" s="117"/>
      <c r="N1648" s="117"/>
      <c r="O1648" s="117"/>
      <c r="P1648" s="137"/>
      <c r="Q1648" s="117"/>
      <c r="R1648" s="117"/>
      <c r="S1648" s="117"/>
      <c r="T1648" s="117"/>
    </row>
    <row r="1649" s="111" customFormat="1" customHeight="1" spans="4:20">
      <c r="D1649" s="117"/>
      <c r="E1649" s="117"/>
      <c r="F1649" s="117"/>
      <c r="H1649" s="117"/>
      <c r="I1649" s="117"/>
      <c r="J1649" s="117"/>
      <c r="K1649" s="117"/>
      <c r="L1649" s="117"/>
      <c r="M1649" s="117"/>
      <c r="N1649" s="117"/>
      <c r="O1649" s="117"/>
      <c r="P1649" s="137"/>
      <c r="Q1649" s="117"/>
      <c r="R1649" s="117"/>
      <c r="S1649" s="117"/>
      <c r="T1649" s="117"/>
    </row>
    <row r="1650" s="111" customFormat="1" customHeight="1" spans="4:20">
      <c r="D1650" s="117"/>
      <c r="E1650" s="117"/>
      <c r="F1650" s="117"/>
      <c r="H1650" s="117"/>
      <c r="I1650" s="117"/>
      <c r="J1650" s="117"/>
      <c r="K1650" s="117"/>
      <c r="L1650" s="117"/>
      <c r="M1650" s="117"/>
      <c r="N1650" s="117"/>
      <c r="O1650" s="117"/>
      <c r="P1650" s="137"/>
      <c r="Q1650" s="117"/>
      <c r="R1650" s="117"/>
      <c r="S1650" s="117"/>
      <c r="T1650" s="117"/>
    </row>
    <row r="1651" s="111" customFormat="1" customHeight="1" spans="4:20">
      <c r="D1651" s="117"/>
      <c r="E1651" s="117"/>
      <c r="F1651" s="117"/>
      <c r="H1651" s="117"/>
      <c r="I1651" s="117"/>
      <c r="J1651" s="117"/>
      <c r="K1651" s="117"/>
      <c r="L1651" s="117"/>
      <c r="M1651" s="117"/>
      <c r="N1651" s="117"/>
      <c r="O1651" s="117"/>
      <c r="P1651" s="137"/>
      <c r="Q1651" s="117"/>
      <c r="R1651" s="117"/>
      <c r="S1651" s="117"/>
      <c r="T1651" s="117"/>
    </row>
    <row r="1652" s="111" customFormat="1" customHeight="1" spans="4:20">
      <c r="D1652" s="117"/>
      <c r="E1652" s="117"/>
      <c r="F1652" s="117"/>
      <c r="H1652" s="117"/>
      <c r="I1652" s="117"/>
      <c r="J1652" s="117"/>
      <c r="K1652" s="117"/>
      <c r="L1652" s="117"/>
      <c r="M1652" s="117"/>
      <c r="N1652" s="117"/>
      <c r="O1652" s="117"/>
      <c r="P1652" s="137"/>
      <c r="Q1652" s="117"/>
      <c r="R1652" s="117"/>
      <c r="S1652" s="117"/>
      <c r="T1652" s="117"/>
    </row>
    <row r="1653" s="111" customFormat="1" customHeight="1" spans="4:20">
      <c r="D1653" s="117"/>
      <c r="E1653" s="117"/>
      <c r="F1653" s="117"/>
      <c r="H1653" s="117"/>
      <c r="I1653" s="117"/>
      <c r="J1653" s="117"/>
      <c r="K1653" s="117"/>
      <c r="L1653" s="117"/>
      <c r="M1653" s="117"/>
      <c r="N1653" s="117"/>
      <c r="O1653" s="117"/>
      <c r="P1653" s="137"/>
      <c r="Q1653" s="117"/>
      <c r="R1653" s="117"/>
      <c r="S1653" s="117"/>
      <c r="T1653" s="117"/>
    </row>
    <row r="1654" s="111" customFormat="1" customHeight="1" spans="4:20">
      <c r="D1654" s="117"/>
      <c r="E1654" s="117"/>
      <c r="F1654" s="117"/>
      <c r="H1654" s="117"/>
      <c r="I1654" s="117"/>
      <c r="J1654" s="117"/>
      <c r="K1654" s="117"/>
      <c r="L1654" s="117"/>
      <c r="M1654" s="117"/>
      <c r="N1654" s="117"/>
      <c r="O1654" s="117"/>
      <c r="P1654" s="137"/>
      <c r="Q1654" s="117"/>
      <c r="R1654" s="117"/>
      <c r="S1654" s="117"/>
      <c r="T1654" s="117"/>
    </row>
    <row r="1655" s="111" customFormat="1" customHeight="1" spans="4:20">
      <c r="D1655" s="117"/>
      <c r="E1655" s="117"/>
      <c r="F1655" s="117"/>
      <c r="H1655" s="117"/>
      <c r="I1655" s="117"/>
      <c r="J1655" s="117"/>
      <c r="K1655" s="117"/>
      <c r="L1655" s="117"/>
      <c r="M1655" s="117"/>
      <c r="N1655" s="117"/>
      <c r="O1655" s="117"/>
      <c r="P1655" s="137"/>
      <c r="Q1655" s="117"/>
      <c r="R1655" s="117"/>
      <c r="S1655" s="117"/>
      <c r="T1655" s="117"/>
    </row>
    <row r="1656" s="111" customFormat="1" customHeight="1" spans="4:20">
      <c r="D1656" s="117"/>
      <c r="E1656" s="117"/>
      <c r="F1656" s="117"/>
      <c r="H1656" s="117"/>
      <c r="I1656" s="117"/>
      <c r="J1656" s="117"/>
      <c r="K1656" s="117"/>
      <c r="L1656" s="117"/>
      <c r="M1656" s="117"/>
      <c r="N1656" s="117"/>
      <c r="O1656" s="117"/>
      <c r="P1656" s="137"/>
      <c r="Q1656" s="117"/>
      <c r="R1656" s="117"/>
      <c r="S1656" s="117"/>
      <c r="T1656" s="117"/>
    </row>
    <row r="1657" s="111" customFormat="1" customHeight="1" spans="4:20">
      <c r="D1657" s="117"/>
      <c r="E1657" s="117"/>
      <c r="F1657" s="117"/>
      <c r="H1657" s="117"/>
      <c r="I1657" s="117"/>
      <c r="J1657" s="117"/>
      <c r="K1657" s="117"/>
      <c r="L1657" s="117"/>
      <c r="M1657" s="117"/>
      <c r="N1657" s="117"/>
      <c r="O1657" s="117"/>
      <c r="P1657" s="137"/>
      <c r="Q1657" s="117"/>
      <c r="R1657" s="117"/>
      <c r="S1657" s="117"/>
      <c r="T1657" s="117"/>
    </row>
    <row r="1658" s="111" customFormat="1" customHeight="1" spans="4:20">
      <c r="D1658" s="117"/>
      <c r="E1658" s="117"/>
      <c r="F1658" s="117"/>
      <c r="H1658" s="117"/>
      <c r="I1658" s="117"/>
      <c r="J1658" s="117"/>
      <c r="K1658" s="117"/>
      <c r="L1658" s="117"/>
      <c r="M1658" s="117"/>
      <c r="N1658" s="117"/>
      <c r="O1658" s="117"/>
      <c r="P1658" s="137"/>
      <c r="Q1658" s="117"/>
      <c r="R1658" s="117"/>
      <c r="S1658" s="117"/>
      <c r="T1658" s="117"/>
    </row>
    <row r="1659" s="111" customFormat="1" customHeight="1" spans="4:20">
      <c r="D1659" s="117"/>
      <c r="E1659" s="117"/>
      <c r="F1659" s="117"/>
      <c r="H1659" s="117"/>
      <c r="I1659" s="117"/>
      <c r="J1659" s="117"/>
      <c r="K1659" s="117"/>
      <c r="L1659" s="117"/>
      <c r="M1659" s="117"/>
      <c r="N1659" s="117"/>
      <c r="O1659" s="117"/>
      <c r="P1659" s="137"/>
      <c r="Q1659" s="117"/>
      <c r="R1659" s="117"/>
      <c r="S1659" s="117"/>
      <c r="T1659" s="117"/>
    </row>
    <row r="1660" s="111" customFormat="1" customHeight="1" spans="4:20">
      <c r="D1660" s="117"/>
      <c r="E1660" s="117"/>
      <c r="F1660" s="117"/>
      <c r="H1660" s="117"/>
      <c r="I1660" s="117"/>
      <c r="J1660" s="117"/>
      <c r="K1660" s="117"/>
      <c r="L1660" s="117"/>
      <c r="M1660" s="117"/>
      <c r="N1660" s="117"/>
      <c r="O1660" s="117"/>
      <c r="P1660" s="137"/>
      <c r="Q1660" s="117"/>
      <c r="R1660" s="117"/>
      <c r="S1660" s="117"/>
      <c r="T1660" s="117"/>
    </row>
    <row r="1661" s="111" customFormat="1" customHeight="1" spans="4:20">
      <c r="D1661" s="117"/>
      <c r="E1661" s="117"/>
      <c r="F1661" s="117"/>
      <c r="H1661" s="117"/>
      <c r="I1661" s="117"/>
      <c r="J1661" s="117"/>
      <c r="K1661" s="117"/>
      <c r="L1661" s="117"/>
      <c r="M1661" s="117"/>
      <c r="N1661" s="117"/>
      <c r="O1661" s="117"/>
      <c r="P1661" s="137"/>
      <c r="Q1661" s="117"/>
      <c r="R1661" s="117"/>
      <c r="S1661" s="117"/>
      <c r="T1661" s="117"/>
    </row>
    <row r="1662" s="111" customFormat="1" customHeight="1" spans="4:20">
      <c r="D1662" s="117"/>
      <c r="E1662" s="117"/>
      <c r="F1662" s="117"/>
      <c r="H1662" s="117"/>
      <c r="I1662" s="117"/>
      <c r="J1662" s="117"/>
      <c r="K1662" s="117"/>
      <c r="L1662" s="117"/>
      <c r="M1662" s="117"/>
      <c r="N1662" s="117"/>
      <c r="O1662" s="117"/>
      <c r="P1662" s="137"/>
      <c r="Q1662" s="117"/>
      <c r="R1662" s="117"/>
      <c r="S1662" s="117"/>
      <c r="T1662" s="117"/>
    </row>
    <row r="1663" s="111" customFormat="1" customHeight="1" spans="4:20">
      <c r="D1663" s="117"/>
      <c r="E1663" s="117"/>
      <c r="F1663" s="117"/>
      <c r="H1663" s="117"/>
      <c r="I1663" s="117"/>
      <c r="J1663" s="117"/>
      <c r="K1663" s="117"/>
      <c r="L1663" s="117"/>
      <c r="M1663" s="117"/>
      <c r="N1663" s="117"/>
      <c r="O1663" s="117"/>
      <c r="P1663" s="137"/>
      <c r="Q1663" s="117"/>
      <c r="R1663" s="117"/>
      <c r="S1663" s="117"/>
      <c r="T1663" s="117"/>
    </row>
    <row r="1664" s="111" customFormat="1" customHeight="1" spans="4:20">
      <c r="D1664" s="117"/>
      <c r="E1664" s="117"/>
      <c r="F1664" s="117"/>
      <c r="H1664" s="117"/>
      <c r="I1664" s="117"/>
      <c r="J1664" s="117"/>
      <c r="K1664" s="117"/>
      <c r="L1664" s="117"/>
      <c r="M1664" s="117"/>
      <c r="N1664" s="117"/>
      <c r="O1664" s="117"/>
      <c r="P1664" s="137"/>
      <c r="Q1664" s="117"/>
      <c r="R1664" s="117"/>
      <c r="S1664" s="117"/>
      <c r="T1664" s="117"/>
    </row>
    <row r="1665" s="111" customFormat="1" customHeight="1" spans="4:20">
      <c r="D1665" s="117"/>
      <c r="E1665" s="117"/>
      <c r="F1665" s="117"/>
      <c r="H1665" s="117"/>
      <c r="I1665" s="117"/>
      <c r="J1665" s="117"/>
      <c r="K1665" s="117"/>
      <c r="L1665" s="117"/>
      <c r="M1665" s="117"/>
      <c r="N1665" s="117"/>
      <c r="O1665" s="117"/>
      <c r="P1665" s="137"/>
      <c r="Q1665" s="117"/>
      <c r="R1665" s="117"/>
      <c r="S1665" s="117"/>
      <c r="T1665" s="117"/>
    </row>
    <row r="1666" s="111" customFormat="1" customHeight="1" spans="4:20">
      <c r="D1666" s="117"/>
      <c r="E1666" s="117"/>
      <c r="F1666" s="117"/>
      <c r="H1666" s="117"/>
      <c r="I1666" s="117"/>
      <c r="J1666" s="117"/>
      <c r="K1666" s="117"/>
      <c r="L1666" s="117"/>
      <c r="M1666" s="117"/>
      <c r="N1666" s="117"/>
      <c r="O1666" s="117"/>
      <c r="P1666" s="137"/>
      <c r="Q1666" s="117"/>
      <c r="R1666" s="117"/>
      <c r="S1666" s="117"/>
      <c r="T1666" s="117"/>
    </row>
    <row r="1667" s="111" customFormat="1" customHeight="1" spans="4:20">
      <c r="D1667" s="117"/>
      <c r="E1667" s="117"/>
      <c r="F1667" s="117"/>
      <c r="H1667" s="117"/>
      <c r="I1667" s="117"/>
      <c r="J1667" s="117"/>
      <c r="K1667" s="117"/>
      <c r="L1667" s="117"/>
      <c r="M1667" s="117"/>
      <c r="N1667" s="117"/>
      <c r="O1667" s="117"/>
      <c r="P1667" s="137"/>
      <c r="Q1667" s="117"/>
      <c r="R1667" s="117"/>
      <c r="S1667" s="117"/>
      <c r="T1667" s="117"/>
    </row>
    <row r="1668" s="111" customFormat="1" customHeight="1" spans="4:20">
      <c r="D1668" s="117"/>
      <c r="E1668" s="117"/>
      <c r="F1668" s="117"/>
      <c r="H1668" s="117"/>
      <c r="I1668" s="117"/>
      <c r="J1668" s="117"/>
      <c r="K1668" s="117"/>
      <c r="L1668" s="117"/>
      <c r="M1668" s="117"/>
      <c r="N1668" s="117"/>
      <c r="O1668" s="117"/>
      <c r="P1668" s="137"/>
      <c r="Q1668" s="117"/>
      <c r="R1668" s="117"/>
      <c r="S1668" s="117"/>
      <c r="T1668" s="117"/>
    </row>
    <row r="1669" s="111" customFormat="1" customHeight="1" spans="4:20">
      <c r="D1669" s="117"/>
      <c r="E1669" s="117"/>
      <c r="F1669" s="117"/>
      <c r="H1669" s="117"/>
      <c r="I1669" s="117"/>
      <c r="J1669" s="117"/>
      <c r="K1669" s="117"/>
      <c r="L1669" s="117"/>
      <c r="M1669" s="117"/>
      <c r="N1669" s="117"/>
      <c r="O1669" s="117"/>
      <c r="P1669" s="137"/>
      <c r="Q1669" s="117"/>
      <c r="R1669" s="117"/>
      <c r="S1669" s="117"/>
      <c r="T1669" s="117"/>
    </row>
    <row r="1670" s="111" customFormat="1" customHeight="1" spans="4:20">
      <c r="D1670" s="117"/>
      <c r="E1670" s="117"/>
      <c r="F1670" s="117"/>
      <c r="H1670" s="117"/>
      <c r="I1670" s="117"/>
      <c r="J1670" s="117"/>
      <c r="K1670" s="117"/>
      <c r="L1670" s="117"/>
      <c r="M1670" s="117"/>
      <c r="N1670" s="117"/>
      <c r="O1670" s="117"/>
      <c r="P1670" s="137"/>
      <c r="Q1670" s="117"/>
      <c r="R1670" s="117"/>
      <c r="S1670" s="117"/>
      <c r="T1670" s="117"/>
    </row>
    <row r="1671" s="111" customFormat="1" customHeight="1" spans="4:20">
      <c r="D1671" s="117"/>
      <c r="E1671" s="117"/>
      <c r="F1671" s="117"/>
      <c r="H1671" s="117"/>
      <c r="I1671" s="117"/>
      <c r="J1671" s="117"/>
      <c r="K1671" s="117"/>
      <c r="L1671" s="117"/>
      <c r="M1671" s="117"/>
      <c r="N1671" s="117"/>
      <c r="O1671" s="117"/>
      <c r="P1671" s="137"/>
      <c r="Q1671" s="117"/>
      <c r="R1671" s="117"/>
      <c r="S1671" s="117"/>
      <c r="T1671" s="117"/>
    </row>
    <row r="1672" s="111" customFormat="1" customHeight="1" spans="4:20">
      <c r="D1672" s="117"/>
      <c r="E1672" s="117"/>
      <c r="F1672" s="117"/>
      <c r="H1672" s="117"/>
      <c r="I1672" s="117"/>
      <c r="J1672" s="117"/>
      <c r="K1672" s="117"/>
      <c r="L1672" s="117"/>
      <c r="M1672" s="117"/>
      <c r="N1672" s="117"/>
      <c r="O1672" s="117"/>
      <c r="P1672" s="137"/>
      <c r="Q1672" s="117"/>
      <c r="R1672" s="117"/>
      <c r="S1672" s="117"/>
      <c r="T1672" s="117"/>
    </row>
    <row r="1673" s="111" customFormat="1" customHeight="1" spans="4:20">
      <c r="D1673" s="117"/>
      <c r="E1673" s="117"/>
      <c r="F1673" s="117"/>
      <c r="H1673" s="117"/>
      <c r="I1673" s="117"/>
      <c r="J1673" s="117"/>
      <c r="K1673" s="117"/>
      <c r="L1673" s="117"/>
      <c r="M1673" s="117"/>
      <c r="N1673" s="117"/>
      <c r="O1673" s="117"/>
      <c r="P1673" s="137"/>
      <c r="Q1673" s="117"/>
      <c r="R1673" s="117"/>
      <c r="S1673" s="117"/>
      <c r="T1673" s="117"/>
    </row>
    <row r="1674" s="111" customFormat="1" customHeight="1" spans="4:20">
      <c r="D1674" s="117"/>
      <c r="E1674" s="117"/>
      <c r="F1674" s="117"/>
      <c r="H1674" s="117"/>
      <c r="I1674" s="117"/>
      <c r="J1674" s="117"/>
      <c r="K1674" s="117"/>
      <c r="L1674" s="117"/>
      <c r="M1674" s="117"/>
      <c r="N1674" s="117"/>
      <c r="O1674" s="117"/>
      <c r="P1674" s="137"/>
      <c r="Q1674" s="117"/>
      <c r="R1674" s="117"/>
      <c r="S1674" s="117"/>
      <c r="T1674" s="117"/>
    </row>
    <row r="1675" s="111" customFormat="1" customHeight="1" spans="4:20">
      <c r="D1675" s="117"/>
      <c r="E1675" s="117"/>
      <c r="F1675" s="117"/>
      <c r="H1675" s="117"/>
      <c r="I1675" s="117"/>
      <c r="J1675" s="117"/>
      <c r="K1675" s="117"/>
      <c r="L1675" s="117"/>
      <c r="M1675" s="117"/>
      <c r="N1675" s="117"/>
      <c r="O1675" s="117"/>
      <c r="P1675" s="137"/>
      <c r="Q1675" s="117"/>
      <c r="R1675" s="117"/>
      <c r="S1675" s="117"/>
      <c r="T1675" s="117"/>
    </row>
    <row r="1676" s="111" customFormat="1" customHeight="1" spans="4:20">
      <c r="D1676" s="117"/>
      <c r="E1676" s="117"/>
      <c r="F1676" s="117"/>
      <c r="H1676" s="117"/>
      <c r="I1676" s="117"/>
      <c r="J1676" s="117"/>
      <c r="K1676" s="117"/>
      <c r="L1676" s="117"/>
      <c r="M1676" s="117"/>
      <c r="N1676" s="117"/>
      <c r="O1676" s="117"/>
      <c r="P1676" s="137"/>
      <c r="Q1676" s="117"/>
      <c r="R1676" s="117"/>
      <c r="S1676" s="117"/>
      <c r="T1676" s="117"/>
    </row>
    <row r="1677" s="111" customFormat="1" customHeight="1" spans="4:20">
      <c r="D1677" s="117"/>
      <c r="E1677" s="117"/>
      <c r="F1677" s="117"/>
      <c r="H1677" s="117"/>
      <c r="I1677" s="117"/>
      <c r="J1677" s="117"/>
      <c r="K1677" s="117"/>
      <c r="L1677" s="117"/>
      <c r="M1677" s="117"/>
      <c r="N1677" s="117"/>
      <c r="O1677" s="117"/>
      <c r="P1677" s="137"/>
      <c r="Q1677" s="117"/>
      <c r="R1677" s="117"/>
      <c r="S1677" s="117"/>
      <c r="T1677" s="117"/>
    </row>
    <row r="1678" s="111" customFormat="1" customHeight="1" spans="4:20">
      <c r="D1678" s="117"/>
      <c r="E1678" s="117"/>
      <c r="F1678" s="117"/>
      <c r="H1678" s="117"/>
      <c r="I1678" s="117"/>
      <c r="J1678" s="117"/>
      <c r="K1678" s="117"/>
      <c r="L1678" s="117"/>
      <c r="M1678" s="117"/>
      <c r="N1678" s="117"/>
      <c r="O1678" s="117"/>
      <c r="P1678" s="137"/>
      <c r="Q1678" s="117"/>
      <c r="R1678" s="117"/>
      <c r="S1678" s="117"/>
      <c r="T1678" s="117"/>
    </row>
    <row r="1679" s="111" customFormat="1" customHeight="1" spans="4:20">
      <c r="D1679" s="117"/>
      <c r="E1679" s="117"/>
      <c r="F1679" s="117"/>
      <c r="H1679" s="117"/>
      <c r="I1679" s="117"/>
      <c r="J1679" s="117"/>
      <c r="K1679" s="117"/>
      <c r="L1679" s="117"/>
      <c r="M1679" s="117"/>
      <c r="N1679" s="117"/>
      <c r="O1679" s="117"/>
      <c r="P1679" s="137"/>
      <c r="Q1679" s="117"/>
      <c r="R1679" s="117"/>
      <c r="S1679" s="117"/>
      <c r="T1679" s="117"/>
    </row>
    <row r="1680" s="111" customFormat="1" customHeight="1" spans="4:20">
      <c r="D1680" s="117"/>
      <c r="E1680" s="117"/>
      <c r="F1680" s="117"/>
      <c r="H1680" s="117"/>
      <c r="I1680" s="117"/>
      <c r="J1680" s="117"/>
      <c r="K1680" s="117"/>
      <c r="L1680" s="117"/>
      <c r="M1680" s="117"/>
      <c r="N1680" s="117"/>
      <c r="O1680" s="117"/>
      <c r="P1680" s="137"/>
      <c r="Q1680" s="117"/>
      <c r="R1680" s="117"/>
      <c r="S1680" s="117"/>
      <c r="T1680" s="117"/>
    </row>
    <row r="1681" s="111" customFormat="1" customHeight="1" spans="4:20">
      <c r="D1681" s="117"/>
      <c r="E1681" s="117"/>
      <c r="F1681" s="117"/>
      <c r="H1681" s="117"/>
      <c r="I1681" s="117"/>
      <c r="J1681" s="117"/>
      <c r="K1681" s="117"/>
      <c r="L1681" s="117"/>
      <c r="M1681" s="117"/>
      <c r="N1681" s="117"/>
      <c r="O1681" s="117"/>
      <c r="P1681" s="137"/>
      <c r="Q1681" s="117"/>
      <c r="R1681" s="117"/>
      <c r="S1681" s="117"/>
      <c r="T1681" s="117"/>
    </row>
    <row r="1682" s="111" customFormat="1" customHeight="1" spans="4:20">
      <c r="D1682" s="117"/>
      <c r="E1682" s="117"/>
      <c r="F1682" s="117"/>
      <c r="H1682" s="117"/>
      <c r="I1682" s="117"/>
      <c r="J1682" s="117"/>
      <c r="K1682" s="117"/>
      <c r="L1682" s="117"/>
      <c r="M1682" s="117"/>
      <c r="N1682" s="117"/>
      <c r="O1682" s="117"/>
      <c r="P1682" s="137"/>
      <c r="Q1682" s="117"/>
      <c r="R1682" s="117"/>
      <c r="S1682" s="117"/>
      <c r="T1682" s="117"/>
    </row>
    <row r="1683" s="111" customFormat="1" customHeight="1" spans="4:20">
      <c r="D1683" s="117"/>
      <c r="E1683" s="117"/>
      <c r="F1683" s="117"/>
      <c r="H1683" s="117"/>
      <c r="I1683" s="117"/>
      <c r="J1683" s="117"/>
      <c r="K1683" s="117"/>
      <c r="L1683" s="117"/>
      <c r="M1683" s="117"/>
      <c r="N1683" s="117"/>
      <c r="O1683" s="117"/>
      <c r="P1683" s="137"/>
      <c r="Q1683" s="117"/>
      <c r="R1683" s="117"/>
      <c r="S1683" s="117"/>
      <c r="T1683" s="117"/>
    </row>
    <row r="1684" s="111" customFormat="1" customHeight="1" spans="4:20">
      <c r="D1684" s="117"/>
      <c r="E1684" s="117"/>
      <c r="F1684" s="117"/>
      <c r="H1684" s="117"/>
      <c r="I1684" s="117"/>
      <c r="J1684" s="117"/>
      <c r="K1684" s="117"/>
      <c r="L1684" s="117"/>
      <c r="M1684" s="117"/>
      <c r="N1684" s="117"/>
      <c r="O1684" s="117"/>
      <c r="P1684" s="137"/>
      <c r="Q1684" s="117"/>
      <c r="R1684" s="117"/>
      <c r="S1684" s="117"/>
      <c r="T1684" s="117"/>
    </row>
    <row r="1685" s="111" customFormat="1" customHeight="1" spans="4:20">
      <c r="D1685" s="117"/>
      <c r="E1685" s="117"/>
      <c r="F1685" s="117"/>
      <c r="H1685" s="117"/>
      <c r="I1685" s="117"/>
      <c r="J1685" s="117"/>
      <c r="K1685" s="117"/>
      <c r="L1685" s="117"/>
      <c r="M1685" s="117"/>
      <c r="N1685" s="117"/>
      <c r="O1685" s="117"/>
      <c r="P1685" s="137"/>
      <c r="Q1685" s="117"/>
      <c r="R1685" s="117"/>
      <c r="S1685" s="117"/>
      <c r="T1685" s="117"/>
    </row>
    <row r="1686" s="111" customFormat="1" customHeight="1" spans="4:20">
      <c r="D1686" s="117"/>
      <c r="E1686" s="117"/>
      <c r="F1686" s="117"/>
      <c r="H1686" s="117"/>
      <c r="I1686" s="117"/>
      <c r="J1686" s="117"/>
      <c r="K1686" s="117"/>
      <c r="L1686" s="117"/>
      <c r="M1686" s="117"/>
      <c r="N1686" s="117"/>
      <c r="O1686" s="117"/>
      <c r="P1686" s="137"/>
      <c r="Q1686" s="117"/>
      <c r="R1686" s="117"/>
      <c r="S1686" s="117"/>
      <c r="T1686" s="117"/>
    </row>
    <row r="1687" s="111" customFormat="1" customHeight="1" spans="4:20">
      <c r="D1687" s="117"/>
      <c r="E1687" s="117"/>
      <c r="F1687" s="117"/>
      <c r="H1687" s="117"/>
      <c r="I1687" s="117"/>
      <c r="J1687" s="117"/>
      <c r="K1687" s="117"/>
      <c r="L1687" s="117"/>
      <c r="M1687" s="117"/>
      <c r="N1687" s="117"/>
      <c r="O1687" s="117"/>
      <c r="P1687" s="137"/>
      <c r="Q1687" s="117"/>
      <c r="R1687" s="117"/>
      <c r="S1687" s="117"/>
      <c r="T1687" s="117"/>
    </row>
    <row r="1688" s="111" customFormat="1" customHeight="1" spans="4:20">
      <c r="D1688" s="117"/>
      <c r="E1688" s="117"/>
      <c r="F1688" s="117"/>
      <c r="H1688" s="117"/>
      <c r="I1688" s="117"/>
      <c r="J1688" s="117"/>
      <c r="K1688" s="117"/>
      <c r="L1688" s="117"/>
      <c r="M1688" s="117"/>
      <c r="N1688" s="117"/>
      <c r="O1688" s="117"/>
      <c r="P1688" s="137"/>
      <c r="Q1688" s="117"/>
      <c r="R1688" s="117"/>
      <c r="S1688" s="117"/>
      <c r="T1688" s="117"/>
    </row>
    <row r="1689" s="111" customFormat="1" customHeight="1" spans="4:20">
      <c r="D1689" s="117"/>
      <c r="E1689" s="117"/>
      <c r="F1689" s="117"/>
      <c r="H1689" s="117"/>
      <c r="I1689" s="117"/>
      <c r="J1689" s="117"/>
      <c r="K1689" s="117"/>
      <c r="L1689" s="117"/>
      <c r="M1689" s="117"/>
      <c r="N1689" s="117"/>
      <c r="O1689" s="117"/>
      <c r="P1689" s="137"/>
      <c r="Q1689" s="117"/>
      <c r="R1689" s="117"/>
      <c r="S1689" s="117"/>
      <c r="T1689" s="117"/>
    </row>
    <row r="1690" s="111" customFormat="1" customHeight="1" spans="4:20">
      <c r="D1690" s="117"/>
      <c r="E1690" s="117"/>
      <c r="F1690" s="117"/>
      <c r="H1690" s="117"/>
      <c r="I1690" s="117"/>
      <c r="J1690" s="117"/>
      <c r="K1690" s="117"/>
      <c r="L1690" s="117"/>
      <c r="M1690" s="117"/>
      <c r="N1690" s="117"/>
      <c r="O1690" s="117"/>
      <c r="P1690" s="137"/>
      <c r="Q1690" s="117"/>
      <c r="R1690" s="117"/>
      <c r="S1690" s="117"/>
      <c r="T1690" s="117"/>
    </row>
    <row r="1691" s="111" customFormat="1" customHeight="1" spans="4:20">
      <c r="D1691" s="117"/>
      <c r="E1691" s="117"/>
      <c r="F1691" s="117"/>
      <c r="H1691" s="117"/>
      <c r="I1691" s="117"/>
      <c r="J1691" s="117"/>
      <c r="K1691" s="117"/>
      <c r="L1691" s="117"/>
      <c r="M1691" s="117"/>
      <c r="N1691" s="117"/>
      <c r="O1691" s="117"/>
      <c r="P1691" s="137"/>
      <c r="Q1691" s="117"/>
      <c r="R1691" s="117"/>
      <c r="S1691" s="117"/>
      <c r="T1691" s="117"/>
    </row>
    <row r="1692" s="111" customFormat="1" customHeight="1" spans="4:20">
      <c r="D1692" s="117"/>
      <c r="E1692" s="117"/>
      <c r="F1692" s="117"/>
      <c r="H1692" s="117"/>
      <c r="I1692" s="117"/>
      <c r="J1692" s="117"/>
      <c r="K1692" s="117"/>
      <c r="L1692" s="117"/>
      <c r="M1692" s="117"/>
      <c r="N1692" s="117"/>
      <c r="O1692" s="117"/>
      <c r="P1692" s="137"/>
      <c r="Q1692" s="117"/>
      <c r="R1692" s="117"/>
      <c r="S1692" s="117"/>
      <c r="T1692" s="117"/>
    </row>
    <row r="1693" s="111" customFormat="1" customHeight="1" spans="4:20">
      <c r="D1693" s="117"/>
      <c r="E1693" s="117"/>
      <c r="F1693" s="117"/>
      <c r="H1693" s="117"/>
      <c r="I1693" s="117"/>
      <c r="J1693" s="117"/>
      <c r="K1693" s="117"/>
      <c r="L1693" s="117"/>
      <c r="M1693" s="117"/>
      <c r="N1693" s="117"/>
      <c r="O1693" s="117"/>
      <c r="P1693" s="137"/>
      <c r="Q1693" s="117"/>
      <c r="R1693" s="117"/>
      <c r="S1693" s="117"/>
      <c r="T1693" s="117"/>
    </row>
    <row r="1694" s="111" customFormat="1" customHeight="1" spans="4:20">
      <c r="D1694" s="117"/>
      <c r="E1694" s="117"/>
      <c r="F1694" s="117"/>
      <c r="H1694" s="117"/>
      <c r="I1694" s="117"/>
      <c r="J1694" s="117"/>
      <c r="K1694" s="117"/>
      <c r="L1694" s="117"/>
      <c r="M1694" s="117"/>
      <c r="N1694" s="117"/>
      <c r="O1694" s="117"/>
      <c r="P1694" s="137"/>
      <c r="Q1694" s="117"/>
      <c r="R1694" s="117"/>
      <c r="S1694" s="117"/>
      <c r="T1694" s="117"/>
    </row>
    <row r="1695" s="111" customFormat="1" customHeight="1" spans="4:20">
      <c r="D1695" s="117"/>
      <c r="E1695" s="117"/>
      <c r="F1695" s="117"/>
      <c r="H1695" s="117"/>
      <c r="I1695" s="117"/>
      <c r="J1695" s="117"/>
      <c r="K1695" s="117"/>
      <c r="L1695" s="117"/>
      <c r="M1695" s="117"/>
      <c r="N1695" s="117"/>
      <c r="O1695" s="117"/>
      <c r="P1695" s="137"/>
      <c r="Q1695" s="117"/>
      <c r="R1695" s="117"/>
      <c r="S1695" s="117"/>
      <c r="T1695" s="117"/>
    </row>
    <row r="1696" s="111" customFormat="1" customHeight="1" spans="4:20">
      <c r="D1696" s="117"/>
      <c r="E1696" s="117"/>
      <c r="F1696" s="117"/>
      <c r="H1696" s="117"/>
      <c r="I1696" s="117"/>
      <c r="J1696" s="117"/>
      <c r="K1696" s="117"/>
      <c r="L1696" s="117"/>
      <c r="M1696" s="117"/>
      <c r="N1696" s="117"/>
      <c r="O1696" s="117"/>
      <c r="P1696" s="137"/>
      <c r="Q1696" s="117"/>
      <c r="R1696" s="117"/>
      <c r="S1696" s="117"/>
      <c r="T1696" s="117"/>
    </row>
    <row r="1697" s="111" customFormat="1" customHeight="1" spans="4:20">
      <c r="D1697" s="117"/>
      <c r="E1697" s="117"/>
      <c r="F1697" s="117"/>
      <c r="H1697" s="117"/>
      <c r="I1697" s="117"/>
      <c r="J1697" s="117"/>
      <c r="K1697" s="117"/>
      <c r="L1697" s="117"/>
      <c r="M1697" s="117"/>
      <c r="N1697" s="117"/>
      <c r="O1697" s="117"/>
      <c r="P1697" s="137"/>
      <c r="Q1697" s="117"/>
      <c r="R1697" s="117"/>
      <c r="S1697" s="117"/>
      <c r="T1697" s="117"/>
    </row>
    <row r="1698" s="111" customFormat="1" customHeight="1" spans="4:20">
      <c r="D1698" s="117"/>
      <c r="E1698" s="117"/>
      <c r="F1698" s="117"/>
      <c r="H1698" s="117"/>
      <c r="I1698" s="117"/>
      <c r="J1698" s="117"/>
      <c r="K1698" s="117"/>
      <c r="L1698" s="117"/>
      <c r="M1698" s="117"/>
      <c r="N1698" s="117"/>
      <c r="O1698" s="117"/>
      <c r="P1698" s="137"/>
      <c r="Q1698" s="117"/>
      <c r="R1698" s="117"/>
      <c r="S1698" s="117"/>
      <c r="T1698" s="117"/>
    </row>
    <row r="1699" s="111" customFormat="1" customHeight="1" spans="4:20">
      <c r="D1699" s="117"/>
      <c r="E1699" s="117"/>
      <c r="F1699" s="117"/>
      <c r="H1699" s="117"/>
      <c r="I1699" s="117"/>
      <c r="J1699" s="117"/>
      <c r="K1699" s="117"/>
      <c r="L1699" s="117"/>
      <c r="M1699" s="117"/>
      <c r="N1699" s="117"/>
      <c r="O1699" s="117"/>
      <c r="P1699" s="137"/>
      <c r="Q1699" s="117"/>
      <c r="R1699" s="117"/>
      <c r="S1699" s="117"/>
      <c r="T1699" s="117"/>
    </row>
    <row r="1700" s="111" customFormat="1" customHeight="1" spans="4:20">
      <c r="D1700" s="117"/>
      <c r="E1700" s="117"/>
      <c r="F1700" s="117"/>
      <c r="H1700" s="117"/>
      <c r="I1700" s="117"/>
      <c r="J1700" s="117"/>
      <c r="K1700" s="117"/>
      <c r="L1700" s="117"/>
      <c r="M1700" s="117"/>
      <c r="N1700" s="117"/>
      <c r="O1700" s="117"/>
      <c r="P1700" s="137"/>
      <c r="Q1700" s="117"/>
      <c r="R1700" s="117"/>
      <c r="S1700" s="117"/>
      <c r="T1700" s="117"/>
    </row>
    <row r="1701" s="111" customFormat="1" customHeight="1" spans="4:20">
      <c r="D1701" s="117"/>
      <c r="E1701" s="117"/>
      <c r="F1701" s="117"/>
      <c r="H1701" s="117"/>
      <c r="I1701" s="117"/>
      <c r="J1701" s="117"/>
      <c r="K1701" s="117"/>
      <c r="L1701" s="117"/>
      <c r="M1701" s="117"/>
      <c r="N1701" s="117"/>
      <c r="O1701" s="117"/>
      <c r="P1701" s="137"/>
      <c r="Q1701" s="117"/>
      <c r="R1701" s="117"/>
      <c r="S1701" s="117"/>
      <c r="T1701" s="117"/>
    </row>
    <row r="1702" s="111" customFormat="1" customHeight="1" spans="4:20">
      <c r="D1702" s="117"/>
      <c r="E1702" s="117"/>
      <c r="F1702" s="117"/>
      <c r="H1702" s="117"/>
      <c r="I1702" s="117"/>
      <c r="J1702" s="117"/>
      <c r="K1702" s="117"/>
      <c r="L1702" s="117"/>
      <c r="M1702" s="117"/>
      <c r="N1702" s="117"/>
      <c r="O1702" s="117"/>
      <c r="P1702" s="137"/>
      <c r="Q1702" s="117"/>
      <c r="R1702" s="117"/>
      <c r="S1702" s="117"/>
      <c r="T1702" s="117"/>
    </row>
    <row r="1703" s="111" customFormat="1" customHeight="1" spans="4:20">
      <c r="D1703" s="117"/>
      <c r="E1703" s="117"/>
      <c r="F1703" s="117"/>
      <c r="H1703" s="117"/>
      <c r="I1703" s="117"/>
      <c r="J1703" s="117"/>
      <c r="K1703" s="117"/>
      <c r="L1703" s="117"/>
      <c r="M1703" s="117"/>
      <c r="N1703" s="117"/>
      <c r="O1703" s="117"/>
      <c r="P1703" s="137"/>
      <c r="Q1703" s="117"/>
      <c r="R1703" s="117"/>
      <c r="S1703" s="117"/>
      <c r="T1703" s="117"/>
    </row>
    <row r="1704" s="111" customFormat="1" customHeight="1" spans="4:20">
      <c r="D1704" s="117"/>
      <c r="E1704" s="117"/>
      <c r="F1704" s="117"/>
      <c r="H1704" s="117"/>
      <c r="I1704" s="117"/>
      <c r="J1704" s="117"/>
      <c r="K1704" s="117"/>
      <c r="L1704" s="117"/>
      <c r="M1704" s="117"/>
      <c r="N1704" s="117"/>
      <c r="O1704" s="117"/>
      <c r="P1704" s="137"/>
      <c r="Q1704" s="117"/>
      <c r="R1704" s="117"/>
      <c r="S1704" s="117"/>
      <c r="T1704" s="117"/>
    </row>
    <row r="1705" s="111" customFormat="1" customHeight="1" spans="4:20">
      <c r="D1705" s="117"/>
      <c r="E1705" s="117"/>
      <c r="F1705" s="117"/>
      <c r="H1705" s="117"/>
      <c r="I1705" s="117"/>
      <c r="J1705" s="117"/>
      <c r="K1705" s="117"/>
      <c r="L1705" s="117"/>
      <c r="M1705" s="117"/>
      <c r="N1705" s="117"/>
      <c r="O1705" s="117"/>
      <c r="P1705" s="137"/>
      <c r="Q1705" s="117"/>
      <c r="R1705" s="117"/>
      <c r="S1705" s="117"/>
      <c r="T1705" s="117"/>
    </row>
    <row r="1706" s="111" customFormat="1" customHeight="1" spans="4:20">
      <c r="D1706" s="117"/>
      <c r="E1706" s="117"/>
      <c r="F1706" s="117"/>
      <c r="H1706" s="117"/>
      <c r="I1706" s="117"/>
      <c r="J1706" s="117"/>
      <c r="K1706" s="117"/>
      <c r="L1706" s="117"/>
      <c r="M1706" s="117"/>
      <c r="N1706" s="117"/>
      <c r="O1706" s="117"/>
      <c r="P1706" s="137"/>
      <c r="Q1706" s="117"/>
      <c r="R1706" s="117"/>
      <c r="S1706" s="117"/>
      <c r="T1706" s="117"/>
    </row>
    <row r="1707" s="111" customFormat="1" customHeight="1" spans="4:20">
      <c r="D1707" s="117"/>
      <c r="E1707" s="117"/>
      <c r="F1707" s="117"/>
      <c r="H1707" s="117"/>
      <c r="I1707" s="117"/>
      <c r="J1707" s="117"/>
      <c r="K1707" s="117"/>
      <c r="L1707" s="117"/>
      <c r="M1707" s="117"/>
      <c r="N1707" s="117"/>
      <c r="O1707" s="117"/>
      <c r="P1707" s="137"/>
      <c r="Q1707" s="117"/>
      <c r="R1707" s="117"/>
      <c r="S1707" s="117"/>
      <c r="T1707" s="117"/>
    </row>
    <row r="1708" s="111" customFormat="1" customHeight="1" spans="4:20">
      <c r="D1708" s="117"/>
      <c r="E1708" s="117"/>
      <c r="F1708" s="117"/>
      <c r="H1708" s="117"/>
      <c r="I1708" s="117"/>
      <c r="J1708" s="117"/>
      <c r="K1708" s="117"/>
      <c r="L1708" s="117"/>
      <c r="M1708" s="117"/>
      <c r="N1708" s="117"/>
      <c r="O1708" s="117"/>
      <c r="P1708" s="137"/>
      <c r="Q1708" s="117"/>
      <c r="R1708" s="117"/>
      <c r="S1708" s="117"/>
      <c r="T1708" s="117"/>
    </row>
    <row r="1709" s="111" customFormat="1" customHeight="1" spans="4:20">
      <c r="D1709" s="117"/>
      <c r="E1709" s="117"/>
      <c r="F1709" s="117"/>
      <c r="H1709" s="117"/>
      <c r="I1709" s="117"/>
      <c r="J1709" s="117"/>
      <c r="K1709" s="117"/>
      <c r="L1709" s="117"/>
      <c r="M1709" s="117"/>
      <c r="N1709" s="117"/>
      <c r="O1709" s="117"/>
      <c r="P1709" s="137"/>
      <c r="Q1709" s="117"/>
      <c r="R1709" s="117"/>
      <c r="S1709" s="117"/>
      <c r="T1709" s="117"/>
    </row>
    <row r="1710" s="111" customFormat="1" customHeight="1" spans="4:20">
      <c r="D1710" s="117"/>
      <c r="E1710" s="117"/>
      <c r="F1710" s="117"/>
      <c r="H1710" s="117"/>
      <c r="I1710" s="117"/>
      <c r="J1710" s="117"/>
      <c r="K1710" s="117"/>
      <c r="L1710" s="117"/>
      <c r="M1710" s="117"/>
      <c r="N1710" s="117"/>
      <c r="O1710" s="117"/>
      <c r="P1710" s="137"/>
      <c r="Q1710" s="117"/>
      <c r="R1710" s="117"/>
      <c r="S1710" s="117"/>
      <c r="T1710" s="117"/>
    </row>
    <row r="1711" s="111" customFormat="1" customHeight="1" spans="4:20">
      <c r="D1711" s="117"/>
      <c r="E1711" s="117"/>
      <c r="F1711" s="117"/>
      <c r="H1711" s="117"/>
      <c r="I1711" s="117"/>
      <c r="J1711" s="117"/>
      <c r="K1711" s="117"/>
      <c r="L1711" s="117"/>
      <c r="M1711" s="117"/>
      <c r="N1711" s="117"/>
      <c r="O1711" s="117"/>
      <c r="P1711" s="137"/>
      <c r="Q1711" s="117"/>
      <c r="R1711" s="117"/>
      <c r="S1711" s="117"/>
      <c r="T1711" s="117"/>
    </row>
    <row r="1712" s="111" customFormat="1" customHeight="1" spans="4:20">
      <c r="D1712" s="117"/>
      <c r="E1712" s="117"/>
      <c r="F1712" s="117"/>
      <c r="H1712" s="117"/>
      <c r="I1712" s="117"/>
      <c r="J1712" s="117"/>
      <c r="K1712" s="117"/>
      <c r="L1712" s="117"/>
      <c r="M1712" s="117"/>
      <c r="N1712" s="117"/>
      <c r="O1712" s="117"/>
      <c r="P1712" s="137"/>
      <c r="Q1712" s="117"/>
      <c r="R1712" s="117"/>
      <c r="S1712" s="117"/>
      <c r="T1712" s="117"/>
    </row>
    <row r="1713" s="111" customFormat="1" customHeight="1" spans="4:20">
      <c r="D1713" s="117"/>
      <c r="E1713" s="117"/>
      <c r="F1713" s="117"/>
      <c r="H1713" s="117"/>
      <c r="I1713" s="117"/>
      <c r="J1713" s="117"/>
      <c r="K1713" s="117"/>
      <c r="L1713" s="117"/>
      <c r="M1713" s="117"/>
      <c r="N1713" s="117"/>
      <c r="O1713" s="117"/>
      <c r="P1713" s="137"/>
      <c r="Q1713" s="117"/>
      <c r="R1713" s="117"/>
      <c r="S1713" s="117"/>
      <c r="T1713" s="117"/>
    </row>
    <row r="1714" s="111" customFormat="1" customHeight="1" spans="4:20">
      <c r="D1714" s="117"/>
      <c r="E1714" s="117"/>
      <c r="F1714" s="117"/>
      <c r="H1714" s="117"/>
      <c r="I1714" s="117"/>
      <c r="J1714" s="117"/>
      <c r="K1714" s="117"/>
      <c r="L1714" s="117"/>
      <c r="M1714" s="117"/>
      <c r="N1714" s="117"/>
      <c r="O1714" s="117"/>
      <c r="P1714" s="137"/>
      <c r="Q1714" s="117"/>
      <c r="R1714" s="117"/>
      <c r="S1714" s="117"/>
      <c r="T1714" s="117"/>
    </row>
    <row r="1715" s="111" customFormat="1" customHeight="1" spans="4:20">
      <c r="D1715" s="117"/>
      <c r="E1715" s="117"/>
      <c r="F1715" s="117"/>
      <c r="H1715" s="117"/>
      <c r="I1715" s="117"/>
      <c r="J1715" s="117"/>
      <c r="K1715" s="117"/>
      <c r="L1715" s="117"/>
      <c r="M1715" s="117"/>
      <c r="N1715" s="117"/>
      <c r="O1715" s="117"/>
      <c r="P1715" s="137"/>
      <c r="Q1715" s="117"/>
      <c r="R1715" s="117"/>
      <c r="S1715" s="117"/>
      <c r="T1715" s="117"/>
    </row>
    <row r="1716" s="111" customFormat="1" customHeight="1" spans="4:20">
      <c r="D1716" s="117"/>
      <c r="E1716" s="117"/>
      <c r="F1716" s="117"/>
      <c r="H1716" s="117"/>
      <c r="I1716" s="117"/>
      <c r="J1716" s="117"/>
      <c r="K1716" s="117"/>
      <c r="L1716" s="117"/>
      <c r="M1716" s="117"/>
      <c r="N1716" s="117"/>
      <c r="O1716" s="117"/>
      <c r="P1716" s="137"/>
      <c r="Q1716" s="117"/>
      <c r="R1716" s="117"/>
      <c r="S1716" s="117"/>
      <c r="T1716" s="117"/>
    </row>
    <row r="1717" s="111" customFormat="1" customHeight="1" spans="4:20">
      <c r="D1717" s="117"/>
      <c r="E1717" s="117"/>
      <c r="F1717" s="117"/>
      <c r="H1717" s="117"/>
      <c r="I1717" s="117"/>
      <c r="J1717" s="117"/>
      <c r="K1717" s="117"/>
      <c r="L1717" s="117"/>
      <c r="M1717" s="117"/>
      <c r="N1717" s="117"/>
      <c r="O1717" s="117"/>
      <c r="P1717" s="137"/>
      <c r="Q1717" s="117"/>
      <c r="R1717" s="117"/>
      <c r="S1717" s="117"/>
      <c r="T1717" s="117"/>
    </row>
    <row r="1718" s="111" customFormat="1" customHeight="1" spans="4:20">
      <c r="D1718" s="117"/>
      <c r="E1718" s="117"/>
      <c r="F1718" s="117"/>
      <c r="H1718" s="117"/>
      <c r="I1718" s="117"/>
      <c r="J1718" s="117"/>
      <c r="K1718" s="117"/>
      <c r="L1718" s="117"/>
      <c r="M1718" s="117"/>
      <c r="N1718" s="117"/>
      <c r="O1718" s="117"/>
      <c r="P1718" s="137"/>
      <c r="Q1718" s="117"/>
      <c r="R1718" s="117"/>
      <c r="S1718" s="117"/>
      <c r="T1718" s="117"/>
    </row>
    <row r="1719" s="111" customFormat="1" customHeight="1" spans="4:20">
      <c r="D1719" s="117"/>
      <c r="E1719" s="117"/>
      <c r="F1719" s="117"/>
      <c r="H1719" s="117"/>
      <c r="I1719" s="117"/>
      <c r="J1719" s="117"/>
      <c r="K1719" s="117"/>
      <c r="L1719" s="117"/>
      <c r="M1719" s="117"/>
      <c r="N1719" s="117"/>
      <c r="O1719" s="117"/>
      <c r="P1719" s="137"/>
      <c r="Q1719" s="117"/>
      <c r="R1719" s="117"/>
      <c r="S1719" s="117"/>
      <c r="T1719" s="117"/>
    </row>
    <row r="1720" s="111" customFormat="1" customHeight="1" spans="4:20">
      <c r="D1720" s="117"/>
      <c r="E1720" s="117"/>
      <c r="F1720" s="117"/>
      <c r="H1720" s="117"/>
      <c r="I1720" s="117"/>
      <c r="J1720" s="117"/>
      <c r="K1720" s="117"/>
      <c r="L1720" s="117"/>
      <c r="M1720" s="117"/>
      <c r="N1720" s="117"/>
      <c r="O1720" s="117"/>
      <c r="P1720" s="137"/>
      <c r="Q1720" s="117"/>
      <c r="R1720" s="117"/>
      <c r="S1720" s="117"/>
      <c r="T1720" s="117"/>
    </row>
    <row r="1721" s="111" customFormat="1" customHeight="1" spans="4:20">
      <c r="D1721" s="117"/>
      <c r="E1721" s="117"/>
      <c r="F1721" s="117"/>
      <c r="H1721" s="117"/>
      <c r="I1721" s="117"/>
      <c r="J1721" s="117"/>
      <c r="K1721" s="117"/>
      <c r="L1721" s="117"/>
      <c r="M1721" s="117"/>
      <c r="N1721" s="117"/>
      <c r="O1721" s="117"/>
      <c r="P1721" s="137"/>
      <c r="Q1721" s="117"/>
      <c r="R1721" s="117"/>
      <c r="S1721" s="117"/>
      <c r="T1721" s="117"/>
    </row>
    <row r="1722" s="111" customFormat="1" customHeight="1" spans="4:20">
      <c r="D1722" s="117"/>
      <c r="E1722" s="117"/>
      <c r="F1722" s="117"/>
      <c r="H1722" s="117"/>
      <c r="I1722" s="117"/>
      <c r="J1722" s="117"/>
      <c r="K1722" s="117"/>
      <c r="L1722" s="117"/>
      <c r="M1722" s="117"/>
      <c r="N1722" s="117"/>
      <c r="O1722" s="117"/>
      <c r="P1722" s="137"/>
      <c r="Q1722" s="117"/>
      <c r="R1722" s="117"/>
      <c r="S1722" s="117"/>
      <c r="T1722" s="117"/>
    </row>
    <row r="1723" s="111" customFormat="1" customHeight="1" spans="4:20">
      <c r="D1723" s="117"/>
      <c r="E1723" s="117"/>
      <c r="F1723" s="117"/>
      <c r="H1723" s="117"/>
      <c r="I1723" s="117"/>
      <c r="J1723" s="117"/>
      <c r="K1723" s="117"/>
      <c r="L1723" s="117"/>
      <c r="M1723" s="117"/>
      <c r="N1723" s="117"/>
      <c r="O1723" s="117"/>
      <c r="P1723" s="137"/>
      <c r="Q1723" s="117"/>
      <c r="R1723" s="117"/>
      <c r="S1723" s="117"/>
      <c r="T1723" s="117"/>
    </row>
    <row r="1724" s="111" customFormat="1" customHeight="1" spans="4:20">
      <c r="D1724" s="117"/>
      <c r="E1724" s="117"/>
      <c r="F1724" s="117"/>
      <c r="H1724" s="117"/>
      <c r="I1724" s="117"/>
      <c r="J1724" s="117"/>
      <c r="K1724" s="117"/>
      <c r="L1724" s="117"/>
      <c r="M1724" s="117"/>
      <c r="N1724" s="117"/>
      <c r="O1724" s="117"/>
      <c r="P1724" s="137"/>
      <c r="Q1724" s="117"/>
      <c r="R1724" s="117"/>
      <c r="S1724" s="117"/>
      <c r="T1724" s="117"/>
    </row>
    <row r="1725" s="111" customFormat="1" customHeight="1" spans="4:20">
      <c r="D1725" s="117"/>
      <c r="E1725" s="117"/>
      <c r="F1725" s="117"/>
      <c r="H1725" s="117"/>
      <c r="I1725" s="117"/>
      <c r="J1725" s="117"/>
      <c r="K1725" s="117"/>
      <c r="L1725" s="117"/>
      <c r="M1725" s="117"/>
      <c r="N1725" s="117"/>
      <c r="O1725" s="117"/>
      <c r="P1725" s="137"/>
      <c r="Q1725" s="117"/>
      <c r="R1725" s="117"/>
      <c r="S1725" s="117"/>
      <c r="T1725" s="117"/>
    </row>
    <row r="1726" s="111" customFormat="1" customHeight="1" spans="4:20">
      <c r="D1726" s="117"/>
      <c r="E1726" s="117"/>
      <c r="F1726" s="117"/>
      <c r="H1726" s="117"/>
      <c r="I1726" s="117"/>
      <c r="J1726" s="117"/>
      <c r="K1726" s="117"/>
      <c r="L1726" s="117"/>
      <c r="M1726" s="117"/>
      <c r="N1726" s="117"/>
      <c r="O1726" s="117"/>
      <c r="P1726" s="137"/>
      <c r="Q1726" s="117"/>
      <c r="R1726" s="117"/>
      <c r="S1726" s="117"/>
      <c r="T1726" s="117"/>
    </row>
    <row r="1727" s="111" customFormat="1" customHeight="1" spans="4:20">
      <c r="D1727" s="117"/>
      <c r="E1727" s="117"/>
      <c r="F1727" s="117"/>
      <c r="H1727" s="117"/>
      <c r="I1727" s="117"/>
      <c r="J1727" s="117"/>
      <c r="K1727" s="117"/>
      <c r="L1727" s="117"/>
      <c r="M1727" s="117"/>
      <c r="N1727" s="117"/>
      <c r="O1727" s="117"/>
      <c r="P1727" s="137"/>
      <c r="Q1727" s="117"/>
      <c r="R1727" s="117"/>
      <c r="S1727" s="117"/>
      <c r="T1727" s="117"/>
    </row>
    <row r="1728" s="111" customFormat="1" customHeight="1" spans="4:20">
      <c r="D1728" s="117"/>
      <c r="E1728" s="117"/>
      <c r="F1728" s="117"/>
      <c r="H1728" s="117"/>
      <c r="I1728" s="117"/>
      <c r="J1728" s="117"/>
      <c r="K1728" s="117"/>
      <c r="L1728" s="117"/>
      <c r="M1728" s="117"/>
      <c r="N1728" s="117"/>
      <c r="O1728" s="117"/>
      <c r="P1728" s="137"/>
      <c r="Q1728" s="117"/>
      <c r="R1728" s="117"/>
      <c r="S1728" s="117"/>
      <c r="T1728" s="117"/>
    </row>
    <row r="1729" s="111" customFormat="1" customHeight="1" spans="4:20">
      <c r="D1729" s="117"/>
      <c r="E1729" s="117"/>
      <c r="F1729" s="117"/>
      <c r="H1729" s="117"/>
      <c r="I1729" s="117"/>
      <c r="J1729" s="117"/>
      <c r="K1729" s="117"/>
      <c r="L1729" s="117"/>
      <c r="M1729" s="117"/>
      <c r="N1729" s="117"/>
      <c r="O1729" s="117"/>
      <c r="P1729" s="137"/>
      <c r="Q1729" s="117"/>
      <c r="R1729" s="117"/>
      <c r="S1729" s="117"/>
      <c r="T1729" s="117"/>
    </row>
    <row r="1730" s="111" customFormat="1" customHeight="1" spans="4:20">
      <c r="D1730" s="117"/>
      <c r="E1730" s="117"/>
      <c r="F1730" s="117"/>
      <c r="H1730" s="117"/>
      <c r="I1730" s="117"/>
      <c r="J1730" s="117"/>
      <c r="K1730" s="117"/>
      <c r="L1730" s="117"/>
      <c r="M1730" s="117"/>
      <c r="N1730" s="117"/>
      <c r="O1730" s="117"/>
      <c r="P1730" s="137"/>
      <c r="Q1730" s="117"/>
      <c r="R1730" s="117"/>
      <c r="S1730" s="117"/>
      <c r="T1730" s="117"/>
    </row>
    <row r="1731" s="111" customFormat="1" customHeight="1" spans="4:20">
      <c r="D1731" s="117"/>
      <c r="E1731" s="117"/>
      <c r="F1731" s="117"/>
      <c r="H1731" s="117"/>
      <c r="I1731" s="117"/>
      <c r="J1731" s="117"/>
      <c r="K1731" s="117"/>
      <c r="L1731" s="117"/>
      <c r="M1731" s="117"/>
      <c r="N1731" s="117"/>
      <c r="O1731" s="117"/>
      <c r="P1731" s="137"/>
      <c r="Q1731" s="117"/>
      <c r="R1731" s="117"/>
      <c r="S1731" s="117"/>
      <c r="T1731" s="117"/>
    </row>
    <row r="1732" s="111" customFormat="1" customHeight="1" spans="4:20">
      <c r="D1732" s="117"/>
      <c r="E1732" s="117"/>
      <c r="F1732" s="117"/>
      <c r="H1732" s="117"/>
      <c r="I1732" s="117"/>
      <c r="J1732" s="117"/>
      <c r="K1732" s="117"/>
      <c r="L1732" s="117"/>
      <c r="M1732" s="117"/>
      <c r="N1732" s="117"/>
      <c r="O1732" s="117"/>
      <c r="P1732" s="137"/>
      <c r="Q1732" s="117"/>
      <c r="R1732" s="117"/>
      <c r="S1732" s="117"/>
      <c r="T1732" s="117"/>
    </row>
    <row r="1733" s="111" customFormat="1" customHeight="1" spans="4:20">
      <c r="D1733" s="117"/>
      <c r="E1733" s="117"/>
      <c r="F1733" s="117"/>
      <c r="H1733" s="117"/>
      <c r="I1733" s="117"/>
      <c r="J1733" s="117"/>
      <c r="K1733" s="117"/>
      <c r="L1733" s="117"/>
      <c r="M1733" s="117"/>
      <c r="N1733" s="117"/>
      <c r="O1733" s="117"/>
      <c r="P1733" s="137"/>
      <c r="Q1733" s="117"/>
      <c r="R1733" s="117"/>
      <c r="S1733" s="117"/>
      <c r="T1733" s="117"/>
    </row>
    <row r="1734" s="111" customFormat="1" customHeight="1" spans="4:20">
      <c r="D1734" s="117"/>
      <c r="E1734" s="117"/>
      <c r="F1734" s="117"/>
      <c r="H1734" s="117"/>
      <c r="I1734" s="117"/>
      <c r="J1734" s="117"/>
      <c r="K1734" s="117"/>
      <c r="L1734" s="117"/>
      <c r="M1734" s="117"/>
      <c r="N1734" s="117"/>
      <c r="O1734" s="117"/>
      <c r="P1734" s="137"/>
      <c r="Q1734" s="117"/>
      <c r="R1734" s="117"/>
      <c r="S1734" s="117"/>
      <c r="T1734" s="117"/>
    </row>
    <row r="1735" s="111" customFormat="1" customHeight="1" spans="4:20">
      <c r="D1735" s="117"/>
      <c r="E1735" s="117"/>
      <c r="F1735" s="117"/>
      <c r="H1735" s="117"/>
      <c r="I1735" s="117"/>
      <c r="J1735" s="117"/>
      <c r="K1735" s="117"/>
      <c r="L1735" s="117"/>
      <c r="M1735" s="117"/>
      <c r="N1735" s="117"/>
      <c r="O1735" s="117"/>
      <c r="P1735" s="137"/>
      <c r="Q1735" s="117"/>
      <c r="R1735" s="117"/>
      <c r="S1735" s="117"/>
      <c r="T1735" s="117"/>
    </row>
    <row r="1736" s="111" customFormat="1" customHeight="1" spans="4:20">
      <c r="D1736" s="117"/>
      <c r="E1736" s="117"/>
      <c r="F1736" s="117"/>
      <c r="H1736" s="117"/>
      <c r="I1736" s="117"/>
      <c r="J1736" s="117"/>
      <c r="K1736" s="117"/>
      <c r="L1736" s="117"/>
      <c r="M1736" s="117"/>
      <c r="N1736" s="117"/>
      <c r="O1736" s="117"/>
      <c r="P1736" s="137"/>
      <c r="Q1736" s="117"/>
      <c r="R1736" s="117"/>
      <c r="S1736" s="117"/>
      <c r="T1736" s="117"/>
    </row>
    <row r="1737" s="111" customFormat="1" customHeight="1" spans="4:20">
      <c r="D1737" s="117"/>
      <c r="E1737" s="117"/>
      <c r="F1737" s="117"/>
      <c r="H1737" s="117"/>
      <c r="I1737" s="117"/>
      <c r="J1737" s="117"/>
      <c r="K1737" s="117"/>
      <c r="L1737" s="117"/>
      <c r="M1737" s="117"/>
      <c r="N1737" s="117"/>
      <c r="O1737" s="117"/>
      <c r="P1737" s="137"/>
      <c r="Q1737" s="117"/>
      <c r="R1737" s="117"/>
      <c r="S1737" s="117"/>
      <c r="T1737" s="117"/>
    </row>
    <row r="1738" s="111" customFormat="1" customHeight="1" spans="4:20">
      <c r="D1738" s="117"/>
      <c r="E1738" s="117"/>
      <c r="F1738" s="117"/>
      <c r="H1738" s="117"/>
      <c r="I1738" s="117"/>
      <c r="J1738" s="117"/>
      <c r="K1738" s="117"/>
      <c r="L1738" s="117"/>
      <c r="M1738" s="117"/>
      <c r="N1738" s="117"/>
      <c r="O1738" s="117"/>
      <c r="P1738" s="137"/>
      <c r="Q1738" s="117"/>
      <c r="R1738" s="117"/>
      <c r="S1738" s="117"/>
      <c r="T1738" s="117"/>
    </row>
    <row r="1739" s="111" customFormat="1" customHeight="1" spans="4:20">
      <c r="D1739" s="117"/>
      <c r="E1739" s="117"/>
      <c r="F1739" s="117"/>
      <c r="H1739" s="117"/>
      <c r="I1739" s="117"/>
      <c r="J1739" s="117"/>
      <c r="K1739" s="117"/>
      <c r="L1739" s="117"/>
      <c r="M1739" s="117"/>
      <c r="N1739" s="117"/>
      <c r="O1739" s="117"/>
      <c r="P1739" s="137"/>
      <c r="Q1739" s="117"/>
      <c r="R1739" s="117"/>
      <c r="S1739" s="117"/>
      <c r="T1739" s="117"/>
    </row>
    <row r="1740" s="111" customFormat="1" customHeight="1" spans="4:20">
      <c r="D1740" s="117"/>
      <c r="E1740" s="117"/>
      <c r="F1740" s="117"/>
      <c r="H1740" s="117"/>
      <c r="I1740" s="117"/>
      <c r="J1740" s="117"/>
      <c r="K1740" s="117"/>
      <c r="L1740" s="117"/>
      <c r="M1740" s="117"/>
      <c r="N1740" s="117"/>
      <c r="O1740" s="117"/>
      <c r="P1740" s="137"/>
      <c r="Q1740" s="117"/>
      <c r="R1740" s="117"/>
      <c r="S1740" s="117"/>
      <c r="T1740" s="117"/>
    </row>
    <row r="1741" s="111" customFormat="1" customHeight="1" spans="4:20">
      <c r="D1741" s="117"/>
      <c r="E1741" s="117"/>
      <c r="F1741" s="117"/>
      <c r="H1741" s="117"/>
      <c r="I1741" s="117"/>
      <c r="J1741" s="117"/>
      <c r="K1741" s="117"/>
      <c r="L1741" s="117"/>
      <c r="M1741" s="117"/>
      <c r="N1741" s="117"/>
      <c r="O1741" s="117"/>
      <c r="P1741" s="137"/>
      <c r="Q1741" s="117"/>
      <c r="R1741" s="117"/>
      <c r="S1741" s="117"/>
      <c r="T1741" s="117"/>
    </row>
    <row r="1742" s="111" customFormat="1" customHeight="1" spans="4:20">
      <c r="D1742" s="117"/>
      <c r="E1742" s="117"/>
      <c r="F1742" s="117"/>
      <c r="H1742" s="117"/>
      <c r="I1742" s="117"/>
      <c r="J1742" s="117"/>
      <c r="K1742" s="117"/>
      <c r="L1742" s="117"/>
      <c r="M1742" s="117"/>
      <c r="N1742" s="117"/>
      <c r="O1742" s="117"/>
      <c r="P1742" s="137"/>
      <c r="Q1742" s="117"/>
      <c r="R1742" s="117"/>
      <c r="S1742" s="117"/>
      <c r="T1742" s="117"/>
    </row>
    <row r="1743" s="111" customFormat="1" customHeight="1" spans="4:20">
      <c r="D1743" s="117"/>
      <c r="E1743" s="117"/>
      <c r="F1743" s="117"/>
      <c r="H1743" s="117"/>
      <c r="I1743" s="117"/>
      <c r="J1743" s="117"/>
      <c r="K1743" s="117"/>
      <c r="L1743" s="117"/>
      <c r="M1743" s="117"/>
      <c r="N1743" s="117"/>
      <c r="O1743" s="117"/>
      <c r="P1743" s="137"/>
      <c r="Q1743" s="117"/>
      <c r="R1743" s="117"/>
      <c r="S1743" s="117"/>
      <c r="T1743" s="117"/>
    </row>
    <row r="1744" s="111" customFormat="1" customHeight="1" spans="4:20">
      <c r="D1744" s="117"/>
      <c r="E1744" s="117"/>
      <c r="F1744" s="117"/>
      <c r="H1744" s="117"/>
      <c r="I1744" s="117"/>
      <c r="J1744" s="117"/>
      <c r="K1744" s="117"/>
      <c r="L1744" s="117"/>
      <c r="M1744" s="117"/>
      <c r="N1744" s="117"/>
      <c r="O1744" s="117"/>
      <c r="P1744" s="137"/>
      <c r="Q1744" s="117"/>
      <c r="R1744" s="117"/>
      <c r="S1744" s="117"/>
      <c r="T1744" s="117"/>
    </row>
    <row r="1745" s="111" customFormat="1" customHeight="1" spans="4:20">
      <c r="D1745" s="117"/>
      <c r="E1745" s="117"/>
      <c r="F1745" s="117"/>
      <c r="H1745" s="117"/>
      <c r="I1745" s="117"/>
      <c r="J1745" s="117"/>
      <c r="K1745" s="117"/>
      <c r="L1745" s="117"/>
      <c r="M1745" s="117"/>
      <c r="N1745" s="117"/>
      <c r="O1745" s="117"/>
      <c r="P1745" s="137"/>
      <c r="Q1745" s="117"/>
      <c r="R1745" s="117"/>
      <c r="S1745" s="117"/>
      <c r="T1745" s="117"/>
    </row>
    <row r="1746" s="111" customFormat="1" customHeight="1" spans="4:20">
      <c r="D1746" s="117"/>
      <c r="E1746" s="117"/>
      <c r="F1746" s="117"/>
      <c r="H1746" s="117"/>
      <c r="I1746" s="117"/>
      <c r="J1746" s="117"/>
      <c r="K1746" s="117"/>
      <c r="L1746" s="117"/>
      <c r="M1746" s="117"/>
      <c r="N1746" s="117"/>
      <c r="O1746" s="117"/>
      <c r="P1746" s="137"/>
      <c r="Q1746" s="117"/>
      <c r="R1746" s="117"/>
      <c r="S1746" s="117"/>
      <c r="T1746" s="117"/>
    </row>
    <row r="1747" s="111" customFormat="1" customHeight="1" spans="4:20">
      <c r="D1747" s="117"/>
      <c r="E1747" s="117"/>
      <c r="F1747" s="117"/>
      <c r="H1747" s="117"/>
      <c r="I1747" s="117"/>
      <c r="J1747" s="117"/>
      <c r="K1747" s="117"/>
      <c r="L1747" s="117"/>
      <c r="M1747" s="117"/>
      <c r="N1747" s="117"/>
      <c r="O1747" s="117"/>
      <c r="P1747" s="137"/>
      <c r="Q1747" s="117"/>
      <c r="R1747" s="117"/>
      <c r="S1747" s="117"/>
      <c r="T1747" s="117"/>
    </row>
    <row r="1748" s="111" customFormat="1" customHeight="1" spans="4:20">
      <c r="D1748" s="117"/>
      <c r="E1748" s="117"/>
      <c r="F1748" s="117"/>
      <c r="H1748" s="117"/>
      <c r="I1748" s="117"/>
      <c r="J1748" s="117"/>
      <c r="K1748" s="117"/>
      <c r="L1748" s="117"/>
      <c r="M1748" s="117"/>
      <c r="N1748" s="117"/>
      <c r="O1748" s="117"/>
      <c r="P1748" s="137"/>
      <c r="Q1748" s="117"/>
      <c r="R1748" s="117"/>
      <c r="S1748" s="117"/>
      <c r="T1748" s="117"/>
    </row>
    <row r="1749" s="111" customFormat="1" customHeight="1" spans="4:20">
      <c r="D1749" s="117"/>
      <c r="E1749" s="117"/>
      <c r="F1749" s="117"/>
      <c r="H1749" s="117"/>
      <c r="I1749" s="117"/>
      <c r="J1749" s="117"/>
      <c r="K1749" s="117"/>
      <c r="L1749" s="117"/>
      <c r="M1749" s="117"/>
      <c r="N1749" s="117"/>
      <c r="O1749" s="117"/>
      <c r="P1749" s="137"/>
      <c r="Q1749" s="117"/>
      <c r="R1749" s="117"/>
      <c r="S1749" s="117"/>
      <c r="T1749" s="117"/>
    </row>
    <row r="1750" s="111" customFormat="1" customHeight="1" spans="4:20">
      <c r="D1750" s="117"/>
      <c r="E1750" s="117"/>
      <c r="F1750" s="117"/>
      <c r="H1750" s="117"/>
      <c r="I1750" s="117"/>
      <c r="J1750" s="117"/>
      <c r="K1750" s="117"/>
      <c r="L1750" s="117"/>
      <c r="M1750" s="117"/>
      <c r="N1750" s="117"/>
      <c r="O1750" s="117"/>
      <c r="P1750" s="137"/>
      <c r="Q1750" s="117"/>
      <c r="R1750" s="117"/>
      <c r="S1750" s="117"/>
      <c r="T1750" s="117"/>
    </row>
    <row r="1751" s="111" customFormat="1" customHeight="1" spans="4:20">
      <c r="D1751" s="117"/>
      <c r="E1751" s="117"/>
      <c r="F1751" s="117"/>
      <c r="H1751" s="117"/>
      <c r="I1751" s="117"/>
      <c r="J1751" s="117"/>
      <c r="K1751" s="117"/>
      <c r="L1751" s="117"/>
      <c r="M1751" s="117"/>
      <c r="N1751" s="117"/>
      <c r="O1751" s="117"/>
      <c r="P1751" s="137"/>
      <c r="Q1751" s="117"/>
      <c r="R1751" s="117"/>
      <c r="S1751" s="117"/>
      <c r="T1751" s="117"/>
    </row>
    <row r="1752" s="111" customFormat="1" customHeight="1" spans="4:20">
      <c r="D1752" s="117"/>
      <c r="E1752" s="117"/>
      <c r="F1752" s="117"/>
      <c r="H1752" s="117"/>
      <c r="I1752" s="117"/>
      <c r="J1752" s="117"/>
      <c r="K1752" s="117"/>
      <c r="L1752" s="117"/>
      <c r="M1752" s="117"/>
      <c r="N1752" s="117"/>
      <c r="O1752" s="117"/>
      <c r="P1752" s="137"/>
      <c r="Q1752" s="117"/>
      <c r="R1752" s="117"/>
      <c r="S1752" s="117"/>
      <c r="T1752" s="117"/>
    </row>
    <row r="1753" s="111" customFormat="1" customHeight="1" spans="4:20">
      <c r="D1753" s="117"/>
      <c r="E1753" s="117"/>
      <c r="F1753" s="117"/>
      <c r="H1753" s="117"/>
      <c r="I1753" s="117"/>
      <c r="J1753" s="117"/>
      <c r="K1753" s="117"/>
      <c r="L1753" s="117"/>
      <c r="M1753" s="117"/>
      <c r="N1753" s="117"/>
      <c r="O1753" s="117"/>
      <c r="P1753" s="137"/>
      <c r="Q1753" s="117"/>
      <c r="R1753" s="117"/>
      <c r="S1753" s="117"/>
      <c r="T1753" s="117"/>
    </row>
    <row r="1754" s="111" customFormat="1" customHeight="1" spans="4:20">
      <c r="D1754" s="117"/>
      <c r="E1754" s="117"/>
      <c r="F1754" s="117"/>
      <c r="H1754" s="117"/>
      <c r="I1754" s="117"/>
      <c r="J1754" s="117"/>
      <c r="K1754" s="117"/>
      <c r="L1754" s="117"/>
      <c r="M1754" s="117"/>
      <c r="N1754" s="117"/>
      <c r="O1754" s="117"/>
      <c r="P1754" s="137"/>
      <c r="Q1754" s="117"/>
      <c r="R1754" s="117"/>
      <c r="S1754" s="117"/>
      <c r="T1754" s="117"/>
    </row>
    <row r="1755" s="111" customFormat="1" customHeight="1" spans="4:20">
      <c r="D1755" s="117"/>
      <c r="E1755" s="117"/>
      <c r="F1755" s="117"/>
      <c r="H1755" s="117"/>
      <c r="I1755" s="117"/>
      <c r="J1755" s="117"/>
      <c r="K1755" s="117"/>
      <c r="L1755" s="117"/>
      <c r="M1755" s="117"/>
      <c r="N1755" s="117"/>
      <c r="O1755" s="117"/>
      <c r="P1755" s="137"/>
      <c r="Q1755" s="117"/>
      <c r="R1755" s="117"/>
      <c r="S1755" s="117"/>
      <c r="T1755" s="117"/>
    </row>
    <row r="1756" s="111" customFormat="1" customHeight="1" spans="4:20">
      <c r="D1756" s="117"/>
      <c r="E1756" s="117"/>
      <c r="F1756" s="117"/>
      <c r="H1756" s="117"/>
      <c r="I1756" s="117"/>
      <c r="J1756" s="117"/>
      <c r="K1756" s="117"/>
      <c r="L1756" s="117"/>
      <c r="M1756" s="117"/>
      <c r="N1756" s="117"/>
      <c r="O1756" s="117"/>
      <c r="P1756" s="137"/>
      <c r="Q1756" s="117"/>
      <c r="R1756" s="117"/>
      <c r="S1756" s="117"/>
      <c r="T1756" s="117"/>
    </row>
    <row r="1757" s="111" customFormat="1" customHeight="1" spans="4:20">
      <c r="D1757" s="117"/>
      <c r="E1757" s="117"/>
      <c r="F1757" s="117"/>
      <c r="H1757" s="117"/>
      <c r="I1757" s="117"/>
      <c r="J1757" s="117"/>
      <c r="K1757" s="117"/>
      <c r="L1757" s="117"/>
      <c r="M1757" s="117"/>
      <c r="N1757" s="117"/>
      <c r="O1757" s="117"/>
      <c r="P1757" s="137"/>
      <c r="Q1757" s="117"/>
      <c r="R1757" s="117"/>
      <c r="S1757" s="117"/>
      <c r="T1757" s="117"/>
    </row>
    <row r="1758" s="111" customFormat="1" customHeight="1" spans="4:20">
      <c r="D1758" s="117"/>
      <c r="E1758" s="117"/>
      <c r="F1758" s="117"/>
      <c r="H1758" s="117"/>
      <c r="I1758" s="117"/>
      <c r="J1758" s="117"/>
      <c r="K1758" s="117"/>
      <c r="L1758" s="117"/>
      <c r="M1758" s="117"/>
      <c r="N1758" s="117"/>
      <c r="O1758" s="117"/>
      <c r="P1758" s="137"/>
      <c r="Q1758" s="117"/>
      <c r="R1758" s="117"/>
      <c r="S1758" s="117"/>
      <c r="T1758" s="117"/>
    </row>
    <row r="1759" s="111" customFormat="1" customHeight="1" spans="4:20">
      <c r="D1759" s="117"/>
      <c r="E1759" s="117"/>
      <c r="F1759" s="117"/>
      <c r="H1759" s="117"/>
      <c r="I1759" s="117"/>
      <c r="J1759" s="117"/>
      <c r="K1759" s="117"/>
      <c r="L1759" s="117"/>
      <c r="M1759" s="117"/>
      <c r="N1759" s="117"/>
      <c r="O1759" s="117"/>
      <c r="P1759" s="137"/>
      <c r="Q1759" s="117"/>
      <c r="R1759" s="117"/>
      <c r="S1759" s="117"/>
      <c r="T1759" s="117"/>
    </row>
    <row r="1760" s="111" customFormat="1" customHeight="1" spans="4:20">
      <c r="D1760" s="117"/>
      <c r="E1760" s="117"/>
      <c r="F1760" s="117"/>
      <c r="H1760" s="117"/>
      <c r="I1760" s="117"/>
      <c r="J1760" s="117"/>
      <c r="K1760" s="117"/>
      <c r="L1760" s="117"/>
      <c r="M1760" s="117"/>
      <c r="N1760" s="117"/>
      <c r="O1760" s="117"/>
      <c r="P1760" s="137"/>
      <c r="Q1760" s="117"/>
      <c r="R1760" s="117"/>
      <c r="S1760" s="117"/>
      <c r="T1760" s="117"/>
    </row>
    <row r="1761" s="111" customFormat="1" customHeight="1" spans="4:20">
      <c r="D1761" s="117"/>
      <c r="E1761" s="117"/>
      <c r="F1761" s="117"/>
      <c r="H1761" s="117"/>
      <c r="I1761" s="117"/>
      <c r="J1761" s="117"/>
      <c r="K1761" s="117"/>
      <c r="L1761" s="117"/>
      <c r="M1761" s="117"/>
      <c r="N1761" s="117"/>
      <c r="O1761" s="117"/>
      <c r="P1761" s="137"/>
      <c r="Q1761" s="117"/>
      <c r="R1761" s="117"/>
      <c r="S1761" s="117"/>
      <c r="T1761" s="117"/>
    </row>
    <row r="1762" s="111" customFormat="1" customHeight="1" spans="4:20">
      <c r="D1762" s="117"/>
      <c r="E1762" s="117"/>
      <c r="F1762" s="117"/>
      <c r="H1762" s="117"/>
      <c r="I1762" s="117"/>
      <c r="J1762" s="117"/>
      <c r="K1762" s="117"/>
      <c r="L1762" s="117"/>
      <c r="M1762" s="117"/>
      <c r="N1762" s="117"/>
      <c r="O1762" s="117"/>
      <c r="P1762" s="137"/>
      <c r="Q1762" s="117"/>
      <c r="R1762" s="117"/>
      <c r="S1762" s="117"/>
      <c r="T1762" s="117"/>
    </row>
    <row r="1763" s="111" customFormat="1" customHeight="1" spans="4:20">
      <c r="D1763" s="117"/>
      <c r="E1763" s="117"/>
      <c r="F1763" s="117"/>
      <c r="H1763" s="117"/>
      <c r="I1763" s="117"/>
      <c r="J1763" s="117"/>
      <c r="K1763" s="117"/>
      <c r="L1763" s="117"/>
      <c r="M1763" s="117"/>
      <c r="N1763" s="117"/>
      <c r="O1763" s="117"/>
      <c r="P1763" s="137"/>
      <c r="Q1763" s="117"/>
      <c r="R1763" s="117"/>
      <c r="S1763" s="117"/>
      <c r="T1763" s="117"/>
    </row>
    <row r="1764" s="111" customFormat="1" customHeight="1" spans="4:20">
      <c r="D1764" s="117"/>
      <c r="E1764" s="117"/>
      <c r="F1764" s="117"/>
      <c r="H1764" s="117"/>
      <c r="I1764" s="117"/>
      <c r="J1764" s="117"/>
      <c r="K1764" s="117"/>
      <c r="L1764" s="117"/>
      <c r="M1764" s="117"/>
      <c r="N1764" s="117"/>
      <c r="O1764" s="117"/>
      <c r="P1764" s="137"/>
      <c r="Q1764" s="117"/>
      <c r="R1764" s="117"/>
      <c r="S1764" s="117"/>
      <c r="T1764" s="117"/>
    </row>
    <row r="1765" s="111" customFormat="1" customHeight="1" spans="4:20">
      <c r="D1765" s="117"/>
      <c r="E1765" s="117"/>
      <c r="F1765" s="117"/>
      <c r="H1765" s="117"/>
      <c r="I1765" s="117"/>
      <c r="J1765" s="117"/>
      <c r="K1765" s="117"/>
      <c r="L1765" s="117"/>
      <c r="M1765" s="117"/>
      <c r="N1765" s="117"/>
      <c r="O1765" s="117"/>
      <c r="P1765" s="137"/>
      <c r="Q1765" s="117"/>
      <c r="R1765" s="117"/>
      <c r="S1765" s="117"/>
      <c r="T1765" s="117"/>
    </row>
    <row r="1766" s="111" customFormat="1" customHeight="1" spans="4:20">
      <c r="D1766" s="117"/>
      <c r="E1766" s="117"/>
      <c r="F1766" s="117"/>
      <c r="H1766" s="117"/>
      <c r="I1766" s="117"/>
      <c r="J1766" s="117"/>
      <c r="K1766" s="117"/>
      <c r="L1766" s="117"/>
      <c r="M1766" s="117"/>
      <c r="N1766" s="117"/>
      <c r="O1766" s="117"/>
      <c r="P1766" s="137"/>
      <c r="Q1766" s="117"/>
      <c r="R1766" s="117"/>
      <c r="S1766" s="117"/>
      <c r="T1766" s="117"/>
    </row>
    <row r="1767" s="111" customFormat="1" customHeight="1" spans="4:20">
      <c r="D1767" s="117"/>
      <c r="E1767" s="117"/>
      <c r="F1767" s="117"/>
      <c r="H1767" s="117"/>
      <c r="I1767" s="117"/>
      <c r="J1767" s="117"/>
      <c r="K1767" s="117"/>
      <c r="L1767" s="117"/>
      <c r="M1767" s="117"/>
      <c r="N1767" s="117"/>
      <c r="O1767" s="117"/>
      <c r="P1767" s="137"/>
      <c r="Q1767" s="117"/>
      <c r="R1767" s="117"/>
      <c r="S1767" s="117"/>
      <c r="T1767" s="117"/>
    </row>
    <row r="1768" s="111" customFormat="1" customHeight="1" spans="4:20">
      <c r="D1768" s="117"/>
      <c r="E1768" s="117"/>
      <c r="F1768" s="117"/>
      <c r="H1768" s="117"/>
      <c r="I1768" s="117"/>
      <c r="J1768" s="117"/>
      <c r="K1768" s="117"/>
      <c r="L1768" s="117"/>
      <c r="M1768" s="117"/>
      <c r="N1768" s="117"/>
      <c r="O1768" s="117"/>
      <c r="P1768" s="137"/>
      <c r="Q1768" s="117"/>
      <c r="R1768" s="117"/>
      <c r="S1768" s="117"/>
      <c r="T1768" s="117"/>
    </row>
    <row r="1769" s="111" customFormat="1" customHeight="1" spans="4:20">
      <c r="D1769" s="117"/>
      <c r="E1769" s="117"/>
      <c r="F1769" s="117"/>
      <c r="H1769" s="117"/>
      <c r="I1769" s="117"/>
      <c r="J1769" s="117"/>
      <c r="K1769" s="117"/>
      <c r="L1769" s="117"/>
      <c r="M1769" s="117"/>
      <c r="N1769" s="117"/>
      <c r="O1769" s="117"/>
      <c r="P1769" s="137"/>
      <c r="Q1769" s="117"/>
      <c r="R1769" s="117"/>
      <c r="S1769" s="117"/>
      <c r="T1769" s="117"/>
    </row>
    <row r="1770" s="111" customFormat="1" customHeight="1" spans="4:20">
      <c r="D1770" s="117"/>
      <c r="E1770" s="117"/>
      <c r="F1770" s="117"/>
      <c r="H1770" s="117"/>
      <c r="I1770" s="117"/>
      <c r="J1770" s="117"/>
      <c r="K1770" s="117"/>
      <c r="L1770" s="117"/>
      <c r="M1770" s="117"/>
      <c r="N1770" s="117"/>
      <c r="O1770" s="117"/>
      <c r="P1770" s="137"/>
      <c r="Q1770" s="117"/>
      <c r="R1770" s="117"/>
      <c r="S1770" s="117"/>
      <c r="T1770" s="117"/>
    </row>
    <row r="1771" s="111" customFormat="1" customHeight="1" spans="4:20">
      <c r="D1771" s="117"/>
      <c r="E1771" s="117"/>
      <c r="F1771" s="117"/>
      <c r="H1771" s="117"/>
      <c r="I1771" s="117"/>
      <c r="J1771" s="117"/>
      <c r="K1771" s="117"/>
      <c r="L1771" s="117"/>
      <c r="M1771" s="117"/>
      <c r="N1771" s="117"/>
      <c r="O1771" s="117"/>
      <c r="P1771" s="137"/>
      <c r="Q1771" s="117"/>
      <c r="R1771" s="117"/>
      <c r="S1771" s="117"/>
      <c r="T1771" s="117"/>
    </row>
    <row r="1772" s="111" customFormat="1" customHeight="1" spans="4:20">
      <c r="D1772" s="117"/>
      <c r="E1772" s="117"/>
      <c r="F1772" s="117"/>
      <c r="H1772" s="117"/>
      <c r="I1772" s="117"/>
      <c r="J1772" s="117"/>
      <c r="K1772" s="117"/>
      <c r="L1772" s="117"/>
      <c r="M1772" s="117"/>
      <c r="N1772" s="117"/>
      <c r="O1772" s="117"/>
      <c r="P1772" s="137"/>
      <c r="Q1772" s="117"/>
      <c r="R1772" s="117"/>
      <c r="S1772" s="117"/>
      <c r="T1772" s="117"/>
    </row>
    <row r="1773" s="111" customFormat="1" customHeight="1" spans="4:20">
      <c r="D1773" s="117"/>
      <c r="E1773" s="117"/>
      <c r="F1773" s="117"/>
      <c r="H1773" s="117"/>
      <c r="I1773" s="117"/>
      <c r="J1773" s="117"/>
      <c r="K1773" s="117"/>
      <c r="L1773" s="117"/>
      <c r="M1773" s="117"/>
      <c r="N1773" s="117"/>
      <c r="O1773" s="117"/>
      <c r="P1773" s="137"/>
      <c r="Q1773" s="117"/>
      <c r="R1773" s="117"/>
      <c r="S1773" s="117"/>
      <c r="T1773" s="117"/>
    </row>
    <row r="1774" s="111" customFormat="1" customHeight="1" spans="4:20">
      <c r="D1774" s="117"/>
      <c r="E1774" s="117"/>
      <c r="F1774" s="117"/>
      <c r="H1774" s="117"/>
      <c r="I1774" s="117"/>
      <c r="J1774" s="117"/>
      <c r="K1774" s="117"/>
      <c r="L1774" s="117"/>
      <c r="M1774" s="117"/>
      <c r="N1774" s="117"/>
      <c r="O1774" s="117"/>
      <c r="P1774" s="137"/>
      <c r="Q1774" s="117"/>
      <c r="R1774" s="117"/>
      <c r="S1774" s="117"/>
      <c r="T1774" s="117"/>
    </row>
    <row r="1775" s="111" customFormat="1" customHeight="1" spans="4:20">
      <c r="D1775" s="117"/>
      <c r="E1775" s="117"/>
      <c r="F1775" s="117"/>
      <c r="H1775" s="117"/>
      <c r="I1775" s="117"/>
      <c r="J1775" s="117"/>
      <c r="K1775" s="117"/>
      <c r="L1775" s="117"/>
      <c r="M1775" s="117"/>
      <c r="N1775" s="117"/>
      <c r="O1775" s="117"/>
      <c r="P1775" s="137"/>
      <c r="Q1775" s="117"/>
      <c r="R1775" s="117"/>
      <c r="S1775" s="117"/>
      <c r="T1775" s="117"/>
    </row>
    <row r="1776" s="111" customFormat="1" customHeight="1" spans="4:20">
      <c r="D1776" s="117"/>
      <c r="E1776" s="117"/>
      <c r="F1776" s="117"/>
      <c r="H1776" s="117"/>
      <c r="I1776" s="117"/>
      <c r="J1776" s="117"/>
      <c r="K1776" s="117"/>
      <c r="L1776" s="117"/>
      <c r="M1776" s="117"/>
      <c r="N1776" s="117"/>
      <c r="O1776" s="117"/>
      <c r="P1776" s="137"/>
      <c r="Q1776" s="117"/>
      <c r="R1776" s="117"/>
      <c r="S1776" s="117"/>
      <c r="T1776" s="117"/>
    </row>
    <row r="1777" s="111" customFormat="1" customHeight="1" spans="4:20">
      <c r="D1777" s="117"/>
      <c r="E1777" s="117"/>
      <c r="F1777" s="117"/>
      <c r="H1777" s="117"/>
      <c r="I1777" s="117"/>
      <c r="J1777" s="117"/>
      <c r="K1777" s="117"/>
      <c r="L1777" s="117"/>
      <c r="M1777" s="117"/>
      <c r="N1777" s="117"/>
      <c r="O1777" s="117"/>
      <c r="P1777" s="137"/>
      <c r="Q1777" s="117"/>
      <c r="R1777" s="117"/>
      <c r="S1777" s="117"/>
      <c r="T1777" s="117"/>
    </row>
    <row r="1778" s="111" customFormat="1" customHeight="1" spans="4:20">
      <c r="D1778" s="117"/>
      <c r="E1778" s="117"/>
      <c r="F1778" s="117"/>
      <c r="H1778" s="117"/>
      <c r="I1778" s="117"/>
      <c r="J1778" s="117"/>
      <c r="K1778" s="117"/>
      <c r="L1778" s="117"/>
      <c r="M1778" s="117"/>
      <c r="N1778" s="117"/>
      <c r="O1778" s="117"/>
      <c r="P1778" s="137"/>
      <c r="Q1778" s="117"/>
      <c r="R1778" s="117"/>
      <c r="S1778" s="117"/>
      <c r="T1778" s="117"/>
    </row>
    <row r="1779" s="111" customFormat="1" customHeight="1" spans="4:20">
      <c r="D1779" s="117"/>
      <c r="E1779" s="117"/>
      <c r="F1779" s="117"/>
      <c r="H1779" s="117"/>
      <c r="I1779" s="117"/>
      <c r="J1779" s="117"/>
      <c r="K1779" s="117"/>
      <c r="L1779" s="117"/>
      <c r="M1779" s="117"/>
      <c r="N1779" s="117"/>
      <c r="O1779" s="117"/>
      <c r="P1779" s="137"/>
      <c r="Q1779" s="117"/>
      <c r="R1779" s="117"/>
      <c r="S1779" s="117"/>
      <c r="T1779" s="117"/>
    </row>
    <row r="1780" s="111" customFormat="1" customHeight="1" spans="4:20">
      <c r="D1780" s="117"/>
      <c r="E1780" s="117"/>
      <c r="F1780" s="117"/>
      <c r="H1780" s="117"/>
      <c r="I1780" s="117"/>
      <c r="J1780" s="117"/>
      <c r="K1780" s="117"/>
      <c r="L1780" s="117"/>
      <c r="M1780" s="117"/>
      <c r="N1780" s="117"/>
      <c r="O1780" s="117"/>
      <c r="P1780" s="137"/>
      <c r="Q1780" s="117"/>
      <c r="R1780" s="117"/>
      <c r="S1780" s="117"/>
      <c r="T1780" s="117"/>
    </row>
    <row r="1781" s="111" customFormat="1" customHeight="1" spans="4:20">
      <c r="D1781" s="117"/>
      <c r="E1781" s="117"/>
      <c r="F1781" s="117"/>
      <c r="H1781" s="117"/>
      <c r="I1781" s="117"/>
      <c r="J1781" s="117"/>
      <c r="K1781" s="117"/>
      <c r="L1781" s="117"/>
      <c r="M1781" s="117"/>
      <c r="N1781" s="117"/>
      <c r="O1781" s="117"/>
      <c r="P1781" s="137"/>
      <c r="Q1781" s="117"/>
      <c r="R1781" s="117"/>
      <c r="S1781" s="117"/>
      <c r="T1781" s="117"/>
    </row>
    <row r="1782" s="111" customFormat="1" customHeight="1" spans="4:20">
      <c r="D1782" s="117"/>
      <c r="E1782" s="117"/>
      <c r="F1782" s="117"/>
      <c r="H1782" s="117"/>
      <c r="I1782" s="117"/>
      <c r="J1782" s="117"/>
      <c r="K1782" s="117"/>
      <c r="L1782" s="117"/>
      <c r="M1782" s="117"/>
      <c r="N1782" s="117"/>
      <c r="O1782" s="117"/>
      <c r="P1782" s="137"/>
      <c r="Q1782" s="117"/>
      <c r="R1782" s="117"/>
      <c r="S1782" s="117"/>
      <c r="T1782" s="117"/>
    </row>
    <row r="1783" s="111" customFormat="1" customHeight="1" spans="4:20">
      <c r="D1783" s="117"/>
      <c r="E1783" s="117"/>
      <c r="F1783" s="117"/>
      <c r="H1783" s="117"/>
      <c r="I1783" s="117"/>
      <c r="J1783" s="117"/>
      <c r="K1783" s="117"/>
      <c r="L1783" s="117"/>
      <c r="M1783" s="117"/>
      <c r="N1783" s="117"/>
      <c r="O1783" s="117"/>
      <c r="P1783" s="137"/>
      <c r="Q1783" s="117"/>
      <c r="R1783" s="117"/>
      <c r="S1783" s="117"/>
      <c r="T1783" s="117"/>
    </row>
    <row r="1784" s="111" customFormat="1" customHeight="1" spans="4:20">
      <c r="D1784" s="117"/>
      <c r="E1784" s="117"/>
      <c r="F1784" s="117"/>
      <c r="H1784" s="117"/>
      <c r="I1784" s="117"/>
      <c r="J1784" s="117"/>
      <c r="K1784" s="117"/>
      <c r="L1784" s="117"/>
      <c r="M1784" s="117"/>
      <c r="N1784" s="117"/>
      <c r="O1784" s="117"/>
      <c r="P1784" s="137"/>
      <c r="Q1784" s="117"/>
      <c r="R1784" s="117"/>
      <c r="S1784" s="117"/>
      <c r="T1784" s="117"/>
    </row>
    <row r="1785" s="111" customFormat="1" customHeight="1" spans="4:20">
      <c r="D1785" s="117"/>
      <c r="E1785" s="117"/>
      <c r="F1785" s="117"/>
      <c r="H1785" s="117"/>
      <c r="I1785" s="117"/>
      <c r="J1785" s="117"/>
      <c r="K1785" s="117"/>
      <c r="L1785" s="117"/>
      <c r="M1785" s="117"/>
      <c r="N1785" s="117"/>
      <c r="O1785" s="117"/>
      <c r="P1785" s="137"/>
      <c r="Q1785" s="117"/>
      <c r="R1785" s="117"/>
      <c r="S1785" s="117"/>
      <c r="T1785" s="117"/>
    </row>
    <row r="1786" s="111" customFormat="1" customHeight="1" spans="4:20">
      <c r="D1786" s="117"/>
      <c r="E1786" s="117"/>
      <c r="F1786" s="117"/>
      <c r="H1786" s="117"/>
      <c r="I1786" s="117"/>
      <c r="J1786" s="117"/>
      <c r="K1786" s="117"/>
      <c r="L1786" s="117"/>
      <c r="M1786" s="117"/>
      <c r="N1786" s="117"/>
      <c r="O1786" s="117"/>
      <c r="P1786" s="137"/>
      <c r="Q1786" s="117"/>
      <c r="R1786" s="117"/>
      <c r="S1786" s="117"/>
      <c r="T1786" s="117"/>
    </row>
    <row r="1787" s="111" customFormat="1" customHeight="1" spans="4:20">
      <c r="D1787" s="117"/>
      <c r="E1787" s="117"/>
      <c r="F1787" s="117"/>
      <c r="H1787" s="117"/>
      <c r="I1787" s="117"/>
      <c r="J1787" s="117"/>
      <c r="K1787" s="117"/>
      <c r="L1787" s="117"/>
      <c r="M1787" s="117"/>
      <c r="N1787" s="117"/>
      <c r="O1787" s="117"/>
      <c r="P1787" s="137"/>
      <c r="Q1787" s="117"/>
      <c r="R1787" s="117"/>
      <c r="S1787" s="117"/>
      <c r="T1787" s="117"/>
    </row>
    <row r="1788" s="111" customFormat="1" customHeight="1" spans="4:20">
      <c r="D1788" s="117"/>
      <c r="E1788" s="117"/>
      <c r="F1788" s="117"/>
      <c r="H1788" s="117"/>
      <c r="I1788" s="117"/>
      <c r="J1788" s="117"/>
      <c r="K1788" s="117"/>
      <c r="L1788" s="117"/>
      <c r="M1788" s="117"/>
      <c r="N1788" s="117"/>
      <c r="O1788" s="117"/>
      <c r="P1788" s="137"/>
      <c r="Q1788" s="117"/>
      <c r="R1788" s="117"/>
      <c r="S1788" s="117"/>
      <c r="T1788" s="117"/>
    </row>
    <row r="1789" s="111" customFormat="1" customHeight="1" spans="4:20">
      <c r="D1789" s="117"/>
      <c r="E1789" s="117"/>
      <c r="F1789" s="117"/>
      <c r="H1789" s="117"/>
      <c r="I1789" s="117"/>
      <c r="J1789" s="117"/>
      <c r="K1789" s="117"/>
      <c r="L1789" s="117"/>
      <c r="M1789" s="117"/>
      <c r="N1789" s="117"/>
      <c r="O1789" s="117"/>
      <c r="P1789" s="137"/>
      <c r="Q1789" s="117"/>
      <c r="R1789" s="117"/>
      <c r="S1789" s="117"/>
      <c r="T1789" s="117"/>
    </row>
    <row r="1790" s="111" customFormat="1" customHeight="1" spans="4:20">
      <c r="D1790" s="117"/>
      <c r="E1790" s="117"/>
      <c r="F1790" s="117"/>
      <c r="H1790" s="117"/>
      <c r="I1790" s="117"/>
      <c r="J1790" s="117"/>
      <c r="K1790" s="117"/>
      <c r="L1790" s="117"/>
      <c r="M1790" s="117"/>
      <c r="N1790" s="117"/>
      <c r="O1790" s="117"/>
      <c r="P1790" s="137"/>
      <c r="Q1790" s="117"/>
      <c r="R1790" s="117"/>
      <c r="S1790" s="117"/>
      <c r="T1790" s="117"/>
    </row>
    <row r="1791" s="111" customFormat="1" customHeight="1" spans="4:20">
      <c r="D1791" s="117"/>
      <c r="E1791" s="117"/>
      <c r="F1791" s="117"/>
      <c r="H1791" s="117"/>
      <c r="I1791" s="117"/>
      <c r="J1791" s="117"/>
      <c r="K1791" s="117"/>
      <c r="L1791" s="117"/>
      <c r="M1791" s="117"/>
      <c r="N1791" s="117"/>
      <c r="O1791" s="117"/>
      <c r="P1791" s="137"/>
      <c r="Q1791" s="117"/>
      <c r="R1791" s="117"/>
      <c r="S1791" s="117"/>
      <c r="T1791" s="117"/>
    </row>
    <row r="1792" s="111" customFormat="1" customHeight="1" spans="4:20">
      <c r="D1792" s="117"/>
      <c r="E1792" s="117"/>
      <c r="F1792" s="117"/>
      <c r="H1792" s="117"/>
      <c r="I1792" s="117"/>
      <c r="J1792" s="117"/>
      <c r="K1792" s="117"/>
      <c r="L1792" s="117"/>
      <c r="M1792" s="117"/>
      <c r="N1792" s="117"/>
      <c r="O1792" s="117"/>
      <c r="P1792" s="137"/>
      <c r="Q1792" s="117"/>
      <c r="R1792" s="117"/>
      <c r="S1792" s="117"/>
      <c r="T1792" s="117"/>
    </row>
    <row r="1793" s="111" customFormat="1" customHeight="1" spans="4:20">
      <c r="D1793" s="117"/>
      <c r="E1793" s="117"/>
      <c r="F1793" s="117"/>
      <c r="H1793" s="117"/>
      <c r="I1793" s="117"/>
      <c r="J1793" s="117"/>
      <c r="K1793" s="117"/>
      <c r="L1793" s="117"/>
      <c r="M1793" s="117"/>
      <c r="N1793" s="117"/>
      <c r="O1793" s="117"/>
      <c r="P1793" s="137"/>
      <c r="Q1793" s="117"/>
      <c r="R1793" s="117"/>
      <c r="S1793" s="117"/>
      <c r="T1793" s="117"/>
    </row>
    <row r="1794" s="111" customFormat="1" customHeight="1" spans="4:20">
      <c r="D1794" s="117"/>
      <c r="E1794" s="117"/>
      <c r="F1794" s="117"/>
      <c r="H1794" s="117"/>
      <c r="I1794" s="117"/>
      <c r="J1794" s="117"/>
      <c r="K1794" s="117"/>
      <c r="L1794" s="117"/>
      <c r="M1794" s="117"/>
      <c r="N1794" s="117"/>
      <c r="O1794" s="117"/>
      <c r="P1794" s="137"/>
      <c r="Q1794" s="117"/>
      <c r="R1794" s="117"/>
      <c r="S1794" s="117"/>
      <c r="T1794" s="117"/>
    </row>
    <row r="1795" s="111" customFormat="1" customHeight="1" spans="4:20">
      <c r="D1795" s="117"/>
      <c r="E1795" s="117"/>
      <c r="F1795" s="117"/>
      <c r="H1795" s="117"/>
      <c r="I1795" s="117"/>
      <c r="J1795" s="117"/>
      <c r="K1795" s="117"/>
      <c r="L1795" s="117"/>
      <c r="M1795" s="117"/>
      <c r="N1795" s="117"/>
      <c r="O1795" s="117"/>
      <c r="P1795" s="137"/>
      <c r="Q1795" s="117"/>
      <c r="R1795" s="117"/>
      <c r="S1795" s="117"/>
      <c r="T1795" s="117"/>
    </row>
    <row r="1796" s="111" customFormat="1" customHeight="1" spans="4:20">
      <c r="D1796" s="117"/>
      <c r="E1796" s="117"/>
      <c r="F1796" s="117"/>
      <c r="H1796" s="117"/>
      <c r="I1796" s="117"/>
      <c r="J1796" s="117"/>
      <c r="K1796" s="117"/>
      <c r="L1796" s="117"/>
      <c r="M1796" s="117"/>
      <c r="N1796" s="117"/>
      <c r="O1796" s="117"/>
      <c r="P1796" s="137"/>
      <c r="Q1796" s="117"/>
      <c r="R1796" s="117"/>
      <c r="S1796" s="117"/>
      <c r="T1796" s="117"/>
    </row>
    <row r="1797" s="111" customFormat="1" customHeight="1" spans="4:20">
      <c r="D1797" s="117"/>
      <c r="E1797" s="117"/>
      <c r="F1797" s="117"/>
      <c r="H1797" s="117"/>
      <c r="I1797" s="117"/>
      <c r="J1797" s="117"/>
      <c r="K1797" s="117"/>
      <c r="L1797" s="117"/>
      <c r="M1797" s="117"/>
      <c r="N1797" s="117"/>
      <c r="O1797" s="117"/>
      <c r="P1797" s="137"/>
      <c r="Q1797" s="117"/>
      <c r="R1797" s="117"/>
      <c r="S1797" s="117"/>
      <c r="T1797" s="117"/>
    </row>
    <row r="1798" s="111" customFormat="1" customHeight="1" spans="4:20">
      <c r="D1798" s="117"/>
      <c r="E1798" s="117"/>
      <c r="F1798" s="117"/>
      <c r="H1798" s="117"/>
      <c r="I1798" s="117"/>
      <c r="J1798" s="117"/>
      <c r="K1798" s="117"/>
      <c r="L1798" s="117"/>
      <c r="M1798" s="117"/>
      <c r="N1798" s="117"/>
      <c r="O1798" s="117"/>
      <c r="P1798" s="137"/>
      <c r="Q1798" s="117"/>
      <c r="R1798" s="117"/>
      <c r="S1798" s="117"/>
      <c r="T1798" s="117"/>
    </row>
    <row r="1799" s="111" customFormat="1" customHeight="1" spans="4:20">
      <c r="D1799" s="117"/>
      <c r="E1799" s="117"/>
      <c r="F1799" s="117"/>
      <c r="H1799" s="117"/>
      <c r="I1799" s="117"/>
      <c r="J1799" s="117"/>
      <c r="K1799" s="117"/>
      <c r="L1799" s="117"/>
      <c r="M1799" s="117"/>
      <c r="N1799" s="117"/>
      <c r="O1799" s="117"/>
      <c r="P1799" s="137"/>
      <c r="Q1799" s="117"/>
      <c r="R1799" s="117"/>
      <c r="S1799" s="117"/>
      <c r="T1799" s="117"/>
    </row>
    <row r="1800" s="111" customFormat="1" customHeight="1" spans="4:20">
      <c r="D1800" s="117"/>
      <c r="E1800" s="117"/>
      <c r="F1800" s="117"/>
      <c r="H1800" s="117"/>
      <c r="I1800" s="117"/>
      <c r="J1800" s="117"/>
      <c r="K1800" s="117"/>
      <c r="L1800" s="117"/>
      <c r="M1800" s="117"/>
      <c r="N1800" s="117"/>
      <c r="O1800" s="117"/>
      <c r="P1800" s="137"/>
      <c r="Q1800" s="117"/>
      <c r="R1800" s="117"/>
      <c r="S1800" s="117"/>
      <c r="T1800" s="117"/>
    </row>
    <row r="1801" s="111" customFormat="1" customHeight="1" spans="4:20">
      <c r="D1801" s="117"/>
      <c r="E1801" s="117"/>
      <c r="F1801" s="117"/>
      <c r="H1801" s="117"/>
      <c r="I1801" s="117"/>
      <c r="J1801" s="117"/>
      <c r="K1801" s="117"/>
      <c r="L1801" s="117"/>
      <c r="M1801" s="117"/>
      <c r="N1801" s="117"/>
      <c r="O1801" s="117"/>
      <c r="P1801" s="137"/>
      <c r="Q1801" s="117"/>
      <c r="R1801" s="117"/>
      <c r="S1801" s="117"/>
      <c r="T1801" s="117"/>
    </row>
    <row r="1802" s="111" customFormat="1" customHeight="1" spans="4:20">
      <c r="D1802" s="117"/>
      <c r="E1802" s="117"/>
      <c r="F1802" s="117"/>
      <c r="H1802" s="117"/>
      <c r="I1802" s="117"/>
      <c r="J1802" s="117"/>
      <c r="K1802" s="117"/>
      <c r="L1802" s="117"/>
      <c r="M1802" s="117"/>
      <c r="N1802" s="117"/>
      <c r="O1802" s="117"/>
      <c r="P1802" s="137"/>
      <c r="Q1802" s="117"/>
      <c r="R1802" s="117"/>
      <c r="S1802" s="117"/>
      <c r="T1802" s="117"/>
    </row>
    <row r="1803" s="111" customFormat="1" customHeight="1" spans="4:20">
      <c r="D1803" s="117"/>
      <c r="E1803" s="117"/>
      <c r="F1803" s="117"/>
      <c r="H1803" s="117"/>
      <c r="I1803" s="117"/>
      <c r="J1803" s="117"/>
      <c r="K1803" s="117"/>
      <c r="L1803" s="117"/>
      <c r="M1803" s="117"/>
      <c r="N1803" s="117"/>
      <c r="O1803" s="117"/>
      <c r="P1803" s="137"/>
      <c r="Q1803" s="117"/>
      <c r="R1803" s="117"/>
      <c r="S1803" s="117"/>
      <c r="T1803" s="117"/>
    </row>
    <row r="1804" s="111" customFormat="1" customHeight="1" spans="4:20">
      <c r="D1804" s="117"/>
      <c r="E1804" s="117"/>
      <c r="F1804" s="117"/>
      <c r="H1804" s="117"/>
      <c r="I1804" s="117"/>
      <c r="J1804" s="117"/>
      <c r="K1804" s="117"/>
      <c r="L1804" s="117"/>
      <c r="M1804" s="117"/>
      <c r="N1804" s="117"/>
      <c r="O1804" s="117"/>
      <c r="P1804" s="137"/>
      <c r="Q1804" s="117"/>
      <c r="R1804" s="117"/>
      <c r="S1804" s="117"/>
      <c r="T1804" s="117"/>
    </row>
    <row r="1805" s="111" customFormat="1" customHeight="1" spans="4:20">
      <c r="D1805" s="117"/>
      <c r="E1805" s="117"/>
      <c r="F1805" s="117"/>
      <c r="H1805" s="117"/>
      <c r="I1805" s="117"/>
      <c r="J1805" s="117"/>
      <c r="K1805" s="117"/>
      <c r="L1805" s="117"/>
      <c r="M1805" s="117"/>
      <c r="N1805" s="117"/>
      <c r="O1805" s="117"/>
      <c r="P1805" s="137"/>
      <c r="Q1805" s="117"/>
      <c r="R1805" s="117"/>
      <c r="S1805" s="117"/>
      <c r="T1805" s="117"/>
    </row>
    <row r="1806" s="111" customFormat="1" customHeight="1" spans="4:20">
      <c r="D1806" s="117"/>
      <c r="E1806" s="117"/>
      <c r="F1806" s="117"/>
      <c r="H1806" s="117"/>
      <c r="I1806" s="117"/>
      <c r="J1806" s="117"/>
      <c r="K1806" s="117"/>
      <c r="L1806" s="117"/>
      <c r="M1806" s="117"/>
      <c r="N1806" s="117"/>
      <c r="O1806" s="117"/>
      <c r="P1806" s="137"/>
      <c r="Q1806" s="117"/>
      <c r="R1806" s="117"/>
      <c r="S1806" s="117"/>
      <c r="T1806" s="117"/>
    </row>
    <row r="1807" s="111" customFormat="1" customHeight="1" spans="4:20">
      <c r="D1807" s="117"/>
      <c r="E1807" s="117"/>
      <c r="F1807" s="117"/>
      <c r="H1807" s="117"/>
      <c r="I1807" s="117"/>
      <c r="J1807" s="117"/>
      <c r="K1807" s="117"/>
      <c r="L1807" s="117"/>
      <c r="M1807" s="117"/>
      <c r="N1807" s="117"/>
      <c r="O1807" s="117"/>
      <c r="P1807" s="137"/>
      <c r="Q1807" s="117"/>
      <c r="R1807" s="117"/>
      <c r="S1807" s="117"/>
      <c r="T1807" s="117"/>
    </row>
    <row r="1808" s="111" customFormat="1" customHeight="1" spans="4:20">
      <c r="D1808" s="117"/>
      <c r="E1808" s="117"/>
      <c r="F1808" s="117"/>
      <c r="H1808" s="117"/>
      <c r="I1808" s="117"/>
      <c r="J1808" s="117"/>
      <c r="K1808" s="117"/>
      <c r="L1808" s="117"/>
      <c r="M1808" s="117"/>
      <c r="N1808" s="117"/>
      <c r="O1808" s="117"/>
      <c r="P1808" s="137"/>
      <c r="Q1808" s="117"/>
      <c r="R1808" s="117"/>
      <c r="S1808" s="117"/>
      <c r="T1808" s="117"/>
    </row>
    <row r="1809" s="111" customFormat="1" customHeight="1" spans="4:20">
      <c r="D1809" s="117"/>
      <c r="E1809" s="117"/>
      <c r="F1809" s="117"/>
      <c r="H1809" s="117"/>
      <c r="I1809" s="117"/>
      <c r="J1809" s="117"/>
      <c r="K1809" s="117"/>
      <c r="L1809" s="117"/>
      <c r="M1809" s="117"/>
      <c r="N1809" s="117"/>
      <c r="O1809" s="117"/>
      <c r="P1809" s="137"/>
      <c r="Q1809" s="117"/>
      <c r="R1809" s="117"/>
      <c r="S1809" s="117"/>
      <c r="T1809" s="117"/>
    </row>
    <row r="1810" s="111" customFormat="1" customHeight="1" spans="4:20">
      <c r="D1810" s="117"/>
      <c r="E1810" s="117"/>
      <c r="F1810" s="117"/>
      <c r="H1810" s="117"/>
      <c r="I1810" s="117"/>
      <c r="J1810" s="117"/>
      <c r="K1810" s="117"/>
      <c r="L1810" s="117"/>
      <c r="M1810" s="117"/>
      <c r="N1810" s="117"/>
      <c r="O1810" s="117"/>
      <c r="P1810" s="137"/>
      <c r="Q1810" s="117"/>
      <c r="R1810" s="117"/>
      <c r="S1810" s="117"/>
      <c r="T1810" s="117"/>
    </row>
    <row r="1811" s="111" customFormat="1" customHeight="1" spans="4:20">
      <c r="D1811" s="117"/>
      <c r="E1811" s="117"/>
      <c r="F1811" s="117"/>
      <c r="H1811" s="117"/>
      <c r="I1811" s="117"/>
      <c r="J1811" s="117"/>
      <c r="K1811" s="117"/>
      <c r="L1811" s="117"/>
      <c r="M1811" s="117"/>
      <c r="N1811" s="117"/>
      <c r="O1811" s="117"/>
      <c r="P1811" s="137"/>
      <c r="Q1811" s="117"/>
      <c r="R1811" s="117"/>
      <c r="S1811" s="117"/>
      <c r="T1811" s="117"/>
    </row>
    <row r="1812" s="111" customFormat="1" customHeight="1" spans="4:20">
      <c r="D1812" s="117"/>
      <c r="E1812" s="117"/>
      <c r="F1812" s="117"/>
      <c r="H1812" s="117"/>
      <c r="I1812" s="117"/>
      <c r="J1812" s="117"/>
      <c r="K1812" s="117"/>
      <c r="L1812" s="117"/>
      <c r="M1812" s="117"/>
      <c r="N1812" s="117"/>
      <c r="O1812" s="117"/>
      <c r="P1812" s="137"/>
      <c r="Q1812" s="117"/>
      <c r="R1812" s="117"/>
      <c r="S1812" s="117"/>
      <c r="T1812" s="117"/>
    </row>
    <row r="1813" s="111" customFormat="1" customHeight="1" spans="4:20">
      <c r="D1813" s="117"/>
      <c r="E1813" s="117"/>
      <c r="F1813" s="117"/>
      <c r="H1813" s="117"/>
      <c r="I1813" s="117"/>
      <c r="J1813" s="117"/>
      <c r="K1813" s="117"/>
      <c r="L1813" s="117"/>
      <c r="M1813" s="117"/>
      <c r="N1813" s="117"/>
      <c r="O1813" s="117"/>
      <c r="P1813" s="137"/>
      <c r="Q1813" s="117"/>
      <c r="R1813" s="117"/>
      <c r="S1813" s="117"/>
      <c r="T1813" s="117"/>
    </row>
    <row r="1814" s="111" customFormat="1" customHeight="1" spans="4:20">
      <c r="D1814" s="117"/>
      <c r="E1814" s="117"/>
      <c r="F1814" s="117"/>
      <c r="H1814" s="117"/>
      <c r="I1814" s="117"/>
      <c r="J1814" s="117"/>
      <c r="K1814" s="117"/>
      <c r="L1814" s="117"/>
      <c r="M1814" s="117"/>
      <c r="N1814" s="117"/>
      <c r="O1814" s="117"/>
      <c r="P1814" s="137"/>
      <c r="Q1814" s="117"/>
      <c r="R1814" s="117"/>
      <c r="S1814" s="117"/>
      <c r="T1814" s="117"/>
    </row>
    <row r="1815" s="111" customFormat="1" customHeight="1" spans="4:20">
      <c r="D1815" s="117"/>
      <c r="E1815" s="117"/>
      <c r="F1815" s="117"/>
      <c r="H1815" s="117"/>
      <c r="I1815" s="117"/>
      <c r="J1815" s="117"/>
      <c r="K1815" s="117"/>
      <c r="L1815" s="117"/>
      <c r="M1815" s="117"/>
      <c r="N1815" s="117"/>
      <c r="O1815" s="117"/>
      <c r="P1815" s="137"/>
      <c r="Q1815" s="117"/>
      <c r="R1815" s="117"/>
      <c r="S1815" s="117"/>
      <c r="T1815" s="117"/>
    </row>
    <row r="1816" s="111" customFormat="1" customHeight="1" spans="4:20">
      <c r="D1816" s="117"/>
      <c r="E1816" s="117"/>
      <c r="F1816" s="117"/>
      <c r="H1816" s="117"/>
      <c r="I1816" s="117"/>
      <c r="J1816" s="117"/>
      <c r="K1816" s="117"/>
      <c r="L1816" s="117"/>
      <c r="M1816" s="117"/>
      <c r="N1816" s="117"/>
      <c r="O1816" s="117"/>
      <c r="P1816" s="137"/>
      <c r="Q1816" s="117"/>
      <c r="R1816" s="117"/>
      <c r="S1816" s="117"/>
      <c r="T1816" s="117"/>
    </row>
    <row r="1817" s="111" customFormat="1" customHeight="1" spans="4:20">
      <c r="D1817" s="117"/>
      <c r="E1817" s="117"/>
      <c r="F1817" s="117"/>
      <c r="H1817" s="117"/>
      <c r="I1817" s="117"/>
      <c r="J1817" s="117"/>
      <c r="K1817" s="117"/>
      <c r="L1817" s="117"/>
      <c r="M1817" s="117"/>
      <c r="N1817" s="117"/>
      <c r="O1817" s="117"/>
      <c r="P1817" s="137"/>
      <c r="Q1817" s="117"/>
      <c r="R1817" s="117"/>
      <c r="S1817" s="117"/>
      <c r="T1817" s="117"/>
    </row>
    <row r="1818" s="111" customFormat="1" customHeight="1" spans="4:20">
      <c r="D1818" s="117"/>
      <c r="E1818" s="117"/>
      <c r="F1818" s="117"/>
      <c r="H1818" s="117"/>
      <c r="I1818" s="117"/>
      <c r="J1818" s="117"/>
      <c r="K1818" s="117"/>
      <c r="L1818" s="117"/>
      <c r="M1818" s="117"/>
      <c r="N1818" s="117"/>
      <c r="O1818" s="117"/>
      <c r="P1818" s="137"/>
      <c r="Q1818" s="117"/>
      <c r="R1818" s="117"/>
      <c r="S1818" s="117"/>
      <c r="T1818" s="117"/>
    </row>
    <row r="1819" s="111" customFormat="1" customHeight="1" spans="4:20">
      <c r="D1819" s="117"/>
      <c r="E1819" s="117"/>
      <c r="F1819" s="117"/>
      <c r="H1819" s="117"/>
      <c r="I1819" s="117"/>
      <c r="J1819" s="117"/>
      <c r="K1819" s="117"/>
      <c r="L1819" s="117"/>
      <c r="M1819" s="117"/>
      <c r="N1819" s="117"/>
      <c r="O1819" s="117"/>
      <c r="P1819" s="137"/>
      <c r="Q1819" s="117"/>
      <c r="R1819" s="117"/>
      <c r="S1819" s="117"/>
      <c r="T1819" s="117"/>
    </row>
    <row r="1820" s="111" customFormat="1" customHeight="1" spans="4:20">
      <c r="D1820" s="117"/>
      <c r="E1820" s="117"/>
      <c r="F1820" s="117"/>
      <c r="H1820" s="117"/>
      <c r="I1820" s="117"/>
      <c r="J1820" s="117"/>
      <c r="K1820" s="117"/>
      <c r="L1820" s="117"/>
      <c r="M1820" s="117"/>
      <c r="N1820" s="117"/>
      <c r="O1820" s="117"/>
      <c r="P1820" s="137"/>
      <c r="Q1820" s="117"/>
      <c r="R1820" s="117"/>
      <c r="S1820" s="117"/>
      <c r="T1820" s="117"/>
    </row>
    <row r="1821" s="111" customFormat="1" customHeight="1" spans="4:20">
      <c r="D1821" s="117"/>
      <c r="E1821" s="117"/>
      <c r="F1821" s="117"/>
      <c r="H1821" s="117"/>
      <c r="I1821" s="117"/>
      <c r="J1821" s="117"/>
      <c r="K1821" s="117"/>
      <c r="L1821" s="117"/>
      <c r="M1821" s="117"/>
      <c r="N1821" s="117"/>
      <c r="O1821" s="117"/>
      <c r="P1821" s="137"/>
      <c r="Q1821" s="117"/>
      <c r="R1821" s="117"/>
      <c r="S1821" s="117"/>
      <c r="T1821" s="117"/>
    </row>
    <row r="1822" s="111" customFormat="1" customHeight="1" spans="4:20">
      <c r="D1822" s="117"/>
      <c r="E1822" s="117"/>
      <c r="F1822" s="117"/>
      <c r="H1822" s="117"/>
      <c r="I1822" s="117"/>
      <c r="J1822" s="117"/>
      <c r="K1822" s="117"/>
      <c r="L1822" s="117"/>
      <c r="M1822" s="117"/>
      <c r="N1822" s="117"/>
      <c r="O1822" s="117"/>
      <c r="P1822" s="137"/>
      <c r="Q1822" s="117"/>
      <c r="R1822" s="117"/>
      <c r="S1822" s="117"/>
      <c r="T1822" s="117"/>
    </row>
    <row r="1823" s="111" customFormat="1" customHeight="1" spans="4:20">
      <c r="D1823" s="117"/>
      <c r="E1823" s="117"/>
      <c r="F1823" s="117"/>
      <c r="H1823" s="117"/>
      <c r="I1823" s="117"/>
      <c r="J1823" s="117"/>
      <c r="K1823" s="117"/>
      <c r="L1823" s="117"/>
      <c r="M1823" s="117"/>
      <c r="N1823" s="117"/>
      <c r="O1823" s="117"/>
      <c r="P1823" s="137"/>
      <c r="Q1823" s="117"/>
      <c r="R1823" s="117"/>
      <c r="S1823" s="117"/>
      <c r="T1823" s="117"/>
    </row>
    <row r="1824" s="111" customFormat="1" customHeight="1" spans="4:20">
      <c r="D1824" s="117"/>
      <c r="E1824" s="117"/>
      <c r="F1824" s="117"/>
      <c r="H1824" s="117"/>
      <c r="I1824" s="117"/>
      <c r="J1824" s="117"/>
      <c r="K1824" s="117"/>
      <c r="L1824" s="117"/>
      <c r="M1824" s="117"/>
      <c r="N1824" s="117"/>
      <c r="O1824" s="117"/>
      <c r="P1824" s="137"/>
      <c r="Q1824" s="117"/>
      <c r="R1824" s="117"/>
      <c r="S1824" s="117"/>
      <c r="T1824" s="117"/>
    </row>
    <row r="1825" s="111" customFormat="1" customHeight="1" spans="4:20">
      <c r="D1825" s="117"/>
      <c r="E1825" s="117"/>
      <c r="F1825" s="117"/>
      <c r="H1825" s="117"/>
      <c r="I1825" s="117"/>
      <c r="J1825" s="117"/>
      <c r="K1825" s="117"/>
      <c r="L1825" s="117"/>
      <c r="M1825" s="117"/>
      <c r="N1825" s="117"/>
      <c r="O1825" s="117"/>
      <c r="P1825" s="137"/>
      <c r="Q1825" s="117"/>
      <c r="R1825" s="117"/>
      <c r="S1825" s="117"/>
      <c r="T1825" s="117"/>
    </row>
    <row r="1826" s="111" customFormat="1" customHeight="1" spans="4:20">
      <c r="D1826" s="117"/>
      <c r="E1826" s="117"/>
      <c r="F1826" s="117"/>
      <c r="H1826" s="117"/>
      <c r="I1826" s="117"/>
      <c r="J1826" s="117"/>
      <c r="K1826" s="117"/>
      <c r="L1826" s="117"/>
      <c r="M1826" s="117"/>
      <c r="N1826" s="117"/>
      <c r="O1826" s="117"/>
      <c r="P1826" s="137"/>
      <c r="Q1826" s="117"/>
      <c r="R1826" s="117"/>
      <c r="S1826" s="117"/>
      <c r="T1826" s="117"/>
    </row>
    <row r="1827" s="111" customFormat="1" customHeight="1" spans="4:20">
      <c r="D1827" s="117"/>
      <c r="E1827" s="117"/>
      <c r="F1827" s="117"/>
      <c r="H1827" s="117"/>
      <c r="I1827" s="117"/>
      <c r="J1827" s="117"/>
      <c r="K1827" s="117"/>
      <c r="L1827" s="117"/>
      <c r="M1827" s="117"/>
      <c r="N1827" s="117"/>
      <c r="O1827" s="117"/>
      <c r="P1827" s="137"/>
      <c r="Q1827" s="117"/>
      <c r="R1827" s="117"/>
      <c r="S1827" s="117"/>
      <c r="T1827" s="117"/>
    </row>
    <row r="1828" s="111" customFormat="1" customHeight="1" spans="4:20">
      <c r="D1828" s="117"/>
      <c r="E1828" s="117"/>
      <c r="F1828" s="117"/>
      <c r="H1828" s="117"/>
      <c r="I1828" s="117"/>
      <c r="J1828" s="117"/>
      <c r="K1828" s="117"/>
      <c r="L1828" s="117"/>
      <c r="M1828" s="117"/>
      <c r="N1828" s="117"/>
      <c r="O1828" s="117"/>
      <c r="P1828" s="137"/>
      <c r="Q1828" s="117"/>
      <c r="R1828" s="117"/>
      <c r="S1828" s="117"/>
      <c r="T1828" s="117"/>
    </row>
    <row r="1829" s="111" customFormat="1" customHeight="1" spans="4:20">
      <c r="D1829" s="117"/>
      <c r="E1829" s="117"/>
      <c r="F1829" s="117"/>
      <c r="H1829" s="117"/>
      <c r="I1829" s="117"/>
      <c r="J1829" s="117"/>
      <c r="K1829" s="117"/>
      <c r="L1829" s="117"/>
      <c r="M1829" s="117"/>
      <c r="N1829" s="117"/>
      <c r="O1829" s="117"/>
      <c r="P1829" s="137"/>
      <c r="Q1829" s="117"/>
      <c r="R1829" s="117"/>
      <c r="S1829" s="117"/>
      <c r="T1829" s="117"/>
    </row>
    <row r="1830" s="111" customFormat="1" customHeight="1" spans="4:20">
      <c r="D1830" s="117"/>
      <c r="E1830" s="117"/>
      <c r="F1830" s="117"/>
      <c r="H1830" s="117"/>
      <c r="I1830" s="117"/>
      <c r="J1830" s="117"/>
      <c r="K1830" s="117"/>
      <c r="L1830" s="117"/>
      <c r="M1830" s="117"/>
      <c r="N1830" s="117"/>
      <c r="O1830" s="117"/>
      <c r="P1830" s="137"/>
      <c r="Q1830" s="117"/>
      <c r="R1830" s="117"/>
      <c r="S1830" s="117"/>
      <c r="T1830" s="117"/>
    </row>
    <row r="1831" s="111" customFormat="1" customHeight="1" spans="4:20">
      <c r="D1831" s="117"/>
      <c r="E1831" s="117"/>
      <c r="F1831" s="117"/>
      <c r="H1831" s="117"/>
      <c r="I1831" s="117"/>
      <c r="J1831" s="117"/>
      <c r="K1831" s="117"/>
      <c r="L1831" s="117"/>
      <c r="M1831" s="117"/>
      <c r="N1831" s="117"/>
      <c r="O1831" s="117"/>
      <c r="P1831" s="137"/>
      <c r="Q1831" s="117"/>
      <c r="R1831" s="117"/>
      <c r="S1831" s="117"/>
      <c r="T1831" s="117"/>
    </row>
    <row r="1832" s="111" customFormat="1" customHeight="1" spans="4:20">
      <c r="D1832" s="117"/>
      <c r="E1832" s="117"/>
      <c r="F1832" s="117"/>
      <c r="H1832" s="117"/>
      <c r="I1832" s="117"/>
      <c r="J1832" s="117"/>
      <c r="K1832" s="117"/>
      <c r="L1832" s="117"/>
      <c r="M1832" s="117"/>
      <c r="N1832" s="117"/>
      <c r="O1832" s="117"/>
      <c r="P1832" s="137"/>
      <c r="Q1832" s="117"/>
      <c r="R1832" s="117"/>
      <c r="S1832" s="117"/>
      <c r="T1832" s="117"/>
    </row>
    <row r="1833" s="111" customFormat="1" customHeight="1" spans="4:20">
      <c r="D1833" s="117"/>
      <c r="E1833" s="117"/>
      <c r="F1833" s="117"/>
      <c r="H1833" s="117"/>
      <c r="I1833" s="117"/>
      <c r="J1833" s="117"/>
      <c r="K1833" s="117"/>
      <c r="L1833" s="117"/>
      <c r="M1833" s="117"/>
      <c r="N1833" s="117"/>
      <c r="O1833" s="117"/>
      <c r="P1833" s="137"/>
      <c r="Q1833" s="117"/>
      <c r="R1833" s="117"/>
      <c r="S1833" s="117"/>
      <c r="T1833" s="117"/>
    </row>
    <row r="1834" s="111" customFormat="1" customHeight="1" spans="4:20">
      <c r="D1834" s="117"/>
      <c r="E1834" s="117"/>
      <c r="F1834" s="117"/>
      <c r="H1834" s="117"/>
      <c r="I1834" s="117"/>
      <c r="J1834" s="117"/>
      <c r="K1834" s="117"/>
      <c r="L1834" s="117"/>
      <c r="M1834" s="117"/>
      <c r="N1834" s="117"/>
      <c r="O1834" s="117"/>
      <c r="P1834" s="137"/>
      <c r="Q1834" s="117"/>
      <c r="R1834" s="117"/>
      <c r="S1834" s="117"/>
      <c r="T1834" s="117"/>
    </row>
    <row r="1835" s="111" customFormat="1" customHeight="1" spans="4:20">
      <c r="D1835" s="117"/>
      <c r="E1835" s="117"/>
      <c r="F1835" s="117"/>
      <c r="H1835" s="117"/>
      <c r="I1835" s="117"/>
      <c r="J1835" s="117"/>
      <c r="K1835" s="117"/>
      <c r="L1835" s="117"/>
      <c r="M1835" s="117"/>
      <c r="N1835" s="117"/>
      <c r="O1835" s="117"/>
      <c r="P1835" s="137"/>
      <c r="Q1835" s="117"/>
      <c r="R1835" s="117"/>
      <c r="S1835" s="117"/>
      <c r="T1835" s="117"/>
    </row>
    <row r="1836" s="111" customFormat="1" customHeight="1" spans="4:20">
      <c r="D1836" s="117"/>
      <c r="E1836" s="117"/>
      <c r="F1836" s="117"/>
      <c r="H1836" s="117"/>
      <c r="I1836" s="117"/>
      <c r="J1836" s="117"/>
      <c r="K1836" s="117"/>
      <c r="L1836" s="117"/>
      <c r="M1836" s="117"/>
      <c r="N1836" s="117"/>
      <c r="O1836" s="117"/>
      <c r="P1836" s="137"/>
      <c r="Q1836" s="117"/>
      <c r="R1836" s="117"/>
      <c r="S1836" s="117"/>
      <c r="T1836" s="117"/>
    </row>
    <row r="1837" s="111" customFormat="1" customHeight="1" spans="4:20">
      <c r="D1837" s="117"/>
      <c r="E1837" s="117"/>
      <c r="F1837" s="117"/>
      <c r="H1837" s="117"/>
      <c r="I1837" s="117"/>
      <c r="J1837" s="117"/>
      <c r="K1837" s="117"/>
      <c r="L1837" s="117"/>
      <c r="M1837" s="117"/>
      <c r="N1837" s="117"/>
      <c r="O1837" s="117"/>
      <c r="P1837" s="137"/>
      <c r="Q1837" s="117"/>
      <c r="R1837" s="117"/>
      <c r="S1837" s="117"/>
      <c r="T1837" s="117"/>
    </row>
    <row r="1838" s="111" customFormat="1" customHeight="1" spans="4:20">
      <c r="D1838" s="117"/>
      <c r="E1838" s="117"/>
      <c r="F1838" s="117"/>
      <c r="H1838" s="117"/>
      <c r="I1838" s="117"/>
      <c r="J1838" s="117"/>
      <c r="K1838" s="117"/>
      <c r="L1838" s="117"/>
      <c r="M1838" s="117"/>
      <c r="N1838" s="117"/>
      <c r="O1838" s="117"/>
      <c r="P1838" s="137"/>
      <c r="Q1838" s="117"/>
      <c r="R1838" s="117"/>
      <c r="S1838" s="117"/>
      <c r="T1838" s="117"/>
    </row>
    <row r="1839" s="111" customFormat="1" customHeight="1" spans="4:20">
      <c r="D1839" s="117"/>
      <c r="E1839" s="117"/>
      <c r="F1839" s="117"/>
      <c r="H1839" s="117"/>
      <c r="I1839" s="117"/>
      <c r="J1839" s="117"/>
      <c r="K1839" s="117"/>
      <c r="L1839" s="117"/>
      <c r="M1839" s="117"/>
      <c r="N1839" s="117"/>
      <c r="O1839" s="117"/>
      <c r="P1839" s="137"/>
      <c r="Q1839" s="117"/>
      <c r="R1839" s="117"/>
      <c r="S1839" s="117"/>
      <c r="T1839" s="117"/>
    </row>
    <row r="1840" s="111" customFormat="1" customHeight="1" spans="4:20">
      <c r="D1840" s="117"/>
      <c r="E1840" s="117"/>
      <c r="F1840" s="117"/>
      <c r="H1840" s="117"/>
      <c r="I1840" s="117"/>
      <c r="J1840" s="117"/>
      <c r="K1840" s="117"/>
      <c r="L1840" s="117"/>
      <c r="M1840" s="117"/>
      <c r="N1840" s="117"/>
      <c r="O1840" s="117"/>
      <c r="P1840" s="137"/>
      <c r="Q1840" s="117"/>
      <c r="R1840" s="117"/>
      <c r="S1840" s="117"/>
      <c r="T1840" s="117"/>
    </row>
    <row r="1841" s="111" customFormat="1" customHeight="1" spans="4:20">
      <c r="D1841" s="117"/>
      <c r="E1841" s="117"/>
      <c r="F1841" s="117"/>
      <c r="H1841" s="117"/>
      <c r="I1841" s="117"/>
      <c r="J1841" s="117"/>
      <c r="K1841" s="117"/>
      <c r="L1841" s="117"/>
      <c r="M1841" s="117"/>
      <c r="N1841" s="117"/>
      <c r="O1841" s="117"/>
      <c r="P1841" s="137"/>
      <c r="Q1841" s="117"/>
      <c r="R1841" s="117"/>
      <c r="S1841" s="117"/>
      <c r="T1841" s="117"/>
    </row>
    <row r="1842" s="111" customFormat="1" customHeight="1" spans="4:20">
      <c r="D1842" s="117"/>
      <c r="E1842" s="117"/>
      <c r="F1842" s="117"/>
      <c r="H1842" s="117"/>
      <c r="I1842" s="117"/>
      <c r="J1842" s="117"/>
      <c r="K1842" s="117"/>
      <c r="L1842" s="117"/>
      <c r="M1842" s="117"/>
      <c r="N1842" s="117"/>
      <c r="O1842" s="117"/>
      <c r="P1842" s="137"/>
      <c r="Q1842" s="117"/>
      <c r="R1842" s="117"/>
      <c r="S1842" s="117"/>
      <c r="T1842" s="117"/>
    </row>
    <row r="1843" s="111" customFormat="1" customHeight="1" spans="4:20">
      <c r="D1843" s="117"/>
      <c r="E1843" s="117"/>
      <c r="F1843" s="117"/>
      <c r="H1843" s="117"/>
      <c r="I1843" s="117"/>
      <c r="J1843" s="117"/>
      <c r="K1843" s="117"/>
      <c r="L1843" s="117"/>
      <c r="M1843" s="117"/>
      <c r="N1843" s="117"/>
      <c r="O1843" s="117"/>
      <c r="P1843" s="137"/>
      <c r="Q1843" s="117"/>
      <c r="R1843" s="117"/>
      <c r="S1843" s="117"/>
      <c r="T1843" s="117"/>
    </row>
    <row r="1844" s="111" customFormat="1" customHeight="1" spans="4:20">
      <c r="D1844" s="117"/>
      <c r="E1844" s="117"/>
      <c r="F1844" s="117"/>
      <c r="H1844" s="117"/>
      <c r="I1844" s="117"/>
      <c r="J1844" s="117"/>
      <c r="K1844" s="117"/>
      <c r="L1844" s="117"/>
      <c r="M1844" s="117"/>
      <c r="N1844" s="117"/>
      <c r="O1844" s="117"/>
      <c r="P1844" s="137"/>
      <c r="Q1844" s="117"/>
      <c r="R1844" s="117"/>
      <c r="S1844" s="117"/>
      <c r="T1844" s="117"/>
    </row>
    <row r="1845" s="111" customFormat="1" customHeight="1" spans="4:20">
      <c r="D1845" s="117"/>
      <c r="E1845" s="117"/>
      <c r="F1845" s="117"/>
      <c r="H1845" s="117"/>
      <c r="I1845" s="117"/>
      <c r="J1845" s="117"/>
      <c r="K1845" s="117"/>
      <c r="L1845" s="117"/>
      <c r="M1845" s="117"/>
      <c r="N1845" s="117"/>
      <c r="O1845" s="117"/>
      <c r="P1845" s="137"/>
      <c r="Q1845" s="117"/>
      <c r="R1845" s="117"/>
      <c r="S1845" s="117"/>
      <c r="T1845" s="117"/>
    </row>
    <row r="1846" s="111" customFormat="1" customHeight="1" spans="4:20">
      <c r="D1846" s="117"/>
      <c r="E1846" s="117"/>
      <c r="F1846" s="117"/>
      <c r="H1846" s="117"/>
      <c r="I1846" s="117"/>
      <c r="J1846" s="117"/>
      <c r="K1846" s="117"/>
      <c r="L1846" s="117"/>
      <c r="M1846" s="117"/>
      <c r="N1846" s="117"/>
      <c r="O1846" s="117"/>
      <c r="P1846" s="137"/>
      <c r="Q1846" s="117"/>
      <c r="R1846" s="117"/>
      <c r="S1846" s="117"/>
      <c r="T1846" s="117"/>
    </row>
    <row r="1847" s="111" customFormat="1" customHeight="1" spans="4:20">
      <c r="D1847" s="117"/>
      <c r="E1847" s="117"/>
      <c r="F1847" s="117"/>
      <c r="H1847" s="117"/>
      <c r="I1847" s="117"/>
      <c r="J1847" s="117"/>
      <c r="K1847" s="117"/>
      <c r="L1847" s="117"/>
      <c r="M1847" s="117"/>
      <c r="N1847" s="117"/>
      <c r="O1847" s="117"/>
      <c r="P1847" s="137"/>
      <c r="Q1847" s="117"/>
      <c r="R1847" s="117"/>
      <c r="S1847" s="117"/>
      <c r="T1847" s="117"/>
    </row>
    <row r="1848" s="111" customFormat="1" customHeight="1" spans="4:20">
      <c r="D1848" s="117"/>
      <c r="E1848" s="117"/>
      <c r="F1848" s="117"/>
      <c r="H1848" s="117"/>
      <c r="I1848" s="117"/>
      <c r="J1848" s="117"/>
      <c r="K1848" s="117"/>
      <c r="L1848" s="117"/>
      <c r="M1848" s="117"/>
      <c r="N1848" s="117"/>
      <c r="O1848" s="117"/>
      <c r="P1848" s="137"/>
      <c r="Q1848" s="117"/>
      <c r="R1848" s="117"/>
      <c r="S1848" s="117"/>
      <c r="T1848" s="117"/>
    </row>
    <row r="1849" s="111" customFormat="1" customHeight="1" spans="4:20">
      <c r="D1849" s="117"/>
      <c r="E1849" s="117"/>
      <c r="F1849" s="117"/>
      <c r="H1849" s="117"/>
      <c r="I1849" s="117"/>
      <c r="J1849" s="117"/>
      <c r="K1849" s="117"/>
      <c r="L1849" s="117"/>
      <c r="M1849" s="117"/>
      <c r="N1849" s="117"/>
      <c r="O1849" s="117"/>
      <c r="P1849" s="137"/>
      <c r="Q1849" s="117"/>
      <c r="R1849" s="117"/>
      <c r="S1849" s="117"/>
      <c r="T1849" s="117"/>
    </row>
    <row r="1850" s="111" customFormat="1" customHeight="1" spans="4:20">
      <c r="D1850" s="117"/>
      <c r="E1850" s="117"/>
      <c r="F1850" s="117"/>
      <c r="H1850" s="117"/>
      <c r="I1850" s="117"/>
      <c r="J1850" s="117"/>
      <c r="K1850" s="117"/>
      <c r="L1850" s="117"/>
      <c r="M1850" s="117"/>
      <c r="N1850" s="117"/>
      <c r="O1850" s="117"/>
      <c r="P1850" s="137"/>
      <c r="Q1850" s="117"/>
      <c r="R1850" s="117"/>
      <c r="S1850" s="117"/>
      <c r="T1850" s="117"/>
    </row>
    <row r="1851" s="111" customFormat="1" customHeight="1" spans="4:20">
      <c r="D1851" s="117"/>
      <c r="E1851" s="117"/>
      <c r="F1851" s="117"/>
      <c r="H1851" s="117"/>
      <c r="I1851" s="117"/>
      <c r="J1851" s="117"/>
      <c r="K1851" s="117"/>
      <c r="L1851" s="117"/>
      <c r="M1851" s="117"/>
      <c r="N1851" s="117"/>
      <c r="O1851" s="117"/>
      <c r="P1851" s="137"/>
      <c r="Q1851" s="117"/>
      <c r="R1851" s="117"/>
      <c r="S1851" s="117"/>
      <c r="T1851" s="117"/>
    </row>
    <row r="1852" s="111" customFormat="1" customHeight="1" spans="4:20">
      <c r="D1852" s="117"/>
      <c r="E1852" s="117"/>
      <c r="F1852" s="117"/>
      <c r="H1852" s="117"/>
      <c r="I1852" s="117"/>
      <c r="J1852" s="117"/>
      <c r="K1852" s="117"/>
      <c r="L1852" s="117"/>
      <c r="M1852" s="117"/>
      <c r="N1852" s="117"/>
      <c r="O1852" s="117"/>
      <c r="P1852" s="137"/>
      <c r="Q1852" s="117"/>
      <c r="R1852" s="117"/>
      <c r="S1852" s="117"/>
      <c r="T1852" s="117"/>
    </row>
    <row r="1853" s="111" customFormat="1" customHeight="1" spans="4:20">
      <c r="D1853" s="117"/>
      <c r="E1853" s="117"/>
      <c r="F1853" s="117"/>
      <c r="H1853" s="117"/>
      <c r="I1853" s="117"/>
      <c r="J1853" s="117"/>
      <c r="K1853" s="117"/>
      <c r="L1853" s="117"/>
      <c r="M1853" s="117"/>
      <c r="N1853" s="117"/>
      <c r="O1853" s="117"/>
      <c r="P1853" s="137"/>
      <c r="Q1853" s="117"/>
      <c r="R1853" s="117"/>
      <c r="S1853" s="117"/>
      <c r="T1853" s="117"/>
    </row>
    <row r="1854" s="111" customFormat="1" customHeight="1" spans="4:20">
      <c r="D1854" s="117"/>
      <c r="E1854" s="117"/>
      <c r="F1854" s="117"/>
      <c r="H1854" s="117"/>
      <c r="I1854" s="117"/>
      <c r="J1854" s="117"/>
      <c r="K1854" s="117"/>
      <c r="L1854" s="117"/>
      <c r="M1854" s="117"/>
      <c r="N1854" s="117"/>
      <c r="O1854" s="117"/>
      <c r="P1854" s="137"/>
      <c r="Q1854" s="117"/>
      <c r="R1854" s="117"/>
      <c r="S1854" s="117"/>
      <c r="T1854" s="117"/>
    </row>
    <row r="1855" s="111" customFormat="1" customHeight="1" spans="4:20">
      <c r="D1855" s="117"/>
      <c r="E1855" s="117"/>
      <c r="F1855" s="117"/>
      <c r="H1855" s="117"/>
      <c r="I1855" s="117"/>
      <c r="J1855" s="117"/>
      <c r="K1855" s="117"/>
      <c r="L1855" s="117"/>
      <c r="M1855" s="117"/>
      <c r="N1855" s="117"/>
      <c r="O1855" s="117"/>
      <c r="P1855" s="137"/>
      <c r="Q1855" s="117"/>
      <c r="R1855" s="117"/>
      <c r="S1855" s="117"/>
      <c r="T1855" s="117"/>
    </row>
    <row r="1856" s="111" customFormat="1" customHeight="1" spans="4:20">
      <c r="D1856" s="117"/>
      <c r="E1856" s="117"/>
      <c r="F1856" s="117"/>
      <c r="H1856" s="117"/>
      <c r="I1856" s="117"/>
      <c r="J1856" s="117"/>
      <c r="K1856" s="117"/>
      <c r="L1856" s="117"/>
      <c r="M1856" s="117"/>
      <c r="N1856" s="117"/>
      <c r="O1856" s="117"/>
      <c r="P1856" s="137"/>
      <c r="Q1856" s="117"/>
      <c r="R1856" s="117"/>
      <c r="S1856" s="117"/>
      <c r="T1856" s="117"/>
    </row>
    <row r="1857" s="111" customFormat="1" customHeight="1" spans="4:20">
      <c r="D1857" s="117"/>
      <c r="E1857" s="117"/>
      <c r="F1857" s="117"/>
      <c r="H1857" s="117"/>
      <c r="I1857" s="117"/>
      <c r="J1857" s="117"/>
      <c r="K1857" s="117"/>
      <c r="L1857" s="117"/>
      <c r="M1857" s="117"/>
      <c r="N1857" s="117"/>
      <c r="O1857" s="117"/>
      <c r="P1857" s="137"/>
      <c r="Q1857" s="117"/>
      <c r="R1857" s="117"/>
      <c r="S1857" s="117"/>
      <c r="T1857" s="117"/>
    </row>
    <row r="1858" s="111" customFormat="1" customHeight="1" spans="4:20">
      <c r="D1858" s="117"/>
      <c r="E1858" s="117"/>
      <c r="F1858" s="117"/>
      <c r="H1858" s="117"/>
      <c r="I1858" s="117"/>
      <c r="J1858" s="117"/>
      <c r="K1858" s="117"/>
      <c r="L1858" s="117"/>
      <c r="M1858" s="117"/>
      <c r="N1858" s="117"/>
      <c r="O1858" s="117"/>
      <c r="P1858" s="137"/>
      <c r="Q1858" s="117"/>
      <c r="R1858" s="117"/>
      <c r="S1858" s="117"/>
      <c r="T1858" s="117"/>
    </row>
    <row r="1859" s="111" customFormat="1" customHeight="1" spans="4:20">
      <c r="D1859" s="117"/>
      <c r="E1859" s="117"/>
      <c r="F1859" s="117"/>
      <c r="H1859" s="117"/>
      <c r="I1859" s="117"/>
      <c r="J1859" s="117"/>
      <c r="K1859" s="117"/>
      <c r="L1859" s="117"/>
      <c r="M1859" s="117"/>
      <c r="N1859" s="117"/>
      <c r="O1859" s="117"/>
      <c r="P1859" s="137"/>
      <c r="Q1859" s="117"/>
      <c r="R1859" s="117"/>
      <c r="S1859" s="117"/>
      <c r="T1859" s="117"/>
    </row>
    <row r="1860" s="111" customFormat="1" customHeight="1" spans="4:20">
      <c r="D1860" s="117"/>
      <c r="E1860" s="117"/>
      <c r="F1860" s="117"/>
      <c r="H1860" s="117"/>
      <c r="I1860" s="117"/>
      <c r="J1860" s="117"/>
      <c r="K1860" s="117"/>
      <c r="L1860" s="117"/>
      <c r="M1860" s="117"/>
      <c r="N1860" s="117"/>
      <c r="O1860" s="117"/>
      <c r="P1860" s="137"/>
      <c r="Q1860" s="117"/>
      <c r="R1860" s="117"/>
      <c r="S1860" s="117"/>
      <c r="T1860" s="117"/>
    </row>
    <row r="1861" s="111" customFormat="1" customHeight="1" spans="4:20">
      <c r="D1861" s="117"/>
      <c r="E1861" s="117"/>
      <c r="F1861" s="117"/>
      <c r="H1861" s="117"/>
      <c r="I1861" s="117"/>
      <c r="J1861" s="117"/>
      <c r="K1861" s="117"/>
      <c r="L1861" s="117"/>
      <c r="M1861" s="117"/>
      <c r="N1861" s="117"/>
      <c r="O1861" s="117"/>
      <c r="P1861" s="137"/>
      <c r="Q1861" s="117"/>
      <c r="R1861" s="117"/>
      <c r="S1861" s="117"/>
      <c r="T1861" s="117"/>
    </row>
    <row r="1862" s="111" customFormat="1" customHeight="1" spans="4:20">
      <c r="D1862" s="117"/>
      <c r="E1862" s="117"/>
      <c r="F1862" s="117"/>
      <c r="H1862" s="117"/>
      <c r="I1862" s="117"/>
      <c r="J1862" s="117"/>
      <c r="K1862" s="117"/>
      <c r="L1862" s="117"/>
      <c r="M1862" s="117"/>
      <c r="N1862" s="117"/>
      <c r="O1862" s="117"/>
      <c r="P1862" s="137"/>
      <c r="Q1862" s="117"/>
      <c r="R1862" s="117"/>
      <c r="S1862" s="117"/>
      <c r="T1862" s="117"/>
    </row>
    <row r="1863" s="111" customFormat="1" customHeight="1" spans="4:20">
      <c r="D1863" s="117"/>
      <c r="E1863" s="117"/>
      <c r="F1863" s="117"/>
      <c r="H1863" s="117"/>
      <c r="I1863" s="117"/>
      <c r="J1863" s="117"/>
      <c r="K1863" s="117"/>
      <c r="L1863" s="117"/>
      <c r="M1863" s="117"/>
      <c r="N1863" s="117"/>
      <c r="O1863" s="117"/>
      <c r="P1863" s="137"/>
      <c r="Q1863" s="117"/>
      <c r="R1863" s="117"/>
      <c r="S1863" s="117"/>
      <c r="T1863" s="117"/>
    </row>
    <row r="1864" s="111" customFormat="1" customHeight="1" spans="4:20">
      <c r="D1864" s="117"/>
      <c r="E1864" s="117"/>
      <c r="F1864" s="117"/>
      <c r="H1864" s="117"/>
      <c r="I1864" s="117"/>
      <c r="J1864" s="117"/>
      <c r="K1864" s="117"/>
      <c r="L1864" s="117"/>
      <c r="M1864" s="117"/>
      <c r="N1864" s="117"/>
      <c r="O1864" s="117"/>
      <c r="P1864" s="137"/>
      <c r="Q1864" s="117"/>
      <c r="R1864" s="117"/>
      <c r="S1864" s="117"/>
      <c r="T1864" s="117"/>
    </row>
    <row r="1865" s="111" customFormat="1" customHeight="1" spans="4:20">
      <c r="D1865" s="117"/>
      <c r="E1865" s="117"/>
      <c r="F1865" s="117"/>
      <c r="H1865" s="117"/>
      <c r="I1865" s="117"/>
      <c r="J1865" s="117"/>
      <c r="K1865" s="117"/>
      <c r="L1865" s="117"/>
      <c r="M1865" s="117"/>
      <c r="N1865" s="117"/>
      <c r="O1865" s="117"/>
      <c r="P1865" s="137"/>
      <c r="Q1865" s="117"/>
      <c r="R1865" s="117"/>
      <c r="S1865" s="117"/>
      <c r="T1865" s="117"/>
    </row>
    <row r="1866" s="111" customFormat="1" customHeight="1" spans="4:20">
      <c r="D1866" s="117"/>
      <c r="E1866" s="117"/>
      <c r="F1866" s="117"/>
      <c r="H1866" s="117"/>
      <c r="I1866" s="117"/>
      <c r="J1866" s="117"/>
      <c r="K1866" s="117"/>
      <c r="L1866" s="117"/>
      <c r="M1866" s="117"/>
      <c r="N1866" s="117"/>
      <c r="O1866" s="117"/>
      <c r="P1866" s="137"/>
      <c r="Q1866" s="117"/>
      <c r="R1866" s="117"/>
      <c r="S1866" s="117"/>
      <c r="T1866" s="117"/>
    </row>
    <row r="1867" s="111" customFormat="1" customHeight="1" spans="4:20">
      <c r="D1867" s="117"/>
      <c r="E1867" s="117"/>
      <c r="F1867" s="117"/>
      <c r="H1867" s="117"/>
      <c r="I1867" s="117"/>
      <c r="J1867" s="117"/>
      <c r="K1867" s="117"/>
      <c r="L1867" s="117"/>
      <c r="M1867" s="117"/>
      <c r="N1867" s="117"/>
      <c r="O1867" s="117"/>
      <c r="P1867" s="137"/>
      <c r="Q1867" s="117"/>
      <c r="R1867" s="117"/>
      <c r="S1867" s="117"/>
      <c r="T1867" s="117"/>
    </row>
    <row r="1868" s="111" customFormat="1" customHeight="1" spans="4:20">
      <c r="D1868" s="117"/>
      <c r="E1868" s="117"/>
      <c r="F1868" s="117"/>
      <c r="H1868" s="117"/>
      <c r="I1868" s="117"/>
      <c r="J1868" s="117"/>
      <c r="K1868" s="117"/>
      <c r="L1868" s="117"/>
      <c r="M1868" s="117"/>
      <c r="N1868" s="117"/>
      <c r="O1868" s="117"/>
      <c r="P1868" s="137"/>
      <c r="Q1868" s="117"/>
      <c r="R1868" s="117"/>
      <c r="S1868" s="117"/>
      <c r="T1868" s="117"/>
    </row>
    <row r="1869" s="111" customFormat="1" customHeight="1" spans="4:20">
      <c r="D1869" s="117"/>
      <c r="E1869" s="117"/>
      <c r="F1869" s="117"/>
      <c r="H1869" s="117"/>
      <c r="I1869" s="117"/>
      <c r="J1869" s="117"/>
      <c r="K1869" s="117"/>
      <c r="L1869" s="117"/>
      <c r="M1869" s="117"/>
      <c r="N1869" s="117"/>
      <c r="O1869" s="117"/>
      <c r="P1869" s="137"/>
      <c r="Q1869" s="117"/>
      <c r="R1869" s="117"/>
      <c r="S1869" s="117"/>
      <c r="T1869" s="117"/>
    </row>
    <row r="1870" s="111" customFormat="1" customHeight="1" spans="4:20">
      <c r="D1870" s="117"/>
      <c r="E1870" s="117"/>
      <c r="F1870" s="117"/>
      <c r="H1870" s="117"/>
      <c r="I1870" s="117"/>
      <c r="J1870" s="117"/>
      <c r="K1870" s="117"/>
      <c r="L1870" s="117"/>
      <c r="M1870" s="117"/>
      <c r="N1870" s="117"/>
      <c r="O1870" s="117"/>
      <c r="P1870" s="137"/>
      <c r="Q1870" s="117"/>
      <c r="R1870" s="117"/>
      <c r="S1870" s="117"/>
      <c r="T1870" s="117"/>
    </row>
    <row r="1871" s="111" customFormat="1" customHeight="1" spans="4:20">
      <c r="D1871" s="117"/>
      <c r="E1871" s="117"/>
      <c r="F1871" s="117"/>
      <c r="H1871" s="117"/>
      <c r="I1871" s="117"/>
      <c r="J1871" s="117"/>
      <c r="K1871" s="117"/>
      <c r="L1871" s="117"/>
      <c r="M1871" s="117"/>
      <c r="N1871" s="117"/>
      <c r="O1871" s="117"/>
      <c r="P1871" s="137"/>
      <c r="Q1871" s="117"/>
      <c r="R1871" s="117"/>
      <c r="S1871" s="117"/>
      <c r="T1871" s="117"/>
    </row>
    <row r="1872" s="111" customFormat="1" customHeight="1" spans="4:20">
      <c r="D1872" s="117"/>
      <c r="E1872" s="117"/>
      <c r="F1872" s="117"/>
      <c r="H1872" s="117"/>
      <c r="I1872" s="117"/>
      <c r="J1872" s="117"/>
      <c r="K1872" s="117"/>
      <c r="L1872" s="117"/>
      <c r="M1872" s="117"/>
      <c r="N1872" s="117"/>
      <c r="O1872" s="117"/>
      <c r="P1872" s="137"/>
      <c r="Q1872" s="117"/>
      <c r="R1872" s="117"/>
      <c r="S1872" s="117"/>
      <c r="T1872" s="117"/>
    </row>
    <row r="1873" s="111" customFormat="1" customHeight="1" spans="4:20">
      <c r="D1873" s="117"/>
      <c r="E1873" s="117"/>
      <c r="F1873" s="117"/>
      <c r="H1873" s="117"/>
      <c r="I1873" s="117"/>
      <c r="J1873" s="117"/>
      <c r="K1873" s="117"/>
      <c r="L1873" s="117"/>
      <c r="M1873" s="117"/>
      <c r="N1873" s="117"/>
      <c r="O1873" s="117"/>
      <c r="P1873" s="137"/>
      <c r="Q1873" s="117"/>
      <c r="R1873" s="117"/>
      <c r="S1873" s="117"/>
      <c r="T1873" s="117"/>
    </row>
    <row r="1874" s="111" customFormat="1" customHeight="1" spans="4:20">
      <c r="D1874" s="117"/>
      <c r="E1874" s="117"/>
      <c r="F1874" s="117"/>
      <c r="H1874" s="117"/>
      <c r="I1874" s="117"/>
      <c r="J1874" s="117"/>
      <c r="K1874" s="117"/>
      <c r="L1874" s="117"/>
      <c r="M1874" s="117"/>
      <c r="N1874" s="117"/>
      <c r="O1874" s="117"/>
      <c r="P1874" s="137"/>
      <c r="Q1874" s="117"/>
      <c r="R1874" s="117"/>
      <c r="S1874" s="117"/>
      <c r="T1874" s="117"/>
    </row>
    <row r="1875" s="111" customFormat="1" customHeight="1" spans="4:20">
      <c r="D1875" s="117"/>
      <c r="E1875" s="117"/>
      <c r="F1875" s="117"/>
      <c r="H1875" s="117"/>
      <c r="I1875" s="117"/>
      <c r="J1875" s="117"/>
      <c r="K1875" s="117"/>
      <c r="L1875" s="117"/>
      <c r="M1875" s="117"/>
      <c r="N1875" s="117"/>
      <c r="O1875" s="117"/>
      <c r="P1875" s="137"/>
      <c r="Q1875" s="117"/>
      <c r="R1875" s="117"/>
      <c r="S1875" s="117"/>
      <c r="T1875" s="117"/>
    </row>
    <row r="1876" s="111" customFormat="1" customHeight="1" spans="4:20">
      <c r="D1876" s="117"/>
      <c r="E1876" s="117"/>
      <c r="F1876" s="117"/>
      <c r="H1876" s="117"/>
      <c r="I1876" s="117"/>
      <c r="J1876" s="117"/>
      <c r="K1876" s="117"/>
      <c r="L1876" s="117"/>
      <c r="M1876" s="117"/>
      <c r="N1876" s="117"/>
      <c r="O1876" s="117"/>
      <c r="P1876" s="137"/>
      <c r="Q1876" s="117"/>
      <c r="R1876" s="117"/>
      <c r="S1876" s="117"/>
      <c r="T1876" s="117"/>
    </row>
    <row r="1877" s="111" customFormat="1" customHeight="1" spans="4:20">
      <c r="D1877" s="117"/>
      <c r="E1877" s="117"/>
      <c r="F1877" s="117"/>
      <c r="H1877" s="117"/>
      <c r="I1877" s="117"/>
      <c r="J1877" s="117"/>
      <c r="K1877" s="117"/>
      <c r="L1877" s="117"/>
      <c r="M1877" s="117"/>
      <c r="N1877" s="117"/>
      <c r="O1877" s="117"/>
      <c r="P1877" s="137"/>
      <c r="Q1877" s="117"/>
      <c r="R1877" s="117"/>
      <c r="S1877" s="117"/>
      <c r="T1877" s="117"/>
    </row>
    <row r="1878" s="111" customFormat="1" customHeight="1" spans="4:20">
      <c r="D1878" s="117"/>
      <c r="E1878" s="117"/>
      <c r="F1878" s="117"/>
      <c r="H1878" s="117"/>
      <c r="I1878" s="117"/>
      <c r="J1878" s="117"/>
      <c r="K1878" s="117"/>
      <c r="L1878" s="117"/>
      <c r="M1878" s="117"/>
      <c r="N1878" s="117"/>
      <c r="O1878" s="117"/>
      <c r="P1878" s="137"/>
      <c r="Q1878" s="117"/>
      <c r="R1878" s="117"/>
      <c r="S1878" s="117"/>
      <c r="T1878" s="117"/>
    </row>
    <row r="1879" s="111" customFormat="1" customHeight="1" spans="4:20">
      <c r="D1879" s="117"/>
      <c r="E1879" s="117"/>
      <c r="F1879" s="117"/>
      <c r="H1879" s="117"/>
      <c r="I1879" s="117"/>
      <c r="J1879" s="117"/>
      <c r="K1879" s="117"/>
      <c r="L1879" s="117"/>
      <c r="M1879" s="117"/>
      <c r="N1879" s="117"/>
      <c r="O1879" s="117"/>
      <c r="P1879" s="137"/>
      <c r="Q1879" s="117"/>
      <c r="R1879" s="117"/>
      <c r="S1879" s="117"/>
      <c r="T1879" s="117"/>
    </row>
    <row r="1880" s="111" customFormat="1" customHeight="1" spans="4:20">
      <c r="D1880" s="117"/>
      <c r="E1880" s="117"/>
      <c r="F1880" s="117"/>
      <c r="H1880" s="117"/>
      <c r="I1880" s="117"/>
      <c r="J1880" s="117"/>
      <c r="K1880" s="117"/>
      <c r="L1880" s="117"/>
      <c r="M1880" s="117"/>
      <c r="N1880" s="117"/>
      <c r="O1880" s="117"/>
      <c r="P1880" s="137"/>
      <c r="Q1880" s="117"/>
      <c r="R1880" s="117"/>
      <c r="S1880" s="117"/>
      <c r="T1880" s="117"/>
    </row>
    <row r="1881" s="111" customFormat="1" customHeight="1" spans="4:20">
      <c r="D1881" s="117"/>
      <c r="E1881" s="117"/>
      <c r="F1881" s="117"/>
      <c r="H1881" s="117"/>
      <c r="I1881" s="117"/>
      <c r="J1881" s="117"/>
      <c r="K1881" s="117"/>
      <c r="L1881" s="117"/>
      <c r="M1881" s="117"/>
      <c r="N1881" s="117"/>
      <c r="O1881" s="117"/>
      <c r="P1881" s="137"/>
      <c r="Q1881" s="117"/>
      <c r="R1881" s="117"/>
      <c r="S1881" s="117"/>
      <c r="T1881" s="117"/>
    </row>
    <row r="1882" s="111" customFormat="1" customHeight="1" spans="4:20">
      <c r="D1882" s="117"/>
      <c r="E1882" s="117"/>
      <c r="F1882" s="117"/>
      <c r="H1882" s="117"/>
      <c r="I1882" s="117"/>
      <c r="J1882" s="117"/>
      <c r="K1882" s="117"/>
      <c r="L1882" s="117"/>
      <c r="M1882" s="117"/>
      <c r="N1882" s="117"/>
      <c r="O1882" s="117"/>
      <c r="P1882" s="137"/>
      <c r="Q1882" s="117"/>
      <c r="R1882" s="117"/>
      <c r="S1882" s="117"/>
      <c r="T1882" s="117"/>
    </row>
    <row r="1883" s="111" customFormat="1" customHeight="1" spans="4:20">
      <c r="D1883" s="117"/>
      <c r="E1883" s="117"/>
      <c r="F1883" s="117"/>
      <c r="H1883" s="117"/>
      <c r="I1883" s="117"/>
      <c r="J1883" s="117"/>
      <c r="K1883" s="117"/>
      <c r="L1883" s="117"/>
      <c r="M1883" s="117"/>
      <c r="N1883" s="117"/>
      <c r="O1883" s="117"/>
      <c r="P1883" s="137"/>
      <c r="Q1883" s="117"/>
      <c r="R1883" s="117"/>
      <c r="S1883" s="117"/>
      <c r="T1883" s="117"/>
    </row>
    <row r="1884" s="111" customFormat="1" customHeight="1" spans="4:20">
      <c r="D1884" s="117"/>
      <c r="E1884" s="117"/>
      <c r="F1884" s="117"/>
      <c r="H1884" s="117"/>
      <c r="I1884" s="117"/>
      <c r="J1884" s="117"/>
      <c r="K1884" s="117"/>
      <c r="L1884" s="117"/>
      <c r="M1884" s="117"/>
      <c r="N1884" s="117"/>
      <c r="O1884" s="117"/>
      <c r="P1884" s="137"/>
      <c r="Q1884" s="117"/>
      <c r="R1884" s="117"/>
      <c r="S1884" s="117"/>
      <c r="T1884" s="117"/>
    </row>
    <row r="1885" s="111" customFormat="1" customHeight="1" spans="4:20">
      <c r="D1885" s="117"/>
      <c r="E1885" s="117"/>
      <c r="F1885" s="117"/>
      <c r="H1885" s="117"/>
      <c r="I1885" s="117"/>
      <c r="J1885" s="117"/>
      <c r="K1885" s="117"/>
      <c r="L1885" s="117"/>
      <c r="M1885" s="117"/>
      <c r="N1885" s="117"/>
      <c r="O1885" s="117"/>
      <c r="P1885" s="137"/>
      <c r="Q1885" s="117"/>
      <c r="R1885" s="117"/>
      <c r="S1885" s="117"/>
      <c r="T1885" s="117"/>
    </row>
    <row r="1886" s="111" customFormat="1" customHeight="1" spans="4:20">
      <c r="D1886" s="117"/>
      <c r="E1886" s="117"/>
      <c r="F1886" s="117"/>
      <c r="H1886" s="117"/>
      <c r="I1886" s="117"/>
      <c r="J1886" s="117"/>
      <c r="K1886" s="117"/>
      <c r="L1886" s="117"/>
      <c r="M1886" s="117"/>
      <c r="N1886" s="117"/>
      <c r="O1886" s="117"/>
      <c r="P1886" s="137"/>
      <c r="Q1886" s="117"/>
      <c r="R1886" s="117"/>
      <c r="S1886" s="117"/>
      <c r="T1886" s="117"/>
    </row>
    <row r="1887" s="111" customFormat="1" customHeight="1" spans="4:20">
      <c r="D1887" s="117"/>
      <c r="E1887" s="117"/>
      <c r="F1887" s="117"/>
      <c r="H1887" s="117"/>
      <c r="I1887" s="117"/>
      <c r="J1887" s="117"/>
      <c r="K1887" s="117"/>
      <c r="L1887" s="117"/>
      <c r="M1887" s="117"/>
      <c r="N1887" s="117"/>
      <c r="O1887" s="117"/>
      <c r="P1887" s="137"/>
      <c r="Q1887" s="117"/>
      <c r="R1887" s="117"/>
      <c r="S1887" s="117"/>
      <c r="T1887" s="117"/>
    </row>
    <row r="1888" s="111" customFormat="1" customHeight="1" spans="4:20">
      <c r="D1888" s="117"/>
      <c r="E1888" s="117"/>
      <c r="F1888" s="117"/>
      <c r="H1888" s="117"/>
      <c r="I1888" s="117"/>
      <c r="J1888" s="117"/>
      <c r="K1888" s="117"/>
      <c r="L1888" s="117"/>
      <c r="M1888" s="117"/>
      <c r="N1888" s="117"/>
      <c r="O1888" s="117"/>
      <c r="P1888" s="137"/>
      <c r="Q1888" s="117"/>
      <c r="R1888" s="117"/>
      <c r="S1888" s="117"/>
      <c r="T1888" s="117"/>
    </row>
    <row r="1889" s="111" customFormat="1" customHeight="1" spans="4:20">
      <c r="D1889" s="117"/>
      <c r="E1889" s="117"/>
      <c r="F1889" s="117"/>
      <c r="H1889" s="117"/>
      <c r="I1889" s="117"/>
      <c r="J1889" s="117"/>
      <c r="K1889" s="117"/>
      <c r="L1889" s="117"/>
      <c r="M1889" s="117"/>
      <c r="N1889" s="117"/>
      <c r="O1889" s="117"/>
      <c r="P1889" s="137"/>
      <c r="Q1889" s="117"/>
      <c r="R1889" s="117"/>
      <c r="S1889" s="117"/>
      <c r="T1889" s="117"/>
    </row>
    <row r="1890" s="111" customFormat="1" customHeight="1" spans="4:20">
      <c r="D1890" s="117"/>
      <c r="E1890" s="117"/>
      <c r="F1890" s="117"/>
      <c r="H1890" s="117"/>
      <c r="I1890" s="117"/>
      <c r="J1890" s="117"/>
      <c r="K1890" s="117"/>
      <c r="L1890" s="117"/>
      <c r="M1890" s="117"/>
      <c r="N1890" s="117"/>
      <c r="O1890" s="117"/>
      <c r="P1890" s="137"/>
      <c r="Q1890" s="117"/>
      <c r="R1890" s="117"/>
      <c r="S1890" s="117"/>
      <c r="T1890" s="117"/>
    </row>
    <row r="1891" s="111" customFormat="1" customHeight="1" spans="4:20">
      <c r="D1891" s="117"/>
      <c r="E1891" s="117"/>
      <c r="F1891" s="117"/>
      <c r="H1891" s="117"/>
      <c r="I1891" s="117"/>
      <c r="J1891" s="117"/>
      <c r="K1891" s="117"/>
      <c r="L1891" s="117"/>
      <c r="M1891" s="117"/>
      <c r="N1891" s="117"/>
      <c r="O1891" s="117"/>
      <c r="P1891" s="137"/>
      <c r="Q1891" s="117"/>
      <c r="R1891" s="117"/>
      <c r="S1891" s="117"/>
      <c r="T1891" s="117"/>
    </row>
    <row r="1892" s="111" customFormat="1" customHeight="1" spans="4:20">
      <c r="D1892" s="117"/>
      <c r="E1892" s="117"/>
      <c r="F1892" s="117"/>
      <c r="H1892" s="117"/>
      <c r="I1892" s="117"/>
      <c r="J1892" s="117"/>
      <c r="K1892" s="117"/>
      <c r="L1892" s="117"/>
      <c r="M1892" s="117"/>
      <c r="N1892" s="117"/>
      <c r="O1892" s="117"/>
      <c r="P1892" s="137"/>
      <c r="Q1892" s="117"/>
      <c r="R1892" s="117"/>
      <c r="S1892" s="117"/>
      <c r="T1892" s="117"/>
    </row>
    <row r="1893" s="111" customFormat="1" customHeight="1" spans="4:20">
      <c r="D1893" s="117"/>
      <c r="E1893" s="117"/>
      <c r="F1893" s="117"/>
      <c r="H1893" s="117"/>
      <c r="I1893" s="117"/>
      <c r="J1893" s="117"/>
      <c r="K1893" s="117"/>
      <c r="L1893" s="117"/>
      <c r="M1893" s="117"/>
      <c r="N1893" s="117"/>
      <c r="O1893" s="117"/>
      <c r="P1893" s="137"/>
      <c r="Q1893" s="117"/>
      <c r="R1893" s="117"/>
      <c r="S1893" s="117"/>
      <c r="T1893" s="117"/>
    </row>
    <row r="1894" s="111" customFormat="1" customHeight="1" spans="4:20">
      <c r="D1894" s="117"/>
      <c r="E1894" s="117"/>
      <c r="F1894" s="117"/>
      <c r="H1894" s="117"/>
      <c r="I1894" s="117"/>
      <c r="J1894" s="117"/>
      <c r="K1894" s="117"/>
      <c r="L1894" s="117"/>
      <c r="M1894" s="117"/>
      <c r="N1894" s="117"/>
      <c r="O1894" s="117"/>
      <c r="P1894" s="137"/>
      <c r="Q1894" s="117"/>
      <c r="R1894" s="117"/>
      <c r="S1894" s="117"/>
      <c r="T1894" s="117"/>
    </row>
    <row r="1895" s="111" customFormat="1" customHeight="1" spans="4:20">
      <c r="D1895" s="117"/>
      <c r="E1895" s="117"/>
      <c r="F1895" s="117"/>
      <c r="H1895" s="117"/>
      <c r="I1895" s="117"/>
      <c r="J1895" s="117"/>
      <c r="K1895" s="117"/>
      <c r="L1895" s="117"/>
      <c r="M1895" s="117"/>
      <c r="N1895" s="117"/>
      <c r="O1895" s="117"/>
      <c r="P1895" s="137"/>
      <c r="Q1895" s="117"/>
      <c r="R1895" s="117"/>
      <c r="S1895" s="117"/>
      <c r="T1895" s="117"/>
    </row>
    <row r="1896" s="111" customFormat="1" customHeight="1" spans="4:20">
      <c r="D1896" s="117"/>
      <c r="E1896" s="117"/>
      <c r="F1896" s="117"/>
      <c r="H1896" s="117"/>
      <c r="I1896" s="117"/>
      <c r="J1896" s="117"/>
      <c r="K1896" s="117"/>
      <c r="L1896" s="117"/>
      <c r="M1896" s="117"/>
      <c r="N1896" s="117"/>
      <c r="O1896" s="117"/>
      <c r="P1896" s="137"/>
      <c r="Q1896" s="117"/>
      <c r="R1896" s="117"/>
      <c r="S1896" s="117"/>
      <c r="T1896" s="117"/>
    </row>
    <row r="1897" s="111" customFormat="1" customHeight="1" spans="4:20">
      <c r="D1897" s="117"/>
      <c r="E1897" s="117"/>
      <c r="F1897" s="117"/>
      <c r="H1897" s="117"/>
      <c r="I1897" s="117"/>
      <c r="J1897" s="117"/>
      <c r="K1897" s="117"/>
      <c r="L1897" s="117"/>
      <c r="M1897" s="117"/>
      <c r="N1897" s="117"/>
      <c r="O1897" s="117"/>
      <c r="P1897" s="137"/>
      <c r="Q1897" s="117"/>
      <c r="R1897" s="117"/>
      <c r="S1897" s="117"/>
      <c r="T1897" s="117"/>
    </row>
    <row r="1898" s="111" customFormat="1" customHeight="1" spans="4:20">
      <c r="D1898" s="117"/>
      <c r="E1898" s="117"/>
      <c r="F1898" s="117"/>
      <c r="H1898" s="117"/>
      <c r="I1898" s="117"/>
      <c r="J1898" s="117"/>
      <c r="K1898" s="117"/>
      <c r="L1898" s="117"/>
      <c r="M1898" s="117"/>
      <c r="N1898" s="117"/>
      <c r="O1898" s="117"/>
      <c r="P1898" s="137"/>
      <c r="Q1898" s="117"/>
      <c r="R1898" s="117"/>
      <c r="S1898" s="117"/>
      <c r="T1898" s="117"/>
    </row>
    <row r="1899" s="111" customFormat="1" customHeight="1" spans="4:20">
      <c r="D1899" s="117"/>
      <c r="E1899" s="117"/>
      <c r="F1899" s="117"/>
      <c r="H1899" s="117"/>
      <c r="I1899" s="117"/>
      <c r="J1899" s="117"/>
      <c r="K1899" s="117"/>
      <c r="L1899" s="117"/>
      <c r="M1899" s="117"/>
      <c r="N1899" s="117"/>
      <c r="O1899" s="117"/>
      <c r="P1899" s="137"/>
      <c r="Q1899" s="117"/>
      <c r="R1899" s="117"/>
      <c r="S1899" s="117"/>
      <c r="T1899" s="117"/>
    </row>
    <row r="1900" s="111" customFormat="1" customHeight="1" spans="4:20">
      <c r="D1900" s="117"/>
      <c r="E1900" s="117"/>
      <c r="F1900" s="117"/>
      <c r="H1900" s="117"/>
      <c r="I1900" s="117"/>
      <c r="J1900" s="117"/>
      <c r="K1900" s="117"/>
      <c r="L1900" s="117"/>
      <c r="M1900" s="117"/>
      <c r="N1900" s="117"/>
      <c r="O1900" s="117"/>
      <c r="P1900" s="137"/>
      <c r="Q1900" s="117"/>
      <c r="R1900" s="117"/>
      <c r="S1900" s="117"/>
      <c r="T1900" s="117"/>
    </row>
    <row r="1901" s="111" customFormat="1" customHeight="1" spans="4:20">
      <c r="D1901" s="117"/>
      <c r="E1901" s="117"/>
      <c r="F1901" s="117"/>
      <c r="H1901" s="117"/>
      <c r="I1901" s="117"/>
      <c r="J1901" s="117"/>
      <c r="K1901" s="117"/>
      <c r="L1901" s="117"/>
      <c r="M1901" s="117"/>
      <c r="N1901" s="117"/>
      <c r="O1901" s="117"/>
      <c r="P1901" s="137"/>
      <c r="Q1901" s="117"/>
      <c r="R1901" s="117"/>
      <c r="S1901" s="117"/>
      <c r="T1901" s="117"/>
    </row>
    <row r="1902" s="111" customFormat="1" customHeight="1" spans="4:20">
      <c r="D1902" s="117"/>
      <c r="E1902" s="117"/>
      <c r="F1902" s="117"/>
      <c r="H1902" s="117"/>
      <c r="I1902" s="117"/>
      <c r="J1902" s="117"/>
      <c r="K1902" s="117"/>
      <c r="L1902" s="117"/>
      <c r="M1902" s="117"/>
      <c r="N1902" s="117"/>
      <c r="O1902" s="117"/>
      <c r="P1902" s="137"/>
      <c r="Q1902" s="117"/>
      <c r="R1902" s="117"/>
      <c r="S1902" s="117"/>
      <c r="T1902" s="117"/>
    </row>
    <row r="1903" s="111" customFormat="1" customHeight="1" spans="4:20">
      <c r="D1903" s="117"/>
      <c r="E1903" s="117"/>
      <c r="F1903" s="117"/>
      <c r="H1903" s="117"/>
      <c r="I1903" s="117"/>
      <c r="J1903" s="117"/>
      <c r="K1903" s="117"/>
      <c r="L1903" s="117"/>
      <c r="M1903" s="117"/>
      <c r="N1903" s="117"/>
      <c r="O1903" s="117"/>
      <c r="P1903" s="137"/>
      <c r="Q1903" s="117"/>
      <c r="R1903" s="117"/>
      <c r="S1903" s="117"/>
      <c r="T1903" s="117"/>
    </row>
    <row r="1904" s="111" customFormat="1" customHeight="1" spans="4:20">
      <c r="D1904" s="117"/>
      <c r="E1904" s="117"/>
      <c r="F1904" s="117"/>
      <c r="H1904" s="117"/>
      <c r="I1904" s="117"/>
      <c r="J1904" s="117"/>
      <c r="K1904" s="117"/>
      <c r="L1904" s="117"/>
      <c r="M1904" s="117"/>
      <c r="N1904" s="117"/>
      <c r="O1904" s="117"/>
      <c r="P1904" s="137"/>
      <c r="Q1904" s="117"/>
      <c r="R1904" s="117"/>
      <c r="S1904" s="117"/>
      <c r="T1904" s="117"/>
    </row>
    <row r="1905" s="111" customFormat="1" customHeight="1" spans="4:20">
      <c r="D1905" s="117"/>
      <c r="E1905" s="117"/>
      <c r="F1905" s="117"/>
      <c r="H1905" s="117"/>
      <c r="I1905" s="117"/>
      <c r="J1905" s="117"/>
      <c r="K1905" s="117"/>
      <c r="L1905" s="117"/>
      <c r="M1905" s="117"/>
      <c r="N1905" s="117"/>
      <c r="O1905" s="117"/>
      <c r="P1905" s="137"/>
      <c r="Q1905" s="117"/>
      <c r="R1905" s="117"/>
      <c r="S1905" s="117"/>
      <c r="T1905" s="117"/>
    </row>
    <row r="1906" s="111" customFormat="1" customHeight="1" spans="4:20">
      <c r="D1906" s="117"/>
      <c r="E1906" s="117"/>
      <c r="F1906" s="117"/>
      <c r="H1906" s="117"/>
      <c r="I1906" s="117"/>
      <c r="J1906" s="117"/>
      <c r="K1906" s="117"/>
      <c r="L1906" s="117"/>
      <c r="M1906" s="117"/>
      <c r="N1906" s="117"/>
      <c r="O1906" s="117"/>
      <c r="P1906" s="137"/>
      <c r="Q1906" s="117"/>
      <c r="R1906" s="117"/>
      <c r="S1906" s="117"/>
      <c r="T1906" s="117"/>
    </row>
    <row r="1907" s="111" customFormat="1" customHeight="1" spans="4:20">
      <c r="D1907" s="117"/>
      <c r="E1907" s="117"/>
      <c r="F1907" s="117"/>
      <c r="H1907" s="117"/>
      <c r="I1907" s="117"/>
      <c r="J1907" s="117"/>
      <c r="K1907" s="117"/>
      <c r="L1907" s="117"/>
      <c r="M1907" s="117"/>
      <c r="N1907" s="117"/>
      <c r="O1907" s="117"/>
      <c r="P1907" s="137"/>
      <c r="Q1907" s="117"/>
      <c r="R1907" s="117"/>
      <c r="S1907" s="117"/>
      <c r="T1907" s="117"/>
    </row>
    <row r="1908" s="111" customFormat="1" customHeight="1" spans="4:20">
      <c r="D1908" s="117"/>
      <c r="E1908" s="117"/>
      <c r="F1908" s="117"/>
      <c r="H1908" s="117"/>
      <c r="I1908" s="117"/>
      <c r="J1908" s="117"/>
      <c r="K1908" s="117"/>
      <c r="L1908" s="117"/>
      <c r="M1908" s="117"/>
      <c r="N1908" s="117"/>
      <c r="O1908" s="117"/>
      <c r="P1908" s="137"/>
      <c r="Q1908" s="117"/>
      <c r="R1908" s="117"/>
      <c r="S1908" s="117"/>
      <c r="T1908" s="117"/>
    </row>
    <row r="1909" s="111" customFormat="1" customHeight="1" spans="4:20">
      <c r="D1909" s="117"/>
      <c r="E1909" s="117"/>
      <c r="F1909" s="117"/>
      <c r="H1909" s="117"/>
      <c r="I1909" s="117"/>
      <c r="J1909" s="117"/>
      <c r="K1909" s="117"/>
      <c r="L1909" s="117"/>
      <c r="M1909" s="117"/>
      <c r="N1909" s="117"/>
      <c r="O1909" s="117"/>
      <c r="P1909" s="137"/>
      <c r="Q1909" s="117"/>
      <c r="R1909" s="117"/>
      <c r="S1909" s="117"/>
      <c r="T1909" s="117"/>
    </row>
    <row r="1910" s="111" customFormat="1" customHeight="1" spans="4:20">
      <c r="D1910" s="117"/>
      <c r="E1910" s="117"/>
      <c r="F1910" s="117"/>
      <c r="H1910" s="117"/>
      <c r="I1910" s="117"/>
      <c r="J1910" s="117"/>
      <c r="K1910" s="117"/>
      <c r="L1910" s="117"/>
      <c r="M1910" s="117"/>
      <c r="N1910" s="117"/>
      <c r="O1910" s="117"/>
      <c r="P1910" s="137"/>
      <c r="Q1910" s="117"/>
      <c r="R1910" s="117"/>
      <c r="S1910" s="117"/>
      <c r="T1910" s="117"/>
    </row>
    <row r="1911" s="111" customFormat="1" customHeight="1" spans="4:20">
      <c r="D1911" s="117"/>
      <c r="E1911" s="117"/>
      <c r="F1911" s="117"/>
      <c r="H1911" s="117"/>
      <c r="I1911" s="117"/>
      <c r="J1911" s="117"/>
      <c r="K1911" s="117"/>
      <c r="L1911" s="117"/>
      <c r="M1911" s="117"/>
      <c r="N1911" s="117"/>
      <c r="O1911" s="117"/>
      <c r="P1911" s="137"/>
      <c r="Q1911" s="117"/>
      <c r="R1911" s="117"/>
      <c r="S1911" s="117"/>
      <c r="T1911" s="117"/>
    </row>
    <row r="1912" s="111" customFormat="1" customHeight="1" spans="4:20">
      <c r="D1912" s="117"/>
      <c r="E1912" s="117"/>
      <c r="F1912" s="117"/>
      <c r="H1912" s="117"/>
      <c r="I1912" s="117"/>
      <c r="J1912" s="117"/>
      <c r="K1912" s="117"/>
      <c r="L1912" s="117"/>
      <c r="M1912" s="117"/>
      <c r="N1912" s="117"/>
      <c r="O1912" s="117"/>
      <c r="P1912" s="137"/>
      <c r="Q1912" s="117"/>
      <c r="R1912" s="117"/>
      <c r="S1912" s="117"/>
      <c r="T1912" s="117"/>
    </row>
    <row r="1913" s="111" customFormat="1" customHeight="1" spans="4:20">
      <c r="D1913" s="117"/>
      <c r="E1913" s="117"/>
      <c r="F1913" s="117"/>
      <c r="H1913" s="117"/>
      <c r="I1913" s="117"/>
      <c r="J1913" s="117"/>
      <c r="K1913" s="117"/>
      <c r="L1913" s="117"/>
      <c r="M1913" s="117"/>
      <c r="N1913" s="117"/>
      <c r="O1913" s="117"/>
      <c r="P1913" s="137"/>
      <c r="Q1913" s="117"/>
      <c r="R1913" s="117"/>
      <c r="S1913" s="117"/>
      <c r="T1913" s="117"/>
    </row>
    <row r="1914" s="111" customFormat="1" customHeight="1" spans="4:20">
      <c r="D1914" s="117"/>
      <c r="E1914" s="117"/>
      <c r="F1914" s="117"/>
      <c r="H1914" s="117"/>
      <c r="I1914" s="117"/>
      <c r="J1914" s="117"/>
      <c r="K1914" s="117"/>
      <c r="L1914" s="117"/>
      <c r="M1914" s="117"/>
      <c r="N1914" s="117"/>
      <c r="O1914" s="117"/>
      <c r="P1914" s="137"/>
      <c r="Q1914" s="117"/>
      <c r="R1914" s="117"/>
      <c r="S1914" s="117"/>
      <c r="T1914" s="117"/>
    </row>
    <row r="1915" s="111" customFormat="1" customHeight="1" spans="4:20">
      <c r="D1915" s="117"/>
      <c r="E1915" s="117"/>
      <c r="F1915" s="117"/>
      <c r="H1915" s="117"/>
      <c r="I1915" s="117"/>
      <c r="J1915" s="117"/>
      <c r="K1915" s="117"/>
      <c r="L1915" s="117"/>
      <c r="M1915" s="117"/>
      <c r="N1915" s="117"/>
      <c r="O1915" s="117"/>
      <c r="P1915" s="137"/>
      <c r="Q1915" s="117"/>
      <c r="R1915" s="117"/>
      <c r="S1915" s="117"/>
      <c r="T1915" s="117"/>
    </row>
    <row r="1916" s="111" customFormat="1" customHeight="1" spans="4:20">
      <c r="D1916" s="117"/>
      <c r="E1916" s="117"/>
      <c r="F1916" s="117"/>
      <c r="H1916" s="117"/>
      <c r="I1916" s="117"/>
      <c r="J1916" s="117"/>
      <c r="K1916" s="117"/>
      <c r="L1916" s="117"/>
      <c r="M1916" s="117"/>
      <c r="N1916" s="117"/>
      <c r="O1916" s="117"/>
      <c r="P1916" s="137"/>
      <c r="Q1916" s="117"/>
      <c r="R1916" s="117"/>
      <c r="S1916" s="117"/>
      <c r="T1916" s="117"/>
    </row>
    <row r="1917" s="111" customFormat="1" customHeight="1" spans="4:20">
      <c r="D1917" s="117"/>
      <c r="E1917" s="117"/>
      <c r="F1917" s="117"/>
      <c r="H1917" s="117"/>
      <c r="I1917" s="117"/>
      <c r="J1917" s="117"/>
      <c r="K1917" s="117"/>
      <c r="L1917" s="117"/>
      <c r="M1917" s="117"/>
      <c r="N1917" s="117"/>
      <c r="O1917" s="117"/>
      <c r="P1917" s="137"/>
      <c r="Q1917" s="117"/>
      <c r="R1917" s="117"/>
      <c r="S1917" s="117"/>
      <c r="T1917" s="117"/>
    </row>
    <row r="1918" s="111" customFormat="1" customHeight="1" spans="4:20">
      <c r="D1918" s="117"/>
      <c r="E1918" s="117"/>
      <c r="F1918" s="117"/>
      <c r="H1918" s="117"/>
      <c r="I1918" s="117"/>
      <c r="J1918" s="117"/>
      <c r="K1918" s="117"/>
      <c r="L1918" s="117"/>
      <c r="M1918" s="117"/>
      <c r="N1918" s="117"/>
      <c r="O1918" s="117"/>
      <c r="P1918" s="137"/>
      <c r="Q1918" s="117"/>
      <c r="R1918" s="117"/>
      <c r="S1918" s="117"/>
      <c r="T1918" s="117"/>
    </row>
    <row r="1919" s="111" customFormat="1" customHeight="1" spans="4:20">
      <c r="D1919" s="117"/>
      <c r="E1919" s="117"/>
      <c r="F1919" s="117"/>
      <c r="H1919" s="117"/>
      <c r="I1919" s="117"/>
      <c r="J1919" s="117"/>
      <c r="K1919" s="117"/>
      <c r="L1919" s="117"/>
      <c r="M1919" s="117"/>
      <c r="N1919" s="117"/>
      <c r="O1919" s="117"/>
      <c r="P1919" s="137"/>
      <c r="Q1919" s="117"/>
      <c r="R1919" s="117"/>
      <c r="S1919" s="117"/>
      <c r="T1919" s="117"/>
    </row>
    <row r="1920" s="111" customFormat="1" customHeight="1" spans="4:20">
      <c r="D1920" s="117"/>
      <c r="E1920" s="117"/>
      <c r="F1920" s="117"/>
      <c r="H1920" s="117"/>
      <c r="I1920" s="117"/>
      <c r="J1920" s="117"/>
      <c r="K1920" s="117"/>
      <c r="L1920" s="117"/>
      <c r="M1920" s="117"/>
      <c r="N1920" s="117"/>
      <c r="O1920" s="117"/>
      <c r="P1920" s="137"/>
      <c r="Q1920" s="117"/>
      <c r="R1920" s="117"/>
      <c r="S1920" s="117"/>
      <c r="T1920" s="117"/>
    </row>
    <row r="1921" s="111" customFormat="1" customHeight="1" spans="4:20">
      <c r="D1921" s="117"/>
      <c r="E1921" s="117"/>
      <c r="F1921" s="117"/>
      <c r="H1921" s="117"/>
      <c r="I1921" s="117"/>
      <c r="J1921" s="117"/>
      <c r="K1921" s="117"/>
      <c r="L1921" s="117"/>
      <c r="M1921" s="117"/>
      <c r="N1921" s="117"/>
      <c r="O1921" s="117"/>
      <c r="P1921" s="137"/>
      <c r="Q1921" s="117"/>
      <c r="R1921" s="117"/>
      <c r="S1921" s="117"/>
      <c r="T1921" s="117"/>
    </row>
    <row r="1922" s="111" customFormat="1" customHeight="1" spans="4:20">
      <c r="D1922" s="117"/>
      <c r="E1922" s="117"/>
      <c r="F1922" s="117"/>
      <c r="H1922" s="117"/>
      <c r="I1922" s="117"/>
      <c r="J1922" s="117"/>
      <c r="K1922" s="117"/>
      <c r="L1922" s="117"/>
      <c r="M1922" s="117"/>
      <c r="N1922" s="117"/>
      <c r="O1922" s="117"/>
      <c r="P1922" s="137"/>
      <c r="Q1922" s="117"/>
      <c r="R1922" s="117"/>
      <c r="S1922" s="117"/>
      <c r="T1922" s="117"/>
    </row>
    <row r="1923" s="111" customFormat="1" customHeight="1" spans="4:20">
      <c r="D1923" s="117"/>
      <c r="E1923" s="117"/>
      <c r="F1923" s="117"/>
      <c r="H1923" s="117"/>
      <c r="I1923" s="117"/>
      <c r="J1923" s="117"/>
      <c r="K1923" s="117"/>
      <c r="L1923" s="117"/>
      <c r="M1923" s="117"/>
      <c r="N1923" s="117"/>
      <c r="O1923" s="117"/>
      <c r="P1923" s="137"/>
      <c r="Q1923" s="117"/>
      <c r="R1923" s="117"/>
      <c r="S1923" s="117"/>
      <c r="T1923" s="117"/>
    </row>
    <row r="1924" s="111" customFormat="1" customHeight="1" spans="4:20">
      <c r="D1924" s="117"/>
      <c r="E1924" s="117"/>
      <c r="F1924" s="117"/>
      <c r="H1924" s="117"/>
      <c r="I1924" s="117"/>
      <c r="J1924" s="117"/>
      <c r="K1924" s="117"/>
      <c r="L1924" s="117"/>
      <c r="M1924" s="117"/>
      <c r="N1924" s="117"/>
      <c r="O1924" s="117"/>
      <c r="P1924" s="137"/>
      <c r="Q1924" s="117"/>
      <c r="R1924" s="117"/>
      <c r="S1924" s="117"/>
      <c r="T1924" s="117"/>
    </row>
    <row r="1925" s="111" customFormat="1" customHeight="1" spans="4:20">
      <c r="D1925" s="117"/>
      <c r="E1925" s="117"/>
      <c r="F1925" s="117"/>
      <c r="H1925" s="117"/>
      <c r="I1925" s="117"/>
      <c r="J1925" s="117"/>
      <c r="K1925" s="117"/>
      <c r="L1925" s="117"/>
      <c r="M1925" s="117"/>
      <c r="N1925" s="117"/>
      <c r="O1925" s="117"/>
      <c r="P1925" s="137"/>
      <c r="Q1925" s="117"/>
      <c r="R1925" s="117"/>
      <c r="S1925" s="117"/>
      <c r="T1925" s="117"/>
    </row>
    <row r="1926" s="111" customFormat="1" customHeight="1" spans="4:20">
      <c r="D1926" s="117"/>
      <c r="E1926" s="117"/>
      <c r="F1926" s="117"/>
      <c r="H1926" s="117"/>
      <c r="I1926" s="117"/>
      <c r="J1926" s="117"/>
      <c r="K1926" s="117"/>
      <c r="L1926" s="117"/>
      <c r="M1926" s="117"/>
      <c r="N1926" s="117"/>
      <c r="O1926" s="117"/>
      <c r="P1926" s="137"/>
      <c r="Q1926" s="117"/>
      <c r="R1926" s="117"/>
      <c r="S1926" s="117"/>
      <c r="T1926" s="117"/>
    </row>
    <row r="1927" s="111" customFormat="1" customHeight="1" spans="4:20">
      <c r="D1927" s="117"/>
      <c r="E1927" s="117"/>
      <c r="F1927" s="117"/>
      <c r="H1927" s="117"/>
      <c r="I1927" s="117"/>
      <c r="J1927" s="117"/>
      <c r="K1927" s="117"/>
      <c r="L1927" s="117"/>
      <c r="M1927" s="117"/>
      <c r="N1927" s="117"/>
      <c r="O1927" s="117"/>
      <c r="P1927" s="137"/>
      <c r="Q1927" s="117"/>
      <c r="R1927" s="117"/>
      <c r="S1927" s="117"/>
      <c r="T1927" s="117"/>
    </row>
    <row r="1928" s="111" customFormat="1" customHeight="1" spans="4:20">
      <c r="D1928" s="117"/>
      <c r="E1928" s="117"/>
      <c r="F1928" s="117"/>
      <c r="H1928" s="117"/>
      <c r="I1928" s="117"/>
      <c r="J1928" s="117"/>
      <c r="K1928" s="117"/>
      <c r="L1928" s="117"/>
      <c r="M1928" s="117"/>
      <c r="N1928" s="117"/>
      <c r="O1928" s="117"/>
      <c r="P1928" s="137"/>
      <c r="Q1928" s="117"/>
      <c r="R1928" s="117"/>
      <c r="S1928" s="117"/>
      <c r="T1928" s="117"/>
    </row>
    <row r="1929" s="111" customFormat="1" customHeight="1" spans="4:20">
      <c r="D1929" s="117"/>
      <c r="E1929" s="117"/>
      <c r="F1929" s="117"/>
      <c r="H1929" s="117"/>
      <c r="I1929" s="117"/>
      <c r="J1929" s="117"/>
      <c r="K1929" s="117"/>
      <c r="L1929" s="117"/>
      <c r="M1929" s="117"/>
      <c r="N1929" s="117"/>
      <c r="O1929" s="117"/>
      <c r="P1929" s="137"/>
      <c r="Q1929" s="117"/>
      <c r="R1929" s="117"/>
      <c r="S1929" s="117"/>
      <c r="T1929" s="117"/>
    </row>
    <row r="1930" s="111" customFormat="1" customHeight="1" spans="4:20">
      <c r="D1930" s="117"/>
      <c r="E1930" s="117"/>
      <c r="F1930" s="117"/>
      <c r="H1930" s="117"/>
      <c r="I1930" s="117"/>
      <c r="J1930" s="117"/>
      <c r="K1930" s="117"/>
      <c r="L1930" s="117"/>
      <c r="M1930" s="117"/>
      <c r="N1930" s="117"/>
      <c r="O1930" s="117"/>
      <c r="P1930" s="137"/>
      <c r="Q1930" s="117"/>
      <c r="R1930" s="117"/>
      <c r="S1930" s="117"/>
      <c r="T1930" s="117"/>
    </row>
    <row r="1931" s="111" customFormat="1" customHeight="1" spans="4:20">
      <c r="D1931" s="117"/>
      <c r="E1931" s="117"/>
      <c r="F1931" s="117"/>
      <c r="H1931" s="117"/>
      <c r="I1931" s="117"/>
      <c r="J1931" s="117"/>
      <c r="K1931" s="117"/>
      <c r="L1931" s="117"/>
      <c r="M1931" s="117"/>
      <c r="N1931" s="117"/>
      <c r="O1931" s="117"/>
      <c r="P1931" s="137"/>
      <c r="Q1931" s="117"/>
      <c r="R1931" s="117"/>
      <c r="S1931" s="117"/>
      <c r="T1931" s="117"/>
    </row>
    <row r="1932" s="111" customFormat="1" customHeight="1" spans="4:20">
      <c r="D1932" s="117"/>
      <c r="E1932" s="117"/>
      <c r="F1932" s="117"/>
      <c r="H1932" s="117"/>
      <c r="I1932" s="117"/>
      <c r="J1932" s="117"/>
      <c r="K1932" s="117"/>
      <c r="L1932" s="117"/>
      <c r="M1932" s="117"/>
      <c r="N1932" s="117"/>
      <c r="O1932" s="117"/>
      <c r="P1932" s="137"/>
      <c r="Q1932" s="117"/>
      <c r="R1932" s="117"/>
      <c r="S1932" s="117"/>
      <c r="T1932" s="117"/>
    </row>
    <row r="1933" s="111" customFormat="1" customHeight="1" spans="4:20">
      <c r="D1933" s="117"/>
      <c r="E1933" s="117"/>
      <c r="F1933" s="117"/>
      <c r="H1933" s="117"/>
      <c r="I1933" s="117"/>
      <c r="J1933" s="117"/>
      <c r="K1933" s="117"/>
      <c r="L1933" s="117"/>
      <c r="M1933" s="117"/>
      <c r="N1933" s="117"/>
      <c r="O1933" s="117"/>
      <c r="P1933" s="137"/>
      <c r="Q1933" s="117"/>
      <c r="R1933" s="117"/>
      <c r="S1933" s="117"/>
      <c r="T1933" s="117"/>
    </row>
    <row r="1934" s="111" customFormat="1" customHeight="1" spans="4:20">
      <c r="D1934" s="117"/>
      <c r="E1934" s="117"/>
      <c r="F1934" s="117"/>
      <c r="H1934" s="117"/>
      <c r="I1934" s="117"/>
      <c r="J1934" s="117"/>
      <c r="K1934" s="117"/>
      <c r="L1934" s="117"/>
      <c r="M1934" s="117"/>
      <c r="N1934" s="117"/>
      <c r="O1934" s="117"/>
      <c r="P1934" s="137"/>
      <c r="Q1934" s="117"/>
      <c r="R1934" s="117"/>
      <c r="S1934" s="117"/>
      <c r="T1934" s="117"/>
    </row>
    <row r="1935" s="111" customFormat="1" customHeight="1" spans="4:20">
      <c r="D1935" s="117"/>
      <c r="E1935" s="117"/>
      <c r="F1935" s="117"/>
      <c r="H1935" s="117"/>
      <c r="I1935" s="117"/>
      <c r="J1935" s="117"/>
      <c r="K1935" s="117"/>
      <c r="L1935" s="117"/>
      <c r="M1935" s="117"/>
      <c r="N1935" s="117"/>
      <c r="O1935" s="117"/>
      <c r="P1935" s="137"/>
      <c r="Q1935" s="117"/>
      <c r="R1935" s="117"/>
      <c r="S1935" s="117"/>
      <c r="T1935" s="117"/>
    </row>
    <row r="1936" s="111" customFormat="1" customHeight="1" spans="4:20">
      <c r="D1936" s="117"/>
      <c r="E1936" s="117"/>
      <c r="F1936" s="117"/>
      <c r="H1936" s="117"/>
      <c r="I1936" s="117"/>
      <c r="J1936" s="117"/>
      <c r="K1936" s="117"/>
      <c r="L1936" s="117"/>
      <c r="M1936" s="117"/>
      <c r="N1936" s="117"/>
      <c r="O1936" s="117"/>
      <c r="P1936" s="137"/>
      <c r="Q1936" s="117"/>
      <c r="R1936" s="117"/>
      <c r="S1936" s="117"/>
      <c r="T1936" s="117"/>
    </row>
    <row r="1937" s="111" customFormat="1" customHeight="1" spans="4:20">
      <c r="D1937" s="117"/>
      <c r="E1937" s="117"/>
      <c r="F1937" s="117"/>
      <c r="H1937" s="117"/>
      <c r="I1937" s="117"/>
      <c r="J1937" s="117"/>
      <c r="K1937" s="117"/>
      <c r="L1937" s="117"/>
      <c r="M1937" s="117"/>
      <c r="N1937" s="117"/>
      <c r="O1937" s="117"/>
      <c r="P1937" s="137"/>
      <c r="Q1937" s="117"/>
      <c r="R1937" s="117"/>
      <c r="S1937" s="117"/>
      <c r="T1937" s="117"/>
    </row>
    <row r="1938" s="111" customFormat="1" customHeight="1" spans="4:20">
      <c r="D1938" s="117"/>
      <c r="E1938" s="117"/>
      <c r="F1938" s="117"/>
      <c r="H1938" s="117"/>
      <c r="I1938" s="117"/>
      <c r="J1938" s="117"/>
      <c r="K1938" s="117"/>
      <c r="L1938" s="117"/>
      <c r="M1938" s="117"/>
      <c r="N1938" s="117"/>
      <c r="O1938" s="117"/>
      <c r="P1938" s="137"/>
      <c r="Q1938" s="117"/>
      <c r="R1938" s="117"/>
      <c r="S1938" s="117"/>
      <c r="T1938" s="117"/>
    </row>
    <row r="1939" s="111" customFormat="1" customHeight="1" spans="4:20">
      <c r="D1939" s="117"/>
      <c r="E1939" s="117"/>
      <c r="F1939" s="117"/>
      <c r="H1939" s="117"/>
      <c r="I1939" s="117"/>
      <c r="J1939" s="117"/>
      <c r="K1939" s="117"/>
      <c r="L1939" s="117"/>
      <c r="M1939" s="117"/>
      <c r="N1939" s="117"/>
      <c r="O1939" s="117"/>
      <c r="P1939" s="137"/>
      <c r="Q1939" s="117"/>
      <c r="R1939" s="117"/>
      <c r="S1939" s="117"/>
      <c r="T1939" s="117"/>
    </row>
    <row r="1940" s="111" customFormat="1" customHeight="1" spans="4:20">
      <c r="D1940" s="117"/>
      <c r="E1940" s="117"/>
      <c r="F1940" s="117"/>
      <c r="H1940" s="117"/>
      <c r="I1940" s="117"/>
      <c r="J1940" s="117"/>
      <c r="K1940" s="117"/>
      <c r="L1940" s="117"/>
      <c r="M1940" s="117"/>
      <c r="N1940" s="117"/>
      <c r="O1940" s="117"/>
      <c r="P1940" s="137"/>
      <c r="Q1940" s="117"/>
      <c r="R1940" s="117"/>
      <c r="S1940" s="117"/>
      <c r="T1940" s="117"/>
    </row>
    <row r="1941" s="111" customFormat="1" customHeight="1" spans="4:20">
      <c r="D1941" s="117"/>
      <c r="E1941" s="117"/>
      <c r="F1941" s="117"/>
      <c r="H1941" s="117"/>
      <c r="I1941" s="117"/>
      <c r="J1941" s="117"/>
      <c r="K1941" s="117"/>
      <c r="L1941" s="117"/>
      <c r="M1941" s="117"/>
      <c r="N1941" s="117"/>
      <c r="O1941" s="117"/>
      <c r="P1941" s="137"/>
      <c r="Q1941" s="117"/>
      <c r="R1941" s="117"/>
      <c r="S1941" s="117"/>
      <c r="T1941" s="117"/>
    </row>
    <row r="1942" s="111" customFormat="1" customHeight="1" spans="4:20">
      <c r="D1942" s="117"/>
      <c r="E1942" s="117"/>
      <c r="F1942" s="117"/>
      <c r="H1942" s="117"/>
      <c r="I1942" s="117"/>
      <c r="J1942" s="117"/>
      <c r="K1942" s="117"/>
      <c r="L1942" s="117"/>
      <c r="M1942" s="117"/>
      <c r="N1942" s="117"/>
      <c r="O1942" s="117"/>
      <c r="P1942" s="137"/>
      <c r="Q1942" s="117"/>
      <c r="R1942" s="117"/>
      <c r="S1942" s="117"/>
      <c r="T1942" s="117"/>
    </row>
    <row r="1943" s="111" customFormat="1" customHeight="1" spans="4:20">
      <c r="D1943" s="117"/>
      <c r="E1943" s="117"/>
      <c r="F1943" s="117"/>
      <c r="H1943" s="117"/>
      <c r="I1943" s="117"/>
      <c r="J1943" s="117"/>
      <c r="K1943" s="117"/>
      <c r="L1943" s="117"/>
      <c r="M1943" s="117"/>
      <c r="N1943" s="117"/>
      <c r="O1943" s="117"/>
      <c r="P1943" s="137"/>
      <c r="Q1943" s="117"/>
      <c r="R1943" s="117"/>
      <c r="S1943" s="117"/>
      <c r="T1943" s="117"/>
    </row>
    <row r="1944" s="111" customFormat="1" customHeight="1" spans="4:20">
      <c r="D1944" s="117"/>
      <c r="E1944" s="117"/>
      <c r="F1944" s="117"/>
      <c r="H1944" s="117"/>
      <c r="I1944" s="117"/>
      <c r="J1944" s="117"/>
      <c r="K1944" s="117"/>
      <c r="L1944" s="117"/>
      <c r="M1944" s="117"/>
      <c r="N1944" s="117"/>
      <c r="O1944" s="117"/>
      <c r="P1944" s="137"/>
      <c r="Q1944" s="117"/>
      <c r="R1944" s="117"/>
      <c r="S1944" s="117"/>
      <c r="T1944" s="117"/>
    </row>
    <row r="1945" s="111" customFormat="1" customHeight="1" spans="4:20">
      <c r="D1945" s="117"/>
      <c r="E1945" s="117"/>
      <c r="F1945" s="117"/>
      <c r="H1945" s="117"/>
      <c r="I1945" s="117"/>
      <c r="J1945" s="117"/>
      <c r="K1945" s="117"/>
      <c r="L1945" s="117"/>
      <c r="M1945" s="117"/>
      <c r="N1945" s="117"/>
      <c r="O1945" s="117"/>
      <c r="P1945" s="137"/>
      <c r="Q1945" s="117"/>
      <c r="R1945" s="117"/>
      <c r="S1945" s="117"/>
      <c r="T1945" s="117"/>
    </row>
    <row r="1946" s="111" customFormat="1" customHeight="1" spans="4:20">
      <c r="D1946" s="117"/>
      <c r="E1946" s="117"/>
      <c r="F1946" s="117"/>
      <c r="H1946" s="117"/>
      <c r="I1946" s="117"/>
      <c r="J1946" s="117"/>
      <c r="K1946" s="117"/>
      <c r="L1946" s="117"/>
      <c r="M1946" s="117"/>
      <c r="N1946" s="117"/>
      <c r="O1946" s="117"/>
      <c r="P1946" s="137"/>
      <c r="Q1946" s="117"/>
      <c r="R1946" s="117"/>
      <c r="S1946" s="117"/>
      <c r="T1946" s="117"/>
    </row>
    <row r="1947" s="111" customFormat="1" customHeight="1" spans="4:20">
      <c r="D1947" s="117"/>
      <c r="E1947" s="117"/>
      <c r="F1947" s="117"/>
      <c r="H1947" s="117"/>
      <c r="I1947" s="117"/>
      <c r="J1947" s="117"/>
      <c r="K1947" s="117"/>
      <c r="L1947" s="117"/>
      <c r="M1947" s="117"/>
      <c r="N1947" s="117"/>
      <c r="O1947" s="117"/>
      <c r="P1947" s="137"/>
      <c r="Q1947" s="117"/>
      <c r="R1947" s="117"/>
      <c r="S1947" s="117"/>
      <c r="T1947" s="117"/>
    </row>
    <row r="1948" s="111" customFormat="1" customHeight="1" spans="4:20">
      <c r="D1948" s="117"/>
      <c r="E1948" s="117"/>
      <c r="F1948" s="117"/>
      <c r="H1948" s="117"/>
      <c r="I1948" s="117"/>
      <c r="J1948" s="117"/>
      <c r="K1948" s="117"/>
      <c r="L1948" s="117"/>
      <c r="M1948" s="117"/>
      <c r="N1948" s="117"/>
      <c r="O1948" s="117"/>
      <c r="P1948" s="137"/>
      <c r="Q1948" s="117"/>
      <c r="R1948" s="117"/>
      <c r="S1948" s="117"/>
      <c r="T1948" s="117"/>
    </row>
    <row r="1949" s="111" customFormat="1" customHeight="1" spans="4:20">
      <c r="D1949" s="117"/>
      <c r="E1949" s="117"/>
      <c r="F1949" s="117"/>
      <c r="H1949" s="117"/>
      <c r="I1949" s="117"/>
      <c r="J1949" s="117"/>
      <c r="K1949" s="117"/>
      <c r="L1949" s="117"/>
      <c r="M1949" s="117"/>
      <c r="N1949" s="117"/>
      <c r="O1949" s="117"/>
      <c r="P1949" s="137"/>
      <c r="Q1949" s="117"/>
      <c r="R1949" s="117"/>
      <c r="S1949" s="117"/>
      <c r="T1949" s="117"/>
    </row>
    <row r="1950" s="111" customFormat="1" customHeight="1" spans="4:20">
      <c r="D1950" s="117"/>
      <c r="E1950" s="117"/>
      <c r="F1950" s="117"/>
      <c r="H1950" s="117"/>
      <c r="I1950" s="117"/>
      <c r="J1950" s="117"/>
      <c r="K1950" s="117"/>
      <c r="L1950" s="117"/>
      <c r="M1950" s="117"/>
      <c r="N1950" s="117"/>
      <c r="O1950" s="117"/>
      <c r="P1950" s="137"/>
      <c r="Q1950" s="117"/>
      <c r="R1950" s="117"/>
      <c r="S1950" s="117"/>
      <c r="T1950" s="117"/>
    </row>
    <row r="1951" s="111" customFormat="1" customHeight="1" spans="4:20">
      <c r="D1951" s="117"/>
      <c r="E1951" s="117"/>
      <c r="F1951" s="117"/>
      <c r="H1951" s="117"/>
      <c r="I1951" s="117"/>
      <c r="J1951" s="117"/>
      <c r="K1951" s="117"/>
      <c r="L1951" s="117"/>
      <c r="M1951" s="117"/>
      <c r="N1951" s="117"/>
      <c r="O1951" s="117"/>
      <c r="P1951" s="137"/>
      <c r="Q1951" s="117"/>
      <c r="R1951" s="117"/>
      <c r="S1951" s="117"/>
      <c r="T1951" s="117"/>
    </row>
    <row r="1952" s="111" customFormat="1" customHeight="1" spans="4:20">
      <c r="D1952" s="117"/>
      <c r="E1952" s="117"/>
      <c r="F1952" s="117"/>
      <c r="H1952" s="117"/>
      <c r="I1952" s="117"/>
      <c r="J1952" s="117"/>
      <c r="K1952" s="117"/>
      <c r="L1952" s="117"/>
      <c r="M1952" s="117"/>
      <c r="N1952" s="117"/>
      <c r="O1952" s="117"/>
      <c r="P1952" s="137"/>
      <c r="Q1952" s="117"/>
      <c r="R1952" s="117"/>
      <c r="S1952" s="117"/>
      <c r="T1952" s="117"/>
    </row>
    <row r="1953" s="111" customFormat="1" customHeight="1" spans="4:20">
      <c r="D1953" s="117"/>
      <c r="E1953" s="117"/>
      <c r="F1953" s="117"/>
      <c r="H1953" s="117"/>
      <c r="I1953" s="117"/>
      <c r="J1953" s="117"/>
      <c r="K1953" s="117"/>
      <c r="L1953" s="117"/>
      <c r="M1953" s="117"/>
      <c r="N1953" s="117"/>
      <c r="O1953" s="117"/>
      <c r="P1953" s="137"/>
      <c r="Q1953" s="117"/>
      <c r="R1953" s="117"/>
      <c r="S1953" s="117"/>
      <c r="T1953" s="117"/>
    </row>
    <row r="1954" s="111" customFormat="1" customHeight="1" spans="4:20">
      <c r="D1954" s="117"/>
      <c r="E1954" s="117"/>
      <c r="F1954" s="117"/>
      <c r="H1954" s="117"/>
      <c r="I1954" s="117"/>
      <c r="J1954" s="117"/>
      <c r="K1954" s="117"/>
      <c r="L1954" s="117"/>
      <c r="M1954" s="117"/>
      <c r="N1954" s="117"/>
      <c r="O1954" s="117"/>
      <c r="P1954" s="137"/>
      <c r="Q1954" s="117"/>
      <c r="R1954" s="117"/>
      <c r="S1954" s="117"/>
      <c r="T1954" s="117"/>
    </row>
    <row r="1955" s="111" customFormat="1" customHeight="1" spans="4:20">
      <c r="D1955" s="117"/>
      <c r="E1955" s="117"/>
      <c r="F1955" s="117"/>
      <c r="H1955" s="117"/>
      <c r="I1955" s="117"/>
      <c r="J1955" s="117"/>
      <c r="K1955" s="117"/>
      <c r="L1955" s="117"/>
      <c r="M1955" s="117"/>
      <c r="N1955" s="117"/>
      <c r="O1955" s="117"/>
      <c r="P1955" s="137"/>
      <c r="Q1955" s="117"/>
      <c r="R1955" s="117"/>
      <c r="S1955" s="117"/>
      <c r="T1955" s="117"/>
    </row>
    <row r="1956" s="111" customFormat="1" customHeight="1" spans="4:20">
      <c r="D1956" s="117"/>
      <c r="E1956" s="117"/>
      <c r="F1956" s="117"/>
      <c r="H1956" s="117"/>
      <c r="I1956" s="117"/>
      <c r="J1956" s="117"/>
      <c r="K1956" s="117"/>
      <c r="L1956" s="117"/>
      <c r="M1956" s="117"/>
      <c r="N1956" s="117"/>
      <c r="O1956" s="117"/>
      <c r="P1956" s="137"/>
      <c r="Q1956" s="117"/>
      <c r="R1956" s="117"/>
      <c r="S1956" s="117"/>
      <c r="T1956" s="117"/>
    </row>
    <row r="1957" s="111" customFormat="1" customHeight="1" spans="4:20">
      <c r="D1957" s="117"/>
      <c r="E1957" s="117"/>
      <c r="F1957" s="117"/>
      <c r="H1957" s="117"/>
      <c r="I1957" s="117"/>
      <c r="J1957" s="117"/>
      <c r="K1957" s="117"/>
      <c r="L1957" s="117"/>
      <c r="M1957" s="117"/>
      <c r="N1957" s="117"/>
      <c r="O1957" s="117"/>
      <c r="P1957" s="137"/>
      <c r="Q1957" s="117"/>
      <c r="R1957" s="117"/>
      <c r="S1957" s="117"/>
      <c r="T1957" s="117"/>
    </row>
    <row r="1958" s="111" customFormat="1" customHeight="1" spans="4:20">
      <c r="D1958" s="117"/>
      <c r="E1958" s="117"/>
      <c r="F1958" s="117"/>
      <c r="H1958" s="117"/>
      <c r="I1958" s="117"/>
      <c r="J1958" s="117"/>
      <c r="K1958" s="117"/>
      <c r="L1958" s="117"/>
      <c r="M1958" s="117"/>
      <c r="N1958" s="117"/>
      <c r="O1958" s="117"/>
      <c r="P1958" s="137"/>
      <c r="Q1958" s="117"/>
      <c r="R1958" s="117"/>
      <c r="S1958" s="117"/>
      <c r="T1958" s="117"/>
    </row>
    <row r="1959" s="111" customFormat="1" customHeight="1" spans="4:20">
      <c r="D1959" s="117"/>
      <c r="E1959" s="117"/>
      <c r="F1959" s="117"/>
      <c r="H1959" s="117"/>
      <c r="I1959" s="117"/>
      <c r="J1959" s="117"/>
      <c r="K1959" s="117"/>
      <c r="L1959" s="117"/>
      <c r="M1959" s="117"/>
      <c r="N1959" s="117"/>
      <c r="O1959" s="117"/>
      <c r="P1959" s="137"/>
      <c r="Q1959" s="117"/>
      <c r="R1959" s="117"/>
      <c r="S1959" s="117"/>
      <c r="T1959" s="117"/>
    </row>
    <row r="1960" s="111" customFormat="1" customHeight="1" spans="4:20">
      <c r="D1960" s="117"/>
      <c r="E1960" s="117"/>
      <c r="F1960" s="117"/>
      <c r="H1960" s="117"/>
      <c r="I1960" s="117"/>
      <c r="J1960" s="117"/>
      <c r="K1960" s="117"/>
      <c r="L1960" s="117"/>
      <c r="M1960" s="117"/>
      <c r="N1960" s="117"/>
      <c r="O1960" s="117"/>
      <c r="P1960" s="137"/>
      <c r="Q1960" s="117"/>
      <c r="R1960" s="117"/>
      <c r="S1960" s="117"/>
      <c r="T1960" s="117"/>
    </row>
    <row r="1961" s="111" customFormat="1" customHeight="1" spans="4:20">
      <c r="D1961" s="117"/>
      <c r="E1961" s="117"/>
      <c r="F1961" s="117"/>
      <c r="H1961" s="117"/>
      <c r="I1961" s="117"/>
      <c r="J1961" s="117"/>
      <c r="K1961" s="117"/>
      <c r="L1961" s="117"/>
      <c r="M1961" s="117"/>
      <c r="N1961" s="117"/>
      <c r="O1961" s="117"/>
      <c r="P1961" s="137"/>
      <c r="Q1961" s="117"/>
      <c r="R1961" s="117"/>
      <c r="S1961" s="117"/>
      <c r="T1961" s="117"/>
    </row>
    <row r="1962" s="111" customFormat="1" customHeight="1" spans="4:20">
      <c r="D1962" s="117"/>
      <c r="E1962" s="117"/>
      <c r="F1962" s="117"/>
      <c r="H1962" s="117"/>
      <c r="I1962" s="117"/>
      <c r="J1962" s="117"/>
      <c r="K1962" s="117"/>
      <c r="L1962" s="117"/>
      <c r="M1962" s="117"/>
      <c r="N1962" s="117"/>
      <c r="O1962" s="117"/>
      <c r="P1962" s="137"/>
      <c r="Q1962" s="117"/>
      <c r="R1962" s="117"/>
      <c r="S1962" s="117"/>
      <c r="T1962" s="117"/>
    </row>
    <row r="1963" s="111" customFormat="1" customHeight="1" spans="4:20">
      <c r="D1963" s="117"/>
      <c r="E1963" s="117"/>
      <c r="F1963" s="117"/>
      <c r="H1963" s="117"/>
      <c r="I1963" s="117"/>
      <c r="J1963" s="117"/>
      <c r="K1963" s="117"/>
      <c r="L1963" s="117"/>
      <c r="M1963" s="117"/>
      <c r="N1963" s="117"/>
      <c r="O1963" s="117"/>
      <c r="P1963" s="137"/>
      <c r="Q1963" s="117"/>
      <c r="R1963" s="117"/>
      <c r="S1963" s="117"/>
      <c r="T1963" s="117"/>
    </row>
    <row r="1964" s="111" customFormat="1" customHeight="1" spans="4:20">
      <c r="D1964" s="117"/>
      <c r="E1964" s="117"/>
      <c r="F1964" s="117"/>
      <c r="H1964" s="117"/>
      <c r="I1964" s="117"/>
      <c r="J1964" s="117"/>
      <c r="K1964" s="117"/>
      <c r="L1964" s="117"/>
      <c r="M1964" s="117"/>
      <c r="N1964" s="117"/>
      <c r="O1964" s="117"/>
      <c r="P1964" s="137"/>
      <c r="Q1964" s="117"/>
      <c r="R1964" s="117"/>
      <c r="S1964" s="117"/>
      <c r="T1964" s="117"/>
    </row>
    <row r="1965" s="111" customFormat="1" customHeight="1" spans="4:20">
      <c r="D1965" s="117"/>
      <c r="E1965" s="117"/>
      <c r="F1965" s="117"/>
      <c r="H1965" s="117"/>
      <c r="I1965" s="117"/>
      <c r="J1965" s="117"/>
      <c r="K1965" s="117"/>
      <c r="L1965" s="117"/>
      <c r="M1965" s="117"/>
      <c r="N1965" s="117"/>
      <c r="O1965" s="117"/>
      <c r="P1965" s="137"/>
      <c r="Q1965" s="117"/>
      <c r="R1965" s="117"/>
      <c r="S1965" s="117"/>
      <c r="T1965" s="117"/>
    </row>
    <row r="1966" s="111" customFormat="1" customHeight="1" spans="4:20">
      <c r="D1966" s="117"/>
      <c r="E1966" s="117"/>
      <c r="F1966" s="117"/>
      <c r="H1966" s="117"/>
      <c r="I1966" s="117"/>
      <c r="J1966" s="117"/>
      <c r="K1966" s="117"/>
      <c r="L1966" s="117"/>
      <c r="M1966" s="117"/>
      <c r="N1966" s="117"/>
      <c r="O1966" s="117"/>
      <c r="P1966" s="137"/>
      <c r="Q1966" s="117"/>
      <c r="R1966" s="117"/>
      <c r="S1966" s="117"/>
      <c r="T1966" s="117"/>
    </row>
    <row r="1967" s="111" customFormat="1" customHeight="1" spans="4:20">
      <c r="D1967" s="117"/>
      <c r="E1967" s="117"/>
      <c r="F1967" s="117"/>
      <c r="H1967" s="117"/>
      <c r="I1967" s="117"/>
      <c r="J1967" s="117"/>
      <c r="K1967" s="117"/>
      <c r="L1967" s="117"/>
      <c r="M1967" s="117"/>
      <c r="N1967" s="117"/>
      <c r="O1967" s="117"/>
      <c r="P1967" s="137"/>
      <c r="Q1967" s="117"/>
      <c r="R1967" s="117"/>
      <c r="S1967" s="117"/>
      <c r="T1967" s="117"/>
    </row>
    <row r="1968" s="111" customFormat="1" customHeight="1" spans="4:20">
      <c r="D1968" s="117"/>
      <c r="E1968" s="117"/>
      <c r="F1968" s="117"/>
      <c r="H1968" s="117"/>
      <c r="I1968" s="117"/>
      <c r="J1968" s="117"/>
      <c r="K1968" s="117"/>
      <c r="L1968" s="117"/>
      <c r="M1968" s="117"/>
      <c r="N1968" s="117"/>
      <c r="O1968" s="117"/>
      <c r="P1968" s="137"/>
      <c r="Q1968" s="117"/>
      <c r="R1968" s="117"/>
      <c r="S1968" s="117"/>
      <c r="T1968" s="117"/>
    </row>
    <row r="1969" s="111" customFormat="1" customHeight="1" spans="4:20">
      <c r="D1969" s="117"/>
      <c r="E1969" s="117"/>
      <c r="F1969" s="117"/>
      <c r="H1969" s="117"/>
      <c r="I1969" s="117"/>
      <c r="J1969" s="117"/>
      <c r="K1969" s="117"/>
      <c r="L1969" s="117"/>
      <c r="M1969" s="117"/>
      <c r="N1969" s="117"/>
      <c r="O1969" s="117"/>
      <c r="P1969" s="137"/>
      <c r="Q1969" s="117"/>
      <c r="R1969" s="117"/>
      <c r="S1969" s="117"/>
      <c r="T1969" s="117"/>
    </row>
    <row r="1970" s="111" customFormat="1" customHeight="1" spans="4:20">
      <c r="D1970" s="117"/>
      <c r="E1970" s="117"/>
      <c r="F1970" s="117"/>
      <c r="H1970" s="117"/>
      <c r="I1970" s="117"/>
      <c r="J1970" s="117"/>
      <c r="K1970" s="117"/>
      <c r="L1970" s="117"/>
      <c r="M1970" s="117"/>
      <c r="N1970" s="117"/>
      <c r="O1970" s="117"/>
      <c r="P1970" s="137"/>
      <c r="Q1970" s="117"/>
      <c r="R1970" s="117"/>
      <c r="S1970" s="117"/>
      <c r="T1970" s="117"/>
    </row>
    <row r="1971" s="111" customFormat="1" customHeight="1" spans="4:20">
      <c r="D1971" s="117"/>
      <c r="E1971" s="117"/>
      <c r="F1971" s="117"/>
      <c r="H1971" s="117"/>
      <c r="I1971" s="117"/>
      <c r="J1971" s="117"/>
      <c r="K1971" s="117"/>
      <c r="L1971" s="117"/>
      <c r="M1971" s="117"/>
      <c r="N1971" s="117"/>
      <c r="O1971" s="117"/>
      <c r="P1971" s="137"/>
      <c r="Q1971" s="117"/>
      <c r="R1971" s="117"/>
      <c r="S1971" s="117"/>
      <c r="T1971" s="117"/>
    </row>
    <row r="1972" s="111" customFormat="1" customHeight="1" spans="4:20">
      <c r="D1972" s="117"/>
      <c r="E1972" s="117"/>
      <c r="F1972" s="117"/>
      <c r="H1972" s="117"/>
      <c r="I1972" s="117"/>
      <c r="J1972" s="117"/>
      <c r="K1972" s="117"/>
      <c r="L1972" s="117"/>
      <c r="M1972" s="117"/>
      <c r="N1972" s="117"/>
      <c r="O1972" s="117"/>
      <c r="P1972" s="137"/>
      <c r="Q1972" s="117"/>
      <c r="R1972" s="117"/>
      <c r="S1972" s="117"/>
      <c r="T1972" s="117"/>
    </row>
    <row r="1973" s="111" customFormat="1" customHeight="1" spans="4:20">
      <c r="D1973" s="117"/>
      <c r="E1973" s="117"/>
      <c r="F1973" s="117"/>
      <c r="H1973" s="117"/>
      <c r="I1973" s="117"/>
      <c r="J1973" s="117"/>
      <c r="K1973" s="117"/>
      <c r="L1973" s="117"/>
      <c r="M1973" s="117"/>
      <c r="N1973" s="117"/>
      <c r="O1973" s="117"/>
      <c r="P1973" s="137"/>
      <c r="Q1973" s="117"/>
      <c r="R1973" s="117"/>
      <c r="S1973" s="117"/>
      <c r="T1973" s="117"/>
    </row>
    <row r="1974" s="111" customFormat="1" customHeight="1" spans="4:20">
      <c r="D1974" s="117"/>
      <c r="E1974" s="117"/>
      <c r="F1974" s="117"/>
      <c r="H1974" s="117"/>
      <c r="I1974" s="117"/>
      <c r="J1974" s="117"/>
      <c r="K1974" s="117"/>
      <c r="L1974" s="117"/>
      <c r="M1974" s="117"/>
      <c r="N1974" s="117"/>
      <c r="O1974" s="117"/>
      <c r="P1974" s="137"/>
      <c r="Q1974" s="117"/>
      <c r="R1974" s="117"/>
      <c r="S1974" s="117"/>
      <c r="T1974" s="117"/>
    </row>
    <row r="1975" s="111" customFormat="1" customHeight="1" spans="4:20">
      <c r="D1975" s="117"/>
      <c r="E1975" s="117"/>
      <c r="F1975" s="117"/>
      <c r="H1975" s="117"/>
      <c r="I1975" s="117"/>
      <c r="J1975" s="117"/>
      <c r="K1975" s="117"/>
      <c r="L1975" s="117"/>
      <c r="M1975" s="117"/>
      <c r="N1975" s="117"/>
      <c r="O1975" s="117"/>
      <c r="P1975" s="137"/>
      <c r="Q1975" s="117"/>
      <c r="R1975" s="117"/>
      <c r="S1975" s="117"/>
      <c r="T1975" s="117"/>
    </row>
    <row r="1976" s="111" customFormat="1" customHeight="1" spans="4:20">
      <c r="D1976" s="117"/>
      <c r="E1976" s="117"/>
      <c r="F1976" s="117"/>
      <c r="H1976" s="117"/>
      <c r="I1976" s="117"/>
      <c r="J1976" s="117"/>
      <c r="K1976" s="117"/>
      <c r="L1976" s="117"/>
      <c r="M1976" s="117"/>
      <c r="N1976" s="117"/>
      <c r="O1976" s="117"/>
      <c r="P1976" s="137"/>
      <c r="Q1976" s="117"/>
      <c r="R1976" s="117"/>
      <c r="S1976" s="117"/>
      <c r="T1976" s="117"/>
    </row>
    <row r="1977" s="111" customFormat="1" customHeight="1" spans="4:20">
      <c r="D1977" s="117"/>
      <c r="E1977" s="117"/>
      <c r="F1977" s="117"/>
      <c r="H1977" s="117"/>
      <c r="I1977" s="117"/>
      <c r="J1977" s="117"/>
      <c r="K1977" s="117"/>
      <c r="L1977" s="117"/>
      <c r="M1977" s="117"/>
      <c r="N1977" s="117"/>
      <c r="O1977" s="117"/>
      <c r="P1977" s="137"/>
      <c r="Q1977" s="117"/>
      <c r="R1977" s="117"/>
      <c r="S1977" s="117"/>
      <c r="T1977" s="117"/>
    </row>
    <row r="1978" s="111" customFormat="1" customHeight="1" spans="4:20">
      <c r="D1978" s="117"/>
      <c r="E1978" s="117"/>
      <c r="F1978" s="117"/>
      <c r="H1978" s="117"/>
      <c r="I1978" s="117"/>
      <c r="J1978" s="117"/>
      <c r="K1978" s="117"/>
      <c r="L1978" s="117"/>
      <c r="M1978" s="117"/>
      <c r="N1978" s="117"/>
      <c r="O1978" s="117"/>
      <c r="P1978" s="137"/>
      <c r="Q1978" s="117"/>
      <c r="R1978" s="117"/>
      <c r="S1978" s="117"/>
      <c r="T1978" s="117"/>
    </row>
    <row r="1979" s="111" customFormat="1" customHeight="1" spans="4:20">
      <c r="D1979" s="117"/>
      <c r="E1979" s="117"/>
      <c r="F1979" s="117"/>
      <c r="H1979" s="117"/>
      <c r="I1979" s="117"/>
      <c r="J1979" s="117"/>
      <c r="K1979" s="117"/>
      <c r="L1979" s="117"/>
      <c r="M1979" s="117"/>
      <c r="N1979" s="117"/>
      <c r="O1979" s="117"/>
      <c r="P1979" s="137"/>
      <c r="Q1979" s="117"/>
      <c r="R1979" s="117"/>
      <c r="S1979" s="117"/>
      <c r="T1979" s="117"/>
    </row>
    <row r="1980" s="111" customFormat="1" customHeight="1" spans="4:20">
      <c r="D1980" s="117"/>
      <c r="E1980" s="117"/>
      <c r="F1980" s="117"/>
      <c r="H1980" s="117"/>
      <c r="I1980" s="117"/>
      <c r="J1980" s="117"/>
      <c r="K1980" s="117"/>
      <c r="L1980" s="117"/>
      <c r="M1980" s="117"/>
      <c r="N1980" s="117"/>
      <c r="O1980" s="117"/>
      <c r="P1980" s="137"/>
      <c r="Q1980" s="117"/>
      <c r="R1980" s="117"/>
      <c r="S1980" s="117"/>
      <c r="T1980" s="117"/>
    </row>
    <row r="1981" s="111" customFormat="1" customHeight="1" spans="4:20">
      <c r="D1981" s="117"/>
      <c r="E1981" s="117"/>
      <c r="F1981" s="117"/>
      <c r="H1981" s="117"/>
      <c r="I1981" s="117"/>
      <c r="J1981" s="117"/>
      <c r="K1981" s="117"/>
      <c r="L1981" s="117"/>
      <c r="M1981" s="117"/>
      <c r="N1981" s="117"/>
      <c r="O1981" s="117"/>
      <c r="P1981" s="137"/>
      <c r="Q1981" s="117"/>
      <c r="R1981" s="117"/>
      <c r="S1981" s="117"/>
      <c r="T1981" s="117"/>
    </row>
    <row r="1982" s="111" customFormat="1" customHeight="1" spans="4:20">
      <c r="D1982" s="117"/>
      <c r="E1982" s="117"/>
      <c r="F1982" s="117"/>
      <c r="H1982" s="117"/>
      <c r="I1982" s="117"/>
      <c r="J1982" s="117"/>
      <c r="K1982" s="117"/>
      <c r="L1982" s="117"/>
      <c r="M1982" s="117"/>
      <c r="N1982" s="117"/>
      <c r="O1982" s="117"/>
      <c r="P1982" s="137"/>
      <c r="Q1982" s="117"/>
      <c r="R1982" s="117"/>
      <c r="S1982" s="117"/>
      <c r="T1982" s="117"/>
    </row>
    <row r="1983" s="111" customFormat="1" customHeight="1" spans="4:20">
      <c r="D1983" s="117"/>
      <c r="E1983" s="117"/>
      <c r="F1983" s="117"/>
      <c r="H1983" s="117"/>
      <c r="I1983" s="117"/>
      <c r="J1983" s="117"/>
      <c r="K1983" s="117"/>
      <c r="L1983" s="117"/>
      <c r="M1983" s="117"/>
      <c r="N1983" s="117"/>
      <c r="O1983" s="117"/>
      <c r="P1983" s="137"/>
      <c r="Q1983" s="117"/>
      <c r="R1983" s="117"/>
      <c r="S1983" s="117"/>
      <c r="T1983" s="117"/>
    </row>
    <row r="1984" s="111" customFormat="1" customHeight="1" spans="4:20">
      <c r="D1984" s="117"/>
      <c r="E1984" s="117"/>
      <c r="F1984" s="117"/>
      <c r="H1984" s="117"/>
      <c r="I1984" s="117"/>
      <c r="J1984" s="117"/>
      <c r="K1984" s="117"/>
      <c r="L1984" s="117"/>
      <c r="M1984" s="117"/>
      <c r="N1984" s="117"/>
      <c r="O1984" s="117"/>
      <c r="P1984" s="137"/>
      <c r="Q1984" s="117"/>
      <c r="R1984" s="117"/>
      <c r="S1984" s="117"/>
      <c r="T1984" s="117"/>
    </row>
    <row r="1985" s="111" customFormat="1" customHeight="1" spans="4:20">
      <c r="D1985" s="117"/>
      <c r="E1985" s="117"/>
      <c r="F1985" s="117"/>
      <c r="H1985" s="117"/>
      <c r="I1985" s="117"/>
      <c r="J1985" s="117"/>
      <c r="K1985" s="117"/>
      <c r="L1985" s="117"/>
      <c r="M1985" s="117"/>
      <c r="N1985" s="117"/>
      <c r="O1985" s="117"/>
      <c r="P1985" s="137"/>
      <c r="Q1985" s="117"/>
      <c r="R1985" s="117"/>
      <c r="S1985" s="117"/>
      <c r="T1985" s="117"/>
    </row>
    <row r="1986" s="111" customFormat="1" customHeight="1" spans="4:20">
      <c r="D1986" s="117"/>
      <c r="E1986" s="117"/>
      <c r="F1986" s="117"/>
      <c r="H1986" s="117"/>
      <c r="I1986" s="117"/>
      <c r="J1986" s="117"/>
      <c r="K1986" s="117"/>
      <c r="L1986" s="117"/>
      <c r="M1986" s="117"/>
      <c r="N1986" s="117"/>
      <c r="O1986" s="117"/>
      <c r="P1986" s="137"/>
      <c r="Q1986" s="117"/>
      <c r="R1986" s="117"/>
      <c r="S1986" s="117"/>
      <c r="T1986" s="117"/>
    </row>
    <row r="1987" s="111" customFormat="1" customHeight="1" spans="4:20">
      <c r="D1987" s="117"/>
      <c r="E1987" s="117"/>
      <c r="F1987" s="117"/>
      <c r="H1987" s="117"/>
      <c r="I1987" s="117"/>
      <c r="J1987" s="117"/>
      <c r="K1987" s="117"/>
      <c r="L1987" s="117"/>
      <c r="M1987" s="117"/>
      <c r="N1987" s="117"/>
      <c r="O1987" s="117"/>
      <c r="P1987" s="137"/>
      <c r="Q1987" s="117"/>
      <c r="R1987" s="117"/>
      <c r="S1987" s="117"/>
      <c r="T1987" s="117"/>
    </row>
    <row r="1988" s="111" customFormat="1" customHeight="1" spans="4:20">
      <c r="D1988" s="117"/>
      <c r="E1988" s="117"/>
      <c r="F1988" s="117"/>
      <c r="H1988" s="117"/>
      <c r="I1988" s="117"/>
      <c r="J1988" s="117"/>
      <c r="K1988" s="117"/>
      <c r="L1988" s="117"/>
      <c r="M1988" s="117"/>
      <c r="N1988" s="117"/>
      <c r="O1988" s="117"/>
      <c r="P1988" s="137"/>
      <c r="Q1988" s="117"/>
      <c r="R1988" s="117"/>
      <c r="S1988" s="117"/>
      <c r="T1988" s="117"/>
    </row>
    <row r="1989" s="111" customFormat="1" customHeight="1" spans="4:20">
      <c r="D1989" s="117"/>
      <c r="E1989" s="117"/>
      <c r="F1989" s="117"/>
      <c r="H1989" s="117"/>
      <c r="I1989" s="117"/>
      <c r="J1989" s="117"/>
      <c r="K1989" s="117"/>
      <c r="L1989" s="117"/>
      <c r="M1989" s="117"/>
      <c r="N1989" s="117"/>
      <c r="O1989" s="117"/>
      <c r="P1989" s="137"/>
      <c r="Q1989" s="117"/>
      <c r="R1989" s="117"/>
      <c r="S1989" s="117"/>
      <c r="T1989" s="117"/>
    </row>
    <row r="1990" s="111" customFormat="1" customHeight="1" spans="4:20">
      <c r="D1990" s="117"/>
      <c r="E1990" s="117"/>
      <c r="F1990" s="117"/>
      <c r="H1990" s="117"/>
      <c r="I1990" s="117"/>
      <c r="J1990" s="117"/>
      <c r="K1990" s="117"/>
      <c r="L1990" s="117"/>
      <c r="M1990" s="117"/>
      <c r="N1990" s="117"/>
      <c r="O1990" s="117"/>
      <c r="P1990" s="137"/>
      <c r="Q1990" s="117"/>
      <c r="R1990" s="117"/>
      <c r="S1990" s="117"/>
      <c r="T1990" s="117"/>
    </row>
    <row r="1991" s="111" customFormat="1" customHeight="1" spans="4:20">
      <c r="D1991" s="117"/>
      <c r="E1991" s="117"/>
      <c r="F1991" s="117"/>
      <c r="H1991" s="117"/>
      <c r="I1991" s="117"/>
      <c r="J1991" s="117"/>
      <c r="K1991" s="117"/>
      <c r="L1991" s="117"/>
      <c r="M1991" s="117"/>
      <c r="N1991" s="117"/>
      <c r="O1991" s="117"/>
      <c r="P1991" s="137"/>
      <c r="Q1991" s="117"/>
      <c r="R1991" s="117"/>
      <c r="S1991" s="117"/>
      <c r="T1991" s="117"/>
    </row>
    <row r="1992" s="111" customFormat="1" customHeight="1" spans="4:20">
      <c r="D1992" s="117"/>
      <c r="E1992" s="117"/>
      <c r="F1992" s="117"/>
      <c r="H1992" s="117"/>
      <c r="I1992" s="117"/>
      <c r="J1992" s="117"/>
      <c r="K1992" s="117"/>
      <c r="L1992" s="117"/>
      <c r="M1992" s="117"/>
      <c r="N1992" s="117"/>
      <c r="O1992" s="117"/>
      <c r="P1992" s="137"/>
      <c r="Q1992" s="117"/>
      <c r="R1992" s="117"/>
      <c r="S1992" s="117"/>
      <c r="T1992" s="117"/>
    </row>
    <row r="1993" s="111" customFormat="1" customHeight="1" spans="4:20">
      <c r="D1993" s="117"/>
      <c r="E1993" s="117"/>
      <c r="F1993" s="117"/>
      <c r="H1993" s="117"/>
      <c r="I1993" s="117"/>
      <c r="J1993" s="117"/>
      <c r="K1993" s="117"/>
      <c r="L1993" s="117"/>
      <c r="M1993" s="117"/>
      <c r="N1993" s="117"/>
      <c r="O1993" s="117"/>
      <c r="P1993" s="137"/>
      <c r="Q1993" s="117"/>
      <c r="R1993" s="117"/>
      <c r="S1993" s="117"/>
      <c r="T1993" s="117"/>
    </row>
    <row r="1994" s="111" customFormat="1" customHeight="1" spans="4:20">
      <c r="D1994" s="117"/>
      <c r="E1994" s="117"/>
      <c r="F1994" s="117"/>
      <c r="H1994" s="117"/>
      <c r="I1994" s="117"/>
      <c r="J1994" s="117"/>
      <c r="K1994" s="117"/>
      <c r="L1994" s="117"/>
      <c r="M1994" s="117"/>
      <c r="N1994" s="117"/>
      <c r="O1994" s="117"/>
      <c r="P1994" s="137"/>
      <c r="Q1994" s="117"/>
      <c r="R1994" s="117"/>
      <c r="S1994" s="117"/>
      <c r="T1994" s="117"/>
    </row>
    <row r="1995" s="111" customFormat="1" customHeight="1" spans="4:20">
      <c r="D1995" s="117"/>
      <c r="E1995" s="117"/>
      <c r="F1995" s="117"/>
      <c r="H1995" s="117"/>
      <c r="I1995" s="117"/>
      <c r="J1995" s="117"/>
      <c r="K1995" s="117"/>
      <c r="L1995" s="117"/>
      <c r="M1995" s="117"/>
      <c r="N1995" s="117"/>
      <c r="O1995" s="117"/>
      <c r="P1995" s="137"/>
      <c r="Q1995" s="117"/>
      <c r="R1995" s="117"/>
      <c r="S1995" s="117"/>
      <c r="T1995" s="117"/>
    </row>
    <row r="1996" s="111" customFormat="1" customHeight="1" spans="4:20">
      <c r="D1996" s="117"/>
      <c r="E1996" s="117"/>
      <c r="F1996" s="117"/>
      <c r="H1996" s="117"/>
      <c r="I1996" s="117"/>
      <c r="J1996" s="117"/>
      <c r="K1996" s="117"/>
      <c r="L1996" s="117"/>
      <c r="M1996" s="117"/>
      <c r="N1996" s="117"/>
      <c r="O1996" s="117"/>
      <c r="P1996" s="137"/>
      <c r="Q1996" s="117"/>
      <c r="R1996" s="117"/>
      <c r="S1996" s="117"/>
      <c r="T1996" s="117"/>
    </row>
    <row r="1997" s="111" customFormat="1" customHeight="1" spans="4:20">
      <c r="D1997" s="117"/>
      <c r="E1997" s="117"/>
      <c r="F1997" s="117"/>
      <c r="H1997" s="117"/>
      <c r="I1997" s="117"/>
      <c r="J1997" s="117"/>
      <c r="K1997" s="117"/>
      <c r="L1997" s="117"/>
      <c r="M1997" s="117"/>
      <c r="N1997" s="117"/>
      <c r="O1997" s="117"/>
      <c r="P1997" s="137"/>
      <c r="Q1997" s="117"/>
      <c r="R1997" s="117"/>
      <c r="S1997" s="117"/>
      <c r="T1997" s="117"/>
    </row>
    <row r="1998" s="111" customFormat="1" customHeight="1" spans="4:20">
      <c r="D1998" s="117"/>
      <c r="E1998" s="117"/>
      <c r="F1998" s="117"/>
      <c r="H1998" s="117"/>
      <c r="I1998" s="117"/>
      <c r="J1998" s="117"/>
      <c r="K1998" s="117"/>
      <c r="L1998" s="117"/>
      <c r="M1998" s="117"/>
      <c r="N1998" s="117"/>
      <c r="O1998" s="117"/>
      <c r="P1998" s="137"/>
      <c r="Q1998" s="117"/>
      <c r="R1998" s="117"/>
      <c r="S1998" s="117"/>
      <c r="T1998" s="117"/>
    </row>
    <row r="1999" s="111" customFormat="1" customHeight="1" spans="4:20">
      <c r="D1999" s="117"/>
      <c r="E1999" s="117"/>
      <c r="F1999" s="117"/>
      <c r="H1999" s="117"/>
      <c r="I1999" s="117"/>
      <c r="J1999" s="117"/>
      <c r="K1999" s="117"/>
      <c r="L1999" s="117"/>
      <c r="M1999" s="117"/>
      <c r="N1999" s="117"/>
      <c r="O1999" s="117"/>
      <c r="P1999" s="137"/>
      <c r="Q1999" s="117"/>
      <c r="R1999" s="117"/>
      <c r="S1999" s="117"/>
      <c r="T1999" s="117"/>
    </row>
  </sheetData>
  <autoFilter xmlns:etc="http://www.wps.cn/officeDocument/2017/etCustomData" ref="A3:AC917" etc:filterBottomFollowUsedRange="0">
    <filterColumn colId="11">
      <filters>
        <filter val="100"/>
        <filter val="200"/>
        <filter val="300"/>
        <filter val="400"/>
      </filters>
    </filterColumn>
    <extLst/>
  </autoFilter>
  <mergeCells count="7">
    <mergeCell ref="A2:G2"/>
    <mergeCell ref="H2:J2"/>
    <mergeCell ref="K2:O2"/>
    <mergeCell ref="P155:P166"/>
    <mergeCell ref="P169:P170"/>
    <mergeCell ref="P171:P172"/>
    <mergeCell ref="P173:P177"/>
  </mergeCells>
  <pageMargins left="0.75" right="0.75" top="1" bottom="1" header="0.5" footer="0.5"/>
  <pageSetup paperSize="256"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zoomScale="70" zoomScaleNormal="70" workbookViewId="0">
      <selection activeCell="N38" sqref="N38"/>
    </sheetView>
  </sheetViews>
  <sheetFormatPr defaultColWidth="17.9714285714286" defaultRowHeight="15"/>
  <cols>
    <col min="1" max="1" width="17.9714285714286" customWidth="1"/>
    <col min="2" max="9" width="17.9714285714286" style="105" customWidth="1"/>
    <col min="10" max="16378" width="17.9714285714286" customWidth="1"/>
  </cols>
  <sheetData>
    <row r="1" spans="1:9">
      <c r="A1" s="106"/>
      <c r="B1" s="106" t="s">
        <v>2093</v>
      </c>
      <c r="C1" s="106"/>
      <c r="D1" s="106"/>
      <c r="E1" s="106"/>
      <c r="F1" s="106"/>
      <c r="G1" s="106"/>
      <c r="H1" s="106"/>
      <c r="I1" s="106"/>
    </row>
    <row r="2" spans="1:9">
      <c r="A2" s="106"/>
      <c r="B2" s="107" t="s">
        <v>2094</v>
      </c>
      <c r="C2" s="106"/>
      <c r="D2" s="107" t="s">
        <v>2095</v>
      </c>
      <c r="E2" s="106"/>
      <c r="F2" s="107" t="s">
        <v>2096</v>
      </c>
      <c r="G2" s="106"/>
      <c r="H2" s="107" t="s">
        <v>2097</v>
      </c>
      <c r="I2" s="107" t="s">
        <v>2098</v>
      </c>
    </row>
    <row r="3" spans="1:9">
      <c r="A3" s="106" t="s">
        <v>10</v>
      </c>
      <c r="B3" s="107" t="s">
        <v>2099</v>
      </c>
      <c r="C3" s="107" t="s">
        <v>2100</v>
      </c>
      <c r="D3" s="107" t="s">
        <v>2099</v>
      </c>
      <c r="E3" s="107" t="s">
        <v>2100</v>
      </c>
      <c r="F3" s="107" t="s">
        <v>2099</v>
      </c>
      <c r="G3" s="107" t="s">
        <v>2100</v>
      </c>
      <c r="H3" s="106"/>
      <c r="I3" s="106"/>
    </row>
    <row r="4" spans="1:9">
      <c r="A4" s="108" t="s">
        <v>117</v>
      </c>
      <c r="B4" s="106"/>
      <c r="C4" s="106"/>
      <c r="D4" s="106"/>
      <c r="E4" s="106"/>
      <c r="F4" s="106"/>
      <c r="G4" s="106"/>
      <c r="H4" s="106"/>
      <c r="I4" s="106"/>
    </row>
    <row r="5" spans="1:9">
      <c r="A5" s="109" t="s">
        <v>116</v>
      </c>
      <c r="B5" s="106"/>
      <c r="C5" s="106"/>
      <c r="D5" s="106"/>
      <c r="E5" s="106"/>
      <c r="F5" s="106"/>
      <c r="G5" s="106"/>
      <c r="H5" s="106"/>
      <c r="I5" s="106"/>
    </row>
    <row r="6" spans="1:9">
      <c r="A6" s="110" t="s">
        <v>123</v>
      </c>
      <c r="B6" s="106">
        <v>3</v>
      </c>
      <c r="C6" s="106">
        <v>0</v>
      </c>
      <c r="D6" s="106"/>
      <c r="E6" s="106"/>
      <c r="F6" s="106">
        <v>29</v>
      </c>
      <c r="G6" s="106">
        <v>4716.2</v>
      </c>
      <c r="H6" s="106">
        <v>32</v>
      </c>
      <c r="I6" s="106">
        <v>4716.2</v>
      </c>
    </row>
    <row r="7" spans="1:9">
      <c r="A7" s="110" t="s">
        <v>157</v>
      </c>
      <c r="B7" s="106"/>
      <c r="C7" s="106"/>
      <c r="D7" s="106">
        <v>18</v>
      </c>
      <c r="E7" s="106">
        <v>127.7</v>
      </c>
      <c r="F7" s="106">
        <v>14</v>
      </c>
      <c r="G7" s="106">
        <v>858.7</v>
      </c>
      <c r="H7" s="106">
        <v>32</v>
      </c>
      <c r="I7" s="106">
        <v>986.4</v>
      </c>
    </row>
    <row r="8" spans="1:9">
      <c r="A8" s="110" t="s">
        <v>1162</v>
      </c>
      <c r="B8" s="106"/>
      <c r="C8" s="106"/>
      <c r="D8" s="106">
        <v>13</v>
      </c>
      <c r="E8" s="106">
        <v>84.8</v>
      </c>
      <c r="F8" s="106">
        <v>25</v>
      </c>
      <c r="G8" s="106">
        <v>1467.3</v>
      </c>
      <c r="H8" s="106">
        <v>38</v>
      </c>
      <c r="I8" s="106">
        <v>1552.1</v>
      </c>
    </row>
    <row r="9" spans="1:9">
      <c r="A9" s="109" t="s">
        <v>277</v>
      </c>
      <c r="B9" s="106"/>
      <c r="C9" s="106"/>
      <c r="D9" s="106"/>
      <c r="E9" s="106"/>
      <c r="F9" s="106"/>
      <c r="G9" s="106"/>
      <c r="H9" s="106"/>
      <c r="I9" s="106"/>
    </row>
    <row r="10" spans="1:9">
      <c r="A10" s="110" t="s">
        <v>277</v>
      </c>
      <c r="B10" s="106">
        <v>1</v>
      </c>
      <c r="C10" s="106">
        <v>0</v>
      </c>
      <c r="D10" s="106">
        <v>2</v>
      </c>
      <c r="E10" s="106">
        <v>17.8</v>
      </c>
      <c r="F10" s="106">
        <v>2</v>
      </c>
      <c r="G10" s="106">
        <v>188.3</v>
      </c>
      <c r="H10" s="106">
        <v>5</v>
      </c>
      <c r="I10" s="106">
        <v>206.1</v>
      </c>
    </row>
    <row r="11" spans="1:9">
      <c r="A11" s="109" t="s">
        <v>363</v>
      </c>
      <c r="B11" s="106"/>
      <c r="C11" s="106"/>
      <c r="D11" s="106"/>
      <c r="E11" s="106"/>
      <c r="F11" s="106"/>
      <c r="G11" s="106"/>
      <c r="H11" s="106"/>
      <c r="I11" s="106"/>
    </row>
    <row r="12" spans="1:9">
      <c r="A12" s="110" t="s">
        <v>363</v>
      </c>
      <c r="B12" s="106">
        <v>3</v>
      </c>
      <c r="C12" s="106">
        <v>0</v>
      </c>
      <c r="D12" s="106">
        <v>53</v>
      </c>
      <c r="E12" s="106">
        <v>424.1</v>
      </c>
      <c r="F12" s="106">
        <v>69</v>
      </c>
      <c r="G12" s="106">
        <v>20705.5</v>
      </c>
      <c r="H12" s="106">
        <v>125</v>
      </c>
      <c r="I12" s="106">
        <v>21129.6</v>
      </c>
    </row>
    <row r="13" spans="1:9">
      <c r="A13" s="110" t="s">
        <v>1162</v>
      </c>
      <c r="B13" s="106">
        <v>1</v>
      </c>
      <c r="C13" s="106"/>
      <c r="D13" s="106"/>
      <c r="E13" s="106"/>
      <c r="F13" s="106"/>
      <c r="G13" s="106"/>
      <c r="H13" s="106">
        <v>1</v>
      </c>
      <c r="I13" s="106"/>
    </row>
    <row r="14" spans="1:9">
      <c r="A14" s="108" t="s">
        <v>292</v>
      </c>
      <c r="B14" s="106"/>
      <c r="C14" s="106"/>
      <c r="D14" s="106"/>
      <c r="E14" s="106"/>
      <c r="F14" s="106"/>
      <c r="G14" s="106"/>
      <c r="H14" s="106"/>
      <c r="I14" s="106"/>
    </row>
    <row r="15" spans="1:9">
      <c r="A15" s="109" t="s">
        <v>116</v>
      </c>
      <c r="B15" s="106"/>
      <c r="C15" s="106"/>
      <c r="D15" s="106"/>
      <c r="E15" s="106"/>
      <c r="F15" s="106"/>
      <c r="G15" s="106"/>
      <c r="H15" s="106"/>
      <c r="I15" s="106"/>
    </row>
    <row r="16" spans="1:9">
      <c r="A16" s="110" t="s">
        <v>123</v>
      </c>
      <c r="B16" s="106">
        <v>7</v>
      </c>
      <c r="C16" s="106">
        <v>0</v>
      </c>
      <c r="D16" s="106"/>
      <c r="E16" s="106"/>
      <c r="F16" s="106">
        <v>1</v>
      </c>
      <c r="G16" s="106">
        <v>11</v>
      </c>
      <c r="H16" s="106">
        <v>8</v>
      </c>
      <c r="I16" s="106">
        <v>11</v>
      </c>
    </row>
    <row r="17" spans="1:9">
      <c r="A17" s="110" t="s">
        <v>157</v>
      </c>
      <c r="B17" s="106">
        <v>2</v>
      </c>
      <c r="C17" s="106">
        <v>0</v>
      </c>
      <c r="D17" s="106"/>
      <c r="E17" s="106"/>
      <c r="F17" s="106"/>
      <c r="G17" s="106"/>
      <c r="H17" s="106">
        <v>2</v>
      </c>
      <c r="I17" s="106">
        <v>0</v>
      </c>
    </row>
    <row r="18" spans="1:9">
      <c r="A18" s="110" t="s">
        <v>1162</v>
      </c>
      <c r="B18" s="106">
        <v>71</v>
      </c>
      <c r="C18" s="106">
        <v>0</v>
      </c>
      <c r="D18" s="106"/>
      <c r="E18" s="106"/>
      <c r="F18" s="106"/>
      <c r="G18" s="106"/>
      <c r="H18" s="106">
        <v>71</v>
      </c>
      <c r="I18" s="106">
        <v>0</v>
      </c>
    </row>
    <row r="19" spans="1:9">
      <c r="A19" s="108" t="s">
        <v>1163</v>
      </c>
      <c r="B19" s="106">
        <v>88</v>
      </c>
      <c r="C19" s="106">
        <v>0</v>
      </c>
      <c r="D19" s="106">
        <v>86</v>
      </c>
      <c r="E19" s="106">
        <v>654.4</v>
      </c>
      <c r="F19" s="106">
        <v>140</v>
      </c>
      <c r="G19" s="106">
        <v>27947</v>
      </c>
      <c r="H19" s="106">
        <v>314</v>
      </c>
      <c r="I19" s="106">
        <v>28601.4</v>
      </c>
    </row>
  </sheetData>
  <mergeCells count="5">
    <mergeCell ref="B2:C2"/>
    <mergeCell ref="D2:E2"/>
    <mergeCell ref="F2:G2"/>
    <mergeCell ref="H2:H3"/>
    <mergeCell ref="I2:I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D275"/>
  <sheetViews>
    <sheetView topLeftCell="F9" workbookViewId="0">
      <selection activeCell="N38" sqref="N38"/>
    </sheetView>
  </sheetViews>
  <sheetFormatPr defaultColWidth="10.1619047619048" defaultRowHeight="33" customHeight="1"/>
  <cols>
    <col min="1" max="1" width="10.1619047619048" style="43"/>
    <col min="2" max="2" width="17" style="43" customWidth="1"/>
    <col min="3" max="6" width="15.8285714285714" style="43" customWidth="1"/>
    <col min="7" max="8" width="41.8285714285714" style="43" customWidth="1"/>
    <col min="9" max="24" width="14.6666666666667" style="43" customWidth="1"/>
    <col min="25" max="25" width="20.6666666666667" style="43" customWidth="1"/>
    <col min="26" max="26" width="23.3333333333333" style="43" customWidth="1"/>
    <col min="27" max="27" width="19.8285714285714" style="43" customWidth="1"/>
    <col min="28" max="28" width="17.5047619047619" style="44" customWidth="1"/>
    <col min="29" max="29" width="17.5047619047619" style="42" customWidth="1"/>
    <col min="30" max="30" width="16.3333333333333" style="43" customWidth="1"/>
    <col min="31" max="31" width="19.5047619047619" style="42" customWidth="1"/>
    <col min="32" max="32" width="20" style="42" customWidth="1"/>
    <col min="33" max="56" width="10.1619047619048" style="42"/>
    <col min="57" max="16384" width="10.1619047619048" style="45"/>
  </cols>
  <sheetData>
    <row r="1" s="38" customFormat="1" customHeight="1" spans="1:56">
      <c r="A1" s="46"/>
      <c r="B1" s="46"/>
      <c r="C1" s="46"/>
      <c r="D1" s="46"/>
      <c r="E1" s="46"/>
      <c r="F1" s="46"/>
      <c r="G1" s="46"/>
      <c r="H1" s="46"/>
      <c r="I1" s="46"/>
      <c r="J1" s="47">
        <v>801.6</v>
      </c>
      <c r="K1" s="46"/>
      <c r="L1" s="46"/>
      <c r="M1" s="46"/>
      <c r="N1" s="46"/>
      <c r="O1" s="46"/>
      <c r="P1" s="46"/>
      <c r="Q1" s="46"/>
      <c r="R1" s="46"/>
      <c r="S1" s="46"/>
      <c r="T1" s="46"/>
      <c r="U1" s="46"/>
      <c r="V1" s="46"/>
      <c r="W1" s="46"/>
      <c r="X1" s="46"/>
      <c r="Y1" s="46"/>
      <c r="Z1" s="46"/>
      <c r="AA1" s="46"/>
      <c r="AB1" s="48"/>
      <c r="AC1" s="49"/>
      <c r="AD1" s="46"/>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row>
    <row r="2" s="39" customFormat="1" customHeight="1" spans="1:56">
      <c r="A2" s="50"/>
      <c r="B2" s="50"/>
      <c r="C2" s="50"/>
      <c r="D2" s="50"/>
      <c r="E2" s="50"/>
      <c r="F2" s="50"/>
      <c r="G2" s="51" t="s">
        <v>16</v>
      </c>
      <c r="H2" s="51"/>
      <c r="I2" s="51" t="s">
        <v>123</v>
      </c>
      <c r="J2" s="51">
        <f>SUMIF(O:O,I2,L:L)</f>
        <v>4213.4</v>
      </c>
      <c r="K2" s="51" t="s">
        <v>157</v>
      </c>
      <c r="L2" s="51">
        <f>SUMIF(O:O,K2,L:L)</f>
        <v>3249.2</v>
      </c>
      <c r="M2" s="51" t="s">
        <v>2101</v>
      </c>
      <c r="N2" s="51">
        <f>SUMIF(O:O,M2,L:L)</f>
        <v>4370.7</v>
      </c>
      <c r="O2" s="51" t="s">
        <v>2102</v>
      </c>
      <c r="P2" s="51">
        <f>SUMIF(O:O,O2,L:L)</f>
        <v>8860.5</v>
      </c>
      <c r="Q2" s="51" t="s">
        <v>2103</v>
      </c>
      <c r="R2" s="51">
        <f>SUMIF(O:O,Q2,L:L)</f>
        <v>3570.8</v>
      </c>
      <c r="S2" s="51" t="s">
        <v>2104</v>
      </c>
      <c r="T2" s="51">
        <f>SUMIF(O:O,S2,L:L)</f>
        <v>2563.3</v>
      </c>
      <c r="U2" s="51" t="s">
        <v>2105</v>
      </c>
      <c r="V2" s="51">
        <f>SUMIF(O:O,U2,L:L)</f>
        <v>2471.3</v>
      </c>
      <c r="W2" s="51" t="s">
        <v>2106</v>
      </c>
      <c r="X2" s="51">
        <f>SUMIF(O:O,W2,L:L)</f>
        <v>2899</v>
      </c>
      <c r="Y2" s="50"/>
      <c r="Z2" s="50"/>
      <c r="AA2" s="50"/>
      <c r="AB2" s="52"/>
      <c r="AD2" s="50"/>
    </row>
    <row r="3" s="40" customFormat="1" customHeight="1" spans="1:56">
      <c r="A3" s="47"/>
      <c r="B3" s="47"/>
      <c r="C3" s="47"/>
      <c r="D3" s="47"/>
      <c r="E3" s="47"/>
      <c r="F3" s="47"/>
      <c r="G3" s="53" t="s">
        <v>1106</v>
      </c>
      <c r="H3" s="53"/>
      <c r="I3" s="51" t="s">
        <v>123</v>
      </c>
      <c r="J3" s="54">
        <f>COUNTIF(O:O,I3)</f>
        <v>71</v>
      </c>
      <c r="K3" s="51" t="s">
        <v>157</v>
      </c>
      <c r="L3" s="54">
        <f>COUNTIF(O:O,K3)</f>
        <v>68</v>
      </c>
      <c r="M3" s="51" t="s">
        <v>2101</v>
      </c>
      <c r="N3" s="54">
        <f>COUNTIF(O:O,M3)</f>
        <v>49</v>
      </c>
      <c r="O3" s="51" t="s">
        <v>2102</v>
      </c>
      <c r="P3" s="54">
        <f>COUNTIF(O:O,O3)</f>
        <v>34</v>
      </c>
      <c r="Q3" s="51" t="s">
        <v>2103</v>
      </c>
      <c r="R3" s="54">
        <f>COUNTIF(O:O,Q3)</f>
        <v>6</v>
      </c>
      <c r="S3" s="51" t="s">
        <v>2104</v>
      </c>
      <c r="T3" s="54">
        <f>COUNTIF(O:O,S3)</f>
        <v>8</v>
      </c>
      <c r="U3" s="51" t="s">
        <v>2105</v>
      </c>
      <c r="V3" s="54">
        <f>COUNTIF(O:O,U3)</f>
        <v>4</v>
      </c>
      <c r="W3" s="51" t="s">
        <v>2106</v>
      </c>
      <c r="X3" s="54">
        <f>COUNTIF(O:O,W3)</f>
        <v>1</v>
      </c>
      <c r="Y3" s="47"/>
      <c r="Z3" s="47"/>
      <c r="AA3" s="47"/>
      <c r="AB3" s="55"/>
      <c r="AC3" s="56"/>
      <c r="AD3" s="47"/>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row>
    <row r="4" s="40" customFormat="1" customHeight="1" spans="1:56">
      <c r="A4" s="47"/>
      <c r="B4" s="47"/>
      <c r="C4" s="47"/>
      <c r="D4" s="47"/>
      <c r="E4" s="47"/>
      <c r="F4" s="47"/>
      <c r="G4" s="53" t="s">
        <v>118</v>
      </c>
      <c r="H4" s="53"/>
      <c r="I4" s="51" t="s">
        <v>123</v>
      </c>
      <c r="J4" s="53">
        <f t="shared" ref="J4:J9" si="0">COUNTIFS(K:K,G4,O:O,I4)</f>
        <v>9</v>
      </c>
      <c r="K4" s="51" t="s">
        <v>157</v>
      </c>
      <c r="L4" s="53">
        <f t="shared" ref="L4:L9" si="1">COUNTIFS(K:K,G4,O:O,K4)</f>
        <v>6</v>
      </c>
      <c r="M4" s="51" t="s">
        <v>2101</v>
      </c>
      <c r="N4" s="53">
        <f t="shared" ref="N4:N9" si="2">COUNTIFS(K:K,G4,O:O,M3)</f>
        <v>11</v>
      </c>
      <c r="O4" s="51" t="s">
        <v>2102</v>
      </c>
      <c r="P4" s="53">
        <f t="shared" ref="P4:P9" si="3">COUNTIFS(K:K,G4,O:O,O3)</f>
        <v>7</v>
      </c>
      <c r="Q4" s="51" t="s">
        <v>2103</v>
      </c>
      <c r="R4" s="53">
        <f t="shared" ref="R4:R9" si="4">COUNTIFS(K:K,G4,O:O,Q4)</f>
        <v>6</v>
      </c>
      <c r="S4" s="51" t="s">
        <v>2104</v>
      </c>
      <c r="T4" s="53">
        <f t="shared" ref="T4:T9" si="5">COUNTIFS(K:K,G4,O:O,S4)</f>
        <v>2</v>
      </c>
      <c r="U4" s="51" t="s">
        <v>2105</v>
      </c>
      <c r="V4" s="53">
        <f t="shared" ref="V4:V9" si="6">COUNTIFS(K:K,G4,O:O,U4)</f>
        <v>3</v>
      </c>
      <c r="W4" s="51" t="s">
        <v>2106</v>
      </c>
      <c r="X4" s="53">
        <f t="shared" ref="X4:X9" si="7">COUNTIFS(K:K,G4,O:O,W4)</f>
        <v>1</v>
      </c>
      <c r="Y4" s="47"/>
      <c r="Z4" s="47"/>
      <c r="AA4" s="47"/>
      <c r="AB4" s="55"/>
      <c r="AC4" s="56"/>
      <c r="AD4" s="47"/>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row>
    <row r="5" s="40" customFormat="1" customHeight="1" spans="1:56">
      <c r="A5" s="47"/>
      <c r="B5" s="47"/>
      <c r="C5" s="47"/>
      <c r="D5" s="47"/>
      <c r="E5" s="47"/>
      <c r="F5" s="47"/>
      <c r="G5" s="53" t="s">
        <v>2107</v>
      </c>
      <c r="H5" s="53"/>
      <c r="I5" s="51" t="s">
        <v>123</v>
      </c>
      <c r="J5" s="53">
        <f t="shared" si="0"/>
        <v>48</v>
      </c>
      <c r="K5" s="51" t="s">
        <v>157</v>
      </c>
      <c r="L5" s="53">
        <f t="shared" si="1"/>
        <v>4</v>
      </c>
      <c r="M5" s="51" t="s">
        <v>2101</v>
      </c>
      <c r="N5" s="53">
        <f t="shared" si="2"/>
        <v>14</v>
      </c>
      <c r="O5" s="51" t="s">
        <v>2102</v>
      </c>
      <c r="P5" s="53">
        <f t="shared" si="3"/>
        <v>0</v>
      </c>
      <c r="Q5" s="51" t="s">
        <v>2103</v>
      </c>
      <c r="R5" s="53">
        <f t="shared" si="4"/>
        <v>0</v>
      </c>
      <c r="S5" s="51" t="s">
        <v>2104</v>
      </c>
      <c r="T5" s="53">
        <f t="shared" si="5"/>
        <v>0</v>
      </c>
      <c r="U5" s="51" t="s">
        <v>2105</v>
      </c>
      <c r="V5" s="53">
        <f t="shared" si="6"/>
        <v>0</v>
      </c>
      <c r="W5" s="51" t="s">
        <v>2106</v>
      </c>
      <c r="X5" s="53">
        <f t="shared" si="7"/>
        <v>0</v>
      </c>
      <c r="Y5" s="47"/>
      <c r="Z5" s="47"/>
      <c r="AA5" s="47"/>
      <c r="AB5" s="55"/>
      <c r="AC5" s="56"/>
      <c r="AD5" s="47"/>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row>
    <row r="6" s="40" customFormat="1" customHeight="1" spans="1:56">
      <c r="A6" s="47"/>
      <c r="B6" s="47"/>
      <c r="C6" s="47"/>
      <c r="D6" s="47"/>
      <c r="E6" s="47"/>
      <c r="F6" s="47"/>
      <c r="G6" s="53" t="s">
        <v>2108</v>
      </c>
      <c r="H6" s="53"/>
      <c r="I6" s="51" t="s">
        <v>123</v>
      </c>
      <c r="J6" s="53">
        <f t="shared" si="0"/>
        <v>4</v>
      </c>
      <c r="K6" s="51" t="s">
        <v>157</v>
      </c>
      <c r="L6" s="53">
        <f t="shared" si="1"/>
        <v>16</v>
      </c>
      <c r="M6" s="51" t="s">
        <v>2101</v>
      </c>
      <c r="N6" s="53">
        <f t="shared" si="2"/>
        <v>7</v>
      </c>
      <c r="O6" s="51" t="s">
        <v>2102</v>
      </c>
      <c r="P6" s="53">
        <f t="shared" si="3"/>
        <v>15</v>
      </c>
      <c r="Q6" s="51" t="s">
        <v>2103</v>
      </c>
      <c r="R6" s="53">
        <f t="shared" si="4"/>
        <v>0</v>
      </c>
      <c r="S6" s="51" t="s">
        <v>2104</v>
      </c>
      <c r="T6" s="53">
        <f t="shared" si="5"/>
        <v>2</v>
      </c>
      <c r="U6" s="51" t="s">
        <v>2105</v>
      </c>
      <c r="V6" s="53">
        <f t="shared" si="6"/>
        <v>0</v>
      </c>
      <c r="W6" s="51" t="s">
        <v>2106</v>
      </c>
      <c r="X6" s="53">
        <f t="shared" si="7"/>
        <v>0</v>
      </c>
      <c r="Y6" s="47"/>
      <c r="Z6" s="47"/>
      <c r="AA6" s="47"/>
      <c r="AB6" s="55"/>
      <c r="AC6" s="56"/>
      <c r="AD6" s="47"/>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row>
    <row r="7" s="40" customFormat="1" customHeight="1" spans="1:56">
      <c r="A7" s="47"/>
      <c r="B7" s="47"/>
      <c r="C7" s="47"/>
      <c r="D7" s="47"/>
      <c r="E7" s="47"/>
      <c r="F7" s="47"/>
      <c r="G7" s="53" t="s">
        <v>2109</v>
      </c>
      <c r="H7" s="53"/>
      <c r="I7" s="51" t="s">
        <v>123</v>
      </c>
      <c r="J7" s="53">
        <f t="shared" si="0"/>
        <v>10</v>
      </c>
      <c r="K7" s="51" t="s">
        <v>157</v>
      </c>
      <c r="L7" s="53">
        <f t="shared" si="1"/>
        <v>12</v>
      </c>
      <c r="M7" s="51" t="s">
        <v>2101</v>
      </c>
      <c r="N7" s="53">
        <f t="shared" si="2"/>
        <v>6</v>
      </c>
      <c r="O7" s="51" t="s">
        <v>2102</v>
      </c>
      <c r="P7" s="53">
        <f t="shared" si="3"/>
        <v>4</v>
      </c>
      <c r="Q7" s="51" t="s">
        <v>2103</v>
      </c>
      <c r="R7" s="53">
        <f t="shared" si="4"/>
        <v>0</v>
      </c>
      <c r="S7" s="51" t="s">
        <v>2104</v>
      </c>
      <c r="T7" s="53">
        <f t="shared" si="5"/>
        <v>4</v>
      </c>
      <c r="U7" s="51" t="s">
        <v>2105</v>
      </c>
      <c r="V7" s="53">
        <f t="shared" si="6"/>
        <v>1</v>
      </c>
      <c r="W7" s="51" t="s">
        <v>2106</v>
      </c>
      <c r="X7" s="53">
        <f t="shared" si="7"/>
        <v>0</v>
      </c>
      <c r="Y7" s="47"/>
      <c r="Z7" s="47"/>
      <c r="AA7" s="47"/>
      <c r="AB7" s="55"/>
      <c r="AC7" s="56"/>
      <c r="AD7" s="47"/>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row>
    <row r="8" s="40" customFormat="1" customHeight="1" spans="1:56">
      <c r="A8" s="47"/>
      <c r="B8" s="47"/>
      <c r="C8" s="47"/>
      <c r="D8" s="47"/>
      <c r="E8" s="47"/>
      <c r="F8" s="47"/>
      <c r="G8" s="53" t="s">
        <v>2110</v>
      </c>
      <c r="H8" s="53"/>
      <c r="I8" s="51" t="s">
        <v>123</v>
      </c>
      <c r="J8" s="53">
        <f t="shared" si="0"/>
        <v>0</v>
      </c>
      <c r="K8" s="51" t="s">
        <v>157</v>
      </c>
      <c r="L8" s="53">
        <f t="shared" si="1"/>
        <v>20</v>
      </c>
      <c r="M8" s="51" t="s">
        <v>2101</v>
      </c>
      <c r="N8" s="53">
        <f t="shared" si="2"/>
        <v>5</v>
      </c>
      <c r="O8" s="51" t="s">
        <v>2102</v>
      </c>
      <c r="P8" s="53">
        <f t="shared" si="3"/>
        <v>0</v>
      </c>
      <c r="Q8" s="51" t="s">
        <v>2103</v>
      </c>
      <c r="R8" s="53">
        <f t="shared" si="4"/>
        <v>0</v>
      </c>
      <c r="S8" s="51" t="s">
        <v>2104</v>
      </c>
      <c r="T8" s="53">
        <f t="shared" si="5"/>
        <v>0</v>
      </c>
      <c r="U8" s="51" t="s">
        <v>2105</v>
      </c>
      <c r="V8" s="53">
        <f t="shared" si="6"/>
        <v>0</v>
      </c>
      <c r="W8" s="51" t="s">
        <v>2106</v>
      </c>
      <c r="X8" s="53">
        <f t="shared" si="7"/>
        <v>0</v>
      </c>
      <c r="Y8" s="47"/>
      <c r="Z8" s="47"/>
      <c r="AA8" s="47"/>
      <c r="AB8" s="55"/>
      <c r="AC8" s="56"/>
      <c r="AD8" s="47"/>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row>
    <row r="9" s="40" customFormat="1" customHeight="1" spans="1:56">
      <c r="A9" s="47"/>
      <c r="B9" s="47"/>
      <c r="C9" s="47"/>
      <c r="D9" s="47"/>
      <c r="E9" s="47"/>
      <c r="F9" s="47"/>
      <c r="G9" s="53" t="s">
        <v>2111</v>
      </c>
      <c r="H9" s="53"/>
      <c r="I9" s="51" t="s">
        <v>123</v>
      </c>
      <c r="J9" s="53">
        <f t="shared" si="0"/>
        <v>0</v>
      </c>
      <c r="K9" s="51" t="s">
        <v>157</v>
      </c>
      <c r="L9" s="53">
        <f t="shared" si="1"/>
        <v>10</v>
      </c>
      <c r="M9" s="51" t="s">
        <v>2101</v>
      </c>
      <c r="N9" s="53">
        <f t="shared" si="2"/>
        <v>6</v>
      </c>
      <c r="O9" s="51" t="s">
        <v>2102</v>
      </c>
      <c r="P9" s="53">
        <f t="shared" si="3"/>
        <v>0</v>
      </c>
      <c r="Q9" s="51" t="s">
        <v>2103</v>
      </c>
      <c r="R9" s="53">
        <f t="shared" si="4"/>
        <v>0</v>
      </c>
      <c r="S9" s="51" t="s">
        <v>2104</v>
      </c>
      <c r="T9" s="53">
        <f t="shared" si="5"/>
        <v>0</v>
      </c>
      <c r="U9" s="51" t="s">
        <v>2105</v>
      </c>
      <c r="V9" s="53">
        <f t="shared" si="6"/>
        <v>0</v>
      </c>
      <c r="W9" s="51" t="s">
        <v>2106</v>
      </c>
      <c r="X9" s="53">
        <f t="shared" si="7"/>
        <v>0</v>
      </c>
      <c r="Y9" s="47"/>
      <c r="Z9" s="47"/>
      <c r="AA9" s="47"/>
      <c r="AB9" s="55"/>
      <c r="AC9" s="56"/>
      <c r="AD9" s="47"/>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row>
    <row r="10" customHeight="1" spans="1:56">
      <c r="L10" s="43">
        <f>SUBTOTAL(9,L12:L1000)</f>
        <v>222.6</v>
      </c>
    </row>
    <row r="11" s="41" customFormat="1" ht="64" customHeight="1" spans="1:56">
      <c r="A11" s="57" t="s">
        <v>2112</v>
      </c>
      <c r="B11" s="58" t="s">
        <v>2113</v>
      </c>
      <c r="C11" s="58" t="s">
        <v>2114</v>
      </c>
      <c r="D11" s="58"/>
      <c r="E11" s="58"/>
      <c r="F11" s="58"/>
      <c r="G11" s="58" t="s">
        <v>2115</v>
      </c>
      <c r="H11" s="58"/>
      <c r="I11" s="58" t="s">
        <v>2116</v>
      </c>
      <c r="J11" s="58" t="s">
        <v>2117</v>
      </c>
      <c r="K11" s="58" t="s">
        <v>2118</v>
      </c>
      <c r="L11" s="58" t="s">
        <v>2119</v>
      </c>
      <c r="M11" s="58" t="s">
        <v>2120</v>
      </c>
      <c r="N11" s="58" t="s">
        <v>2121</v>
      </c>
      <c r="O11" s="58" t="s">
        <v>2122</v>
      </c>
      <c r="P11" s="58" t="s">
        <v>2123</v>
      </c>
      <c r="Q11" s="58" t="s">
        <v>2124</v>
      </c>
      <c r="R11" s="58" t="s">
        <v>2125</v>
      </c>
      <c r="S11" s="58" t="s">
        <v>2126</v>
      </c>
      <c r="T11" s="58" t="s">
        <v>2127</v>
      </c>
      <c r="U11" s="58" t="s">
        <v>2128</v>
      </c>
      <c r="V11" s="58" t="s">
        <v>2129</v>
      </c>
      <c r="W11" s="59" t="s">
        <v>2130</v>
      </c>
      <c r="X11" s="60" t="s">
        <v>2131</v>
      </c>
      <c r="Y11" s="58" t="s">
        <v>2132</v>
      </c>
      <c r="Z11" s="58" t="s">
        <v>2133</v>
      </c>
      <c r="AA11" s="58" t="s">
        <v>2119</v>
      </c>
      <c r="AB11" s="61">
        <f>SUBTOTAL(9,AB12:AB250)</f>
        <v>2.34217171717187</v>
      </c>
      <c r="AC11" s="62" t="s">
        <v>2134</v>
      </c>
      <c r="AD11" s="63"/>
      <c r="AE11" s="63"/>
      <c r="AF11" s="64"/>
      <c r="AH11" s="65"/>
      <c r="AI11" s="65"/>
      <c r="AJ11" s="65"/>
      <c r="AK11" s="65"/>
    </row>
    <row r="12" s="42" customFormat="1" hidden="1" customHeight="1" spans="1:56">
      <c r="A12" s="66">
        <v>22</v>
      </c>
      <c r="B12" s="67">
        <v>46235</v>
      </c>
      <c r="C12" s="68" t="s">
        <v>1120</v>
      </c>
      <c r="D12" s="68" t="str">
        <f>_xlfn.XLOOKUP(G12,'IRUP SITELIST'!N:N,'IRUP SITELIST'!K:K)</f>
        <v>Q1</v>
      </c>
      <c r="E12" s="68"/>
      <c r="F12" s="68" t="str">
        <f>_xlfn.XLOOKUP(G12,'IRUP SITELIST'!N:N,'IRUP SITELIST'!N:N)</f>
        <v>Paco Exchange</v>
      </c>
      <c r="G12" s="69" t="s">
        <v>126</v>
      </c>
      <c r="H12" s="69" t="str">
        <f>_xlfn.XLOOKUP(G12,'IRUP SITELIST'!N:N,'IRUP SITELIST'!N:N)</f>
        <v>Paco Exchange</v>
      </c>
      <c r="I12" s="70" t="s">
        <v>119</v>
      </c>
      <c r="J12" s="70" t="s">
        <v>120</v>
      </c>
      <c r="K12" s="70" t="s">
        <v>118</v>
      </c>
      <c r="L12" s="69">
        <v>454.2</v>
      </c>
      <c r="M12" s="70"/>
      <c r="N12" s="70">
        <f t="shared" ref="N12:N75" si="8">L12*0.15</f>
        <v>68.13</v>
      </c>
      <c r="O12" s="70" t="s">
        <v>123</v>
      </c>
      <c r="P12" s="71">
        <v>46275</v>
      </c>
      <c r="Q12" s="70">
        <v>0</v>
      </c>
      <c r="R12" s="72">
        <f t="shared" ref="R12:R75" si="9">P12+Q12+6</f>
        <v>46281</v>
      </c>
      <c r="S12" s="72">
        <f t="shared" ref="S12:S75" si="10">R12+1</f>
        <v>46282</v>
      </c>
      <c r="T12" s="70">
        <v>35</v>
      </c>
      <c r="U12" s="72">
        <f>S12+25</f>
        <v>46307</v>
      </c>
      <c r="V12" s="72">
        <f t="shared" ref="V12:V75" si="11">U12+3</f>
        <v>46310</v>
      </c>
      <c r="W12" s="70">
        <v>6</v>
      </c>
      <c r="X12" s="70"/>
      <c r="Y12" s="73">
        <f t="shared" ref="Y12:Y75" si="12">L12/(W12+X12)/2.5</f>
        <v>30.28</v>
      </c>
      <c r="Z12" s="71">
        <f t="shared" ref="Z12:Z75" si="13">V12+Y12</f>
        <v>46340.28</v>
      </c>
      <c r="AA12" s="70">
        <v>454.2</v>
      </c>
      <c r="AB12" s="74">
        <f t="shared" ref="AB12:AB75" si="14">L12/2/(Z12-U12)</f>
        <v>6.82391826923101</v>
      </c>
      <c r="AC12" s="75">
        <v>2</v>
      </c>
      <c r="AD12" s="76"/>
      <c r="AE12" s="76"/>
      <c r="AF12" s="77"/>
    </row>
    <row r="13" s="42" customFormat="1" hidden="1" customHeight="1" spans="1:56">
      <c r="A13" s="78">
        <v>9</v>
      </c>
      <c r="B13" s="79">
        <v>46235</v>
      </c>
      <c r="C13" s="80" t="s">
        <v>1120</v>
      </c>
      <c r="D13" s="68" t="str">
        <f>_xlfn.XLOOKUP(G13,'IRUP SITELIST'!N:N,'IRUP SITELIST'!K:K)</f>
        <v>Q1</v>
      </c>
      <c r="E13" s="68"/>
      <c r="F13" s="68" t="str">
        <f>_xlfn.XLOOKUP(G13,'IRUP SITELIST'!N:N,'IRUP SITELIST'!N:N)</f>
        <v>Baliuag Sub-Exchange</v>
      </c>
      <c r="G13" s="81" t="s">
        <v>142</v>
      </c>
      <c r="H13" s="69" t="str">
        <f>_xlfn.XLOOKUP(G13,'IRUP SITELIST'!N:N,'IRUP SITELIST'!N:N)</f>
        <v>Baliuag Sub-Exchange</v>
      </c>
      <c r="I13" s="82" t="s">
        <v>137</v>
      </c>
      <c r="J13" s="82" t="s">
        <v>138</v>
      </c>
      <c r="K13" s="82" t="s">
        <v>2135</v>
      </c>
      <c r="L13" s="81">
        <v>60.2</v>
      </c>
      <c r="M13" s="82"/>
      <c r="N13" s="82">
        <f t="shared" si="8"/>
        <v>9.03</v>
      </c>
      <c r="O13" s="82" t="s">
        <v>123</v>
      </c>
      <c r="P13" s="83">
        <v>46275</v>
      </c>
      <c r="Q13" s="70">
        <f t="shared" ref="Q13:Q19" si="15">ROUNDUP(N13/3,0)</f>
        <v>4</v>
      </c>
      <c r="R13" s="72">
        <f t="shared" si="9"/>
        <v>46285</v>
      </c>
      <c r="S13" s="72">
        <f t="shared" si="10"/>
        <v>46286</v>
      </c>
      <c r="T13" s="70">
        <v>35</v>
      </c>
      <c r="U13" s="72">
        <f t="shared" ref="U13:U76" si="16">S13+35</f>
        <v>46321</v>
      </c>
      <c r="V13" s="72">
        <f t="shared" si="11"/>
        <v>46324</v>
      </c>
      <c r="W13" s="70">
        <v>2</v>
      </c>
      <c r="X13" s="70"/>
      <c r="Y13" s="73">
        <f t="shared" si="12"/>
        <v>12.04</v>
      </c>
      <c r="Z13" s="71">
        <f t="shared" si="13"/>
        <v>46336.04</v>
      </c>
      <c r="AA13" s="82">
        <v>60.2</v>
      </c>
      <c r="AB13" s="84">
        <f t="shared" si="14"/>
        <v>2.00132978723393</v>
      </c>
      <c r="AC13" s="85">
        <v>0.5</v>
      </c>
      <c r="AD13" s="86"/>
      <c r="AE13" s="85"/>
      <c r="AF13" s="87"/>
      <c r="AH13" s="88"/>
      <c r="AI13" s="88"/>
      <c r="AJ13" s="88"/>
      <c r="AK13" s="88"/>
    </row>
    <row r="14" s="42" customFormat="1" hidden="1" customHeight="1" spans="1:56">
      <c r="A14" s="78">
        <v>10</v>
      </c>
      <c r="B14" s="79">
        <v>46235</v>
      </c>
      <c r="C14" s="80" t="s">
        <v>1120</v>
      </c>
      <c r="D14" s="68" t="str">
        <f>_xlfn.XLOOKUP(G14,'IRUP SITELIST'!N:N,'IRUP SITELIST'!K:K)</f>
        <v>Q1</v>
      </c>
      <c r="E14" s="68"/>
      <c r="F14" s="68" t="str">
        <f>_xlfn.XLOOKUP(G14,'IRUP SITELIST'!N:N,'IRUP SITELIST'!N:N)</f>
        <v>Bulacan Sub-Exchange/RSU</v>
      </c>
      <c r="G14" s="81" t="s">
        <v>149</v>
      </c>
      <c r="H14" s="69" t="str">
        <f>_xlfn.XLOOKUP(G14,'IRUP SITELIST'!N:N,'IRUP SITELIST'!N:N)</f>
        <v>Bulacan Sub-Exchange/RSU</v>
      </c>
      <c r="I14" s="82" t="s">
        <v>138</v>
      </c>
      <c r="J14" s="82" t="s">
        <v>138</v>
      </c>
      <c r="K14" s="82" t="s">
        <v>2135</v>
      </c>
      <c r="L14" s="81">
        <v>26.8</v>
      </c>
      <c r="M14" s="82"/>
      <c r="N14" s="82">
        <f t="shared" si="8"/>
        <v>4.02</v>
      </c>
      <c r="O14" s="82" t="s">
        <v>123</v>
      </c>
      <c r="P14" s="83">
        <v>46275</v>
      </c>
      <c r="Q14" s="70">
        <f t="shared" si="15"/>
        <v>2</v>
      </c>
      <c r="R14" s="72">
        <f t="shared" si="9"/>
        <v>46283</v>
      </c>
      <c r="S14" s="72">
        <f t="shared" si="10"/>
        <v>46284</v>
      </c>
      <c r="T14" s="70">
        <v>35</v>
      </c>
      <c r="U14" s="72">
        <f t="shared" si="16"/>
        <v>46319</v>
      </c>
      <c r="V14" s="72">
        <f t="shared" si="11"/>
        <v>46322</v>
      </c>
      <c r="W14" s="70">
        <v>1</v>
      </c>
      <c r="X14" s="70"/>
      <c r="Y14" s="73">
        <f t="shared" si="12"/>
        <v>10.72</v>
      </c>
      <c r="Z14" s="71">
        <f t="shared" si="13"/>
        <v>46332.72</v>
      </c>
      <c r="AA14" s="82">
        <v>26.8</v>
      </c>
      <c r="AB14" s="84">
        <f t="shared" si="14"/>
        <v>0.976676384839567</v>
      </c>
      <c r="AC14" s="85">
        <v>0.5</v>
      </c>
      <c r="AD14" s="86"/>
      <c r="AE14" s="85"/>
      <c r="AF14" s="87"/>
    </row>
    <row r="15" s="42" customFormat="1" hidden="1" customHeight="1" spans="1:56">
      <c r="A15" s="78">
        <v>20</v>
      </c>
      <c r="B15" s="79">
        <v>46235</v>
      </c>
      <c r="C15" s="80" t="s">
        <v>1120</v>
      </c>
      <c r="D15" s="68" t="str">
        <f>_xlfn.XLOOKUP(G15,'IRUP SITELIST'!N:N,'IRUP SITELIST'!K:K)</f>
        <v>Q2</v>
      </c>
      <c r="E15" s="68"/>
      <c r="F15" s="68" t="str">
        <f>_xlfn.XLOOKUP(G15,'IRUP SITELIST'!N:N,'IRUP SITELIST'!N:N)</f>
        <v>Morong</v>
      </c>
      <c r="G15" s="81" t="s">
        <v>154</v>
      </c>
      <c r="H15" s="69" t="str">
        <f>_xlfn.XLOOKUP(G15,'IRUP SITELIST'!N:N,'IRUP SITELIST'!N:N)</f>
        <v>Morong</v>
      </c>
      <c r="I15" s="82" t="s">
        <v>154</v>
      </c>
      <c r="J15" s="82" t="s">
        <v>155</v>
      </c>
      <c r="K15" s="82" t="s">
        <v>118</v>
      </c>
      <c r="L15" s="81">
        <v>8.9</v>
      </c>
      <c r="M15" s="82"/>
      <c r="N15" s="82">
        <f t="shared" si="8"/>
        <v>1.335</v>
      </c>
      <c r="O15" s="82" t="s">
        <v>123</v>
      </c>
      <c r="P15" s="83">
        <v>46279</v>
      </c>
      <c r="Q15" s="70">
        <f t="shared" si="15"/>
        <v>1</v>
      </c>
      <c r="R15" s="72">
        <f t="shared" si="9"/>
        <v>46286</v>
      </c>
      <c r="S15" s="72">
        <f t="shared" si="10"/>
        <v>46287</v>
      </c>
      <c r="T15" s="70">
        <v>35</v>
      </c>
      <c r="U15" s="72">
        <f t="shared" si="16"/>
        <v>46322</v>
      </c>
      <c r="V15" s="72">
        <f t="shared" si="11"/>
        <v>46325</v>
      </c>
      <c r="W15" s="70">
        <v>1</v>
      </c>
      <c r="X15" s="70"/>
      <c r="Y15" s="73">
        <f t="shared" si="12"/>
        <v>3.56</v>
      </c>
      <c r="Z15" s="71">
        <f t="shared" si="13"/>
        <v>46328.56</v>
      </c>
      <c r="AA15" s="82">
        <v>8.9</v>
      </c>
      <c r="AB15" s="84">
        <f t="shared" si="14"/>
        <v>0.678353658536826</v>
      </c>
      <c r="AC15" s="85">
        <v>0.3</v>
      </c>
      <c r="AD15" s="86"/>
      <c r="AE15" s="85"/>
      <c r="AF15" s="87"/>
    </row>
    <row r="16" s="42" customFormat="1" hidden="1" customHeight="1" spans="1:56">
      <c r="A16" s="78">
        <v>21</v>
      </c>
      <c r="B16" s="79">
        <v>46235</v>
      </c>
      <c r="C16" s="80" t="s">
        <v>1120</v>
      </c>
      <c r="D16" s="68" t="str">
        <f>_xlfn.XLOOKUP(G16,'IRUP SITELIST'!N:N,'IRUP SITELIST'!K:K)</f>
        <v>CANCELLED</v>
      </c>
      <c r="E16" s="68"/>
      <c r="F16" s="68" t="str">
        <f>_xlfn.XLOOKUP(G16,'IRUP SITELIST'!N:N,'IRUP SITELIST'!N:N)</f>
        <v>Obando</v>
      </c>
      <c r="G16" s="82" t="s">
        <v>391</v>
      </c>
      <c r="H16" s="69" t="str">
        <f>_xlfn.XLOOKUP(G16,'IRUP SITELIST'!N:N,'IRUP SITELIST'!N:N)</f>
        <v>Obando</v>
      </c>
      <c r="I16" s="82" t="s">
        <v>391</v>
      </c>
      <c r="J16" s="82" t="s">
        <v>138</v>
      </c>
      <c r="K16" s="82" t="s">
        <v>118</v>
      </c>
      <c r="L16" s="82">
        <v>8.9</v>
      </c>
      <c r="M16" s="82"/>
      <c r="N16" s="82">
        <f t="shared" si="8"/>
        <v>1.335</v>
      </c>
      <c r="O16" s="82" t="s">
        <v>123</v>
      </c>
      <c r="P16" s="83">
        <v>46279</v>
      </c>
      <c r="Q16" s="70">
        <f t="shared" si="15"/>
        <v>1</v>
      </c>
      <c r="R16" s="72">
        <f t="shared" si="9"/>
        <v>46286</v>
      </c>
      <c r="S16" s="72">
        <f t="shared" si="10"/>
        <v>46287</v>
      </c>
      <c r="T16" s="70">
        <v>35</v>
      </c>
      <c r="U16" s="72">
        <f t="shared" si="16"/>
        <v>46322</v>
      </c>
      <c r="V16" s="72">
        <f t="shared" si="11"/>
        <v>46325</v>
      </c>
      <c r="W16" s="70">
        <v>1</v>
      </c>
      <c r="X16" s="70"/>
      <c r="Y16" s="73">
        <f t="shared" si="12"/>
        <v>3.56</v>
      </c>
      <c r="Z16" s="71">
        <f t="shared" si="13"/>
        <v>46328.56</v>
      </c>
      <c r="AA16" s="82">
        <v>8.9</v>
      </c>
      <c r="AB16" s="84">
        <f t="shared" si="14"/>
        <v>0.678353658536826</v>
      </c>
      <c r="AC16" s="85">
        <v>0.3</v>
      </c>
      <c r="AD16" s="89"/>
      <c r="AE16" s="89"/>
      <c r="AF16" s="90"/>
    </row>
    <row r="17" s="42" customFormat="1" hidden="1" customHeight="1" spans="1:37">
      <c r="A17" s="78">
        <v>7</v>
      </c>
      <c r="B17" s="79">
        <v>46235</v>
      </c>
      <c r="C17" s="80" t="s">
        <v>1120</v>
      </c>
      <c r="D17" s="68" t="str">
        <f>_xlfn.XLOOKUP(G17,'IRUP SITELIST'!N:N,'IRUP SITELIST'!K:K)</f>
        <v>Q1</v>
      </c>
      <c r="E17" s="68"/>
      <c r="F17" s="68" t="str">
        <f>_xlfn.XLOOKUP(G17,'IRUP SITELIST'!N:N,'IRUP SITELIST'!N:N)</f>
        <v>Tanay CO</v>
      </c>
      <c r="G17" s="81" t="s">
        <v>165</v>
      </c>
      <c r="H17" s="69" t="str">
        <f>_xlfn.XLOOKUP(G17,'IRUP SITELIST'!N:N,'IRUP SITELIST'!N:N)</f>
        <v>Tanay CO</v>
      </c>
      <c r="I17" s="82" t="s">
        <v>162</v>
      </c>
      <c r="J17" s="82" t="s">
        <v>155</v>
      </c>
      <c r="K17" s="82" t="s">
        <v>118</v>
      </c>
      <c r="L17" s="81">
        <v>156.8</v>
      </c>
      <c r="M17" s="82"/>
      <c r="N17" s="82">
        <f t="shared" si="8"/>
        <v>23.52</v>
      </c>
      <c r="O17" s="82" t="s">
        <v>123</v>
      </c>
      <c r="P17" s="83">
        <v>46275</v>
      </c>
      <c r="Q17" s="70">
        <f t="shared" si="15"/>
        <v>8</v>
      </c>
      <c r="R17" s="72">
        <f t="shared" si="9"/>
        <v>46289</v>
      </c>
      <c r="S17" s="72">
        <f t="shared" si="10"/>
        <v>46290</v>
      </c>
      <c r="T17" s="70">
        <v>35</v>
      </c>
      <c r="U17" s="72">
        <f t="shared" si="16"/>
        <v>46325</v>
      </c>
      <c r="V17" s="72">
        <f t="shared" si="11"/>
        <v>46328</v>
      </c>
      <c r="W17" s="70">
        <v>4</v>
      </c>
      <c r="X17" s="70"/>
      <c r="Y17" s="73">
        <f t="shared" si="12"/>
        <v>15.68</v>
      </c>
      <c r="Z17" s="71">
        <f t="shared" si="13"/>
        <v>46343.68</v>
      </c>
      <c r="AA17" s="82">
        <v>156.8</v>
      </c>
      <c r="AB17" s="84">
        <f t="shared" si="14"/>
        <v>4.19700214132756</v>
      </c>
      <c r="AC17" s="85">
        <v>1</v>
      </c>
      <c r="AD17" s="89"/>
      <c r="AE17" s="89"/>
      <c r="AF17" s="90"/>
      <c r="AH17" s="88"/>
      <c r="AI17" s="88"/>
      <c r="AJ17" s="88"/>
      <c r="AK17" s="88"/>
    </row>
    <row r="18" s="42" customFormat="1" hidden="1" customHeight="1" spans="1:37">
      <c r="A18" s="78">
        <v>4</v>
      </c>
      <c r="B18" s="79">
        <v>46235</v>
      </c>
      <c r="C18" s="80" t="s">
        <v>1120</v>
      </c>
      <c r="D18" s="68" t="str">
        <f>_xlfn.XLOOKUP(G18,'IRUP SITELIST'!N:N,'IRUP SITELIST'!K:K)</f>
        <v>Q1</v>
      </c>
      <c r="E18" s="68"/>
      <c r="F18" s="68" t="str">
        <f>_xlfn.XLOOKUP(G18,'IRUP SITELIST'!N:N,'IRUP SITELIST'!N:N)</f>
        <v>Malabon Exchange</v>
      </c>
      <c r="G18" s="81" t="s">
        <v>174</v>
      </c>
      <c r="H18" s="69" t="str">
        <f>_xlfn.XLOOKUP(G18,'IRUP SITELIST'!N:N,'IRUP SITELIST'!N:N)</f>
        <v>Malabon Exchange</v>
      </c>
      <c r="I18" s="82" t="s">
        <v>169</v>
      </c>
      <c r="J18" s="82" t="s">
        <v>120</v>
      </c>
      <c r="K18" s="82" t="s">
        <v>118</v>
      </c>
      <c r="L18" s="81">
        <v>127.4</v>
      </c>
      <c r="M18" s="82"/>
      <c r="N18" s="82">
        <f t="shared" si="8"/>
        <v>19.11</v>
      </c>
      <c r="O18" s="82" t="s">
        <v>123</v>
      </c>
      <c r="P18" s="83">
        <v>46279</v>
      </c>
      <c r="Q18" s="70">
        <f t="shared" si="15"/>
        <v>7</v>
      </c>
      <c r="R18" s="72">
        <f t="shared" si="9"/>
        <v>46292</v>
      </c>
      <c r="S18" s="72">
        <f t="shared" si="10"/>
        <v>46293</v>
      </c>
      <c r="T18" s="70">
        <v>35</v>
      </c>
      <c r="U18" s="72">
        <f t="shared" si="16"/>
        <v>46328</v>
      </c>
      <c r="V18" s="72">
        <f t="shared" si="11"/>
        <v>46331</v>
      </c>
      <c r="W18" s="70">
        <v>4</v>
      </c>
      <c r="X18" s="70"/>
      <c r="Y18" s="73">
        <f t="shared" si="12"/>
        <v>12.74</v>
      </c>
      <c r="Z18" s="71">
        <f t="shared" si="13"/>
        <v>46343.74</v>
      </c>
      <c r="AA18" s="82">
        <v>127.4</v>
      </c>
      <c r="AB18" s="84">
        <f t="shared" si="14"/>
        <v>4.04701397712886</v>
      </c>
      <c r="AC18" s="85">
        <v>1</v>
      </c>
      <c r="AD18" s="89"/>
      <c r="AE18" s="89"/>
      <c r="AF18" s="90"/>
      <c r="AH18" s="88"/>
      <c r="AI18" s="88"/>
      <c r="AJ18" s="88"/>
      <c r="AK18" s="88"/>
    </row>
    <row r="19" s="42" customFormat="1" hidden="1" customHeight="1" spans="1:37">
      <c r="A19" s="78">
        <v>3</v>
      </c>
      <c r="B19" s="79">
        <v>46235</v>
      </c>
      <c r="C19" s="80" t="s">
        <v>1120</v>
      </c>
      <c r="D19" s="68" t="str">
        <f>_xlfn.XLOOKUP(G19,'IRUP SITELIST'!N:N,'IRUP SITELIST'!K:K)</f>
        <v>Q1</v>
      </c>
      <c r="E19" s="68"/>
      <c r="F19" s="68" t="str">
        <f>_xlfn.XLOOKUP(G19,'IRUP SITELIST'!N:N,'IRUP SITELIST'!N:N)</f>
        <v>Kalookan Exchange CO</v>
      </c>
      <c r="G19" s="81" t="s">
        <v>180</v>
      </c>
      <c r="H19" s="69" t="str">
        <f>_xlfn.XLOOKUP(G19,'IRUP SITELIST'!N:N,'IRUP SITELIST'!N:N)</f>
        <v>Kalookan Exchange CO</v>
      </c>
      <c r="I19" s="82" t="s">
        <v>177</v>
      </c>
      <c r="J19" s="82" t="s">
        <v>120</v>
      </c>
      <c r="K19" s="82" t="s">
        <v>118</v>
      </c>
      <c r="L19" s="81">
        <v>156.8</v>
      </c>
      <c r="M19" s="82"/>
      <c r="N19" s="82">
        <f t="shared" si="8"/>
        <v>23.52</v>
      </c>
      <c r="O19" s="82" t="s">
        <v>123</v>
      </c>
      <c r="P19" s="83">
        <v>46279</v>
      </c>
      <c r="Q19" s="70">
        <f t="shared" si="15"/>
        <v>8</v>
      </c>
      <c r="R19" s="72">
        <f t="shared" si="9"/>
        <v>46293</v>
      </c>
      <c r="S19" s="72">
        <f t="shared" si="10"/>
        <v>46294</v>
      </c>
      <c r="T19" s="70">
        <v>35</v>
      </c>
      <c r="U19" s="72">
        <f t="shared" si="16"/>
        <v>46329</v>
      </c>
      <c r="V19" s="72">
        <f t="shared" si="11"/>
        <v>46332</v>
      </c>
      <c r="W19" s="70">
        <v>4</v>
      </c>
      <c r="X19" s="70"/>
      <c r="Y19" s="73">
        <f t="shared" si="12"/>
        <v>15.68</v>
      </c>
      <c r="Z19" s="71">
        <f t="shared" si="13"/>
        <v>46347.68</v>
      </c>
      <c r="AA19" s="82">
        <v>156.8</v>
      </c>
      <c r="AB19" s="84">
        <f t="shared" si="14"/>
        <v>4.19700214132756</v>
      </c>
      <c r="AC19" s="85">
        <v>1</v>
      </c>
      <c r="AD19" s="89"/>
      <c r="AE19" s="89"/>
      <c r="AF19" s="90"/>
      <c r="AH19" s="88"/>
      <c r="AI19" s="88"/>
      <c r="AJ19" s="88"/>
      <c r="AK19" s="88"/>
    </row>
    <row r="20" s="42" customFormat="1" hidden="1" customHeight="1" spans="1:37">
      <c r="A20" s="78">
        <v>5</v>
      </c>
      <c r="B20" s="79">
        <v>46235</v>
      </c>
      <c r="C20" s="80" t="s">
        <v>1120</v>
      </c>
      <c r="D20" s="68" t="str">
        <f>_xlfn.XLOOKUP(G20,'IRUP SITELIST'!N:N,'IRUP SITELIST'!K:K)</f>
        <v>Q1</v>
      </c>
      <c r="E20" s="68"/>
      <c r="F20" s="68" t="str">
        <f>_xlfn.XLOOKUP(G20,'IRUP SITELIST'!N:N,'IRUP SITELIST'!N:N)</f>
        <v>New Pasig Exchange</v>
      </c>
      <c r="G20" s="81" t="s">
        <v>187</v>
      </c>
      <c r="H20" s="69" t="str">
        <f>_xlfn.XLOOKUP(G20,'IRUP SITELIST'!N:N,'IRUP SITELIST'!N:N)</f>
        <v>New Pasig Exchange</v>
      </c>
      <c r="I20" s="82" t="s">
        <v>183</v>
      </c>
      <c r="J20" s="82" t="s">
        <v>120</v>
      </c>
      <c r="K20" s="82" t="s">
        <v>118</v>
      </c>
      <c r="L20" s="81">
        <v>517.9</v>
      </c>
      <c r="M20" s="82"/>
      <c r="N20" s="82">
        <f t="shared" si="8"/>
        <v>77.685</v>
      </c>
      <c r="O20" s="82" t="s">
        <v>123</v>
      </c>
      <c r="P20" s="83">
        <v>46275</v>
      </c>
      <c r="Q20" s="70">
        <f>ROUNDUP(N20/6,0)</f>
        <v>13</v>
      </c>
      <c r="R20" s="72">
        <f t="shared" si="9"/>
        <v>46294</v>
      </c>
      <c r="S20" s="72">
        <f t="shared" si="10"/>
        <v>46295</v>
      </c>
      <c r="T20" s="70">
        <v>35</v>
      </c>
      <c r="U20" s="72">
        <f t="shared" si="16"/>
        <v>46330</v>
      </c>
      <c r="V20" s="72">
        <f t="shared" si="11"/>
        <v>46333</v>
      </c>
      <c r="W20" s="70">
        <v>4</v>
      </c>
      <c r="X20" s="70">
        <v>2</v>
      </c>
      <c r="Y20" s="73">
        <f t="shared" si="12"/>
        <v>34.5266666666667</v>
      </c>
      <c r="Z20" s="71">
        <f t="shared" si="13"/>
        <v>46367.5266666667</v>
      </c>
      <c r="AA20" s="82">
        <v>517.9</v>
      </c>
      <c r="AB20" s="84">
        <f t="shared" si="14"/>
        <v>6.9004263634752</v>
      </c>
      <c r="AC20" s="85">
        <v>2</v>
      </c>
      <c r="AD20" s="89"/>
      <c r="AE20" s="89"/>
      <c r="AF20" s="90"/>
      <c r="AH20" s="88"/>
      <c r="AI20" s="88"/>
      <c r="AJ20" s="88"/>
      <c r="AK20" s="88"/>
    </row>
    <row r="21" s="42" customFormat="1" hidden="1" customHeight="1" spans="1:37">
      <c r="A21" s="78">
        <v>8</v>
      </c>
      <c r="B21" s="79">
        <v>46235</v>
      </c>
      <c r="C21" s="80" t="s">
        <v>1120</v>
      </c>
      <c r="D21" s="68" t="str">
        <f>_xlfn.XLOOKUP(G21,'IRUP SITELIST'!N:N,'IRUP SITELIST'!K:K)</f>
        <v>Q1</v>
      </c>
      <c r="E21" s="68"/>
      <c r="F21" s="68" t="str">
        <f>_xlfn.XLOOKUP(G21,'IRUP SITELIST'!N:N,'IRUP SITELIST'!N:N)</f>
        <v>Valenzuela Exchange</v>
      </c>
      <c r="G21" s="81" t="s">
        <v>194</v>
      </c>
      <c r="H21" s="69" t="str">
        <f>_xlfn.XLOOKUP(G21,'IRUP SITELIST'!N:N,'IRUP SITELIST'!N:N)</f>
        <v>Valenzuela Exchange</v>
      </c>
      <c r="I21" s="82" t="s">
        <v>191</v>
      </c>
      <c r="J21" s="82" t="s">
        <v>120</v>
      </c>
      <c r="K21" s="82" t="s">
        <v>118</v>
      </c>
      <c r="L21" s="81">
        <v>505.6</v>
      </c>
      <c r="M21" s="82"/>
      <c r="N21" s="82">
        <f t="shared" si="8"/>
        <v>75.84</v>
      </c>
      <c r="O21" s="82" t="s">
        <v>123</v>
      </c>
      <c r="P21" s="83">
        <v>46279</v>
      </c>
      <c r="Q21" s="70">
        <f>ROUNDUP(N21/6,0)</f>
        <v>13</v>
      </c>
      <c r="R21" s="72">
        <f t="shared" si="9"/>
        <v>46298</v>
      </c>
      <c r="S21" s="72">
        <f t="shared" si="10"/>
        <v>46299</v>
      </c>
      <c r="T21" s="70">
        <v>35</v>
      </c>
      <c r="U21" s="72">
        <f t="shared" si="16"/>
        <v>46334</v>
      </c>
      <c r="V21" s="72">
        <f t="shared" si="11"/>
        <v>46337</v>
      </c>
      <c r="W21" s="70">
        <v>2</v>
      </c>
      <c r="X21" s="70">
        <v>6</v>
      </c>
      <c r="Y21" s="73">
        <f t="shared" si="12"/>
        <v>25.28</v>
      </c>
      <c r="Z21" s="71">
        <f t="shared" si="13"/>
        <v>46362.28</v>
      </c>
      <c r="AA21" s="82">
        <v>505.6</v>
      </c>
      <c r="AB21" s="84">
        <f t="shared" si="14"/>
        <v>8.93917963224931</v>
      </c>
      <c r="AC21" s="85">
        <v>2</v>
      </c>
      <c r="AD21" s="89"/>
      <c r="AE21" s="89"/>
      <c r="AF21" s="90"/>
      <c r="AH21" s="88"/>
      <c r="AI21" s="88"/>
      <c r="AJ21" s="88"/>
      <c r="AK21" s="88"/>
    </row>
    <row r="22" s="42" customFormat="1" hidden="1" customHeight="1" spans="1:37">
      <c r="A22" s="78">
        <v>52</v>
      </c>
      <c r="B22" s="79">
        <v>46235</v>
      </c>
      <c r="C22" s="80" t="s">
        <v>1120</v>
      </c>
      <c r="D22" s="68" t="str">
        <f>_xlfn.XLOOKUP(G22,'IRUP SITELIST'!N:N,'IRUP SITELIST'!K:K)</f>
        <v>Q2</v>
      </c>
      <c r="E22" s="68"/>
      <c r="F22" s="68" t="str">
        <f>_xlfn.XLOOKUP(G22,'IRUP SITELIST'!N:N,'IRUP SITELIST'!N:N)</f>
        <v>Mexico Sub-Exchange</v>
      </c>
      <c r="G22" s="81" t="s">
        <v>202</v>
      </c>
      <c r="H22" s="69" t="str">
        <f>_xlfn.XLOOKUP(G22,'IRUP SITELIST'!N:N,'IRUP SITELIST'!N:N)</f>
        <v>Mexico Sub-Exchange</v>
      </c>
      <c r="I22" s="82" t="s">
        <v>198</v>
      </c>
      <c r="J22" s="82" t="s">
        <v>199</v>
      </c>
      <c r="K22" s="82" t="s">
        <v>2135</v>
      </c>
      <c r="L22" s="81">
        <v>15.5</v>
      </c>
      <c r="M22" s="82"/>
      <c r="N22" s="82">
        <f t="shared" si="8"/>
        <v>2.325</v>
      </c>
      <c r="O22" s="82" t="s">
        <v>123</v>
      </c>
      <c r="P22" s="83">
        <v>46282</v>
      </c>
      <c r="Q22" s="70">
        <f t="shared" ref="Q22:Q81" si="17">ROUNDUP(N22/3,0)</f>
        <v>1</v>
      </c>
      <c r="R22" s="72">
        <f t="shared" si="9"/>
        <v>46289</v>
      </c>
      <c r="S22" s="72">
        <f t="shared" si="10"/>
        <v>46290</v>
      </c>
      <c r="T22" s="70">
        <v>35</v>
      </c>
      <c r="U22" s="72">
        <f t="shared" si="16"/>
        <v>46325</v>
      </c>
      <c r="V22" s="72">
        <f t="shared" si="11"/>
        <v>46328</v>
      </c>
      <c r="W22" s="70">
        <v>1</v>
      </c>
      <c r="X22" s="70"/>
      <c r="Y22" s="73">
        <f t="shared" si="12"/>
        <v>6.2</v>
      </c>
      <c r="Z22" s="71">
        <f t="shared" si="13"/>
        <v>46334.2</v>
      </c>
      <c r="AA22" s="82">
        <v>15.5</v>
      </c>
      <c r="AB22" s="84">
        <f t="shared" si="14"/>
        <v>0.842391304348093</v>
      </c>
      <c r="AC22" s="85">
        <v>0.3</v>
      </c>
      <c r="AD22" s="86"/>
      <c r="AE22" s="85"/>
      <c r="AF22" s="87"/>
    </row>
    <row r="23" s="42" customFormat="1" hidden="1" customHeight="1" spans="1:37">
      <c r="A23" s="78">
        <v>11</v>
      </c>
      <c r="B23" s="79">
        <v>46235</v>
      </c>
      <c r="C23" s="80" t="s">
        <v>1120</v>
      </c>
      <c r="D23" s="68" t="str">
        <f>_xlfn.XLOOKUP(G23,'IRUP SITELIST'!N:N,'IRUP SITELIST'!K:K)</f>
        <v>Q1</v>
      </c>
      <c r="E23" s="68"/>
      <c r="F23" s="68" t="str">
        <f>_xlfn.XLOOKUP(G23,'IRUP SITELIST'!N:N,'IRUP SITELIST'!N:N)</f>
        <v>Gapan Sub-Exchange</v>
      </c>
      <c r="G23" s="81" t="s">
        <v>209</v>
      </c>
      <c r="H23" s="69" t="str">
        <f>_xlfn.XLOOKUP(G23,'IRUP SITELIST'!N:N,'IRUP SITELIST'!N:N)</f>
        <v>Gapan Sub-Exchange</v>
      </c>
      <c r="I23" s="82" t="s">
        <v>203</v>
      </c>
      <c r="J23" s="82" t="s">
        <v>204</v>
      </c>
      <c r="K23" s="82" t="s">
        <v>2135</v>
      </c>
      <c r="L23" s="81">
        <v>31.5</v>
      </c>
      <c r="M23" s="82"/>
      <c r="N23" s="82">
        <f t="shared" si="8"/>
        <v>4.725</v>
      </c>
      <c r="O23" s="82" t="s">
        <v>123</v>
      </c>
      <c r="P23" s="83">
        <v>46282</v>
      </c>
      <c r="Q23" s="70">
        <f t="shared" si="17"/>
        <v>2</v>
      </c>
      <c r="R23" s="72">
        <f t="shared" si="9"/>
        <v>46290</v>
      </c>
      <c r="S23" s="72">
        <f t="shared" si="10"/>
        <v>46291</v>
      </c>
      <c r="T23" s="70">
        <v>35</v>
      </c>
      <c r="U23" s="72">
        <f t="shared" si="16"/>
        <v>46326</v>
      </c>
      <c r="V23" s="72">
        <f t="shared" si="11"/>
        <v>46329</v>
      </c>
      <c r="W23" s="70">
        <v>2</v>
      </c>
      <c r="X23" s="70"/>
      <c r="Y23" s="73">
        <f t="shared" si="12"/>
        <v>6.3</v>
      </c>
      <c r="Z23" s="71">
        <f t="shared" si="13"/>
        <v>46335.3</v>
      </c>
      <c r="AA23" s="82">
        <v>31.5</v>
      </c>
      <c r="AB23" s="84">
        <f t="shared" si="14"/>
        <v>1.69354838709624</v>
      </c>
      <c r="AC23" s="85">
        <v>0.5</v>
      </c>
      <c r="AD23" s="86"/>
      <c r="AE23" s="85"/>
      <c r="AF23" s="87"/>
    </row>
    <row r="24" s="42" customFormat="1" hidden="1" customHeight="1" spans="1:37">
      <c r="A24" s="78">
        <v>18</v>
      </c>
      <c r="B24" s="79">
        <v>46235</v>
      </c>
      <c r="C24" s="80" t="s">
        <v>1120</v>
      </c>
      <c r="D24" s="68" t="str">
        <f>_xlfn.XLOOKUP(G24,'IRUP SITELIST'!N:N,'IRUP SITELIST'!K:K)</f>
        <v>Q1</v>
      </c>
      <c r="E24" s="68"/>
      <c r="F24" s="68" t="str">
        <f>_xlfn.XLOOKUP(G24,'IRUP SITELIST'!N:N,'IRUP SITELIST'!N:N)</f>
        <v>San Miguel Sub-Exchange</v>
      </c>
      <c r="G24" s="81" t="s">
        <v>350</v>
      </c>
      <c r="H24" s="69" t="str">
        <f>_xlfn.XLOOKUP(G24,'IRUP SITELIST'!N:N,'IRUP SITELIST'!N:N)</f>
        <v>San Miguel Sub-Exchange</v>
      </c>
      <c r="I24" s="82" t="s">
        <v>347</v>
      </c>
      <c r="J24" s="82" t="s">
        <v>138</v>
      </c>
      <c r="K24" s="82" t="s">
        <v>2135</v>
      </c>
      <c r="L24" s="81">
        <v>25.1</v>
      </c>
      <c r="M24" s="82"/>
      <c r="N24" s="82">
        <f t="shared" si="8"/>
        <v>3.765</v>
      </c>
      <c r="O24" s="82" t="s">
        <v>123</v>
      </c>
      <c r="P24" s="83">
        <v>46282</v>
      </c>
      <c r="Q24" s="70">
        <f t="shared" si="17"/>
        <v>2</v>
      </c>
      <c r="R24" s="72">
        <f t="shared" si="9"/>
        <v>46290</v>
      </c>
      <c r="S24" s="72">
        <f t="shared" si="10"/>
        <v>46291</v>
      </c>
      <c r="T24" s="70">
        <v>35</v>
      </c>
      <c r="U24" s="72">
        <f t="shared" si="16"/>
        <v>46326</v>
      </c>
      <c r="V24" s="72">
        <f t="shared" si="11"/>
        <v>46329</v>
      </c>
      <c r="W24" s="70">
        <v>1</v>
      </c>
      <c r="X24" s="70"/>
      <c r="Y24" s="73">
        <f t="shared" si="12"/>
        <v>10.04</v>
      </c>
      <c r="Z24" s="71">
        <f t="shared" si="13"/>
        <v>46339.04</v>
      </c>
      <c r="AA24" s="82">
        <v>25.1</v>
      </c>
      <c r="AB24" s="84">
        <f t="shared" si="14"/>
        <v>0.962423312883371</v>
      </c>
      <c r="AC24" s="85">
        <v>0.5</v>
      </c>
      <c r="AD24" s="86"/>
      <c r="AE24" s="85"/>
      <c r="AF24" s="87"/>
    </row>
    <row r="25" s="42" customFormat="1" hidden="1" customHeight="1" spans="1:37">
      <c r="A25" s="78">
        <v>12</v>
      </c>
      <c r="B25" s="79">
        <v>46235</v>
      </c>
      <c r="C25" s="80" t="s">
        <v>1120</v>
      </c>
      <c r="D25" s="68" t="str">
        <f>_xlfn.XLOOKUP(G25,'IRUP SITELIST'!N:N,'IRUP SITELIST'!K:K)</f>
        <v>Q1</v>
      </c>
      <c r="E25" s="68"/>
      <c r="F25" s="68" t="str">
        <f>_xlfn.XLOOKUP(G25,'IRUP SITELIST'!N:N,'IRUP SITELIST'!N:N)</f>
        <v>Munoz Sub-Exchange</v>
      </c>
      <c r="G25" s="81" t="s">
        <v>215</v>
      </c>
      <c r="H25" s="69" t="str">
        <f>_xlfn.XLOOKUP(G25,'IRUP SITELIST'!N:N,'IRUP SITELIST'!N:N)</f>
        <v>Munoz Sub-Exchange</v>
      </c>
      <c r="I25" s="82" t="s">
        <v>212</v>
      </c>
      <c r="J25" s="82" t="s">
        <v>204</v>
      </c>
      <c r="K25" s="82" t="s">
        <v>2135</v>
      </c>
      <c r="L25" s="81">
        <v>20.6</v>
      </c>
      <c r="M25" s="82"/>
      <c r="N25" s="82">
        <f t="shared" si="8"/>
        <v>3.09</v>
      </c>
      <c r="O25" s="82" t="s">
        <v>123</v>
      </c>
      <c r="P25" s="83">
        <v>46282</v>
      </c>
      <c r="Q25" s="70">
        <f t="shared" si="17"/>
        <v>2</v>
      </c>
      <c r="R25" s="72">
        <f t="shared" si="9"/>
        <v>46290</v>
      </c>
      <c r="S25" s="72">
        <f t="shared" si="10"/>
        <v>46291</v>
      </c>
      <c r="T25" s="70">
        <v>35</v>
      </c>
      <c r="U25" s="72">
        <f t="shared" si="16"/>
        <v>46326</v>
      </c>
      <c r="V25" s="72">
        <f t="shared" si="11"/>
        <v>46329</v>
      </c>
      <c r="W25" s="70">
        <v>1</v>
      </c>
      <c r="X25" s="70"/>
      <c r="Y25" s="73">
        <f t="shared" si="12"/>
        <v>8.24</v>
      </c>
      <c r="Z25" s="71">
        <f t="shared" si="13"/>
        <v>46337.24</v>
      </c>
      <c r="AA25" s="82">
        <v>20.6</v>
      </c>
      <c r="AB25" s="84">
        <f t="shared" si="14"/>
        <v>0.916370106761732</v>
      </c>
      <c r="AC25" s="85">
        <v>0.5</v>
      </c>
      <c r="AD25" s="86"/>
      <c r="AE25" s="85"/>
      <c r="AF25" s="87"/>
    </row>
    <row r="26" s="42" customFormat="1" hidden="1" customHeight="1" spans="1:37">
      <c r="A26" s="78">
        <v>67</v>
      </c>
      <c r="B26" s="79">
        <v>46235</v>
      </c>
      <c r="C26" s="80" t="s">
        <v>1120</v>
      </c>
      <c r="D26" s="68" t="str">
        <f>_xlfn.XLOOKUP(G26,'IRUP SITELIST'!N:N,'IRUP SITELIST'!K:K)</f>
        <v>Q1</v>
      </c>
      <c r="E26" s="68"/>
      <c r="F26" s="68" t="str">
        <f>_xlfn.XLOOKUP(G26,'IRUP SITELIST'!N:N,'IRUP SITELIST'!N:N)</f>
        <v>Baguio Toll Exchange</v>
      </c>
      <c r="G26" s="81" t="s">
        <v>224</v>
      </c>
      <c r="H26" s="69" t="str">
        <f>_xlfn.XLOOKUP(G26,'IRUP SITELIST'!N:N,'IRUP SITELIST'!N:N)</f>
        <v>Baguio Toll Exchange</v>
      </c>
      <c r="I26" s="82" t="s">
        <v>220</v>
      </c>
      <c r="J26" s="82" t="s">
        <v>221</v>
      </c>
      <c r="K26" s="82" t="s">
        <v>2135</v>
      </c>
      <c r="L26" s="81">
        <v>0</v>
      </c>
      <c r="M26" s="82"/>
      <c r="N26" s="82">
        <f t="shared" si="8"/>
        <v>0</v>
      </c>
      <c r="O26" s="82" t="s">
        <v>123</v>
      </c>
      <c r="P26" s="71">
        <v>46286</v>
      </c>
      <c r="Q26" s="70">
        <f t="shared" si="17"/>
        <v>0</v>
      </c>
      <c r="R26" s="72">
        <f t="shared" si="9"/>
        <v>46292</v>
      </c>
      <c r="S26" s="72">
        <f t="shared" si="10"/>
        <v>46293</v>
      </c>
      <c r="T26" s="70">
        <v>35</v>
      </c>
      <c r="U26" s="72">
        <f t="shared" si="16"/>
        <v>46328</v>
      </c>
      <c r="V26" s="72">
        <f t="shared" si="11"/>
        <v>46331</v>
      </c>
      <c r="W26" s="70"/>
      <c r="X26" s="70"/>
      <c r="Y26" s="73" t="e">
        <f t="shared" si="12"/>
        <v>#DIV/0!</v>
      </c>
      <c r="Z26" s="71" t="e">
        <f t="shared" si="13"/>
        <v>#DIV/0!</v>
      </c>
      <c r="AA26" s="82">
        <v>0</v>
      </c>
      <c r="AB26" s="84" t="e">
        <f t="shared" si="14"/>
        <v>#DIV/0!</v>
      </c>
      <c r="AC26" s="85">
        <v>0.2</v>
      </c>
      <c r="AD26" s="86"/>
      <c r="AE26" s="85"/>
      <c r="AF26" s="87"/>
    </row>
    <row r="27" s="42" customFormat="1" hidden="1" customHeight="1" spans="1:37">
      <c r="A27" s="78">
        <v>68</v>
      </c>
      <c r="B27" s="79">
        <v>46235</v>
      </c>
      <c r="C27" s="80" t="s">
        <v>1120</v>
      </c>
      <c r="D27" s="68" t="str">
        <f>_xlfn.XLOOKUP(G27,'IRUP SITELIST'!N:N,'IRUP SITELIST'!K:K)</f>
        <v>Q1</v>
      </c>
      <c r="E27" s="68"/>
      <c r="F27" s="68" t="str">
        <f>_xlfn.XLOOKUP(G27,'IRUP SITELIST'!N:N,'IRUP SITELIST'!N:N)</f>
        <v>Capas Sub-Exchange/CO</v>
      </c>
      <c r="G27" s="81" t="s">
        <v>229</v>
      </c>
      <c r="H27" s="69" t="str">
        <f>_xlfn.XLOOKUP(G27,'IRUP SITELIST'!N:N,'IRUP SITELIST'!N:N)</f>
        <v>Capas Sub-Exchange/CO</v>
      </c>
      <c r="I27" s="82" t="s">
        <v>225</v>
      </c>
      <c r="J27" s="82" t="s">
        <v>226</v>
      </c>
      <c r="K27" s="82" t="s">
        <v>2135</v>
      </c>
      <c r="L27" s="81">
        <v>0</v>
      </c>
      <c r="M27" s="82"/>
      <c r="N27" s="82">
        <f t="shared" si="8"/>
        <v>0</v>
      </c>
      <c r="O27" s="82" t="s">
        <v>123</v>
      </c>
      <c r="P27" s="83">
        <v>46286</v>
      </c>
      <c r="Q27" s="70">
        <f t="shared" si="17"/>
        <v>0</v>
      </c>
      <c r="R27" s="72">
        <f t="shared" si="9"/>
        <v>46292</v>
      </c>
      <c r="S27" s="72">
        <f t="shared" si="10"/>
        <v>46293</v>
      </c>
      <c r="T27" s="70">
        <v>35</v>
      </c>
      <c r="U27" s="72">
        <f t="shared" si="16"/>
        <v>46328</v>
      </c>
      <c r="V27" s="72">
        <f t="shared" si="11"/>
        <v>46331</v>
      </c>
      <c r="W27" s="70"/>
      <c r="X27" s="70"/>
      <c r="Y27" s="73" t="e">
        <f t="shared" si="12"/>
        <v>#DIV/0!</v>
      </c>
      <c r="Z27" s="71" t="e">
        <f t="shared" si="13"/>
        <v>#DIV/0!</v>
      </c>
      <c r="AA27" s="82">
        <v>0</v>
      </c>
      <c r="AB27" s="84" t="e">
        <f t="shared" si="14"/>
        <v>#DIV/0!</v>
      </c>
      <c r="AC27" s="85">
        <v>0.2</v>
      </c>
      <c r="AD27" s="86"/>
      <c r="AE27" s="85"/>
      <c r="AF27" s="87"/>
    </row>
    <row r="28" s="42" customFormat="1" hidden="1" customHeight="1" spans="1:37">
      <c r="A28" s="78">
        <v>69</v>
      </c>
      <c r="B28" s="79">
        <v>46235</v>
      </c>
      <c r="C28" s="80" t="s">
        <v>1120</v>
      </c>
      <c r="D28" s="68" t="str">
        <f>_xlfn.XLOOKUP(G28,'IRUP SITELIST'!N:N,'IRUP SITELIST'!K:K)</f>
        <v>Q1</v>
      </c>
      <c r="E28" s="68"/>
      <c r="F28" s="68" t="str">
        <f>_xlfn.XLOOKUP(G28,'IRUP SITELIST'!N:N,'IRUP SITELIST'!N:N)</f>
        <v>San Carlos</v>
      </c>
      <c r="G28" s="81" t="s">
        <v>234</v>
      </c>
      <c r="H28" s="69" t="str">
        <f>_xlfn.XLOOKUP(G28,'IRUP SITELIST'!N:N,'IRUP SITELIST'!N:N)</f>
        <v>San Carlos</v>
      </c>
      <c r="I28" s="82" t="s">
        <v>231</v>
      </c>
      <c r="J28" s="82" t="s">
        <v>232</v>
      </c>
      <c r="K28" s="82" t="s">
        <v>2135</v>
      </c>
      <c r="L28" s="81">
        <v>0</v>
      </c>
      <c r="M28" s="82"/>
      <c r="N28" s="82">
        <f t="shared" si="8"/>
        <v>0</v>
      </c>
      <c r="O28" s="82" t="s">
        <v>123</v>
      </c>
      <c r="P28" s="83">
        <v>46286</v>
      </c>
      <c r="Q28" s="70">
        <f t="shared" si="17"/>
        <v>0</v>
      </c>
      <c r="R28" s="72">
        <f t="shared" si="9"/>
        <v>46292</v>
      </c>
      <c r="S28" s="72">
        <f t="shared" si="10"/>
        <v>46293</v>
      </c>
      <c r="T28" s="70">
        <v>35</v>
      </c>
      <c r="U28" s="72">
        <f t="shared" si="16"/>
        <v>46328</v>
      </c>
      <c r="V28" s="72">
        <f t="shared" si="11"/>
        <v>46331</v>
      </c>
      <c r="W28" s="70"/>
      <c r="X28" s="70"/>
      <c r="Y28" s="73" t="e">
        <f t="shared" si="12"/>
        <v>#DIV/0!</v>
      </c>
      <c r="Z28" s="71" t="e">
        <f t="shared" si="13"/>
        <v>#DIV/0!</v>
      </c>
      <c r="AA28" s="82">
        <v>0</v>
      </c>
      <c r="AB28" s="84" t="e">
        <f t="shared" si="14"/>
        <v>#DIV/0!</v>
      </c>
      <c r="AC28" s="85">
        <v>0.2</v>
      </c>
      <c r="AD28" s="86"/>
      <c r="AE28" s="85"/>
      <c r="AF28" s="87"/>
    </row>
    <row r="29" s="42" customFormat="1" hidden="1" customHeight="1" spans="1:37">
      <c r="A29" s="78">
        <v>70</v>
      </c>
      <c r="B29" s="79">
        <v>46235</v>
      </c>
      <c r="C29" s="80" t="s">
        <v>1120</v>
      </c>
      <c r="D29" s="68" t="str">
        <f>_xlfn.XLOOKUP(G29,'IRUP SITELIST'!N:N,'IRUP SITELIST'!K:K)</f>
        <v>CANCELLED</v>
      </c>
      <c r="E29" s="68"/>
      <c r="F29" s="68" t="str">
        <f>_xlfn.XLOOKUP(G29,'IRUP SITELIST'!N:N,'IRUP SITELIST'!N:N)</f>
        <v>Victoria Sub-exchange</v>
      </c>
      <c r="G29" s="82" t="s">
        <v>396</v>
      </c>
      <c r="H29" s="69" t="str">
        <f>_xlfn.XLOOKUP(G29,'IRUP SITELIST'!N:N,'IRUP SITELIST'!N:N)</f>
        <v>Victoria Sub-exchange</v>
      </c>
      <c r="I29" s="82" t="s">
        <v>394</v>
      </c>
      <c r="J29" s="82" t="s">
        <v>226</v>
      </c>
      <c r="K29" s="82" t="s">
        <v>2135</v>
      </c>
      <c r="L29" s="82">
        <v>0</v>
      </c>
      <c r="M29" s="82"/>
      <c r="N29" s="82">
        <f t="shared" si="8"/>
        <v>0</v>
      </c>
      <c r="O29" s="82" t="s">
        <v>123</v>
      </c>
      <c r="P29" s="83">
        <v>46286</v>
      </c>
      <c r="Q29" s="70">
        <f t="shared" si="17"/>
        <v>0</v>
      </c>
      <c r="R29" s="72">
        <f t="shared" si="9"/>
        <v>46292</v>
      </c>
      <c r="S29" s="72">
        <f t="shared" si="10"/>
        <v>46293</v>
      </c>
      <c r="T29" s="70">
        <v>35</v>
      </c>
      <c r="U29" s="72">
        <f t="shared" si="16"/>
        <v>46328</v>
      </c>
      <c r="V29" s="72">
        <f t="shared" si="11"/>
        <v>46331</v>
      </c>
      <c r="W29" s="70"/>
      <c r="X29" s="70"/>
      <c r="Y29" s="73" t="e">
        <f t="shared" si="12"/>
        <v>#DIV/0!</v>
      </c>
      <c r="Z29" s="71" t="e">
        <f t="shared" si="13"/>
        <v>#DIV/0!</v>
      </c>
      <c r="AA29" s="82">
        <v>0</v>
      </c>
      <c r="AB29" s="84" t="e">
        <f t="shared" si="14"/>
        <v>#DIV/0!</v>
      </c>
      <c r="AC29" s="85">
        <v>0.2</v>
      </c>
      <c r="AD29" s="86" t="s">
        <v>123</v>
      </c>
      <c r="AE29" s="85" t="s">
        <v>2136</v>
      </c>
      <c r="AF29" s="87" t="s">
        <v>2137</v>
      </c>
    </row>
    <row r="30" s="42" customFormat="1" hidden="1" customHeight="1" spans="1:37">
      <c r="A30" s="78">
        <v>51</v>
      </c>
      <c r="B30" s="79">
        <v>46235</v>
      </c>
      <c r="C30" s="80" t="s">
        <v>1120</v>
      </c>
      <c r="D30" s="68" t="str">
        <f>_xlfn.XLOOKUP(G30,'IRUP SITELIST'!N:N,'IRUP SITELIST'!K:K)</f>
        <v>CANCELLED</v>
      </c>
      <c r="E30" s="68"/>
      <c r="F30" s="68" t="str">
        <f>_xlfn.XLOOKUP(G30,'IRUP SITELIST'!N:N,'IRUP SITELIST'!N:N)</f>
        <v>Aparri Central Office</v>
      </c>
      <c r="G30" s="82" t="s">
        <v>400</v>
      </c>
      <c r="H30" s="69" t="str">
        <f>_xlfn.XLOOKUP(G30,'IRUP SITELIST'!N:N,'IRUP SITELIST'!N:N)</f>
        <v>Aparri Central Office</v>
      </c>
      <c r="I30" s="82" t="s">
        <v>398</v>
      </c>
      <c r="J30" s="82" t="s">
        <v>335</v>
      </c>
      <c r="K30" s="82" t="s">
        <v>2135</v>
      </c>
      <c r="L30" s="82">
        <v>8.9</v>
      </c>
      <c r="M30" s="82"/>
      <c r="N30" s="82">
        <f t="shared" si="8"/>
        <v>1.335</v>
      </c>
      <c r="O30" s="82" t="s">
        <v>123</v>
      </c>
      <c r="P30" s="83">
        <v>46286</v>
      </c>
      <c r="Q30" s="70">
        <f t="shared" si="17"/>
        <v>1</v>
      </c>
      <c r="R30" s="72">
        <f t="shared" si="9"/>
        <v>46293</v>
      </c>
      <c r="S30" s="72">
        <f t="shared" si="10"/>
        <v>46294</v>
      </c>
      <c r="T30" s="70">
        <v>35</v>
      </c>
      <c r="U30" s="72">
        <f t="shared" si="16"/>
        <v>46329</v>
      </c>
      <c r="V30" s="72">
        <f t="shared" si="11"/>
        <v>46332</v>
      </c>
      <c r="W30" s="70"/>
      <c r="X30" s="70">
        <v>1</v>
      </c>
      <c r="Y30" s="73">
        <f t="shared" si="12"/>
        <v>3.56</v>
      </c>
      <c r="Z30" s="71">
        <f t="shared" si="13"/>
        <v>46335.56</v>
      </c>
      <c r="AA30" s="82">
        <v>8.9</v>
      </c>
      <c r="AB30" s="84">
        <f t="shared" si="14"/>
        <v>0.678353658536826</v>
      </c>
      <c r="AC30" s="85">
        <v>0.3</v>
      </c>
      <c r="AD30" s="86"/>
      <c r="AE30" s="85"/>
      <c r="AF30" s="87"/>
    </row>
    <row r="31" s="42" customFormat="1" hidden="1" customHeight="1" spans="1:37">
      <c r="A31" s="78">
        <v>19</v>
      </c>
      <c r="B31" s="79">
        <v>46235</v>
      </c>
      <c r="C31" s="80" t="s">
        <v>1120</v>
      </c>
      <c r="D31" s="68" t="str">
        <f>_xlfn.XLOOKUP(G31,'IRUP SITELIST'!N:N,'IRUP SITELIST'!K:K)</f>
        <v>Q1</v>
      </c>
      <c r="E31" s="68"/>
      <c r="F31" s="68" t="str">
        <f>_xlfn.XLOOKUP(G31,'IRUP SITELIST'!N:N,'IRUP SITELIST'!N:N)</f>
        <v>Tarlac Exchange</v>
      </c>
      <c r="G31" s="81" t="s">
        <v>238</v>
      </c>
      <c r="H31" s="69" t="str">
        <f>_xlfn.XLOOKUP(G31,'IRUP SITELIST'!N:N,'IRUP SITELIST'!N:N)</f>
        <v>Tarlac Exchange</v>
      </c>
      <c r="I31" s="82" t="s">
        <v>235</v>
      </c>
      <c r="J31" s="82" t="s">
        <v>226</v>
      </c>
      <c r="K31" s="82" t="s">
        <v>2135</v>
      </c>
      <c r="L31" s="81">
        <v>38.3</v>
      </c>
      <c r="M31" s="82"/>
      <c r="N31" s="82">
        <f t="shared" si="8"/>
        <v>5.745</v>
      </c>
      <c r="O31" s="82" t="s">
        <v>123</v>
      </c>
      <c r="P31" s="83">
        <v>46286</v>
      </c>
      <c r="Q31" s="70">
        <f t="shared" si="17"/>
        <v>2</v>
      </c>
      <c r="R31" s="72">
        <f t="shared" si="9"/>
        <v>46294</v>
      </c>
      <c r="S31" s="72">
        <f t="shared" si="10"/>
        <v>46295</v>
      </c>
      <c r="T31" s="70">
        <v>35</v>
      </c>
      <c r="U31" s="72">
        <f t="shared" si="16"/>
        <v>46330</v>
      </c>
      <c r="V31" s="72">
        <f t="shared" si="11"/>
        <v>46333</v>
      </c>
      <c r="W31" s="70">
        <v>1</v>
      </c>
      <c r="X31" s="70"/>
      <c r="Y31" s="73">
        <f t="shared" si="12"/>
        <v>15.32</v>
      </c>
      <c r="Z31" s="71">
        <f t="shared" si="13"/>
        <v>46348.32</v>
      </c>
      <c r="AA31" s="82">
        <v>38.3</v>
      </c>
      <c r="AB31" s="84">
        <f t="shared" si="14"/>
        <v>1.04530567685591</v>
      </c>
      <c r="AC31" s="85">
        <v>0.5</v>
      </c>
      <c r="AD31" s="86"/>
      <c r="AE31" s="85"/>
      <c r="AF31" s="87"/>
    </row>
    <row r="32" s="42" customFormat="1" hidden="1" customHeight="1" spans="1:37">
      <c r="A32" s="78">
        <v>14</v>
      </c>
      <c r="B32" s="79">
        <v>46235</v>
      </c>
      <c r="C32" s="80" t="s">
        <v>1120</v>
      </c>
      <c r="D32" s="68" t="str">
        <f>_xlfn.XLOOKUP(G32,'IRUP SITELIST'!N:N,'IRUP SITELIST'!K:K)</f>
        <v>Q1</v>
      </c>
      <c r="E32" s="68"/>
      <c r="F32" s="68" t="str">
        <f>_xlfn.XLOOKUP(G32,'IRUP SITELIST'!N:N,'IRUP SITELIST'!N:N)</f>
        <v>San Narciso Sub-Exchange</v>
      </c>
      <c r="G32" s="81" t="s">
        <v>246</v>
      </c>
      <c r="H32" s="69" t="str">
        <f>_xlfn.XLOOKUP(G32,'IRUP SITELIST'!N:N,'IRUP SITELIST'!N:N)</f>
        <v>San Narciso Sub-Exchange</v>
      </c>
      <c r="I32" s="82" t="s">
        <v>242</v>
      </c>
      <c r="J32" s="82" t="s">
        <v>243</v>
      </c>
      <c r="K32" s="82" t="s">
        <v>2135</v>
      </c>
      <c r="L32" s="81">
        <v>31.5</v>
      </c>
      <c r="M32" s="82"/>
      <c r="N32" s="82">
        <f t="shared" si="8"/>
        <v>4.725</v>
      </c>
      <c r="O32" s="82" t="s">
        <v>123</v>
      </c>
      <c r="P32" s="83">
        <v>46286</v>
      </c>
      <c r="Q32" s="70">
        <f t="shared" si="17"/>
        <v>2</v>
      </c>
      <c r="R32" s="72">
        <f t="shared" si="9"/>
        <v>46294</v>
      </c>
      <c r="S32" s="72">
        <f t="shared" si="10"/>
        <v>46295</v>
      </c>
      <c r="T32" s="70">
        <v>35</v>
      </c>
      <c r="U32" s="72">
        <f t="shared" si="16"/>
        <v>46330</v>
      </c>
      <c r="V32" s="72">
        <f t="shared" si="11"/>
        <v>46333</v>
      </c>
      <c r="W32" s="70">
        <v>1</v>
      </c>
      <c r="X32" s="70"/>
      <c r="Y32" s="73">
        <f t="shared" si="12"/>
        <v>12.6</v>
      </c>
      <c r="Z32" s="71">
        <f t="shared" si="13"/>
        <v>46345.6</v>
      </c>
      <c r="AA32" s="82">
        <v>31.5</v>
      </c>
      <c r="AB32" s="84">
        <f t="shared" si="14"/>
        <v>1.00961538461548</v>
      </c>
      <c r="AC32" s="85">
        <v>0.5</v>
      </c>
      <c r="AD32" s="86"/>
      <c r="AE32" s="85"/>
      <c r="AF32" s="87"/>
    </row>
    <row r="33" s="42" customFormat="1" hidden="1" customHeight="1" spans="1:32">
      <c r="A33" s="78">
        <v>15</v>
      </c>
      <c r="B33" s="79">
        <v>46235</v>
      </c>
      <c r="C33" s="80" t="s">
        <v>1120</v>
      </c>
      <c r="D33" s="68" t="str">
        <f>_xlfn.XLOOKUP(G33,'IRUP SITELIST'!N:N,'IRUP SITELIST'!K:K)</f>
        <v>CANCELLED</v>
      </c>
      <c r="E33" s="68"/>
      <c r="F33" s="68" t="str">
        <f>_xlfn.XLOOKUP(G33,'IRUP SITELIST'!N:N,'IRUP SITELIST'!N:N)</f>
        <v>Echague Sub-Exchange</v>
      </c>
      <c r="G33" s="82" t="s">
        <v>403</v>
      </c>
      <c r="H33" s="69" t="str">
        <f>_xlfn.XLOOKUP(G33,'IRUP SITELIST'!N:N,'IRUP SITELIST'!N:N)</f>
        <v>Echague Sub-Exchange</v>
      </c>
      <c r="I33" s="82" t="s">
        <v>401</v>
      </c>
      <c r="J33" s="82" t="s">
        <v>334</v>
      </c>
      <c r="K33" s="82" t="s">
        <v>2135</v>
      </c>
      <c r="L33" s="82">
        <v>31.5</v>
      </c>
      <c r="M33" s="82"/>
      <c r="N33" s="82">
        <f t="shared" si="8"/>
        <v>4.725</v>
      </c>
      <c r="O33" s="82" t="s">
        <v>123</v>
      </c>
      <c r="P33" s="83">
        <v>46286</v>
      </c>
      <c r="Q33" s="70">
        <f t="shared" si="17"/>
        <v>2</v>
      </c>
      <c r="R33" s="72">
        <f t="shared" si="9"/>
        <v>46294</v>
      </c>
      <c r="S33" s="72">
        <f t="shared" si="10"/>
        <v>46295</v>
      </c>
      <c r="T33" s="70">
        <v>35</v>
      </c>
      <c r="U33" s="72">
        <f t="shared" si="16"/>
        <v>46330</v>
      </c>
      <c r="V33" s="72">
        <f t="shared" si="11"/>
        <v>46333</v>
      </c>
      <c r="W33" s="70">
        <v>1</v>
      </c>
      <c r="X33" s="70"/>
      <c r="Y33" s="73">
        <f t="shared" si="12"/>
        <v>12.6</v>
      </c>
      <c r="Z33" s="71">
        <f t="shared" si="13"/>
        <v>46345.6</v>
      </c>
      <c r="AA33" s="82">
        <v>31.5</v>
      </c>
      <c r="AB33" s="84">
        <f t="shared" si="14"/>
        <v>1.00961538461548</v>
      </c>
      <c r="AC33" s="85">
        <v>0.5</v>
      </c>
      <c r="AD33" s="86"/>
      <c r="AE33" s="85"/>
      <c r="AF33" s="87"/>
    </row>
    <row r="34" s="42" customFormat="1" hidden="1" customHeight="1" spans="1:32">
      <c r="A34" s="78">
        <v>16</v>
      </c>
      <c r="B34" s="79">
        <v>46235</v>
      </c>
      <c r="C34" s="80" t="s">
        <v>1120</v>
      </c>
      <c r="D34" s="68" t="str">
        <f>_xlfn.XLOOKUP(G34,'IRUP SITELIST'!N:N,'IRUP SITELIST'!K:K)</f>
        <v>Q1</v>
      </c>
      <c r="E34" s="68"/>
      <c r="F34" s="68" t="str">
        <f>_xlfn.XLOOKUP(G34,'IRUP SITELIST'!N:N,'IRUP SITELIST'!N:N)</f>
        <v>Orion Sub-Exchange</v>
      </c>
      <c r="G34" s="81" t="s">
        <v>253</v>
      </c>
      <c r="H34" s="69" t="str">
        <f>_xlfn.XLOOKUP(G34,'IRUP SITELIST'!N:N,'IRUP SITELIST'!N:N)</f>
        <v>Orion Sub-Exchange</v>
      </c>
      <c r="I34" s="82" t="s">
        <v>249</v>
      </c>
      <c r="J34" s="82" t="s">
        <v>250</v>
      </c>
      <c r="K34" s="82" t="s">
        <v>2135</v>
      </c>
      <c r="L34" s="81">
        <v>31.5</v>
      </c>
      <c r="M34" s="82"/>
      <c r="N34" s="82">
        <f t="shared" si="8"/>
        <v>4.725</v>
      </c>
      <c r="O34" s="82" t="s">
        <v>123</v>
      </c>
      <c r="P34" s="83">
        <v>46286</v>
      </c>
      <c r="Q34" s="70">
        <f t="shared" si="17"/>
        <v>2</v>
      </c>
      <c r="R34" s="72">
        <f t="shared" si="9"/>
        <v>46294</v>
      </c>
      <c r="S34" s="72">
        <f t="shared" si="10"/>
        <v>46295</v>
      </c>
      <c r="T34" s="70">
        <v>35</v>
      </c>
      <c r="U34" s="72">
        <f t="shared" si="16"/>
        <v>46330</v>
      </c>
      <c r="V34" s="72">
        <f t="shared" si="11"/>
        <v>46333</v>
      </c>
      <c r="W34" s="70">
        <v>1</v>
      </c>
      <c r="X34" s="70"/>
      <c r="Y34" s="73">
        <f t="shared" si="12"/>
        <v>12.6</v>
      </c>
      <c r="Z34" s="71">
        <f t="shared" si="13"/>
        <v>46345.6</v>
      </c>
      <c r="AA34" s="82">
        <v>31.5</v>
      </c>
      <c r="AB34" s="84">
        <f t="shared" si="14"/>
        <v>1.00961538461548</v>
      </c>
      <c r="AC34" s="85">
        <v>0.5</v>
      </c>
      <c r="AD34" s="86"/>
      <c r="AE34" s="85"/>
      <c r="AF34" s="87"/>
    </row>
    <row r="35" s="42" customFormat="1" hidden="1" customHeight="1" spans="1:32">
      <c r="A35" s="78">
        <v>17</v>
      </c>
      <c r="B35" s="79">
        <v>46235</v>
      </c>
      <c r="C35" s="80" t="s">
        <v>1120</v>
      </c>
      <c r="D35" s="68" t="str">
        <f>_xlfn.XLOOKUP(G35,'IRUP SITELIST'!N:N,'IRUP SITELIST'!K:K)</f>
        <v>Q1</v>
      </c>
      <c r="E35" s="68"/>
      <c r="F35" s="68" t="str">
        <f>_xlfn.XLOOKUP(G35,'IRUP SITELIST'!N:N,'IRUP SITELIST'!N:N)</f>
        <v>San Marcelino Sub-Exchange</v>
      </c>
      <c r="G35" s="81" t="s">
        <v>260</v>
      </c>
      <c r="H35" s="69" t="str">
        <f>_xlfn.XLOOKUP(G35,'IRUP SITELIST'!N:N,'IRUP SITELIST'!N:N)</f>
        <v>San Marcelino Sub-Exchange</v>
      </c>
      <c r="I35" s="82" t="s">
        <v>257</v>
      </c>
      <c r="J35" s="82" t="s">
        <v>243</v>
      </c>
      <c r="K35" s="82" t="s">
        <v>2135</v>
      </c>
      <c r="L35" s="81">
        <v>31.5</v>
      </c>
      <c r="M35" s="82"/>
      <c r="N35" s="82">
        <f t="shared" si="8"/>
        <v>4.725</v>
      </c>
      <c r="O35" s="82" t="s">
        <v>123</v>
      </c>
      <c r="P35" s="83">
        <v>46286</v>
      </c>
      <c r="Q35" s="70">
        <f t="shared" si="17"/>
        <v>2</v>
      </c>
      <c r="R35" s="72">
        <f t="shared" si="9"/>
        <v>46294</v>
      </c>
      <c r="S35" s="72">
        <f t="shared" si="10"/>
        <v>46295</v>
      </c>
      <c r="T35" s="70">
        <v>35</v>
      </c>
      <c r="U35" s="72">
        <f t="shared" si="16"/>
        <v>46330</v>
      </c>
      <c r="V35" s="72">
        <f t="shared" si="11"/>
        <v>46333</v>
      </c>
      <c r="W35" s="70">
        <v>1</v>
      </c>
      <c r="X35" s="70"/>
      <c r="Y35" s="73">
        <f t="shared" si="12"/>
        <v>12.6</v>
      </c>
      <c r="Z35" s="71">
        <f t="shared" si="13"/>
        <v>46345.6</v>
      </c>
      <c r="AA35" s="82">
        <v>31.5</v>
      </c>
      <c r="AB35" s="84">
        <f t="shared" si="14"/>
        <v>1.00961538461548</v>
      </c>
      <c r="AC35" s="85">
        <v>0.5</v>
      </c>
      <c r="AD35" s="86"/>
      <c r="AE35" s="85"/>
      <c r="AF35" s="87"/>
    </row>
    <row r="36" s="42" customFormat="1" hidden="1" customHeight="1" spans="1:32">
      <c r="A36" s="78">
        <v>13</v>
      </c>
      <c r="B36" s="79">
        <v>46235</v>
      </c>
      <c r="C36" s="80" t="s">
        <v>1120</v>
      </c>
      <c r="D36" s="68" t="str">
        <f>_xlfn.XLOOKUP(G36,'IRUP SITELIST'!N:N,'IRUP SITELIST'!K:K)</f>
        <v>Q2</v>
      </c>
      <c r="E36" s="68"/>
      <c r="F36" s="68" t="str">
        <f>_xlfn.XLOOKUP(G36,'IRUP SITELIST'!N:N,'IRUP SITELIST'!N:N)</f>
        <v>Olongapo Exchange</v>
      </c>
      <c r="G36" s="82" t="s">
        <v>406</v>
      </c>
      <c r="H36" s="69" t="str">
        <f>_xlfn.XLOOKUP(G36,'IRUP SITELIST'!N:N,'IRUP SITELIST'!N:N)</f>
        <v>Olongapo Exchange</v>
      </c>
      <c r="I36" s="82" t="s">
        <v>404</v>
      </c>
      <c r="J36" s="82" t="s">
        <v>243</v>
      </c>
      <c r="K36" s="82" t="s">
        <v>2135</v>
      </c>
      <c r="L36" s="82">
        <v>22.3</v>
      </c>
      <c r="M36" s="82"/>
      <c r="N36" s="82">
        <f t="shared" si="8"/>
        <v>3.345</v>
      </c>
      <c r="O36" s="82" t="s">
        <v>123</v>
      </c>
      <c r="P36" s="83">
        <v>46286</v>
      </c>
      <c r="Q36" s="70">
        <f t="shared" si="17"/>
        <v>2</v>
      </c>
      <c r="R36" s="72">
        <f t="shared" si="9"/>
        <v>46294</v>
      </c>
      <c r="S36" s="72">
        <f t="shared" si="10"/>
        <v>46295</v>
      </c>
      <c r="T36" s="70">
        <v>35</v>
      </c>
      <c r="U36" s="72">
        <f t="shared" si="16"/>
        <v>46330</v>
      </c>
      <c r="V36" s="72">
        <f t="shared" si="11"/>
        <v>46333</v>
      </c>
      <c r="W36" s="70">
        <v>1</v>
      </c>
      <c r="X36" s="70"/>
      <c r="Y36" s="73">
        <f t="shared" si="12"/>
        <v>8.92</v>
      </c>
      <c r="Z36" s="71">
        <f t="shared" si="13"/>
        <v>46341.92</v>
      </c>
      <c r="AA36" s="82">
        <v>22.3</v>
      </c>
      <c r="AB36" s="84">
        <f t="shared" si="14"/>
        <v>0.935402684563895</v>
      </c>
      <c r="AC36" s="85">
        <v>0.5</v>
      </c>
      <c r="AD36" s="86"/>
      <c r="AE36" s="85"/>
      <c r="AF36" s="87"/>
    </row>
    <row r="37" s="42" customFormat="1" hidden="1" customHeight="1" spans="1:32">
      <c r="A37" s="78">
        <v>31</v>
      </c>
      <c r="B37" s="79">
        <v>46235</v>
      </c>
      <c r="C37" s="80" t="s">
        <v>1120</v>
      </c>
      <c r="D37" s="68" t="str">
        <f>_xlfn.XLOOKUP(G37,'IRUP SITELIST'!N:N,'IRUP SITELIST'!K:K)</f>
        <v>Q1</v>
      </c>
      <c r="E37" s="68"/>
      <c r="F37" s="68" t="str">
        <f>_xlfn.XLOOKUP(G37,'IRUP SITELIST'!N:N,'IRUP SITELIST'!N:N)</f>
        <v>Camiling Sub-Exchange</v>
      </c>
      <c r="G37" s="81" t="s">
        <v>265</v>
      </c>
      <c r="H37" s="69" t="str">
        <f>_xlfn.XLOOKUP(G37,'IRUP SITELIST'!N:N,'IRUP SITELIST'!N:N)</f>
        <v>Camiling Sub-Exchange</v>
      </c>
      <c r="I37" s="82" t="s">
        <v>262</v>
      </c>
      <c r="J37" s="82" t="s">
        <v>226</v>
      </c>
      <c r="K37" s="82" t="s">
        <v>2135</v>
      </c>
      <c r="L37" s="81">
        <v>13.4</v>
      </c>
      <c r="M37" s="82"/>
      <c r="N37" s="82">
        <f t="shared" si="8"/>
        <v>2.01</v>
      </c>
      <c r="O37" s="82" t="s">
        <v>123</v>
      </c>
      <c r="P37" s="83">
        <v>46288</v>
      </c>
      <c r="Q37" s="70">
        <f t="shared" si="17"/>
        <v>1</v>
      </c>
      <c r="R37" s="72">
        <f t="shared" si="9"/>
        <v>46295</v>
      </c>
      <c r="S37" s="72">
        <f t="shared" si="10"/>
        <v>46296</v>
      </c>
      <c r="T37" s="70">
        <v>35</v>
      </c>
      <c r="U37" s="72">
        <f t="shared" si="16"/>
        <v>46331</v>
      </c>
      <c r="V37" s="91">
        <f t="shared" si="11"/>
        <v>46334</v>
      </c>
      <c r="W37" s="92"/>
      <c r="X37" s="92">
        <v>1</v>
      </c>
      <c r="Y37" s="73">
        <f t="shared" si="12"/>
        <v>5.36</v>
      </c>
      <c r="Z37" s="71">
        <f t="shared" si="13"/>
        <v>46339.36</v>
      </c>
      <c r="AA37" s="82">
        <v>13.4</v>
      </c>
      <c r="AB37" s="84">
        <f t="shared" si="14"/>
        <v>0.801435406698509</v>
      </c>
      <c r="AC37" s="85">
        <v>0.3</v>
      </c>
      <c r="AD37" s="86"/>
      <c r="AE37" s="85"/>
      <c r="AF37" s="87"/>
    </row>
    <row r="38" s="42" customFormat="1" hidden="1" customHeight="1" spans="1:32">
      <c r="A38" s="78">
        <v>23</v>
      </c>
      <c r="B38" s="79">
        <v>46235</v>
      </c>
      <c r="C38" s="80" t="s">
        <v>1120</v>
      </c>
      <c r="D38" s="68" t="str">
        <f>_xlfn.XLOOKUP(G38,'IRUP SITELIST'!N:N,'IRUP SITELIST'!K:K)</f>
        <v>NY RFE</v>
      </c>
      <c r="E38" s="68"/>
      <c r="F38" s="68" t="str">
        <f>_xlfn.XLOOKUP(G38,'IRUP SITELIST'!N:N,'IRUP SITELIST'!N:N)</f>
        <v>Abulug</v>
      </c>
      <c r="G38" s="82" t="s">
        <v>410</v>
      </c>
      <c r="H38" s="69" t="str">
        <f>_xlfn.XLOOKUP(G38,'IRUP SITELIST'!N:N,'IRUP SITELIST'!N:N)</f>
        <v>Abulug</v>
      </c>
      <c r="I38" s="82" t="s">
        <v>408</v>
      </c>
      <c r="J38" s="82" t="s">
        <v>335</v>
      </c>
      <c r="K38" s="82" t="s">
        <v>2135</v>
      </c>
      <c r="L38" s="82">
        <v>8.9</v>
      </c>
      <c r="M38" s="82"/>
      <c r="N38" s="82">
        <f t="shared" si="8"/>
        <v>1.335</v>
      </c>
      <c r="O38" s="82" t="s">
        <v>123</v>
      </c>
      <c r="P38" s="83">
        <v>46288</v>
      </c>
      <c r="Q38" s="70">
        <f t="shared" si="17"/>
        <v>1</v>
      </c>
      <c r="R38" s="72">
        <f t="shared" si="9"/>
        <v>46295</v>
      </c>
      <c r="S38" s="72">
        <f t="shared" si="10"/>
        <v>46296</v>
      </c>
      <c r="T38" s="70">
        <v>35</v>
      </c>
      <c r="U38" s="72">
        <f t="shared" si="16"/>
        <v>46331</v>
      </c>
      <c r="V38" s="91">
        <f t="shared" si="11"/>
        <v>46334</v>
      </c>
      <c r="W38" s="92"/>
      <c r="X38" s="92">
        <v>1</v>
      </c>
      <c r="Y38" s="73">
        <f t="shared" si="12"/>
        <v>3.56</v>
      </c>
      <c r="Z38" s="71">
        <f t="shared" si="13"/>
        <v>46337.56</v>
      </c>
      <c r="AA38" s="82">
        <v>8.9</v>
      </c>
      <c r="AB38" s="84">
        <f t="shared" si="14"/>
        <v>0.678353658536826</v>
      </c>
      <c r="AC38" s="85">
        <v>0.3</v>
      </c>
      <c r="AD38" s="89"/>
      <c r="AE38" s="89"/>
      <c r="AF38" s="90"/>
    </row>
    <row r="39" s="42" customFormat="1" hidden="1" customHeight="1" spans="1:32">
      <c r="A39" s="78">
        <v>24</v>
      </c>
      <c r="B39" s="79">
        <v>46235</v>
      </c>
      <c r="C39" s="80" t="s">
        <v>1120</v>
      </c>
      <c r="D39" s="68" t="str">
        <f>_xlfn.XLOOKUP(G39,'IRUP SITELIST'!N:N,'IRUP SITELIST'!K:K)</f>
        <v>Q2</v>
      </c>
      <c r="E39" s="68"/>
      <c r="F39" s="68" t="str">
        <f>_xlfn.XLOOKUP(G39,'IRUP SITELIST'!N:N,'IRUP SITELIST'!N:N)</f>
        <v>Asingan</v>
      </c>
      <c r="G39" s="82" t="s">
        <v>413</v>
      </c>
      <c r="H39" s="69" t="str">
        <f>_xlfn.XLOOKUP(G39,'IRUP SITELIST'!N:N,'IRUP SITELIST'!N:N)</f>
        <v>Asingan</v>
      </c>
      <c r="I39" s="82" t="s">
        <v>411</v>
      </c>
      <c r="J39" s="82" t="s">
        <v>232</v>
      </c>
      <c r="K39" s="82" t="s">
        <v>2135</v>
      </c>
      <c r="L39" s="82">
        <v>8.9</v>
      </c>
      <c r="M39" s="82"/>
      <c r="N39" s="82">
        <f t="shared" si="8"/>
        <v>1.335</v>
      </c>
      <c r="O39" s="82" t="s">
        <v>123</v>
      </c>
      <c r="P39" s="83">
        <v>46288</v>
      </c>
      <c r="Q39" s="70">
        <f t="shared" si="17"/>
        <v>1</v>
      </c>
      <c r="R39" s="72">
        <f t="shared" si="9"/>
        <v>46295</v>
      </c>
      <c r="S39" s="72">
        <f t="shared" si="10"/>
        <v>46296</v>
      </c>
      <c r="T39" s="70">
        <v>35</v>
      </c>
      <c r="U39" s="72">
        <f t="shared" si="16"/>
        <v>46331</v>
      </c>
      <c r="V39" s="91">
        <f t="shared" si="11"/>
        <v>46334</v>
      </c>
      <c r="W39" s="92"/>
      <c r="X39" s="92">
        <v>1</v>
      </c>
      <c r="Y39" s="73">
        <f t="shared" si="12"/>
        <v>3.56</v>
      </c>
      <c r="Z39" s="71">
        <f t="shared" si="13"/>
        <v>46337.56</v>
      </c>
      <c r="AA39" s="82">
        <v>8.9</v>
      </c>
      <c r="AB39" s="84">
        <f t="shared" si="14"/>
        <v>0.678353658536826</v>
      </c>
      <c r="AC39" s="85">
        <v>0.3</v>
      </c>
      <c r="AD39" s="89"/>
      <c r="AE39" s="89"/>
      <c r="AF39" s="90"/>
    </row>
    <row r="40" s="42" customFormat="1" hidden="1" customHeight="1" spans="1:32">
      <c r="A40" s="78">
        <v>25</v>
      </c>
      <c r="B40" s="79">
        <v>46235</v>
      </c>
      <c r="C40" s="80" t="s">
        <v>1120</v>
      </c>
      <c r="D40" s="68" t="str">
        <f>_xlfn.XLOOKUP(G40,'IRUP SITELIST'!N:N,'IRUP SITELIST'!K:K)</f>
        <v>Q2</v>
      </c>
      <c r="E40" s="68"/>
      <c r="F40" s="68" t="str">
        <f>_xlfn.XLOOKUP(G40,'IRUP SITELIST'!N:N,'IRUP SITELIST'!N:N)</f>
        <v>Baliuag</v>
      </c>
      <c r="G40" s="82" t="s">
        <v>137</v>
      </c>
      <c r="H40" s="69" t="str">
        <f>_xlfn.XLOOKUP(G40,'IRUP SITELIST'!N:N,'IRUP SITELIST'!N:N)</f>
        <v>Baliuag</v>
      </c>
      <c r="I40" s="82" t="s">
        <v>137</v>
      </c>
      <c r="J40" s="82" t="s">
        <v>138</v>
      </c>
      <c r="K40" s="82" t="s">
        <v>2135</v>
      </c>
      <c r="L40" s="82">
        <v>8.9</v>
      </c>
      <c r="M40" s="82"/>
      <c r="N40" s="82">
        <f t="shared" si="8"/>
        <v>1.335</v>
      </c>
      <c r="O40" s="82" t="s">
        <v>123</v>
      </c>
      <c r="P40" s="83">
        <v>46288</v>
      </c>
      <c r="Q40" s="70">
        <f t="shared" si="17"/>
        <v>1</v>
      </c>
      <c r="R40" s="72">
        <f t="shared" si="9"/>
        <v>46295</v>
      </c>
      <c r="S40" s="72">
        <f t="shared" si="10"/>
        <v>46296</v>
      </c>
      <c r="T40" s="70">
        <v>35</v>
      </c>
      <c r="U40" s="72">
        <f t="shared" si="16"/>
        <v>46331</v>
      </c>
      <c r="V40" s="91">
        <f t="shared" si="11"/>
        <v>46334</v>
      </c>
      <c r="W40" s="92"/>
      <c r="X40" s="92">
        <v>1</v>
      </c>
      <c r="Y40" s="73">
        <f t="shared" si="12"/>
        <v>3.56</v>
      </c>
      <c r="Z40" s="71">
        <f t="shared" si="13"/>
        <v>46337.56</v>
      </c>
      <c r="AA40" s="82">
        <v>8.9</v>
      </c>
      <c r="AB40" s="84">
        <f t="shared" si="14"/>
        <v>0.678353658536826</v>
      </c>
      <c r="AC40" s="85">
        <v>0.3</v>
      </c>
      <c r="AD40" s="89"/>
      <c r="AE40" s="89"/>
      <c r="AF40" s="90"/>
    </row>
    <row r="41" s="42" customFormat="1" hidden="1" customHeight="1" spans="1:32">
      <c r="A41" s="78">
        <v>26</v>
      </c>
      <c r="B41" s="79">
        <v>46235</v>
      </c>
      <c r="C41" s="80" t="s">
        <v>1120</v>
      </c>
      <c r="D41" s="68" t="str">
        <f>_xlfn.XLOOKUP(G41,'IRUP SITELIST'!N:N,'IRUP SITELIST'!K:K)</f>
        <v>NY RFE</v>
      </c>
      <c r="E41" s="68"/>
      <c r="F41" s="68" t="str">
        <f>_xlfn.XLOOKUP(G41,'IRUP SITELIST'!N:N,'IRUP SITELIST'!N:N)</f>
        <v>Balungao</v>
      </c>
      <c r="G41" s="82" t="s">
        <v>418</v>
      </c>
      <c r="H41" s="69" t="str">
        <f>_xlfn.XLOOKUP(G41,'IRUP SITELIST'!N:N,'IRUP SITELIST'!N:N)</f>
        <v>Balungao</v>
      </c>
      <c r="I41" s="82" t="s">
        <v>416</v>
      </c>
      <c r="J41" s="82" t="s">
        <v>232</v>
      </c>
      <c r="K41" s="82" t="s">
        <v>2135</v>
      </c>
      <c r="L41" s="82">
        <v>8.9</v>
      </c>
      <c r="M41" s="82"/>
      <c r="N41" s="82">
        <f t="shared" si="8"/>
        <v>1.335</v>
      </c>
      <c r="O41" s="82" t="s">
        <v>123</v>
      </c>
      <c r="P41" s="83">
        <v>46288</v>
      </c>
      <c r="Q41" s="70">
        <f t="shared" si="17"/>
        <v>1</v>
      </c>
      <c r="R41" s="72">
        <f t="shared" si="9"/>
        <v>46295</v>
      </c>
      <c r="S41" s="72">
        <f t="shared" si="10"/>
        <v>46296</v>
      </c>
      <c r="T41" s="70">
        <v>35</v>
      </c>
      <c r="U41" s="72">
        <f t="shared" si="16"/>
        <v>46331</v>
      </c>
      <c r="V41" s="91">
        <f t="shared" si="11"/>
        <v>46334</v>
      </c>
      <c r="W41" s="92"/>
      <c r="X41" s="92">
        <v>1</v>
      </c>
      <c r="Y41" s="73">
        <f t="shared" si="12"/>
        <v>3.56</v>
      </c>
      <c r="Z41" s="71">
        <f t="shared" si="13"/>
        <v>46337.56</v>
      </c>
      <c r="AA41" s="82">
        <v>8.9</v>
      </c>
      <c r="AB41" s="84">
        <f t="shared" si="14"/>
        <v>0.678353658536826</v>
      </c>
      <c r="AC41" s="85">
        <v>0.3</v>
      </c>
      <c r="AD41" s="89"/>
      <c r="AE41" s="89"/>
      <c r="AF41" s="90"/>
    </row>
    <row r="42" s="42" customFormat="1" hidden="1" customHeight="1" spans="1:32">
      <c r="A42" s="78">
        <v>27</v>
      </c>
      <c r="B42" s="79">
        <v>46235</v>
      </c>
      <c r="C42" s="80" t="s">
        <v>1120</v>
      </c>
      <c r="D42" s="68" t="str">
        <f>_xlfn.XLOOKUP(G42,'IRUP SITELIST'!N:N,'IRUP SITELIST'!K:K)</f>
        <v>NY RFE</v>
      </c>
      <c r="E42" s="68"/>
      <c r="F42" s="68" t="str">
        <f>_xlfn.XLOOKUP(G42,'IRUP SITELIST'!N:N,'IRUP SITELIST'!N:N)</f>
        <v>Bantay</v>
      </c>
      <c r="G42" s="82" t="s">
        <v>421</v>
      </c>
      <c r="H42" s="69" t="str">
        <f>_xlfn.XLOOKUP(G42,'IRUP SITELIST'!N:N,'IRUP SITELIST'!N:N)</f>
        <v>Bantay</v>
      </c>
      <c r="I42" s="82" t="s">
        <v>419</v>
      </c>
      <c r="J42" s="82" t="s">
        <v>279</v>
      </c>
      <c r="K42" s="82" t="s">
        <v>2135</v>
      </c>
      <c r="L42" s="82">
        <v>8.9</v>
      </c>
      <c r="M42" s="82"/>
      <c r="N42" s="82">
        <f t="shared" si="8"/>
        <v>1.335</v>
      </c>
      <c r="O42" s="82" t="s">
        <v>123</v>
      </c>
      <c r="P42" s="83">
        <v>46288</v>
      </c>
      <c r="Q42" s="70">
        <f t="shared" si="17"/>
        <v>1</v>
      </c>
      <c r="R42" s="72">
        <f t="shared" si="9"/>
        <v>46295</v>
      </c>
      <c r="S42" s="72">
        <f t="shared" si="10"/>
        <v>46296</v>
      </c>
      <c r="T42" s="70">
        <v>35</v>
      </c>
      <c r="U42" s="72">
        <f t="shared" si="16"/>
        <v>46331</v>
      </c>
      <c r="V42" s="91">
        <f t="shared" si="11"/>
        <v>46334</v>
      </c>
      <c r="W42" s="92"/>
      <c r="X42" s="92">
        <v>1</v>
      </c>
      <c r="Y42" s="73">
        <f t="shared" si="12"/>
        <v>3.56</v>
      </c>
      <c r="Z42" s="71">
        <f t="shared" si="13"/>
        <v>46337.56</v>
      </c>
      <c r="AA42" s="82">
        <v>8.9</v>
      </c>
      <c r="AB42" s="84">
        <f t="shared" si="14"/>
        <v>0.678353658536826</v>
      </c>
      <c r="AC42" s="85">
        <v>0.3</v>
      </c>
      <c r="AD42" s="86"/>
      <c r="AE42" s="85"/>
      <c r="AF42" s="87"/>
    </row>
    <row r="43" s="42" customFormat="1" hidden="1" customHeight="1" spans="1:32">
      <c r="A43" s="78">
        <v>28</v>
      </c>
      <c r="B43" s="79">
        <v>46235</v>
      </c>
      <c r="C43" s="80" t="s">
        <v>1120</v>
      </c>
      <c r="D43" s="68" t="str">
        <f>_xlfn.XLOOKUP(G43,'IRUP SITELIST'!N:N,'IRUP SITELIST'!K:K)</f>
        <v>NY RFE</v>
      </c>
      <c r="E43" s="68"/>
      <c r="F43" s="68" t="str">
        <f>_xlfn.XLOOKUP(G43,'IRUP SITELIST'!N:N,'IRUP SITELIST'!N:N)</f>
        <v>Basista</v>
      </c>
      <c r="G43" s="82" t="s">
        <v>424</v>
      </c>
      <c r="H43" s="69" t="str">
        <f>_xlfn.XLOOKUP(G43,'IRUP SITELIST'!N:N,'IRUP SITELIST'!N:N)</f>
        <v>Basista</v>
      </c>
      <c r="I43" s="82" t="s">
        <v>422</v>
      </c>
      <c r="J43" s="82" t="s">
        <v>232</v>
      </c>
      <c r="K43" s="82" t="s">
        <v>2135</v>
      </c>
      <c r="L43" s="82">
        <v>8.9</v>
      </c>
      <c r="M43" s="82"/>
      <c r="N43" s="82">
        <f t="shared" si="8"/>
        <v>1.335</v>
      </c>
      <c r="O43" s="82" t="s">
        <v>123</v>
      </c>
      <c r="P43" s="83">
        <v>46288</v>
      </c>
      <c r="Q43" s="70">
        <f t="shared" si="17"/>
        <v>1</v>
      </c>
      <c r="R43" s="72">
        <f t="shared" si="9"/>
        <v>46295</v>
      </c>
      <c r="S43" s="72">
        <f t="shared" si="10"/>
        <v>46296</v>
      </c>
      <c r="T43" s="70">
        <v>35</v>
      </c>
      <c r="U43" s="72">
        <f t="shared" si="16"/>
        <v>46331</v>
      </c>
      <c r="V43" s="91">
        <f t="shared" si="11"/>
        <v>46334</v>
      </c>
      <c r="W43" s="92"/>
      <c r="X43" s="92">
        <v>1</v>
      </c>
      <c r="Y43" s="73">
        <f t="shared" si="12"/>
        <v>3.56</v>
      </c>
      <c r="Z43" s="71">
        <f t="shared" si="13"/>
        <v>46337.56</v>
      </c>
      <c r="AA43" s="82">
        <v>8.9</v>
      </c>
      <c r="AB43" s="84">
        <f t="shared" si="14"/>
        <v>0.678353658536826</v>
      </c>
      <c r="AC43" s="85">
        <v>0.3</v>
      </c>
      <c r="AD43" s="86"/>
      <c r="AE43" s="85"/>
      <c r="AF43" s="87"/>
    </row>
    <row r="44" s="42" customFormat="1" hidden="1" customHeight="1" spans="1:32">
      <c r="A44" s="78">
        <v>29</v>
      </c>
      <c r="B44" s="79">
        <v>46235</v>
      </c>
      <c r="C44" s="80" t="s">
        <v>1120</v>
      </c>
      <c r="D44" s="68" t="str">
        <f>_xlfn.XLOOKUP(G44,'IRUP SITELIST'!N:N,'IRUP SITELIST'!K:K)</f>
        <v>Q2</v>
      </c>
      <c r="E44" s="68"/>
      <c r="F44" s="68" t="str">
        <f>_xlfn.XLOOKUP(G44,'IRUP SITELIST'!N:N,'IRUP SITELIST'!N:N)</f>
        <v>BAYAMBANG LEC</v>
      </c>
      <c r="G44" s="82" t="s">
        <v>427</v>
      </c>
      <c r="H44" s="69" t="str">
        <f>_xlfn.XLOOKUP(G44,'IRUP SITELIST'!N:N,'IRUP SITELIST'!N:N)</f>
        <v>BAYAMBANG LEC</v>
      </c>
      <c r="I44" s="82" t="s">
        <v>425</v>
      </c>
      <c r="J44" s="82" t="s">
        <v>232</v>
      </c>
      <c r="K44" s="82" t="s">
        <v>2135</v>
      </c>
      <c r="L44" s="82">
        <v>8.9</v>
      </c>
      <c r="M44" s="82"/>
      <c r="N44" s="82">
        <f t="shared" si="8"/>
        <v>1.335</v>
      </c>
      <c r="O44" s="82" t="s">
        <v>123</v>
      </c>
      <c r="P44" s="83">
        <v>46288</v>
      </c>
      <c r="Q44" s="70">
        <f t="shared" si="17"/>
        <v>1</v>
      </c>
      <c r="R44" s="72">
        <f t="shared" si="9"/>
        <v>46295</v>
      </c>
      <c r="S44" s="72">
        <f t="shared" si="10"/>
        <v>46296</v>
      </c>
      <c r="T44" s="70">
        <v>35</v>
      </c>
      <c r="U44" s="72">
        <f t="shared" si="16"/>
        <v>46331</v>
      </c>
      <c r="V44" s="91">
        <f t="shared" si="11"/>
        <v>46334</v>
      </c>
      <c r="W44" s="92"/>
      <c r="X44" s="92">
        <v>1</v>
      </c>
      <c r="Y44" s="73">
        <f t="shared" si="12"/>
        <v>3.56</v>
      </c>
      <c r="Z44" s="71">
        <f t="shared" si="13"/>
        <v>46337.56</v>
      </c>
      <c r="AA44" s="82">
        <v>8.9</v>
      </c>
      <c r="AB44" s="84">
        <f t="shared" si="14"/>
        <v>0.678353658536826</v>
      </c>
      <c r="AC44" s="85">
        <v>0.3</v>
      </c>
      <c r="AD44" s="86"/>
      <c r="AE44" s="85"/>
      <c r="AF44" s="87"/>
    </row>
    <row r="45" s="42" customFormat="1" hidden="1" customHeight="1" spans="1:32">
      <c r="A45" s="78">
        <v>30</v>
      </c>
      <c r="B45" s="79">
        <v>46235</v>
      </c>
      <c r="C45" s="80" t="s">
        <v>1120</v>
      </c>
      <c r="D45" s="68" t="str">
        <f>_xlfn.XLOOKUP(G45,'IRUP SITELIST'!N:N,'IRUP SITELIST'!K:K)</f>
        <v>NY RFE</v>
      </c>
      <c r="E45" s="68"/>
      <c r="F45" s="68" t="str">
        <f>_xlfn.XLOOKUP(G45,'IRUP SITELIST'!N:N,'IRUP SITELIST'!N:N)</f>
        <v>Bustos</v>
      </c>
      <c r="G45" s="82" t="s">
        <v>431</v>
      </c>
      <c r="H45" s="69" t="str">
        <f>_xlfn.XLOOKUP(G45,'IRUP SITELIST'!N:N,'IRUP SITELIST'!N:N)</f>
        <v>Bustos</v>
      </c>
      <c r="I45" s="82" t="s">
        <v>429</v>
      </c>
      <c r="J45" s="82" t="s">
        <v>138</v>
      </c>
      <c r="K45" s="82" t="s">
        <v>2135</v>
      </c>
      <c r="L45" s="82">
        <v>8.9</v>
      </c>
      <c r="M45" s="82"/>
      <c r="N45" s="82">
        <f t="shared" si="8"/>
        <v>1.335</v>
      </c>
      <c r="O45" s="82" t="s">
        <v>123</v>
      </c>
      <c r="P45" s="83">
        <v>46288</v>
      </c>
      <c r="Q45" s="70">
        <f t="shared" si="17"/>
        <v>1</v>
      </c>
      <c r="R45" s="72">
        <f t="shared" si="9"/>
        <v>46295</v>
      </c>
      <c r="S45" s="72">
        <f t="shared" si="10"/>
        <v>46296</v>
      </c>
      <c r="T45" s="70">
        <v>35</v>
      </c>
      <c r="U45" s="72">
        <f t="shared" si="16"/>
        <v>46331</v>
      </c>
      <c r="V45" s="91">
        <f t="shared" si="11"/>
        <v>46334</v>
      </c>
      <c r="W45" s="92"/>
      <c r="X45" s="92">
        <v>1</v>
      </c>
      <c r="Y45" s="73">
        <f t="shared" si="12"/>
        <v>3.56</v>
      </c>
      <c r="Z45" s="71">
        <f t="shared" si="13"/>
        <v>46337.56</v>
      </c>
      <c r="AA45" s="82">
        <v>8.9</v>
      </c>
      <c r="AB45" s="84">
        <f t="shared" si="14"/>
        <v>0.678353658536826</v>
      </c>
      <c r="AC45" s="85">
        <v>0.3</v>
      </c>
      <c r="AD45" s="86"/>
      <c r="AE45" s="85"/>
      <c r="AF45" s="87"/>
    </row>
    <row r="46" s="42" customFormat="1" hidden="1" customHeight="1" spans="1:32">
      <c r="A46" s="78">
        <v>32</v>
      </c>
      <c r="B46" s="79">
        <v>46235</v>
      </c>
      <c r="C46" s="80" t="s">
        <v>1120</v>
      </c>
      <c r="D46" s="68" t="str">
        <f>_xlfn.XLOOKUP(G46,'IRUP SITELIST'!N:N,'IRUP SITELIST'!K:K)</f>
        <v>NY RFE</v>
      </c>
      <c r="E46" s="68"/>
      <c r="F46" s="68" t="str">
        <f>_xlfn.XLOOKUP(G46,'IRUP SITELIST'!N:N,'IRUP SITELIST'!N:N)</f>
        <v>Cauayan</v>
      </c>
      <c r="G46" s="82" t="s">
        <v>434</v>
      </c>
      <c r="H46" s="69" t="str">
        <f>_xlfn.XLOOKUP(G46,'IRUP SITELIST'!N:N,'IRUP SITELIST'!N:N)</f>
        <v>Cauayan</v>
      </c>
      <c r="I46" s="82" t="s">
        <v>432</v>
      </c>
      <c r="J46" s="82" t="s">
        <v>334</v>
      </c>
      <c r="K46" s="82" t="s">
        <v>2135</v>
      </c>
      <c r="L46" s="82">
        <v>8.9</v>
      </c>
      <c r="M46" s="82"/>
      <c r="N46" s="82">
        <f t="shared" si="8"/>
        <v>1.335</v>
      </c>
      <c r="O46" s="82" t="s">
        <v>123</v>
      </c>
      <c r="P46" s="83">
        <v>46288</v>
      </c>
      <c r="Q46" s="70">
        <f t="shared" si="17"/>
        <v>1</v>
      </c>
      <c r="R46" s="72">
        <f t="shared" si="9"/>
        <v>46295</v>
      </c>
      <c r="S46" s="72">
        <f t="shared" si="10"/>
        <v>46296</v>
      </c>
      <c r="T46" s="70">
        <v>35</v>
      </c>
      <c r="U46" s="72">
        <f t="shared" si="16"/>
        <v>46331</v>
      </c>
      <c r="V46" s="91">
        <f t="shared" si="11"/>
        <v>46334</v>
      </c>
      <c r="W46" s="92"/>
      <c r="X46" s="92">
        <v>1</v>
      </c>
      <c r="Y46" s="73">
        <f t="shared" si="12"/>
        <v>3.56</v>
      </c>
      <c r="Z46" s="71">
        <f t="shared" si="13"/>
        <v>46337.56</v>
      </c>
      <c r="AA46" s="82">
        <v>8.9</v>
      </c>
      <c r="AB46" s="84">
        <f t="shared" si="14"/>
        <v>0.678353658536826</v>
      </c>
      <c r="AC46" s="85">
        <v>0.3</v>
      </c>
      <c r="AD46" s="86"/>
      <c r="AE46" s="85"/>
      <c r="AF46" s="87"/>
    </row>
    <row r="47" s="42" customFormat="1" hidden="1" customHeight="1" spans="1:32">
      <c r="A47" s="78">
        <v>33</v>
      </c>
      <c r="B47" s="79">
        <v>46235</v>
      </c>
      <c r="C47" s="80" t="s">
        <v>1120</v>
      </c>
      <c r="D47" s="68" t="str">
        <f>_xlfn.XLOOKUP(G47,'IRUP SITELIST'!N:N,'IRUP SITELIST'!K:K)</f>
        <v>NY RFE</v>
      </c>
      <c r="E47" s="68"/>
      <c r="F47" s="68" t="str">
        <f>_xlfn.XLOOKUP(G47,'IRUP SITELIST'!N:N,'IRUP SITELIST'!N:N)</f>
        <v>Claveria</v>
      </c>
      <c r="G47" s="82" t="s">
        <v>437</v>
      </c>
      <c r="H47" s="69" t="str">
        <f>_xlfn.XLOOKUP(G47,'IRUP SITELIST'!N:N,'IRUP SITELIST'!N:N)</f>
        <v>Claveria</v>
      </c>
      <c r="I47" s="82" t="s">
        <v>435</v>
      </c>
      <c r="J47" s="82" t="s">
        <v>335</v>
      </c>
      <c r="K47" s="82" t="s">
        <v>2135</v>
      </c>
      <c r="L47" s="82">
        <v>8.9</v>
      </c>
      <c r="M47" s="82"/>
      <c r="N47" s="82">
        <f t="shared" si="8"/>
        <v>1.335</v>
      </c>
      <c r="O47" s="82" t="s">
        <v>123</v>
      </c>
      <c r="P47" s="83">
        <v>46289</v>
      </c>
      <c r="Q47" s="70">
        <f t="shared" si="17"/>
        <v>1</v>
      </c>
      <c r="R47" s="72">
        <f t="shared" si="9"/>
        <v>46296</v>
      </c>
      <c r="S47" s="72">
        <f t="shared" si="10"/>
        <v>46297</v>
      </c>
      <c r="T47" s="70">
        <v>35</v>
      </c>
      <c r="U47" s="72">
        <f t="shared" si="16"/>
        <v>46332</v>
      </c>
      <c r="V47" s="91">
        <f t="shared" si="11"/>
        <v>46335</v>
      </c>
      <c r="W47" s="92"/>
      <c r="X47" s="92">
        <v>1</v>
      </c>
      <c r="Y47" s="73">
        <f t="shared" si="12"/>
        <v>3.56</v>
      </c>
      <c r="Z47" s="71">
        <f t="shared" si="13"/>
        <v>46338.56</v>
      </c>
      <c r="AA47" s="82">
        <v>8.9</v>
      </c>
      <c r="AB47" s="84">
        <f t="shared" si="14"/>
        <v>0.678353658536826</v>
      </c>
      <c r="AC47" s="85">
        <v>0.3</v>
      </c>
      <c r="AD47" s="86"/>
      <c r="AE47" s="85"/>
      <c r="AF47" s="87"/>
    </row>
    <row r="48" s="42" customFormat="1" hidden="1" customHeight="1" spans="1:32">
      <c r="A48" s="78">
        <v>35</v>
      </c>
      <c r="B48" s="79">
        <v>46235</v>
      </c>
      <c r="C48" s="80" t="s">
        <v>1120</v>
      </c>
      <c r="D48" s="68" t="str">
        <f>_xlfn.XLOOKUP(G48,'IRUP SITELIST'!N:N,'IRUP SITELIST'!K:K)</f>
        <v>NY RFE</v>
      </c>
      <c r="E48" s="68"/>
      <c r="F48" s="68" t="str">
        <f>_xlfn.XLOOKUP(G48,'IRUP SITELIST'!N:N,'IRUP SITELIST'!N:N)</f>
        <v>Cordon</v>
      </c>
      <c r="G48" s="82" t="s">
        <v>440</v>
      </c>
      <c r="H48" s="69" t="str">
        <f>_xlfn.XLOOKUP(G48,'IRUP SITELIST'!N:N,'IRUP SITELIST'!N:N)</f>
        <v>Cordon</v>
      </c>
      <c r="I48" s="82" t="s">
        <v>438</v>
      </c>
      <c r="J48" s="82" t="s">
        <v>334</v>
      </c>
      <c r="K48" s="82" t="s">
        <v>2135</v>
      </c>
      <c r="L48" s="82">
        <v>8.9</v>
      </c>
      <c r="M48" s="82"/>
      <c r="N48" s="82">
        <f t="shared" si="8"/>
        <v>1.335</v>
      </c>
      <c r="O48" s="82" t="s">
        <v>123</v>
      </c>
      <c r="P48" s="83">
        <v>46289</v>
      </c>
      <c r="Q48" s="70">
        <f t="shared" si="17"/>
        <v>1</v>
      </c>
      <c r="R48" s="72">
        <f t="shared" si="9"/>
        <v>46296</v>
      </c>
      <c r="S48" s="72">
        <f t="shared" si="10"/>
        <v>46297</v>
      </c>
      <c r="T48" s="70">
        <v>35</v>
      </c>
      <c r="U48" s="72">
        <f t="shared" si="16"/>
        <v>46332</v>
      </c>
      <c r="V48" s="91">
        <f t="shared" si="11"/>
        <v>46335</v>
      </c>
      <c r="W48" s="92"/>
      <c r="X48" s="92">
        <v>1</v>
      </c>
      <c r="Y48" s="73">
        <f t="shared" si="12"/>
        <v>3.56</v>
      </c>
      <c r="Z48" s="71">
        <f t="shared" si="13"/>
        <v>46338.56</v>
      </c>
      <c r="AA48" s="82">
        <v>8.9</v>
      </c>
      <c r="AB48" s="84">
        <f t="shared" si="14"/>
        <v>0.678353658536826</v>
      </c>
      <c r="AC48" s="85">
        <v>0.3</v>
      </c>
      <c r="AD48" s="86"/>
      <c r="AE48" s="85"/>
      <c r="AF48" s="87"/>
    </row>
    <row r="49" s="42" customFormat="1" hidden="1" customHeight="1" spans="1:32">
      <c r="A49" s="78">
        <v>36</v>
      </c>
      <c r="B49" s="79">
        <v>46235</v>
      </c>
      <c r="C49" s="80" t="s">
        <v>1120</v>
      </c>
      <c r="D49" s="68" t="str">
        <f>_xlfn.XLOOKUP(G49,'IRUP SITELIST'!N:N,'IRUP SITELIST'!K:K)</f>
        <v>NY RFE</v>
      </c>
      <c r="E49" s="68"/>
      <c r="F49" s="68" t="str">
        <f>_xlfn.XLOOKUP(G49,'IRUP SITELIST'!N:N,'IRUP SITELIST'!N:N)</f>
        <v>Gonzaga</v>
      </c>
      <c r="G49" s="82" t="s">
        <v>443</v>
      </c>
      <c r="H49" s="69" t="str">
        <f>_xlfn.XLOOKUP(G49,'IRUP SITELIST'!N:N,'IRUP SITELIST'!N:N)</f>
        <v>Gonzaga</v>
      </c>
      <c r="I49" s="82" t="s">
        <v>441</v>
      </c>
      <c r="J49" s="82" t="s">
        <v>335</v>
      </c>
      <c r="K49" s="82" t="s">
        <v>2135</v>
      </c>
      <c r="L49" s="82">
        <v>8.9</v>
      </c>
      <c r="M49" s="82"/>
      <c r="N49" s="82">
        <f t="shared" si="8"/>
        <v>1.335</v>
      </c>
      <c r="O49" s="82" t="s">
        <v>123</v>
      </c>
      <c r="P49" s="83">
        <v>46289</v>
      </c>
      <c r="Q49" s="70">
        <f t="shared" si="17"/>
        <v>1</v>
      </c>
      <c r="R49" s="72">
        <f t="shared" si="9"/>
        <v>46296</v>
      </c>
      <c r="S49" s="72">
        <f t="shared" si="10"/>
        <v>46297</v>
      </c>
      <c r="T49" s="70">
        <v>35</v>
      </c>
      <c r="U49" s="72">
        <f t="shared" si="16"/>
        <v>46332</v>
      </c>
      <c r="V49" s="91">
        <f t="shared" si="11"/>
        <v>46335</v>
      </c>
      <c r="W49" s="92"/>
      <c r="X49" s="92">
        <v>1</v>
      </c>
      <c r="Y49" s="73">
        <f t="shared" si="12"/>
        <v>3.56</v>
      </c>
      <c r="Z49" s="71">
        <f t="shared" si="13"/>
        <v>46338.56</v>
      </c>
      <c r="AA49" s="82">
        <v>8.9</v>
      </c>
      <c r="AB49" s="84">
        <f t="shared" si="14"/>
        <v>0.678353658536826</v>
      </c>
      <c r="AC49" s="85">
        <v>0.3</v>
      </c>
      <c r="AD49" s="86"/>
      <c r="AE49" s="85"/>
      <c r="AF49" s="87"/>
    </row>
    <row r="50" s="42" customFormat="1" hidden="1" customHeight="1" spans="1:32">
      <c r="A50" s="78">
        <v>37</v>
      </c>
      <c r="B50" s="79">
        <v>46235</v>
      </c>
      <c r="C50" s="80" t="s">
        <v>1120</v>
      </c>
      <c r="D50" s="68" t="str">
        <f>_xlfn.XLOOKUP(G50,'IRUP SITELIST'!N:N,'IRUP SITELIST'!K:K)</f>
        <v>NY RFE</v>
      </c>
      <c r="E50" s="68"/>
      <c r="F50" s="68" t="str">
        <f>_xlfn.XLOOKUP(G50,'IRUP SITELIST'!N:N,'IRUP SITELIST'!N:N)</f>
        <v>Malasiqui</v>
      </c>
      <c r="G50" s="82" t="s">
        <v>446</v>
      </c>
      <c r="H50" s="69" t="str">
        <f>_xlfn.XLOOKUP(G50,'IRUP SITELIST'!N:N,'IRUP SITELIST'!N:N)</f>
        <v>Malasiqui</v>
      </c>
      <c r="I50" s="82" t="s">
        <v>444</v>
      </c>
      <c r="J50" s="82" t="s">
        <v>232</v>
      </c>
      <c r="K50" s="82" t="s">
        <v>2135</v>
      </c>
      <c r="L50" s="82">
        <v>8.9</v>
      </c>
      <c r="M50" s="82"/>
      <c r="N50" s="82">
        <f t="shared" si="8"/>
        <v>1.335</v>
      </c>
      <c r="O50" s="82" t="s">
        <v>123</v>
      </c>
      <c r="P50" s="83">
        <v>46289</v>
      </c>
      <c r="Q50" s="70">
        <f t="shared" si="17"/>
        <v>1</v>
      </c>
      <c r="R50" s="72">
        <f t="shared" si="9"/>
        <v>46296</v>
      </c>
      <c r="S50" s="72">
        <f t="shared" si="10"/>
        <v>46297</v>
      </c>
      <c r="T50" s="70">
        <v>35</v>
      </c>
      <c r="U50" s="72">
        <f t="shared" si="16"/>
        <v>46332</v>
      </c>
      <c r="V50" s="91">
        <f t="shared" si="11"/>
        <v>46335</v>
      </c>
      <c r="W50" s="92"/>
      <c r="X50" s="92">
        <v>1</v>
      </c>
      <c r="Y50" s="73">
        <f t="shared" si="12"/>
        <v>3.56</v>
      </c>
      <c r="Z50" s="71">
        <f t="shared" si="13"/>
        <v>46338.56</v>
      </c>
      <c r="AA50" s="82">
        <v>8.9</v>
      </c>
      <c r="AB50" s="84">
        <f t="shared" si="14"/>
        <v>0.678353658536826</v>
      </c>
      <c r="AC50" s="85">
        <v>0.3</v>
      </c>
      <c r="AD50" s="86"/>
      <c r="AE50" s="85"/>
      <c r="AF50" s="87"/>
    </row>
    <row r="51" s="42" customFormat="1" hidden="1" customHeight="1" spans="1:32">
      <c r="A51" s="78">
        <v>40</v>
      </c>
      <c r="B51" s="79">
        <v>46235</v>
      </c>
      <c r="C51" s="80" t="s">
        <v>1120</v>
      </c>
      <c r="D51" s="68" t="str">
        <f>_xlfn.XLOOKUP(G51,'IRUP SITELIST'!N:N,'IRUP SITELIST'!K:K)</f>
        <v>NY RFE</v>
      </c>
      <c r="E51" s="68"/>
      <c r="F51" s="68" t="str">
        <f>_xlfn.XLOOKUP(G51,'IRUP SITELIST'!N:N,'IRUP SITELIST'!N:N)</f>
        <v>Marcos</v>
      </c>
      <c r="G51" s="82" t="s">
        <v>450</v>
      </c>
      <c r="H51" s="69" t="str">
        <f>_xlfn.XLOOKUP(G51,'IRUP SITELIST'!N:N,'IRUP SITELIST'!N:N)</f>
        <v>Marcos</v>
      </c>
      <c r="I51" s="82" t="s">
        <v>447</v>
      </c>
      <c r="J51" s="82" t="s">
        <v>448</v>
      </c>
      <c r="K51" s="82" t="s">
        <v>2135</v>
      </c>
      <c r="L51" s="82">
        <v>8.9</v>
      </c>
      <c r="M51" s="82"/>
      <c r="N51" s="82">
        <f t="shared" si="8"/>
        <v>1.335</v>
      </c>
      <c r="O51" s="82" t="s">
        <v>123</v>
      </c>
      <c r="P51" s="83">
        <v>46289</v>
      </c>
      <c r="Q51" s="70">
        <f t="shared" si="17"/>
        <v>1</v>
      </c>
      <c r="R51" s="72">
        <f t="shared" si="9"/>
        <v>46296</v>
      </c>
      <c r="S51" s="72">
        <f t="shared" si="10"/>
        <v>46297</v>
      </c>
      <c r="T51" s="70">
        <v>35</v>
      </c>
      <c r="U51" s="72">
        <f t="shared" si="16"/>
        <v>46332</v>
      </c>
      <c r="V51" s="91">
        <f t="shared" si="11"/>
        <v>46335</v>
      </c>
      <c r="W51" s="92"/>
      <c r="X51" s="92">
        <v>1</v>
      </c>
      <c r="Y51" s="73">
        <f t="shared" si="12"/>
        <v>3.56</v>
      </c>
      <c r="Z51" s="71">
        <f t="shared" si="13"/>
        <v>46338.56</v>
      </c>
      <c r="AA51" s="82">
        <v>8.9</v>
      </c>
      <c r="AB51" s="84">
        <f t="shared" si="14"/>
        <v>0.678353658536826</v>
      </c>
      <c r="AC51" s="85">
        <v>0.3</v>
      </c>
      <c r="AD51" s="86"/>
      <c r="AE51" s="85"/>
      <c r="AF51" s="87"/>
    </row>
    <row r="52" s="42" customFormat="1" hidden="1" customHeight="1" spans="1:32">
      <c r="A52" s="78">
        <v>41</v>
      </c>
      <c r="B52" s="79">
        <v>46235</v>
      </c>
      <c r="C52" s="80" t="s">
        <v>1120</v>
      </c>
      <c r="D52" s="68" t="str">
        <f>_xlfn.XLOOKUP(G52,'IRUP SITELIST'!N:N,'IRUP SITELIST'!K:K)</f>
        <v>NY RFE</v>
      </c>
      <c r="E52" s="68"/>
      <c r="F52" s="68" t="str">
        <f>_xlfn.XLOOKUP(G52,'IRUP SITELIST'!N:N,'IRUP SITELIST'!N:N)</f>
        <v>Masantol</v>
      </c>
      <c r="G52" s="82" t="s">
        <v>453</v>
      </c>
      <c r="H52" s="69" t="str">
        <f>_xlfn.XLOOKUP(G52,'IRUP SITELIST'!N:N,'IRUP SITELIST'!N:N)</f>
        <v>Masantol</v>
      </c>
      <c r="I52" s="82" t="s">
        <v>451</v>
      </c>
      <c r="J52" s="82" t="s">
        <v>199</v>
      </c>
      <c r="K52" s="82" t="s">
        <v>2135</v>
      </c>
      <c r="L52" s="82">
        <v>8.9</v>
      </c>
      <c r="M52" s="82"/>
      <c r="N52" s="82">
        <f t="shared" si="8"/>
        <v>1.335</v>
      </c>
      <c r="O52" s="82" t="s">
        <v>123</v>
      </c>
      <c r="P52" s="83">
        <v>46289</v>
      </c>
      <c r="Q52" s="70">
        <f t="shared" si="17"/>
        <v>1</v>
      </c>
      <c r="R52" s="72">
        <f t="shared" si="9"/>
        <v>46296</v>
      </c>
      <c r="S52" s="72">
        <f t="shared" si="10"/>
        <v>46297</v>
      </c>
      <c r="T52" s="70">
        <v>35</v>
      </c>
      <c r="U52" s="72">
        <f t="shared" si="16"/>
        <v>46332</v>
      </c>
      <c r="V52" s="91">
        <f t="shared" si="11"/>
        <v>46335</v>
      </c>
      <c r="W52" s="92"/>
      <c r="X52" s="92">
        <v>1</v>
      </c>
      <c r="Y52" s="73">
        <f t="shared" si="12"/>
        <v>3.56</v>
      </c>
      <c r="Z52" s="71">
        <f t="shared" si="13"/>
        <v>46338.56</v>
      </c>
      <c r="AA52" s="82">
        <v>8.9</v>
      </c>
      <c r="AB52" s="84">
        <f t="shared" si="14"/>
        <v>0.678353658536826</v>
      </c>
      <c r="AC52" s="85">
        <v>0.3</v>
      </c>
      <c r="AD52" s="86"/>
      <c r="AE52" s="85"/>
      <c r="AF52" s="87"/>
    </row>
    <row r="53" s="42" customFormat="1" hidden="1" customHeight="1" spans="1:32">
      <c r="A53" s="78">
        <v>42</v>
      </c>
      <c r="B53" s="79">
        <v>46235</v>
      </c>
      <c r="C53" s="80" t="s">
        <v>1120</v>
      </c>
      <c r="D53" s="68" t="str">
        <f>_xlfn.XLOOKUP(G53,'IRUP SITELIST'!N:N,'IRUP SITELIST'!K:K)</f>
        <v>NY RFE</v>
      </c>
      <c r="E53" s="68"/>
      <c r="F53" s="68" t="str">
        <f>_xlfn.XLOOKUP(G53,'IRUP SITELIST'!N:N,'IRUP SITELIST'!N:N)</f>
        <v>Narvacan</v>
      </c>
      <c r="G53" s="82" t="s">
        <v>456</v>
      </c>
      <c r="H53" s="69" t="str">
        <f>_xlfn.XLOOKUP(G53,'IRUP SITELIST'!N:N,'IRUP SITELIST'!N:N)</f>
        <v>Narvacan</v>
      </c>
      <c r="I53" s="82" t="s">
        <v>454</v>
      </c>
      <c r="J53" s="82" t="s">
        <v>279</v>
      </c>
      <c r="K53" s="82" t="s">
        <v>2135</v>
      </c>
      <c r="L53" s="82">
        <v>8.9</v>
      </c>
      <c r="M53" s="82"/>
      <c r="N53" s="82">
        <f t="shared" si="8"/>
        <v>1.335</v>
      </c>
      <c r="O53" s="82" t="s">
        <v>123</v>
      </c>
      <c r="P53" s="83">
        <v>46289</v>
      </c>
      <c r="Q53" s="70">
        <f t="shared" si="17"/>
        <v>1</v>
      </c>
      <c r="R53" s="72">
        <f t="shared" si="9"/>
        <v>46296</v>
      </c>
      <c r="S53" s="72">
        <f t="shared" si="10"/>
        <v>46297</v>
      </c>
      <c r="T53" s="70">
        <v>35</v>
      </c>
      <c r="U53" s="72">
        <f t="shared" si="16"/>
        <v>46332</v>
      </c>
      <c r="V53" s="91">
        <f t="shared" si="11"/>
        <v>46335</v>
      </c>
      <c r="W53" s="92"/>
      <c r="X53" s="92">
        <v>1</v>
      </c>
      <c r="Y53" s="73">
        <f t="shared" si="12"/>
        <v>3.56</v>
      </c>
      <c r="Z53" s="71">
        <f t="shared" si="13"/>
        <v>46338.56</v>
      </c>
      <c r="AA53" s="82">
        <v>8.9</v>
      </c>
      <c r="AB53" s="84">
        <f t="shared" si="14"/>
        <v>0.678353658536826</v>
      </c>
      <c r="AC53" s="85">
        <v>0.3</v>
      </c>
      <c r="AD53" s="86"/>
      <c r="AE53" s="85"/>
      <c r="AF53" s="87"/>
    </row>
    <row r="54" s="42" customFormat="1" hidden="1" customHeight="1" spans="1:32">
      <c r="A54" s="78">
        <v>34</v>
      </c>
      <c r="B54" s="79">
        <v>46235</v>
      </c>
      <c r="C54" s="80" t="s">
        <v>1120</v>
      </c>
      <c r="D54" s="68" t="str">
        <f>_xlfn.XLOOKUP(G54,'IRUP SITELIST'!N:N,'IRUP SITELIST'!K:K)</f>
        <v>Q2</v>
      </c>
      <c r="E54" s="68"/>
      <c r="F54" s="68" t="str">
        <f>_xlfn.XLOOKUP(G54,'IRUP SITELIST'!N:N,'IRUP SITELIST'!N:N)</f>
        <v>Concepcion Sub-Exchange</v>
      </c>
      <c r="G54" s="82" t="s">
        <v>459</v>
      </c>
      <c r="H54" s="69" t="str">
        <f>_xlfn.XLOOKUP(G54,'IRUP SITELIST'!N:N,'IRUP SITELIST'!N:N)</f>
        <v>Concepcion Sub-Exchange</v>
      </c>
      <c r="I54" s="82" t="s">
        <v>457</v>
      </c>
      <c r="J54" s="82" t="s">
        <v>226</v>
      </c>
      <c r="K54" s="82" t="s">
        <v>2135</v>
      </c>
      <c r="L54" s="82">
        <v>3</v>
      </c>
      <c r="M54" s="82"/>
      <c r="N54" s="82">
        <f t="shared" si="8"/>
        <v>0.45</v>
      </c>
      <c r="O54" s="82" t="s">
        <v>123</v>
      </c>
      <c r="P54" s="83">
        <v>46289</v>
      </c>
      <c r="Q54" s="70">
        <f t="shared" si="17"/>
        <v>1</v>
      </c>
      <c r="R54" s="72">
        <f t="shared" si="9"/>
        <v>46296</v>
      </c>
      <c r="S54" s="72">
        <f t="shared" si="10"/>
        <v>46297</v>
      </c>
      <c r="T54" s="70">
        <v>35</v>
      </c>
      <c r="U54" s="72">
        <f t="shared" si="16"/>
        <v>46332</v>
      </c>
      <c r="V54" s="91">
        <f t="shared" si="11"/>
        <v>46335</v>
      </c>
      <c r="W54" s="92"/>
      <c r="X54" s="92">
        <v>1</v>
      </c>
      <c r="Y54" s="73">
        <f t="shared" si="12"/>
        <v>1.2</v>
      </c>
      <c r="Z54" s="71">
        <f t="shared" si="13"/>
        <v>46336.2</v>
      </c>
      <c r="AA54" s="82">
        <v>3</v>
      </c>
      <c r="AB54" s="84">
        <f t="shared" si="14"/>
        <v>0.357142857143105</v>
      </c>
      <c r="AC54" s="85">
        <v>0.3</v>
      </c>
      <c r="AD54" s="86"/>
      <c r="AE54" s="85"/>
      <c r="AF54" s="87"/>
    </row>
    <row r="55" s="42" customFormat="1" hidden="1" customHeight="1" spans="1:32">
      <c r="A55" s="78">
        <v>39</v>
      </c>
      <c r="B55" s="79">
        <v>46235</v>
      </c>
      <c r="C55" s="80" t="s">
        <v>1120</v>
      </c>
      <c r="D55" s="68" t="str">
        <f>_xlfn.XLOOKUP(G55,'IRUP SITELIST'!N:N,'IRUP SITELIST'!K:K)</f>
        <v>Q2</v>
      </c>
      <c r="E55" s="68"/>
      <c r="F55" s="68" t="str">
        <f>_xlfn.XLOOKUP(G55,'IRUP SITELIST'!N:N,'IRUP SITELIST'!N:N)</f>
        <v>Mangaldan</v>
      </c>
      <c r="G55" s="82" t="s">
        <v>460</v>
      </c>
      <c r="H55" s="69" t="str">
        <f>_xlfn.XLOOKUP(G55,'IRUP SITELIST'!N:N,'IRUP SITELIST'!N:N)</f>
        <v>Mangaldan</v>
      </c>
      <c r="I55" s="82" t="s">
        <v>460</v>
      </c>
      <c r="J55" s="82" t="s">
        <v>232</v>
      </c>
      <c r="K55" s="82" t="s">
        <v>2135</v>
      </c>
      <c r="L55" s="82">
        <v>0.3</v>
      </c>
      <c r="M55" s="82"/>
      <c r="N55" s="82">
        <f t="shared" si="8"/>
        <v>0.045</v>
      </c>
      <c r="O55" s="82" t="s">
        <v>123</v>
      </c>
      <c r="P55" s="83">
        <v>46289</v>
      </c>
      <c r="Q55" s="70">
        <f t="shared" si="17"/>
        <v>1</v>
      </c>
      <c r="R55" s="72">
        <f t="shared" si="9"/>
        <v>46296</v>
      </c>
      <c r="S55" s="72">
        <f t="shared" si="10"/>
        <v>46297</v>
      </c>
      <c r="T55" s="70">
        <v>35</v>
      </c>
      <c r="U55" s="72">
        <f t="shared" si="16"/>
        <v>46332</v>
      </c>
      <c r="V55" s="91">
        <f t="shared" si="11"/>
        <v>46335</v>
      </c>
      <c r="W55" s="92"/>
      <c r="X55" s="92">
        <v>1</v>
      </c>
      <c r="Y55" s="73">
        <f t="shared" si="12"/>
        <v>0.12</v>
      </c>
      <c r="Z55" s="71">
        <f t="shared" si="13"/>
        <v>46335.12</v>
      </c>
      <c r="AA55" s="82">
        <v>0.3</v>
      </c>
      <c r="AB55" s="84">
        <f t="shared" si="14"/>
        <v>0.0480769230768827</v>
      </c>
      <c r="AC55" s="85">
        <v>0.3</v>
      </c>
      <c r="AD55" s="86"/>
      <c r="AE55" s="85"/>
      <c r="AF55" s="87"/>
    </row>
    <row r="56" s="42" customFormat="1" hidden="1" customHeight="1" spans="1:32">
      <c r="A56" s="78">
        <v>38</v>
      </c>
      <c r="B56" s="79">
        <v>46235</v>
      </c>
      <c r="C56" s="80" t="s">
        <v>1120</v>
      </c>
      <c r="D56" s="68" t="str">
        <f>_xlfn.XLOOKUP(G56,'IRUP SITELIST'!N:N,'IRUP SITELIST'!K:K)</f>
        <v>Q2</v>
      </c>
      <c r="E56" s="68"/>
      <c r="F56" s="68" t="str">
        <f>_xlfn.XLOOKUP(G56,'IRUP SITELIST'!N:N,'IRUP SITELIST'!N:N)</f>
        <v>Manaoag Sub-Exchange</v>
      </c>
      <c r="G56" s="82" t="s">
        <v>464</v>
      </c>
      <c r="H56" s="69" t="str">
        <f>_xlfn.XLOOKUP(G56,'IRUP SITELIST'!N:N,'IRUP SITELIST'!N:N)</f>
        <v>Manaoag Sub-Exchange</v>
      </c>
      <c r="I56" s="82" t="s">
        <v>462</v>
      </c>
      <c r="J56" s="82" t="s">
        <v>232</v>
      </c>
      <c r="K56" s="82" t="s">
        <v>2135</v>
      </c>
      <c r="L56" s="82">
        <v>0.1</v>
      </c>
      <c r="M56" s="82"/>
      <c r="N56" s="82">
        <f t="shared" si="8"/>
        <v>0.015</v>
      </c>
      <c r="O56" s="82" t="s">
        <v>123</v>
      </c>
      <c r="P56" s="83">
        <v>46289</v>
      </c>
      <c r="Q56" s="70">
        <f t="shared" si="17"/>
        <v>1</v>
      </c>
      <c r="R56" s="72">
        <f t="shared" si="9"/>
        <v>46296</v>
      </c>
      <c r="S56" s="72">
        <f t="shared" si="10"/>
        <v>46297</v>
      </c>
      <c r="T56" s="70">
        <v>35</v>
      </c>
      <c r="U56" s="72">
        <f t="shared" si="16"/>
        <v>46332</v>
      </c>
      <c r="V56" s="91">
        <f t="shared" si="11"/>
        <v>46335</v>
      </c>
      <c r="W56" s="92"/>
      <c r="X56" s="92">
        <v>1</v>
      </c>
      <c r="Y56" s="73">
        <f t="shared" si="12"/>
        <v>0.04</v>
      </c>
      <c r="Z56" s="71">
        <f t="shared" si="13"/>
        <v>46335.04</v>
      </c>
      <c r="AA56" s="82">
        <v>0.1</v>
      </c>
      <c r="AB56" s="84">
        <f t="shared" si="14"/>
        <v>0.0164473684210479</v>
      </c>
      <c r="AC56" s="85">
        <v>0.3</v>
      </c>
      <c r="AD56" s="86"/>
      <c r="AE56" s="85"/>
      <c r="AF56" s="87"/>
    </row>
    <row r="57" s="42" customFormat="1" hidden="1" customHeight="1" spans="1:32">
      <c r="A57" s="78">
        <v>43</v>
      </c>
      <c r="B57" s="79">
        <v>46235</v>
      </c>
      <c r="C57" s="80" t="s">
        <v>1120</v>
      </c>
      <c r="D57" s="68" t="str">
        <f>_xlfn.XLOOKUP(G57,'IRUP SITELIST'!N:N,'IRUP SITELIST'!K:K)</f>
        <v>Q1</v>
      </c>
      <c r="E57" s="68"/>
      <c r="F57" s="68" t="str">
        <f>_xlfn.XLOOKUP(G57,'IRUP SITELIST'!N:N,'IRUP SITELIST'!N:N)</f>
        <v>Paniqui Sub-Exchange</v>
      </c>
      <c r="G57" s="81" t="s">
        <v>270</v>
      </c>
      <c r="H57" s="69" t="str">
        <f>_xlfn.XLOOKUP(G57,'IRUP SITELIST'!N:N,'IRUP SITELIST'!N:N)</f>
        <v>Paniqui Sub-Exchange</v>
      </c>
      <c r="I57" s="82" t="s">
        <v>267</v>
      </c>
      <c r="J57" s="82" t="s">
        <v>226</v>
      </c>
      <c r="K57" s="82" t="s">
        <v>2135</v>
      </c>
      <c r="L57" s="81">
        <v>10.6</v>
      </c>
      <c r="M57" s="82"/>
      <c r="N57" s="82">
        <f t="shared" si="8"/>
        <v>1.59</v>
      </c>
      <c r="O57" s="82" t="s">
        <v>123</v>
      </c>
      <c r="P57" s="83">
        <v>46290</v>
      </c>
      <c r="Q57" s="70">
        <f t="shared" si="17"/>
        <v>1</v>
      </c>
      <c r="R57" s="72">
        <f t="shared" si="9"/>
        <v>46297</v>
      </c>
      <c r="S57" s="72">
        <f t="shared" si="10"/>
        <v>46298</v>
      </c>
      <c r="T57" s="70">
        <v>35</v>
      </c>
      <c r="U57" s="72">
        <f t="shared" si="16"/>
        <v>46333</v>
      </c>
      <c r="V57" s="91">
        <f t="shared" si="11"/>
        <v>46336</v>
      </c>
      <c r="W57" s="92"/>
      <c r="X57" s="92">
        <v>1</v>
      </c>
      <c r="Y57" s="73">
        <f t="shared" si="12"/>
        <v>4.24</v>
      </c>
      <c r="Z57" s="71">
        <f t="shared" si="13"/>
        <v>46340.24</v>
      </c>
      <c r="AA57" s="82">
        <v>10.6</v>
      </c>
      <c r="AB57" s="84">
        <f t="shared" si="14"/>
        <v>0.732044198895234</v>
      </c>
      <c r="AC57" s="85">
        <v>0.3</v>
      </c>
      <c r="AD57" s="86"/>
      <c r="AE57" s="85"/>
      <c r="AF57" s="87"/>
    </row>
    <row r="58" s="42" customFormat="1" hidden="1" customHeight="1" spans="1:32">
      <c r="A58" s="78">
        <v>44</v>
      </c>
      <c r="B58" s="79">
        <v>46235</v>
      </c>
      <c r="C58" s="80" t="s">
        <v>1120</v>
      </c>
      <c r="D58" s="68" t="str">
        <f>_xlfn.XLOOKUP(G58,'IRUP SITELIST'!N:N,'IRUP SITELIST'!K:K)</f>
        <v>NY RFE</v>
      </c>
      <c r="E58" s="68"/>
      <c r="F58" s="68" t="str">
        <f>_xlfn.XLOOKUP(G58,'IRUP SITELIST'!N:N,'IRUP SITELIST'!N:N)</f>
        <v>Piddig</v>
      </c>
      <c r="G58" s="82" t="s">
        <v>467</v>
      </c>
      <c r="H58" s="69" t="str">
        <f>_xlfn.XLOOKUP(G58,'IRUP SITELIST'!N:N,'IRUP SITELIST'!N:N)</f>
        <v>Piddig</v>
      </c>
      <c r="I58" s="82" t="s">
        <v>465</v>
      </c>
      <c r="J58" s="82" t="s">
        <v>448</v>
      </c>
      <c r="K58" s="82" t="s">
        <v>2135</v>
      </c>
      <c r="L58" s="82">
        <v>8.9</v>
      </c>
      <c r="M58" s="82"/>
      <c r="N58" s="82">
        <f t="shared" si="8"/>
        <v>1.335</v>
      </c>
      <c r="O58" s="82" t="s">
        <v>123</v>
      </c>
      <c r="P58" s="83">
        <v>46290</v>
      </c>
      <c r="Q58" s="70">
        <f t="shared" si="17"/>
        <v>1</v>
      </c>
      <c r="R58" s="72">
        <f t="shared" si="9"/>
        <v>46297</v>
      </c>
      <c r="S58" s="72">
        <f t="shared" si="10"/>
        <v>46298</v>
      </c>
      <c r="T58" s="70">
        <v>35</v>
      </c>
      <c r="U58" s="72">
        <f t="shared" si="16"/>
        <v>46333</v>
      </c>
      <c r="V58" s="91">
        <f t="shared" si="11"/>
        <v>46336</v>
      </c>
      <c r="W58" s="92"/>
      <c r="X58" s="92">
        <v>1</v>
      </c>
      <c r="Y58" s="73">
        <f t="shared" si="12"/>
        <v>3.56</v>
      </c>
      <c r="Z58" s="71">
        <f t="shared" si="13"/>
        <v>46339.56</v>
      </c>
      <c r="AA58" s="82">
        <v>8.9</v>
      </c>
      <c r="AB58" s="84">
        <f t="shared" si="14"/>
        <v>0.678353658536826</v>
      </c>
      <c r="AC58" s="85">
        <v>0.3</v>
      </c>
      <c r="AD58" s="86"/>
      <c r="AE58" s="85"/>
      <c r="AF58" s="87"/>
    </row>
    <row r="59" s="42" customFormat="1" hidden="1" customHeight="1" spans="1:32">
      <c r="A59" s="78">
        <v>45</v>
      </c>
      <c r="B59" s="79">
        <v>46235</v>
      </c>
      <c r="C59" s="80" t="s">
        <v>1120</v>
      </c>
      <c r="D59" s="68" t="str">
        <f>_xlfn.XLOOKUP(G59,'IRUP SITELIST'!N:N,'IRUP SITELIST'!K:K)</f>
        <v>Q2</v>
      </c>
      <c r="E59" s="68"/>
      <c r="F59" s="68" t="str">
        <f>_xlfn.XLOOKUP(G59,'IRUP SITELIST'!N:N,'IRUP SITELIST'!N:N)</f>
        <v>San Manuel 2</v>
      </c>
      <c r="G59" s="82" t="s">
        <v>470</v>
      </c>
      <c r="H59" s="69" t="str">
        <f>_xlfn.XLOOKUP(G59,'IRUP SITELIST'!N:N,'IRUP SITELIST'!N:N)</f>
        <v>San Manuel 2</v>
      </c>
      <c r="I59" s="82" t="s">
        <v>468</v>
      </c>
      <c r="J59" s="82" t="s">
        <v>232</v>
      </c>
      <c r="K59" s="82" t="s">
        <v>2135</v>
      </c>
      <c r="L59" s="82">
        <v>8.9</v>
      </c>
      <c r="M59" s="82"/>
      <c r="N59" s="82">
        <f t="shared" si="8"/>
        <v>1.335</v>
      </c>
      <c r="O59" s="82" t="s">
        <v>123</v>
      </c>
      <c r="P59" s="83">
        <v>46290</v>
      </c>
      <c r="Q59" s="70">
        <f t="shared" si="17"/>
        <v>1</v>
      </c>
      <c r="R59" s="72">
        <f t="shared" si="9"/>
        <v>46297</v>
      </c>
      <c r="S59" s="72">
        <f t="shared" si="10"/>
        <v>46298</v>
      </c>
      <c r="T59" s="70">
        <v>35</v>
      </c>
      <c r="U59" s="72">
        <f t="shared" si="16"/>
        <v>46333</v>
      </c>
      <c r="V59" s="72">
        <f t="shared" si="11"/>
        <v>46336</v>
      </c>
      <c r="W59" s="70"/>
      <c r="X59" s="70">
        <v>1</v>
      </c>
      <c r="Y59" s="73">
        <f t="shared" si="12"/>
        <v>3.56</v>
      </c>
      <c r="Z59" s="71">
        <f t="shared" si="13"/>
        <v>46339.56</v>
      </c>
      <c r="AA59" s="82">
        <v>8.9</v>
      </c>
      <c r="AB59" s="84">
        <f t="shared" si="14"/>
        <v>0.678353658536826</v>
      </c>
      <c r="AC59" s="85">
        <v>0.3</v>
      </c>
      <c r="AD59" s="86"/>
      <c r="AE59" s="85"/>
      <c r="AF59" s="87"/>
    </row>
    <row r="60" s="42" customFormat="1" hidden="1" customHeight="1" spans="1:32">
      <c r="A60" s="78">
        <v>46</v>
      </c>
      <c r="B60" s="79">
        <v>46235</v>
      </c>
      <c r="C60" s="80" t="s">
        <v>1120</v>
      </c>
      <c r="D60" s="68" t="str">
        <f>_xlfn.XLOOKUP(G60,'IRUP SITELIST'!N:N,'IRUP SITELIST'!K:K)</f>
        <v>Q2</v>
      </c>
      <c r="E60" s="68"/>
      <c r="F60" s="68" t="str">
        <f>_xlfn.XLOOKUP(G60,'IRUP SITELIST'!N:N,'IRUP SITELIST'!N:N)</f>
        <v>San Miguel</v>
      </c>
      <c r="G60" s="82" t="s">
        <v>347</v>
      </c>
      <c r="H60" s="69" t="str">
        <f>_xlfn.XLOOKUP(G60,'IRUP SITELIST'!N:N,'IRUP SITELIST'!N:N)</f>
        <v>San Miguel</v>
      </c>
      <c r="I60" s="82" t="s">
        <v>347</v>
      </c>
      <c r="J60" s="82" t="s">
        <v>138</v>
      </c>
      <c r="K60" s="82" t="s">
        <v>2135</v>
      </c>
      <c r="L60" s="82">
        <v>8.9</v>
      </c>
      <c r="M60" s="82"/>
      <c r="N60" s="82">
        <f t="shared" si="8"/>
        <v>1.335</v>
      </c>
      <c r="O60" s="82" t="s">
        <v>123</v>
      </c>
      <c r="P60" s="83">
        <v>46290</v>
      </c>
      <c r="Q60" s="70">
        <f t="shared" si="17"/>
        <v>1</v>
      </c>
      <c r="R60" s="72">
        <f t="shared" si="9"/>
        <v>46297</v>
      </c>
      <c r="S60" s="72">
        <f t="shared" si="10"/>
        <v>46298</v>
      </c>
      <c r="T60" s="70">
        <v>35</v>
      </c>
      <c r="U60" s="72">
        <f t="shared" si="16"/>
        <v>46333</v>
      </c>
      <c r="V60" s="72">
        <f t="shared" si="11"/>
        <v>46336</v>
      </c>
      <c r="W60" s="70"/>
      <c r="X60" s="70">
        <v>1</v>
      </c>
      <c r="Y60" s="73">
        <f t="shared" si="12"/>
        <v>3.56</v>
      </c>
      <c r="Z60" s="71">
        <f t="shared" si="13"/>
        <v>46339.56</v>
      </c>
      <c r="AA60" s="82">
        <v>8.9</v>
      </c>
      <c r="AB60" s="84">
        <f t="shared" si="14"/>
        <v>0.678353658536826</v>
      </c>
      <c r="AC60" s="85">
        <v>0.3</v>
      </c>
      <c r="AD60" s="86"/>
      <c r="AE60" s="85"/>
      <c r="AF60" s="87"/>
    </row>
    <row r="61" s="42" customFormat="1" hidden="1" customHeight="1" spans="1:32">
      <c r="A61" s="78">
        <v>47</v>
      </c>
      <c r="B61" s="79">
        <v>46235</v>
      </c>
      <c r="C61" s="80" t="s">
        <v>1120</v>
      </c>
      <c r="D61" s="68" t="str">
        <f>_xlfn.XLOOKUP(G61,'IRUP SITELIST'!N:N,'IRUP SITELIST'!K:K)</f>
        <v>NY RFE</v>
      </c>
      <c r="E61" s="68"/>
      <c r="F61" s="68" t="str">
        <f>_xlfn.XLOOKUP(G61,'IRUP SITELIST'!N:N,'IRUP SITELIST'!N:N)</f>
        <v>San Vicente Alaminos Piltel Tower</v>
      </c>
      <c r="G61" s="82" t="s">
        <v>474</v>
      </c>
      <c r="H61" s="69" t="str">
        <f>_xlfn.XLOOKUP(G61,'IRUP SITELIST'!N:N,'IRUP SITELIST'!N:N)</f>
        <v>San Vicente Alaminos Piltel Tower</v>
      </c>
      <c r="I61" s="82" t="s">
        <v>472</v>
      </c>
      <c r="J61" s="82" t="s">
        <v>232</v>
      </c>
      <c r="K61" s="82" t="s">
        <v>2135</v>
      </c>
      <c r="L61" s="82">
        <v>8.9</v>
      </c>
      <c r="M61" s="82"/>
      <c r="N61" s="82">
        <f t="shared" si="8"/>
        <v>1.335</v>
      </c>
      <c r="O61" s="82" t="s">
        <v>123</v>
      </c>
      <c r="P61" s="83">
        <v>46290</v>
      </c>
      <c r="Q61" s="70">
        <f t="shared" si="17"/>
        <v>1</v>
      </c>
      <c r="R61" s="72">
        <f t="shared" si="9"/>
        <v>46297</v>
      </c>
      <c r="S61" s="72">
        <f t="shared" si="10"/>
        <v>46298</v>
      </c>
      <c r="T61" s="70">
        <v>35</v>
      </c>
      <c r="U61" s="72">
        <f t="shared" si="16"/>
        <v>46333</v>
      </c>
      <c r="V61" s="72">
        <f t="shared" si="11"/>
        <v>46336</v>
      </c>
      <c r="W61" s="70"/>
      <c r="X61" s="70">
        <v>1</v>
      </c>
      <c r="Y61" s="73">
        <f t="shared" si="12"/>
        <v>3.56</v>
      </c>
      <c r="Z61" s="71">
        <f t="shared" si="13"/>
        <v>46339.56</v>
      </c>
      <c r="AA61" s="82">
        <v>8.9</v>
      </c>
      <c r="AB61" s="84">
        <f t="shared" si="14"/>
        <v>0.678353658536826</v>
      </c>
      <c r="AC61" s="85">
        <v>0.3</v>
      </c>
      <c r="AD61" s="86"/>
      <c r="AE61" s="85"/>
      <c r="AF61" s="87"/>
    </row>
    <row r="62" s="42" customFormat="1" hidden="1" customHeight="1" spans="1:32">
      <c r="A62" s="78">
        <v>48</v>
      </c>
      <c r="B62" s="79">
        <v>46235</v>
      </c>
      <c r="C62" s="80" t="s">
        <v>1120</v>
      </c>
      <c r="D62" s="68" t="str">
        <f>_xlfn.XLOOKUP(G62,'IRUP SITELIST'!N:N,'IRUP SITELIST'!K:K)</f>
        <v>NY RFE</v>
      </c>
      <c r="E62" s="68"/>
      <c r="F62" s="68" t="str">
        <f>_xlfn.XLOOKUP(G62,'IRUP SITELIST'!N:N,'IRUP SITELIST'!N:N)</f>
        <v>Sta Cruz (ext of Candon)</v>
      </c>
      <c r="G62" s="82" t="s">
        <v>477</v>
      </c>
      <c r="H62" s="69" t="str">
        <f>_xlfn.XLOOKUP(G62,'IRUP SITELIST'!N:N,'IRUP SITELIST'!N:N)</f>
        <v>Sta Cruz (ext of Candon)</v>
      </c>
      <c r="I62" s="82" t="s">
        <v>475</v>
      </c>
      <c r="J62" s="82" t="s">
        <v>279</v>
      </c>
      <c r="K62" s="82" t="s">
        <v>2135</v>
      </c>
      <c r="L62" s="82">
        <v>8.9</v>
      </c>
      <c r="M62" s="82"/>
      <c r="N62" s="82">
        <f t="shared" si="8"/>
        <v>1.335</v>
      </c>
      <c r="O62" s="82" t="s">
        <v>123</v>
      </c>
      <c r="P62" s="71">
        <v>46290</v>
      </c>
      <c r="Q62" s="70">
        <f t="shared" si="17"/>
        <v>1</v>
      </c>
      <c r="R62" s="72">
        <f t="shared" si="9"/>
        <v>46297</v>
      </c>
      <c r="S62" s="72">
        <f t="shared" si="10"/>
        <v>46298</v>
      </c>
      <c r="T62" s="70">
        <v>35</v>
      </c>
      <c r="U62" s="72">
        <f t="shared" si="16"/>
        <v>46333</v>
      </c>
      <c r="V62" s="72">
        <f t="shared" si="11"/>
        <v>46336</v>
      </c>
      <c r="W62" s="70"/>
      <c r="X62" s="70">
        <v>1</v>
      </c>
      <c r="Y62" s="73">
        <f t="shared" si="12"/>
        <v>3.56</v>
      </c>
      <c r="Z62" s="71">
        <f t="shared" si="13"/>
        <v>46339.56</v>
      </c>
      <c r="AA62" s="82">
        <v>8.9</v>
      </c>
      <c r="AB62" s="84">
        <f t="shared" si="14"/>
        <v>0.678353658536826</v>
      </c>
      <c r="AC62" s="85">
        <v>0.3</v>
      </c>
      <c r="AD62" s="86"/>
      <c r="AE62" s="85"/>
      <c r="AF62" s="87"/>
    </row>
    <row r="63" s="42" customFormat="1" hidden="1" customHeight="1" spans="1:32">
      <c r="A63" s="78">
        <v>49</v>
      </c>
      <c r="B63" s="79">
        <v>46235</v>
      </c>
      <c r="C63" s="80" t="s">
        <v>1120</v>
      </c>
      <c r="D63" s="68" t="str">
        <f>_xlfn.XLOOKUP(G63,'IRUP SITELIST'!N:N,'IRUP SITELIST'!K:K)</f>
        <v>NY RFE</v>
      </c>
      <c r="E63" s="68"/>
      <c r="F63" s="68" t="str">
        <f>_xlfn.XLOOKUP(G63,'IRUP SITELIST'!N:N,'IRUP SITELIST'!N:N)</f>
        <v>Sta Lucia</v>
      </c>
      <c r="G63" s="82" t="s">
        <v>480</v>
      </c>
      <c r="H63" s="69" t="str">
        <f>_xlfn.XLOOKUP(G63,'IRUP SITELIST'!N:N,'IRUP SITELIST'!N:N)</f>
        <v>Sta Lucia</v>
      </c>
      <c r="I63" s="82" t="s">
        <v>478</v>
      </c>
      <c r="J63" s="82" t="s">
        <v>279</v>
      </c>
      <c r="K63" s="82" t="s">
        <v>2135</v>
      </c>
      <c r="L63" s="82">
        <v>8.9</v>
      </c>
      <c r="M63" s="82"/>
      <c r="N63" s="82">
        <f t="shared" si="8"/>
        <v>1.335</v>
      </c>
      <c r="O63" s="82" t="s">
        <v>123</v>
      </c>
      <c r="P63" s="83">
        <v>46290</v>
      </c>
      <c r="Q63" s="70">
        <f t="shared" si="17"/>
        <v>1</v>
      </c>
      <c r="R63" s="72">
        <f t="shared" si="9"/>
        <v>46297</v>
      </c>
      <c r="S63" s="72">
        <f t="shared" si="10"/>
        <v>46298</v>
      </c>
      <c r="T63" s="70">
        <v>35</v>
      </c>
      <c r="U63" s="72">
        <f t="shared" si="16"/>
        <v>46333</v>
      </c>
      <c r="V63" s="72">
        <f t="shared" si="11"/>
        <v>46336</v>
      </c>
      <c r="W63" s="70"/>
      <c r="X63" s="70">
        <v>1</v>
      </c>
      <c r="Y63" s="73">
        <f t="shared" si="12"/>
        <v>3.56</v>
      </c>
      <c r="Z63" s="71">
        <f t="shared" si="13"/>
        <v>46339.56</v>
      </c>
      <c r="AA63" s="82">
        <v>8.9</v>
      </c>
      <c r="AB63" s="84">
        <f t="shared" si="14"/>
        <v>0.678353658536826</v>
      </c>
      <c r="AC63" s="85">
        <v>0.3</v>
      </c>
      <c r="AD63" s="86"/>
      <c r="AE63" s="85"/>
      <c r="AF63" s="87"/>
    </row>
    <row r="64" s="42" customFormat="1" hidden="1" customHeight="1" spans="1:32">
      <c r="A64" s="78">
        <v>50</v>
      </c>
      <c r="B64" s="79">
        <v>46235</v>
      </c>
      <c r="C64" s="80" t="s">
        <v>1120</v>
      </c>
      <c r="D64" s="68" t="str">
        <f>_xlfn.XLOOKUP(G64,'IRUP SITELIST'!N:N,'IRUP SITELIST'!K:K)</f>
        <v>NY RFE</v>
      </c>
      <c r="E64" s="68"/>
      <c r="F64" s="68" t="str">
        <f>_xlfn.XLOOKUP(G64,'IRUP SITELIST'!N:N,'IRUP SITELIST'!N:N)</f>
        <v>Sto Tomas</v>
      </c>
      <c r="G64" s="82" t="s">
        <v>483</v>
      </c>
      <c r="H64" s="69" t="str">
        <f>_xlfn.XLOOKUP(G64,'IRUP SITELIST'!N:N,'IRUP SITELIST'!N:N)</f>
        <v>Sto Tomas</v>
      </c>
      <c r="I64" s="82" t="s">
        <v>481</v>
      </c>
      <c r="J64" s="82" t="s">
        <v>232</v>
      </c>
      <c r="K64" s="82" t="s">
        <v>2135</v>
      </c>
      <c r="L64" s="82">
        <v>8.9</v>
      </c>
      <c r="M64" s="82"/>
      <c r="N64" s="82">
        <f t="shared" si="8"/>
        <v>1.335</v>
      </c>
      <c r="O64" s="82" t="s">
        <v>123</v>
      </c>
      <c r="P64" s="83">
        <v>46290</v>
      </c>
      <c r="Q64" s="70">
        <f t="shared" si="17"/>
        <v>1</v>
      </c>
      <c r="R64" s="72">
        <f t="shared" si="9"/>
        <v>46297</v>
      </c>
      <c r="S64" s="72">
        <f t="shared" si="10"/>
        <v>46298</v>
      </c>
      <c r="T64" s="70">
        <v>35</v>
      </c>
      <c r="U64" s="72">
        <f t="shared" si="16"/>
        <v>46333</v>
      </c>
      <c r="V64" s="72">
        <f t="shared" si="11"/>
        <v>46336</v>
      </c>
      <c r="W64" s="70"/>
      <c r="X64" s="70">
        <v>1</v>
      </c>
      <c r="Y64" s="73">
        <f t="shared" si="12"/>
        <v>3.56</v>
      </c>
      <c r="Z64" s="71">
        <f t="shared" si="13"/>
        <v>46339.56</v>
      </c>
      <c r="AA64" s="82">
        <v>8.9</v>
      </c>
      <c r="AB64" s="84">
        <f t="shared" si="14"/>
        <v>0.678353658536826</v>
      </c>
      <c r="AC64" s="85">
        <v>0.3</v>
      </c>
      <c r="AD64" s="86"/>
      <c r="AE64" s="85"/>
      <c r="AF64" s="87"/>
    </row>
    <row r="65" s="42" customFormat="1" hidden="1" customHeight="1" spans="1:37">
      <c r="A65" s="78">
        <v>1</v>
      </c>
      <c r="B65" s="79">
        <v>46235</v>
      </c>
      <c r="C65" s="80" t="s">
        <v>1120</v>
      </c>
      <c r="D65" s="68" t="str">
        <f>_xlfn.XLOOKUP(G65,'IRUP SITELIST'!N:N,'IRUP SITELIST'!K:K)</f>
        <v>Q1</v>
      </c>
      <c r="E65" s="68"/>
      <c r="F65" s="68" t="str">
        <f>_xlfn.XLOOKUP(G65,'IRUP SITELIST'!N:N,'IRUP SITELIST'!N:N)</f>
        <v>Dagupan Exchange</v>
      </c>
      <c r="G65" s="81" t="s">
        <v>275</v>
      </c>
      <c r="H65" s="69" t="str">
        <f>_xlfn.XLOOKUP(G65,'IRUP SITELIST'!N:N,'IRUP SITELIST'!N:N)</f>
        <v>Dagupan Exchange</v>
      </c>
      <c r="I65" s="82" t="s">
        <v>272</v>
      </c>
      <c r="J65" s="82" t="s">
        <v>232</v>
      </c>
      <c r="K65" s="82" t="s">
        <v>2135</v>
      </c>
      <c r="L65" s="81">
        <v>107.6</v>
      </c>
      <c r="M65" s="82"/>
      <c r="N65" s="82">
        <f t="shared" si="8"/>
        <v>16.14</v>
      </c>
      <c r="O65" s="82" t="s">
        <v>123</v>
      </c>
      <c r="P65" s="83">
        <v>46286</v>
      </c>
      <c r="Q65" s="70">
        <f t="shared" si="17"/>
        <v>6</v>
      </c>
      <c r="R65" s="72">
        <f t="shared" si="9"/>
        <v>46298</v>
      </c>
      <c r="S65" s="72">
        <f t="shared" si="10"/>
        <v>46299</v>
      </c>
      <c r="T65" s="70">
        <v>35</v>
      </c>
      <c r="U65" s="72">
        <f t="shared" si="16"/>
        <v>46334</v>
      </c>
      <c r="V65" s="72">
        <f t="shared" si="11"/>
        <v>46337</v>
      </c>
      <c r="W65" s="70">
        <v>1</v>
      </c>
      <c r="X65" s="70">
        <v>2</v>
      </c>
      <c r="Y65" s="73">
        <f t="shared" si="12"/>
        <v>14.3466666666667</v>
      </c>
      <c r="Z65" s="71">
        <f t="shared" si="13"/>
        <v>46351.3466666667</v>
      </c>
      <c r="AA65" s="82">
        <v>107.6</v>
      </c>
      <c r="AB65" s="84">
        <f t="shared" si="14"/>
        <v>3.10146041506572</v>
      </c>
      <c r="AC65" s="85">
        <v>1</v>
      </c>
      <c r="AD65" s="89"/>
      <c r="AE65" s="89"/>
      <c r="AF65" s="90"/>
      <c r="AH65" s="88"/>
      <c r="AI65" s="88"/>
      <c r="AJ65" s="88"/>
      <c r="AK65" s="88"/>
    </row>
    <row r="66" s="42" customFormat="1" hidden="1" customHeight="1" spans="1:37">
      <c r="A66" s="78">
        <v>2</v>
      </c>
      <c r="B66" s="79">
        <v>46235</v>
      </c>
      <c r="C66" s="80" t="s">
        <v>1120</v>
      </c>
      <c r="D66" s="68" t="str">
        <f>_xlfn.XLOOKUP(G66,'IRUP SITELIST'!N:N,'IRUP SITELIST'!K:K)</f>
        <v>CANCELLED</v>
      </c>
      <c r="E66" s="68"/>
      <c r="F66" s="68" t="str">
        <f>_xlfn.XLOOKUP(G66,'IRUP SITELIST'!N:N,'IRUP SITELIST'!N:N)</f>
        <v>Vigan</v>
      </c>
      <c r="G66" s="81" t="s">
        <v>282</v>
      </c>
      <c r="H66" s="69" t="str">
        <f>_xlfn.XLOOKUP(G66,'IRUP SITELIST'!N:N,'IRUP SITELIST'!N:N)</f>
        <v>Vigan</v>
      </c>
      <c r="I66" s="82" t="s">
        <v>278</v>
      </c>
      <c r="J66" s="82" t="s">
        <v>279</v>
      </c>
      <c r="K66" s="82" t="s">
        <v>2135</v>
      </c>
      <c r="L66" s="81">
        <v>156.8</v>
      </c>
      <c r="M66" s="82"/>
      <c r="N66" s="82">
        <f t="shared" si="8"/>
        <v>23.52</v>
      </c>
      <c r="O66" s="82" t="s">
        <v>123</v>
      </c>
      <c r="P66" s="83">
        <v>46286</v>
      </c>
      <c r="Q66" s="70">
        <f t="shared" si="17"/>
        <v>8</v>
      </c>
      <c r="R66" s="72">
        <f t="shared" si="9"/>
        <v>46300</v>
      </c>
      <c r="S66" s="72">
        <f t="shared" si="10"/>
        <v>46301</v>
      </c>
      <c r="T66" s="70">
        <v>35</v>
      </c>
      <c r="U66" s="72">
        <f t="shared" si="16"/>
        <v>46336</v>
      </c>
      <c r="V66" s="72">
        <f t="shared" si="11"/>
        <v>46339</v>
      </c>
      <c r="W66" s="70">
        <v>1</v>
      </c>
      <c r="X66" s="70">
        <v>2</v>
      </c>
      <c r="Y66" s="73">
        <f t="shared" si="12"/>
        <v>20.9066666666667</v>
      </c>
      <c r="Z66" s="71">
        <f t="shared" si="13"/>
        <v>46359.9066666667</v>
      </c>
      <c r="AA66" s="82">
        <v>156.8</v>
      </c>
      <c r="AB66" s="84">
        <f t="shared" si="14"/>
        <v>3.27941996653615</v>
      </c>
      <c r="AC66" s="85">
        <v>1</v>
      </c>
      <c r="AD66" s="89"/>
      <c r="AE66" s="89"/>
      <c r="AF66" s="90"/>
      <c r="AH66" s="88"/>
      <c r="AI66" s="88"/>
      <c r="AJ66" s="88"/>
      <c r="AK66" s="88"/>
    </row>
    <row r="67" s="42" customFormat="1" hidden="1" customHeight="1" spans="1:37">
      <c r="A67" s="78">
        <v>6</v>
      </c>
      <c r="B67" s="79">
        <v>46235</v>
      </c>
      <c r="C67" s="80" t="s">
        <v>1120</v>
      </c>
      <c r="D67" s="68" t="str">
        <f>_xlfn.XLOOKUP(G67,'IRUP SITELIST'!N:N,'IRUP SITELIST'!K:K)</f>
        <v>Q1</v>
      </c>
      <c r="E67" s="68"/>
      <c r="F67" s="68" t="str">
        <f>_xlfn.XLOOKUP(G67,'IRUP SITELIST'!N:N,'IRUP SITELIST'!N:N)</f>
        <v>SFU Exchange</v>
      </c>
      <c r="G67" s="81" t="s">
        <v>287</v>
      </c>
      <c r="H67" s="69" t="str">
        <f>_xlfn.XLOOKUP(G67,'IRUP SITELIST'!N:N,'IRUP SITELIST'!N:N)</f>
        <v>SFU Exchange</v>
      </c>
      <c r="I67" s="82" t="s">
        <v>284</v>
      </c>
      <c r="J67" s="82" t="s">
        <v>285</v>
      </c>
      <c r="K67" s="82" t="s">
        <v>2135</v>
      </c>
      <c r="L67" s="81">
        <v>156.8</v>
      </c>
      <c r="M67" s="82"/>
      <c r="N67" s="82">
        <f t="shared" si="8"/>
        <v>23.52</v>
      </c>
      <c r="O67" s="82" t="s">
        <v>123</v>
      </c>
      <c r="P67" s="83">
        <v>46286</v>
      </c>
      <c r="Q67" s="70">
        <f t="shared" si="17"/>
        <v>8</v>
      </c>
      <c r="R67" s="72">
        <f t="shared" si="9"/>
        <v>46300</v>
      </c>
      <c r="S67" s="72">
        <f t="shared" si="10"/>
        <v>46301</v>
      </c>
      <c r="T67" s="70">
        <v>35</v>
      </c>
      <c r="U67" s="72">
        <f t="shared" si="16"/>
        <v>46336</v>
      </c>
      <c r="V67" s="72">
        <f t="shared" si="11"/>
        <v>46339</v>
      </c>
      <c r="W67" s="70">
        <v>1</v>
      </c>
      <c r="X67" s="70">
        <v>2</v>
      </c>
      <c r="Y67" s="73">
        <f t="shared" si="12"/>
        <v>20.9066666666667</v>
      </c>
      <c r="Z67" s="71">
        <f t="shared" si="13"/>
        <v>46359.9066666667</v>
      </c>
      <c r="AA67" s="82">
        <v>156.8</v>
      </c>
      <c r="AB67" s="84">
        <f t="shared" si="14"/>
        <v>3.27941996653615</v>
      </c>
      <c r="AC67" s="85">
        <v>1</v>
      </c>
      <c r="AD67" s="89"/>
      <c r="AE67" s="89"/>
      <c r="AF67" s="90"/>
      <c r="AH67" s="88"/>
      <c r="AI67" s="88"/>
      <c r="AJ67" s="88"/>
      <c r="AK67" s="88"/>
    </row>
    <row r="68" s="42" customFormat="1" hidden="1" customHeight="1" spans="1:37">
      <c r="A68" s="78">
        <v>60</v>
      </c>
      <c r="B68" s="79">
        <v>46235</v>
      </c>
      <c r="C68" s="80" t="s">
        <v>1120</v>
      </c>
      <c r="D68" s="68" t="str">
        <f>_xlfn.XLOOKUP(G68,'IRUP SITELIST'!N:N,'IRUP SITELIST'!K:K)</f>
        <v>Q2</v>
      </c>
      <c r="E68" s="68"/>
      <c r="F68" s="68" t="str">
        <f>_xlfn.XLOOKUP(G68,'IRUP SITELIST'!N:N,'IRUP SITELIST'!N:N)</f>
        <v>Talisay-Batangas Sub-Exchange</v>
      </c>
      <c r="G68" s="82" t="s">
        <v>487</v>
      </c>
      <c r="H68" s="69" t="str">
        <f>_xlfn.XLOOKUP(G68,'IRUP SITELIST'!N:N,'IRUP SITELIST'!N:N)</f>
        <v>Talisay-Batangas Sub-Exchange</v>
      </c>
      <c r="I68" s="82" t="s">
        <v>484</v>
      </c>
      <c r="J68" s="82" t="s">
        <v>485</v>
      </c>
      <c r="K68" s="82" t="s">
        <v>2138</v>
      </c>
      <c r="L68" s="82">
        <v>31.5</v>
      </c>
      <c r="M68" s="82"/>
      <c r="N68" s="82">
        <f t="shared" si="8"/>
        <v>4.725</v>
      </c>
      <c r="O68" s="82" t="s">
        <v>123</v>
      </c>
      <c r="P68" s="83">
        <v>46291</v>
      </c>
      <c r="Q68" s="70">
        <f t="shared" si="17"/>
        <v>2</v>
      </c>
      <c r="R68" s="72">
        <f t="shared" si="9"/>
        <v>46299</v>
      </c>
      <c r="S68" s="72">
        <f t="shared" si="10"/>
        <v>46300</v>
      </c>
      <c r="T68" s="70">
        <v>35</v>
      </c>
      <c r="U68" s="72">
        <f t="shared" si="16"/>
        <v>46335</v>
      </c>
      <c r="V68" s="72">
        <f t="shared" si="11"/>
        <v>46338</v>
      </c>
      <c r="W68" s="70">
        <v>1</v>
      </c>
      <c r="X68" s="70"/>
      <c r="Y68" s="73">
        <f t="shared" si="12"/>
        <v>12.6</v>
      </c>
      <c r="Z68" s="71">
        <f t="shared" si="13"/>
        <v>46350.6</v>
      </c>
      <c r="AA68" s="82">
        <v>31.5</v>
      </c>
      <c r="AB68" s="84">
        <f t="shared" si="14"/>
        <v>1.00961538461548</v>
      </c>
      <c r="AC68" s="85">
        <v>0.5</v>
      </c>
      <c r="AD68" s="86"/>
      <c r="AE68" s="85"/>
      <c r="AF68" s="87"/>
    </row>
    <row r="69" s="42" customFormat="1" hidden="1" customHeight="1" spans="1:37">
      <c r="A69" s="78">
        <v>62</v>
      </c>
      <c r="B69" s="79">
        <v>46235</v>
      </c>
      <c r="C69" s="80" t="s">
        <v>1120</v>
      </c>
      <c r="D69" s="68" t="str">
        <f>_xlfn.XLOOKUP(G69,'IRUP SITELIST'!N:N,'IRUP SITELIST'!K:K)</f>
        <v>NY RFE</v>
      </c>
      <c r="E69" s="68"/>
      <c r="F69" s="68" t="str">
        <f>_xlfn.XLOOKUP(G69,'IRUP SITELIST'!N:N,'IRUP SITELIST'!N:N)</f>
        <v>Tayabas Sub-Exchange</v>
      </c>
      <c r="G69" s="82" t="s">
        <v>491</v>
      </c>
      <c r="H69" s="69" t="str">
        <f>_xlfn.XLOOKUP(G69,'IRUP SITELIST'!N:N,'IRUP SITELIST'!N:N)</f>
        <v>Tayabas Sub-Exchange</v>
      </c>
      <c r="I69" s="82" t="s">
        <v>488</v>
      </c>
      <c r="J69" s="82" t="s">
        <v>489</v>
      </c>
      <c r="K69" s="82" t="s">
        <v>2138</v>
      </c>
      <c r="L69" s="82">
        <v>31.5</v>
      </c>
      <c r="M69" s="82"/>
      <c r="N69" s="82">
        <f t="shared" si="8"/>
        <v>4.725</v>
      </c>
      <c r="O69" s="82" t="s">
        <v>123</v>
      </c>
      <c r="P69" s="83">
        <v>46291</v>
      </c>
      <c r="Q69" s="70">
        <f t="shared" si="17"/>
        <v>2</v>
      </c>
      <c r="R69" s="72">
        <f t="shared" si="9"/>
        <v>46299</v>
      </c>
      <c r="S69" s="72">
        <f t="shared" si="10"/>
        <v>46300</v>
      </c>
      <c r="T69" s="70">
        <v>35</v>
      </c>
      <c r="U69" s="72">
        <f t="shared" si="16"/>
        <v>46335</v>
      </c>
      <c r="V69" s="72">
        <f t="shared" si="11"/>
        <v>46338</v>
      </c>
      <c r="W69" s="70">
        <v>1</v>
      </c>
      <c r="X69" s="70"/>
      <c r="Y69" s="73">
        <f t="shared" si="12"/>
        <v>12.6</v>
      </c>
      <c r="Z69" s="71">
        <f t="shared" si="13"/>
        <v>46350.6</v>
      </c>
      <c r="AA69" s="82">
        <v>31.5</v>
      </c>
      <c r="AB69" s="84">
        <f t="shared" si="14"/>
        <v>1.00961538461548</v>
      </c>
      <c r="AC69" s="85">
        <v>0.5</v>
      </c>
      <c r="AD69" s="86"/>
      <c r="AE69" s="85"/>
      <c r="AF69" s="87"/>
    </row>
    <row r="70" s="42" customFormat="1" hidden="1" customHeight="1" spans="1:37">
      <c r="A70" s="78">
        <v>63</v>
      </c>
      <c r="B70" s="79">
        <v>46235</v>
      </c>
      <c r="C70" s="80" t="s">
        <v>1120</v>
      </c>
      <c r="D70" s="68" t="str">
        <f>_xlfn.XLOOKUP(G70,'IRUP SITELIST'!N:N,'IRUP SITELIST'!K:K)</f>
        <v>Q2</v>
      </c>
      <c r="E70" s="68"/>
      <c r="F70" s="68" t="str">
        <f>_xlfn.XLOOKUP(G70,'IRUP SITELIST'!N:N,'IRUP SITELIST'!N:N)</f>
        <v>Masbate Sub Exchange</v>
      </c>
      <c r="G70" s="82" t="s">
        <v>496</v>
      </c>
      <c r="H70" s="69" t="str">
        <f>_xlfn.XLOOKUP(G70,'IRUP SITELIST'!N:N,'IRUP SITELIST'!N:N)</f>
        <v>Masbate Sub Exchange</v>
      </c>
      <c r="I70" s="82" t="s">
        <v>492</v>
      </c>
      <c r="J70" s="82" t="s">
        <v>493</v>
      </c>
      <c r="K70" s="82" t="s">
        <v>2138</v>
      </c>
      <c r="L70" s="82">
        <v>31.5</v>
      </c>
      <c r="M70" s="82"/>
      <c r="N70" s="82">
        <f t="shared" si="8"/>
        <v>4.725</v>
      </c>
      <c r="O70" s="82" t="s">
        <v>123</v>
      </c>
      <c r="P70" s="83">
        <v>46291</v>
      </c>
      <c r="Q70" s="70">
        <f t="shared" si="17"/>
        <v>2</v>
      </c>
      <c r="R70" s="72">
        <f t="shared" si="9"/>
        <v>46299</v>
      </c>
      <c r="S70" s="72">
        <f t="shared" si="10"/>
        <v>46300</v>
      </c>
      <c r="T70" s="70">
        <v>35</v>
      </c>
      <c r="U70" s="72">
        <f t="shared" si="16"/>
        <v>46335</v>
      </c>
      <c r="V70" s="72">
        <f t="shared" si="11"/>
        <v>46338</v>
      </c>
      <c r="W70" s="70">
        <v>1</v>
      </c>
      <c r="X70" s="70"/>
      <c r="Y70" s="73">
        <f t="shared" si="12"/>
        <v>12.6</v>
      </c>
      <c r="Z70" s="71">
        <f t="shared" si="13"/>
        <v>46350.6</v>
      </c>
      <c r="AA70" s="82">
        <v>31.5</v>
      </c>
      <c r="AB70" s="84">
        <f t="shared" si="14"/>
        <v>1.00961538461548</v>
      </c>
      <c r="AC70" s="85">
        <v>0.5</v>
      </c>
      <c r="AD70" s="86"/>
      <c r="AE70" s="85"/>
      <c r="AF70" s="87"/>
    </row>
    <row r="71" s="42" customFormat="1" hidden="1" customHeight="1" spans="1:37">
      <c r="A71" s="78">
        <v>64</v>
      </c>
      <c r="B71" s="79">
        <v>46235</v>
      </c>
      <c r="C71" s="80" t="s">
        <v>1120</v>
      </c>
      <c r="D71" s="68" t="str">
        <f>_xlfn.XLOOKUP(G71,'IRUP SITELIST'!N:N,'IRUP SITELIST'!K:K)</f>
        <v>Q2</v>
      </c>
      <c r="E71" s="68"/>
      <c r="F71" s="68" t="str">
        <f>_xlfn.XLOOKUP(G71,'IRUP SITELIST'!N:N,'IRUP SITELIST'!N:N)</f>
        <v>Paete EMD Van</v>
      </c>
      <c r="G71" s="82" t="s">
        <v>499</v>
      </c>
      <c r="H71" s="69" t="str">
        <f>_xlfn.XLOOKUP(G71,'IRUP SITELIST'!N:N,'IRUP SITELIST'!N:N)</f>
        <v>Paete EMD Van</v>
      </c>
      <c r="I71" s="82" t="s">
        <v>497</v>
      </c>
      <c r="J71" s="82" t="s">
        <v>366</v>
      </c>
      <c r="K71" s="82" t="s">
        <v>2138</v>
      </c>
      <c r="L71" s="82">
        <v>12.2</v>
      </c>
      <c r="M71" s="82"/>
      <c r="N71" s="82">
        <f t="shared" si="8"/>
        <v>1.83</v>
      </c>
      <c r="O71" s="82" t="s">
        <v>123</v>
      </c>
      <c r="P71" s="83">
        <v>46291</v>
      </c>
      <c r="Q71" s="70">
        <f t="shared" si="17"/>
        <v>1</v>
      </c>
      <c r="R71" s="72">
        <f t="shared" si="9"/>
        <v>46298</v>
      </c>
      <c r="S71" s="72">
        <f t="shared" si="10"/>
        <v>46299</v>
      </c>
      <c r="T71" s="70">
        <v>35</v>
      </c>
      <c r="U71" s="72">
        <f t="shared" si="16"/>
        <v>46334</v>
      </c>
      <c r="V71" s="72">
        <f t="shared" si="11"/>
        <v>46337</v>
      </c>
      <c r="W71" s="70">
        <v>1</v>
      </c>
      <c r="X71" s="70"/>
      <c r="Y71" s="73">
        <f t="shared" si="12"/>
        <v>4.88</v>
      </c>
      <c r="Z71" s="71">
        <f t="shared" si="13"/>
        <v>46341.88</v>
      </c>
      <c r="AA71" s="82">
        <v>12.2</v>
      </c>
      <c r="AB71" s="84">
        <f t="shared" si="14"/>
        <v>0.774111675127161</v>
      </c>
      <c r="AC71" s="85">
        <v>0.2</v>
      </c>
      <c r="AD71" s="86"/>
      <c r="AE71" s="85"/>
      <c r="AF71" s="87"/>
    </row>
    <row r="72" s="42" customFormat="1" hidden="1" customHeight="1" spans="1:37">
      <c r="A72" s="78">
        <v>53</v>
      </c>
      <c r="B72" s="79">
        <v>46235</v>
      </c>
      <c r="C72" s="80" t="s">
        <v>1120</v>
      </c>
      <c r="D72" s="68">
        <f>_xlfn.XLOOKUP(G72,'IRUP SITELIST'!N:N,'IRUP SITELIST'!K:K)</f>
        <v>0</v>
      </c>
      <c r="E72" s="68"/>
      <c r="F72" s="68" t="str">
        <f>_xlfn.XLOOKUP(G72,'IRUP SITELIST'!N:N,'IRUP SITELIST'!N:N)</f>
        <v>Iloilo Exchange</v>
      </c>
      <c r="G72" s="82" t="s">
        <v>505</v>
      </c>
      <c r="H72" s="69" t="str">
        <f>_xlfn.XLOOKUP(G72,'IRUP SITELIST'!N:N,'IRUP SITELIST'!N:N)</f>
        <v>Iloilo Exchange</v>
      </c>
      <c r="I72" s="82" t="s">
        <v>501</v>
      </c>
      <c r="J72" s="82" t="s">
        <v>502</v>
      </c>
      <c r="K72" s="82" t="s">
        <v>2109</v>
      </c>
      <c r="L72" s="82">
        <v>177.1</v>
      </c>
      <c r="M72" s="82"/>
      <c r="N72" s="82">
        <f t="shared" si="8"/>
        <v>26.565</v>
      </c>
      <c r="O72" s="82" t="s">
        <v>123</v>
      </c>
      <c r="P72" s="83">
        <v>46293</v>
      </c>
      <c r="Q72" s="70">
        <f t="shared" si="17"/>
        <v>9</v>
      </c>
      <c r="R72" s="72">
        <f t="shared" si="9"/>
        <v>46308</v>
      </c>
      <c r="S72" s="72">
        <f t="shared" si="10"/>
        <v>46309</v>
      </c>
      <c r="T72" s="70">
        <v>35</v>
      </c>
      <c r="U72" s="72">
        <f t="shared" si="16"/>
        <v>46344</v>
      </c>
      <c r="V72" s="72">
        <f t="shared" si="11"/>
        <v>46347</v>
      </c>
      <c r="W72" s="70"/>
      <c r="X72" s="70">
        <v>4</v>
      </c>
      <c r="Y72" s="73">
        <f t="shared" si="12"/>
        <v>17.71</v>
      </c>
      <c r="Z72" s="71">
        <f t="shared" si="13"/>
        <v>46364.71</v>
      </c>
      <c r="AA72" s="82">
        <v>177.1</v>
      </c>
      <c r="AB72" s="84">
        <f t="shared" si="14"/>
        <v>4.2757122163208</v>
      </c>
      <c r="AC72" s="85">
        <v>1</v>
      </c>
      <c r="AD72" s="86"/>
      <c r="AE72" s="85"/>
      <c r="AF72" s="87"/>
    </row>
    <row r="73" s="42" customFormat="1" hidden="1" customHeight="1" spans="1:37">
      <c r="A73" s="78">
        <v>54</v>
      </c>
      <c r="B73" s="79">
        <v>46235</v>
      </c>
      <c r="C73" s="80" t="s">
        <v>1120</v>
      </c>
      <c r="D73" s="68">
        <f>_xlfn.XLOOKUP(G73,'IRUP SITELIST'!N:N,'IRUP SITELIST'!K:K)</f>
        <v>0</v>
      </c>
      <c r="E73" s="68"/>
      <c r="F73" s="68" t="str">
        <f>_xlfn.XLOOKUP(G73,'IRUP SITELIST'!N:N,'IRUP SITELIST'!N:N)</f>
        <v>Tanjay Sub-Exchange</v>
      </c>
      <c r="G73" s="82" t="s">
        <v>508</v>
      </c>
      <c r="H73" s="69" t="str">
        <f>_xlfn.XLOOKUP(G73,'IRUP SITELIST'!N:N,'IRUP SITELIST'!N:N)</f>
        <v>Tanjay Sub-Exchange</v>
      </c>
      <c r="I73" s="82" t="s">
        <v>506</v>
      </c>
      <c r="J73" s="82" t="s">
        <v>502</v>
      </c>
      <c r="K73" s="82" t="s">
        <v>2109</v>
      </c>
      <c r="L73" s="82">
        <v>40.3</v>
      </c>
      <c r="M73" s="82"/>
      <c r="N73" s="82">
        <f t="shared" si="8"/>
        <v>6.045</v>
      </c>
      <c r="O73" s="82" t="s">
        <v>123</v>
      </c>
      <c r="P73" s="83">
        <v>46293</v>
      </c>
      <c r="Q73" s="70">
        <f t="shared" si="17"/>
        <v>3</v>
      </c>
      <c r="R73" s="72">
        <f t="shared" si="9"/>
        <v>46302</v>
      </c>
      <c r="S73" s="72">
        <f t="shared" si="10"/>
        <v>46303</v>
      </c>
      <c r="T73" s="70">
        <v>35</v>
      </c>
      <c r="U73" s="72">
        <f t="shared" si="16"/>
        <v>46338</v>
      </c>
      <c r="V73" s="72">
        <f t="shared" si="11"/>
        <v>46341</v>
      </c>
      <c r="W73" s="70">
        <v>1</v>
      </c>
      <c r="X73" s="70"/>
      <c r="Y73" s="73">
        <f t="shared" si="12"/>
        <v>16.12</v>
      </c>
      <c r="Z73" s="71">
        <f t="shared" si="13"/>
        <v>46357.12</v>
      </c>
      <c r="AA73" s="82">
        <v>40.3</v>
      </c>
      <c r="AB73" s="84">
        <f t="shared" si="14"/>
        <v>1.05387029288688</v>
      </c>
      <c r="AC73" s="85">
        <v>0.5</v>
      </c>
      <c r="AD73" s="86"/>
      <c r="AE73" s="85"/>
      <c r="AF73" s="87"/>
    </row>
    <row r="74" s="42" customFormat="1" hidden="1" customHeight="1" spans="1:37">
      <c r="A74" s="78">
        <v>55</v>
      </c>
      <c r="B74" s="79">
        <v>46235</v>
      </c>
      <c r="C74" s="80" t="s">
        <v>1120</v>
      </c>
      <c r="D74" s="68">
        <f>_xlfn.XLOOKUP(G74,'IRUP SITELIST'!N:N,'IRUP SITELIST'!K:K)</f>
        <v>0</v>
      </c>
      <c r="E74" s="68"/>
      <c r="F74" s="68" t="str">
        <f>_xlfn.XLOOKUP(G74,'IRUP SITELIST'!N:N,'IRUP SITELIST'!N:N)</f>
        <v>Alimodian Sub-Exchange</v>
      </c>
      <c r="G74" s="82" t="s">
        <v>511</v>
      </c>
      <c r="H74" s="69" t="str">
        <f>_xlfn.XLOOKUP(G74,'IRUP SITELIST'!N:N,'IRUP SITELIST'!N:N)</f>
        <v>Alimodian Sub-Exchange</v>
      </c>
      <c r="I74" s="82" t="s">
        <v>509</v>
      </c>
      <c r="J74" s="82" t="s">
        <v>502</v>
      </c>
      <c r="K74" s="82" t="s">
        <v>2109</v>
      </c>
      <c r="L74" s="82">
        <v>31.5</v>
      </c>
      <c r="M74" s="82"/>
      <c r="N74" s="82">
        <f t="shared" si="8"/>
        <v>4.725</v>
      </c>
      <c r="O74" s="82" t="s">
        <v>123</v>
      </c>
      <c r="P74" s="83">
        <v>46293</v>
      </c>
      <c r="Q74" s="70">
        <f t="shared" si="17"/>
        <v>2</v>
      </c>
      <c r="R74" s="72">
        <f t="shared" si="9"/>
        <v>46301</v>
      </c>
      <c r="S74" s="72">
        <f t="shared" si="10"/>
        <v>46302</v>
      </c>
      <c r="T74" s="70">
        <v>35</v>
      </c>
      <c r="U74" s="72">
        <f t="shared" si="16"/>
        <v>46337</v>
      </c>
      <c r="V74" s="72">
        <f t="shared" si="11"/>
        <v>46340</v>
      </c>
      <c r="W74" s="70"/>
      <c r="X74" s="70">
        <v>2</v>
      </c>
      <c r="Y74" s="73">
        <f t="shared" si="12"/>
        <v>6.3</v>
      </c>
      <c r="Z74" s="71">
        <f t="shared" si="13"/>
        <v>46346.3</v>
      </c>
      <c r="AA74" s="82">
        <v>31.5</v>
      </c>
      <c r="AB74" s="84">
        <f t="shared" si="14"/>
        <v>1.69354838709624</v>
      </c>
      <c r="AC74" s="85">
        <v>0.5</v>
      </c>
      <c r="AD74" s="86"/>
      <c r="AE74" s="85"/>
      <c r="AF74" s="87"/>
    </row>
    <row r="75" s="42" customFormat="1" hidden="1" customHeight="1" spans="1:37">
      <c r="A75" s="78">
        <v>57</v>
      </c>
      <c r="B75" s="79">
        <v>46235</v>
      </c>
      <c r="C75" s="80" t="s">
        <v>1120</v>
      </c>
      <c r="D75" s="68">
        <f>_xlfn.XLOOKUP(G75,'IRUP SITELIST'!N:N,'IRUP SITELIST'!K:K)</f>
        <v>0</v>
      </c>
      <c r="E75" s="68"/>
      <c r="F75" s="68" t="str">
        <f>_xlfn.XLOOKUP(G75,'IRUP SITELIST'!N:N,'IRUP SITELIST'!N:N)</f>
        <v>Bais Sub-Exchange</v>
      </c>
      <c r="G75" s="82" t="s">
        <v>516</v>
      </c>
      <c r="H75" s="69" t="str">
        <f>_xlfn.XLOOKUP(G75,'IRUP SITELIST'!N:N,'IRUP SITELIST'!N:N)</f>
        <v>Bais Sub-Exchange</v>
      </c>
      <c r="I75" s="82" t="s">
        <v>512</v>
      </c>
      <c r="J75" s="82" t="s">
        <v>513</v>
      </c>
      <c r="K75" s="82" t="s">
        <v>2109</v>
      </c>
      <c r="L75" s="82">
        <v>31.5</v>
      </c>
      <c r="M75" s="82"/>
      <c r="N75" s="82">
        <f t="shared" si="8"/>
        <v>4.725</v>
      </c>
      <c r="O75" s="82" t="s">
        <v>123</v>
      </c>
      <c r="P75" s="83">
        <v>46293</v>
      </c>
      <c r="Q75" s="70">
        <f t="shared" si="17"/>
        <v>2</v>
      </c>
      <c r="R75" s="72">
        <f t="shared" si="9"/>
        <v>46301</v>
      </c>
      <c r="S75" s="72">
        <f t="shared" si="10"/>
        <v>46302</v>
      </c>
      <c r="T75" s="70">
        <v>35</v>
      </c>
      <c r="U75" s="72">
        <f t="shared" si="16"/>
        <v>46337</v>
      </c>
      <c r="V75" s="72">
        <f t="shared" si="11"/>
        <v>46340</v>
      </c>
      <c r="W75" s="70">
        <v>1</v>
      </c>
      <c r="X75" s="70"/>
      <c r="Y75" s="73">
        <f t="shared" si="12"/>
        <v>12.6</v>
      </c>
      <c r="Z75" s="71">
        <f t="shared" si="13"/>
        <v>46352.6</v>
      </c>
      <c r="AA75" s="82">
        <v>31.5</v>
      </c>
      <c r="AB75" s="84">
        <f t="shared" si="14"/>
        <v>1.00961538461548</v>
      </c>
      <c r="AC75" s="85">
        <v>0.5</v>
      </c>
      <c r="AD75" s="86"/>
      <c r="AE75" s="85"/>
      <c r="AF75" s="87"/>
    </row>
    <row r="76" s="42" customFormat="1" hidden="1" customHeight="1" spans="1:37">
      <c r="A76" s="78">
        <v>59</v>
      </c>
      <c r="B76" s="79">
        <v>46235</v>
      </c>
      <c r="C76" s="80" t="s">
        <v>1120</v>
      </c>
      <c r="D76" s="68" t="str">
        <f>_xlfn.XLOOKUP(G76,'IRUP SITELIST'!N:N,'IRUP SITELIST'!K:K)</f>
        <v>NY RFE</v>
      </c>
      <c r="E76" s="68"/>
      <c r="F76" s="68" t="str">
        <f>_xlfn.XLOOKUP(G76,'IRUP SITELIST'!N:N,'IRUP SITELIST'!N:N)</f>
        <v>Numancia Sub-Exchange</v>
      </c>
      <c r="G76" s="82" t="s">
        <v>521</v>
      </c>
      <c r="H76" s="69" t="str">
        <f>_xlfn.XLOOKUP(G76,'IRUP SITELIST'!N:N,'IRUP SITELIST'!N:N)</f>
        <v>Numancia Sub-Exchange</v>
      </c>
      <c r="I76" s="82" t="s">
        <v>517</v>
      </c>
      <c r="J76" s="82" t="s">
        <v>518</v>
      </c>
      <c r="K76" s="82" t="s">
        <v>2109</v>
      </c>
      <c r="L76" s="82">
        <v>31.5</v>
      </c>
      <c r="M76" s="82"/>
      <c r="N76" s="82">
        <f t="shared" ref="N76:N139" si="18">L76*0.15</f>
        <v>4.725</v>
      </c>
      <c r="O76" s="82" t="s">
        <v>123</v>
      </c>
      <c r="P76" s="83">
        <v>46293</v>
      </c>
      <c r="Q76" s="70">
        <f t="shared" si="17"/>
        <v>2</v>
      </c>
      <c r="R76" s="72">
        <f t="shared" ref="R76:R81" si="19">P76+Q76+6</f>
        <v>46301</v>
      </c>
      <c r="S76" s="72">
        <f t="shared" ref="S76:S93" si="20">R76+1</f>
        <v>46302</v>
      </c>
      <c r="T76" s="70">
        <v>35</v>
      </c>
      <c r="U76" s="72">
        <f t="shared" si="16"/>
        <v>46337</v>
      </c>
      <c r="V76" s="72">
        <f t="shared" ref="V76:V81" si="21">U76+3</f>
        <v>46340</v>
      </c>
      <c r="W76" s="70">
        <v>1</v>
      </c>
      <c r="X76" s="70"/>
      <c r="Y76" s="73">
        <f t="shared" ref="Y76:Y139" si="22">L76/(W76+X76)/2.5</f>
        <v>12.6</v>
      </c>
      <c r="Z76" s="71">
        <f t="shared" ref="Z76:Z139" si="23">V76+Y76</f>
        <v>46352.6</v>
      </c>
      <c r="AA76" s="82">
        <v>31.5</v>
      </c>
      <c r="AB76" s="84">
        <f t="shared" ref="AB76:AB139" si="24">L76/2/(Z76-U76)</f>
        <v>1.00961538461548</v>
      </c>
      <c r="AC76" s="85">
        <v>0.5</v>
      </c>
      <c r="AD76" s="86"/>
      <c r="AE76" s="85"/>
      <c r="AF76" s="87"/>
    </row>
    <row r="77" s="42" customFormat="1" hidden="1" customHeight="1" spans="1:37">
      <c r="A77" s="78">
        <v>61</v>
      </c>
      <c r="B77" s="79">
        <v>46235</v>
      </c>
      <c r="C77" s="80" t="s">
        <v>1120</v>
      </c>
      <c r="D77" s="68" t="str">
        <f>_xlfn.XLOOKUP(G77,'IRUP SITELIST'!N:N,'IRUP SITELIST'!K:K)</f>
        <v>NY RFE</v>
      </c>
      <c r="E77" s="68"/>
      <c r="F77" s="68" t="str">
        <f>_xlfn.XLOOKUP(G77,'IRUP SITELIST'!N:N,'IRUP SITELIST'!N:N)</f>
        <v>Tangub Rural Exchange</v>
      </c>
      <c r="G77" s="82" t="s">
        <v>525</v>
      </c>
      <c r="H77" s="69" t="str">
        <f>_xlfn.XLOOKUP(G77,'IRUP SITELIST'!N:N,'IRUP SITELIST'!N:N)</f>
        <v>Tangub Rural Exchange</v>
      </c>
      <c r="I77" s="82" t="s">
        <v>522</v>
      </c>
      <c r="J77" s="82" t="s">
        <v>523</v>
      </c>
      <c r="K77" s="82" t="s">
        <v>2109</v>
      </c>
      <c r="L77" s="82">
        <v>27.3</v>
      </c>
      <c r="M77" s="82"/>
      <c r="N77" s="82">
        <f t="shared" si="18"/>
        <v>4.095</v>
      </c>
      <c r="O77" s="82" t="s">
        <v>123</v>
      </c>
      <c r="P77" s="83">
        <v>46293</v>
      </c>
      <c r="Q77" s="70">
        <f t="shared" si="17"/>
        <v>2</v>
      </c>
      <c r="R77" s="72">
        <f t="shared" si="19"/>
        <v>46301</v>
      </c>
      <c r="S77" s="72">
        <f t="shared" si="20"/>
        <v>46302</v>
      </c>
      <c r="T77" s="70">
        <v>35</v>
      </c>
      <c r="U77" s="72">
        <f t="shared" ref="U77:U81" si="25">S77+35</f>
        <v>46337</v>
      </c>
      <c r="V77" s="72">
        <f t="shared" si="21"/>
        <v>46340</v>
      </c>
      <c r="W77" s="70">
        <v>1</v>
      </c>
      <c r="X77" s="70"/>
      <c r="Y77" s="73">
        <f t="shared" si="22"/>
        <v>10.92</v>
      </c>
      <c r="Z77" s="71">
        <f t="shared" si="23"/>
        <v>46350.92</v>
      </c>
      <c r="AA77" s="82">
        <v>27.3</v>
      </c>
      <c r="AB77" s="84">
        <f t="shared" si="24"/>
        <v>0.980603448275985</v>
      </c>
      <c r="AC77" s="85">
        <v>0.5</v>
      </c>
      <c r="AD77" s="86"/>
      <c r="AE77" s="85"/>
      <c r="AF77" s="87"/>
    </row>
    <row r="78" s="42" customFormat="1" hidden="1" customHeight="1" spans="1:37">
      <c r="A78" s="78">
        <v>56</v>
      </c>
      <c r="B78" s="79">
        <v>46235</v>
      </c>
      <c r="C78" s="80" t="s">
        <v>1120</v>
      </c>
      <c r="D78" s="68">
        <f>_xlfn.XLOOKUP(G78,'IRUP SITELIST'!N:N,'IRUP SITELIST'!K:K)</f>
        <v>0</v>
      </c>
      <c r="E78" s="68"/>
      <c r="F78" s="68" t="str">
        <f>_xlfn.XLOOKUP(G78,'IRUP SITELIST'!N:N,'IRUP SITELIST'!N:N)</f>
        <v>Bago Sub-Exchange</v>
      </c>
      <c r="G78" s="82" t="s">
        <v>529</v>
      </c>
      <c r="H78" s="69" t="str">
        <f>_xlfn.XLOOKUP(G78,'IRUP SITELIST'!N:N,'IRUP SITELIST'!N:N)</f>
        <v>Bago Sub-Exchange</v>
      </c>
      <c r="I78" s="82" t="s">
        <v>526</v>
      </c>
      <c r="J78" s="82" t="s">
        <v>527</v>
      </c>
      <c r="K78" s="82" t="s">
        <v>2109</v>
      </c>
      <c r="L78" s="82">
        <v>23.1</v>
      </c>
      <c r="M78" s="82"/>
      <c r="N78" s="82">
        <f t="shared" si="18"/>
        <v>3.465</v>
      </c>
      <c r="O78" s="82" t="s">
        <v>123</v>
      </c>
      <c r="P78" s="71">
        <v>46293</v>
      </c>
      <c r="Q78" s="70">
        <f t="shared" si="17"/>
        <v>2</v>
      </c>
      <c r="R78" s="72">
        <f t="shared" si="19"/>
        <v>46301</v>
      </c>
      <c r="S78" s="72">
        <f t="shared" si="20"/>
        <v>46302</v>
      </c>
      <c r="T78" s="70">
        <v>35</v>
      </c>
      <c r="U78" s="72">
        <f t="shared" si="25"/>
        <v>46337</v>
      </c>
      <c r="V78" s="72">
        <f t="shared" si="21"/>
        <v>46340</v>
      </c>
      <c r="W78" s="70"/>
      <c r="X78" s="70">
        <v>2</v>
      </c>
      <c r="Y78" s="73">
        <f t="shared" si="22"/>
        <v>4.62</v>
      </c>
      <c r="Z78" s="71">
        <f t="shared" si="23"/>
        <v>46344.62</v>
      </c>
      <c r="AA78" s="82">
        <v>23.1</v>
      </c>
      <c r="AB78" s="84">
        <f t="shared" si="24"/>
        <v>1.51574803149554</v>
      </c>
      <c r="AC78" s="85">
        <v>0.5</v>
      </c>
      <c r="AD78" s="86"/>
      <c r="AE78" s="85"/>
      <c r="AF78" s="87"/>
    </row>
    <row r="79" s="42" customFormat="1" hidden="1" customHeight="1" spans="1:37">
      <c r="A79" s="78">
        <v>58</v>
      </c>
      <c r="B79" s="79">
        <v>46235</v>
      </c>
      <c r="C79" s="80" t="s">
        <v>1120</v>
      </c>
      <c r="D79" s="68">
        <f>_xlfn.XLOOKUP(G79,'IRUP SITELIST'!N:N,'IRUP SITELIST'!K:K)</f>
        <v>0</v>
      </c>
      <c r="E79" s="68"/>
      <c r="F79" s="68" t="str">
        <f>_xlfn.XLOOKUP(G79,'IRUP SITELIST'!N:N,'IRUP SITELIST'!N:N)</f>
        <v>La Castellana Sub-Exchange</v>
      </c>
      <c r="G79" s="82" t="s">
        <v>532</v>
      </c>
      <c r="H79" s="69" t="str">
        <f>_xlfn.XLOOKUP(G79,'IRUP SITELIST'!N:N,'IRUP SITELIST'!N:N)</f>
        <v>La Castellana Sub-Exchange</v>
      </c>
      <c r="I79" s="82" t="s">
        <v>530</v>
      </c>
      <c r="J79" s="82" t="s">
        <v>527</v>
      </c>
      <c r="K79" s="82" t="s">
        <v>2109</v>
      </c>
      <c r="L79" s="82">
        <v>22.3</v>
      </c>
      <c r="M79" s="82"/>
      <c r="N79" s="82">
        <f t="shared" si="18"/>
        <v>3.345</v>
      </c>
      <c r="O79" s="82" t="s">
        <v>123</v>
      </c>
      <c r="P79" s="83">
        <v>46293</v>
      </c>
      <c r="Q79" s="70">
        <f t="shared" si="17"/>
        <v>2</v>
      </c>
      <c r="R79" s="72">
        <f t="shared" si="19"/>
        <v>46301</v>
      </c>
      <c r="S79" s="72">
        <f t="shared" si="20"/>
        <v>46302</v>
      </c>
      <c r="T79" s="70">
        <v>35</v>
      </c>
      <c r="U79" s="72">
        <f t="shared" si="25"/>
        <v>46337</v>
      </c>
      <c r="V79" s="72">
        <f t="shared" si="21"/>
        <v>46340</v>
      </c>
      <c r="W79" s="70">
        <v>1</v>
      </c>
      <c r="X79" s="70"/>
      <c r="Y79" s="73">
        <f t="shared" si="22"/>
        <v>8.92</v>
      </c>
      <c r="Z79" s="71">
        <f t="shared" si="23"/>
        <v>46348.92</v>
      </c>
      <c r="AA79" s="82">
        <v>22.3</v>
      </c>
      <c r="AB79" s="84">
        <f t="shared" si="24"/>
        <v>0.935402684563895</v>
      </c>
      <c r="AC79" s="85">
        <v>0.5</v>
      </c>
      <c r="AD79" s="86"/>
      <c r="AE79" s="85"/>
      <c r="AF79" s="87"/>
    </row>
    <row r="80" s="42" customFormat="1" hidden="1" customHeight="1" spans="1:37">
      <c r="A80" s="78">
        <v>65</v>
      </c>
      <c r="B80" s="79">
        <v>46235</v>
      </c>
      <c r="C80" s="80" t="s">
        <v>1120</v>
      </c>
      <c r="D80" s="68">
        <f>_xlfn.XLOOKUP(G80,'IRUP SITELIST'!N:N,'IRUP SITELIST'!K:K)</f>
        <v>0</v>
      </c>
      <c r="E80" s="68"/>
      <c r="F80" s="68" t="str">
        <f>_xlfn.XLOOKUP(G80,'IRUP SITELIST'!N:N,'IRUP SITELIST'!N:N)</f>
        <v>La Carlota Sub-Exchange</v>
      </c>
      <c r="G80" s="82" t="s">
        <v>535</v>
      </c>
      <c r="H80" s="69" t="str">
        <f>_xlfn.XLOOKUP(G80,'IRUP SITELIST'!N:N,'IRUP SITELIST'!N:N)</f>
        <v>La Carlota Sub-Exchange</v>
      </c>
      <c r="I80" s="82" t="s">
        <v>533</v>
      </c>
      <c r="J80" s="82" t="s">
        <v>527</v>
      </c>
      <c r="K80" s="82" t="s">
        <v>2109</v>
      </c>
      <c r="L80" s="82">
        <v>18.3</v>
      </c>
      <c r="M80" s="82"/>
      <c r="N80" s="82">
        <f t="shared" si="18"/>
        <v>2.745</v>
      </c>
      <c r="O80" s="82" t="s">
        <v>123</v>
      </c>
      <c r="P80" s="71">
        <v>46293</v>
      </c>
      <c r="Q80" s="70">
        <f t="shared" si="17"/>
        <v>1</v>
      </c>
      <c r="R80" s="72">
        <f t="shared" si="19"/>
        <v>46300</v>
      </c>
      <c r="S80" s="72">
        <f t="shared" si="20"/>
        <v>46301</v>
      </c>
      <c r="T80" s="70">
        <v>35</v>
      </c>
      <c r="U80" s="72">
        <f t="shared" si="25"/>
        <v>46336</v>
      </c>
      <c r="V80" s="72">
        <f t="shared" si="21"/>
        <v>46339</v>
      </c>
      <c r="W80" s="70">
        <v>2</v>
      </c>
      <c r="X80" s="70"/>
      <c r="Y80" s="73">
        <f t="shared" si="22"/>
        <v>3.66</v>
      </c>
      <c r="Z80" s="71">
        <f t="shared" si="23"/>
        <v>46342.66</v>
      </c>
      <c r="AA80" s="82">
        <v>18.3</v>
      </c>
      <c r="AB80" s="84">
        <f t="shared" si="24"/>
        <v>1.37387387387315</v>
      </c>
      <c r="AC80" s="85">
        <v>0.3</v>
      </c>
      <c r="AD80" s="86"/>
      <c r="AE80" s="85"/>
      <c r="AF80" s="87"/>
    </row>
    <row r="81" s="42" customFormat="1" hidden="1" customHeight="1" spans="1:32">
      <c r="A81" s="78">
        <v>66</v>
      </c>
      <c r="B81" s="79">
        <v>46235</v>
      </c>
      <c r="C81" s="80" t="s">
        <v>1120</v>
      </c>
      <c r="D81" s="68">
        <f>_xlfn.XLOOKUP(G81,'IRUP SITELIST'!N:N,'IRUP SITELIST'!K:K)</f>
        <v>0</v>
      </c>
      <c r="E81" s="68"/>
      <c r="F81" s="68" t="str">
        <f>_xlfn.XLOOKUP(G81,'IRUP SITELIST'!N:N,'IRUP SITELIST'!N:N)</f>
        <v>Sagay Sub-Exchange</v>
      </c>
      <c r="G81" s="82" t="s">
        <v>538</v>
      </c>
      <c r="H81" s="69" t="str">
        <f>_xlfn.XLOOKUP(G81,'IRUP SITELIST'!N:N,'IRUP SITELIST'!N:N)</f>
        <v>Sagay Sub-Exchange</v>
      </c>
      <c r="I81" s="82" t="s">
        <v>536</v>
      </c>
      <c r="J81" s="82" t="s">
        <v>527</v>
      </c>
      <c r="K81" s="82" t="s">
        <v>2109</v>
      </c>
      <c r="L81" s="82">
        <v>12.3</v>
      </c>
      <c r="M81" s="82"/>
      <c r="N81" s="82">
        <f t="shared" si="18"/>
        <v>1.845</v>
      </c>
      <c r="O81" s="82" t="s">
        <v>123</v>
      </c>
      <c r="P81" s="83">
        <v>46293</v>
      </c>
      <c r="Q81" s="70">
        <f t="shared" si="17"/>
        <v>1</v>
      </c>
      <c r="R81" s="72">
        <f t="shared" si="19"/>
        <v>46300</v>
      </c>
      <c r="S81" s="72">
        <f t="shared" si="20"/>
        <v>46301</v>
      </c>
      <c r="T81" s="70">
        <v>35</v>
      </c>
      <c r="U81" s="72">
        <f t="shared" si="25"/>
        <v>46336</v>
      </c>
      <c r="V81" s="72">
        <f t="shared" si="21"/>
        <v>46339</v>
      </c>
      <c r="W81" s="70">
        <v>2</v>
      </c>
      <c r="X81" s="70"/>
      <c r="Y81" s="73">
        <f t="shared" si="22"/>
        <v>2.46</v>
      </c>
      <c r="Z81" s="71">
        <f t="shared" si="23"/>
        <v>46341.46</v>
      </c>
      <c r="AA81" s="82">
        <v>12.3</v>
      </c>
      <c r="AB81" s="84">
        <f t="shared" si="24"/>
        <v>1.12637362637381</v>
      </c>
      <c r="AC81" s="85">
        <v>0.2</v>
      </c>
      <c r="AD81" s="86"/>
      <c r="AE81" s="85"/>
      <c r="AF81" s="87"/>
    </row>
    <row r="82" s="42" customFormat="1" hidden="1" customHeight="1" spans="1:32">
      <c r="A82" s="78">
        <v>72</v>
      </c>
      <c r="B82" s="79">
        <v>46327</v>
      </c>
      <c r="C82" s="79"/>
      <c r="D82" s="68" t="str">
        <f>_xlfn.XLOOKUP(G82,'IRUP SITELIST'!N:N,'IRUP SITELIST'!K:K)</f>
        <v>Q1</v>
      </c>
      <c r="E82" s="68"/>
      <c r="F82" s="68" t="str">
        <f>_xlfn.XLOOKUP(G82,'IRUP SITELIST'!N:N,'IRUP SITELIST'!N:N)</f>
        <v>Grace Park Exchange (SXS)</v>
      </c>
      <c r="G82" s="81" t="s">
        <v>290</v>
      </c>
      <c r="H82" s="69" t="str">
        <f>_xlfn.XLOOKUP(G82,'IRUP SITELIST'!N:N,'IRUP SITELIST'!N:N)</f>
        <v>Grace Park Exchange (SXS)</v>
      </c>
      <c r="I82" s="82" t="s">
        <v>177</v>
      </c>
      <c r="J82" s="82" t="s">
        <v>120</v>
      </c>
      <c r="K82" s="82" t="s">
        <v>118</v>
      </c>
      <c r="L82" s="81">
        <v>726.5</v>
      </c>
      <c r="M82" s="82"/>
      <c r="N82" s="82">
        <f t="shared" si="18"/>
        <v>108.975</v>
      </c>
      <c r="O82" s="82" t="s">
        <v>123</v>
      </c>
      <c r="P82" s="83">
        <v>46328</v>
      </c>
      <c r="Q82" s="70">
        <v>9</v>
      </c>
      <c r="R82" s="93">
        <f t="shared" ref="R82:R102" si="26">P82+Q82</f>
        <v>46337</v>
      </c>
      <c r="S82" s="72">
        <f t="shared" si="20"/>
        <v>46338</v>
      </c>
      <c r="T82" s="70">
        <v>40</v>
      </c>
      <c r="U82" s="93">
        <f t="shared" ref="U82:U145" si="27">S82+T82</f>
        <v>46378</v>
      </c>
      <c r="V82" s="72">
        <f t="shared" ref="V82:V86" si="28">U82+15</f>
        <v>46393</v>
      </c>
      <c r="W82" s="82">
        <v>5</v>
      </c>
      <c r="X82" s="82">
        <v>2</v>
      </c>
      <c r="Y82" s="73">
        <f t="shared" si="22"/>
        <v>41.5142857142857</v>
      </c>
      <c r="Z82" s="71">
        <f t="shared" si="23"/>
        <v>46434.5142857143</v>
      </c>
      <c r="AA82" s="82">
        <v>726.5</v>
      </c>
      <c r="AB82" s="84">
        <f t="shared" si="24"/>
        <v>6.42757836198182</v>
      </c>
      <c r="AC82" s="85">
        <v>2</v>
      </c>
      <c r="AD82" s="86"/>
      <c r="AE82" s="85"/>
      <c r="AF82" s="87"/>
    </row>
    <row r="83" s="42" customFormat="1" hidden="1" customHeight="1" spans="1:32">
      <c r="A83" s="78">
        <v>73</v>
      </c>
      <c r="B83" s="79">
        <v>46327</v>
      </c>
      <c r="C83" s="79"/>
      <c r="D83" s="68" t="str">
        <f>_xlfn.XLOOKUP(G83,'IRUP SITELIST'!N:N,'IRUP SITELIST'!K:K)</f>
        <v>Q1</v>
      </c>
      <c r="E83" s="68"/>
      <c r="F83" s="68" t="str">
        <f>_xlfn.XLOOKUP(G83,'IRUP SITELIST'!N:N,'IRUP SITELIST'!N:N)</f>
        <v>Novaliches Exchange</v>
      </c>
      <c r="G83" s="81" t="s">
        <v>307</v>
      </c>
      <c r="H83" s="69" t="str">
        <f>_xlfn.XLOOKUP(G83,'IRUP SITELIST'!N:N,'IRUP SITELIST'!N:N)</f>
        <v>Novaliches Exchange</v>
      </c>
      <c r="I83" s="82" t="s">
        <v>300</v>
      </c>
      <c r="J83" s="82" t="s">
        <v>120</v>
      </c>
      <c r="K83" s="82" t="s">
        <v>118</v>
      </c>
      <c r="L83" s="81">
        <v>638.7</v>
      </c>
      <c r="M83" s="82"/>
      <c r="N83" s="82">
        <f t="shared" si="18"/>
        <v>95.805</v>
      </c>
      <c r="O83" s="82" t="s">
        <v>157</v>
      </c>
      <c r="P83" s="83">
        <v>46290</v>
      </c>
      <c r="Q83" s="70">
        <v>8</v>
      </c>
      <c r="R83" s="93">
        <f t="shared" si="26"/>
        <v>46298</v>
      </c>
      <c r="S83" s="72">
        <f t="shared" si="20"/>
        <v>46299</v>
      </c>
      <c r="T83" s="70">
        <v>40</v>
      </c>
      <c r="U83" s="93">
        <f t="shared" si="27"/>
        <v>46339</v>
      </c>
      <c r="V83" s="72">
        <f t="shared" si="28"/>
        <v>46354</v>
      </c>
      <c r="W83" s="82">
        <v>4</v>
      </c>
      <c r="X83" s="82">
        <v>8</v>
      </c>
      <c r="Y83" s="73">
        <f t="shared" si="22"/>
        <v>21.29</v>
      </c>
      <c r="Z83" s="71">
        <f t="shared" si="23"/>
        <v>46375.29</v>
      </c>
      <c r="AA83" s="82">
        <v>638.7</v>
      </c>
      <c r="AB83" s="84">
        <f t="shared" si="24"/>
        <v>8.7999448883988</v>
      </c>
      <c r="AC83" s="85">
        <v>2</v>
      </c>
      <c r="AD83" s="86"/>
      <c r="AE83" s="85"/>
      <c r="AF83" s="87"/>
    </row>
    <row r="84" s="42" customFormat="1" hidden="1" customHeight="1" spans="1:32">
      <c r="A84" s="78">
        <v>71</v>
      </c>
      <c r="B84" s="79">
        <v>46327</v>
      </c>
      <c r="C84" s="79"/>
      <c r="D84" s="68" t="str">
        <f>_xlfn.XLOOKUP(G84,'IRUP SITELIST'!N:N,'IRUP SITELIST'!K:K)</f>
        <v>Q1</v>
      </c>
      <c r="E84" s="68"/>
      <c r="F84" s="68" t="str">
        <f>_xlfn.XLOOKUP(G84,'IRUP SITELIST'!N:N,'IRUP SITELIST'!N:N)</f>
        <v>Balara Exchange</v>
      </c>
      <c r="G84" s="81" t="s">
        <v>304</v>
      </c>
      <c r="H84" s="69" t="str">
        <f>_xlfn.XLOOKUP(G84,'IRUP SITELIST'!N:N,'IRUP SITELIST'!N:N)</f>
        <v>Balara Exchange</v>
      </c>
      <c r="I84" s="82" t="s">
        <v>300</v>
      </c>
      <c r="J84" s="82" t="s">
        <v>120</v>
      </c>
      <c r="K84" s="82" t="s">
        <v>118</v>
      </c>
      <c r="L84" s="81">
        <v>228.5</v>
      </c>
      <c r="M84" s="82"/>
      <c r="N84" s="82">
        <f t="shared" si="18"/>
        <v>34.275</v>
      </c>
      <c r="O84" s="82" t="s">
        <v>157</v>
      </c>
      <c r="P84" s="83">
        <v>46328</v>
      </c>
      <c r="Q84" s="70">
        <v>4</v>
      </c>
      <c r="R84" s="93">
        <f t="shared" si="26"/>
        <v>46332</v>
      </c>
      <c r="S84" s="72">
        <f t="shared" si="20"/>
        <v>46333</v>
      </c>
      <c r="T84" s="70">
        <v>40</v>
      </c>
      <c r="U84" s="93">
        <f t="shared" si="27"/>
        <v>46373</v>
      </c>
      <c r="V84" s="72">
        <f t="shared" si="28"/>
        <v>46388</v>
      </c>
      <c r="W84" s="82">
        <v>3</v>
      </c>
      <c r="X84" s="82"/>
      <c r="Y84" s="73">
        <f t="shared" si="22"/>
        <v>30.4666666666667</v>
      </c>
      <c r="Z84" s="71">
        <f t="shared" si="23"/>
        <v>46418.4666666667</v>
      </c>
      <c r="AA84" s="82">
        <v>228.5</v>
      </c>
      <c r="AB84" s="84">
        <f t="shared" si="24"/>
        <v>2.51282991202343</v>
      </c>
      <c r="AC84" s="85">
        <v>1</v>
      </c>
      <c r="AD84" s="86"/>
      <c r="AE84" s="85"/>
      <c r="AF84" s="87"/>
    </row>
    <row r="85" s="42" customFormat="1" hidden="1" customHeight="1" spans="1:32">
      <c r="A85" s="78">
        <v>75</v>
      </c>
      <c r="B85" s="79">
        <v>46327</v>
      </c>
      <c r="C85" s="79"/>
      <c r="D85" s="68" t="str">
        <f>_xlfn.XLOOKUP(G85,'IRUP SITELIST'!N:N,'IRUP SITELIST'!K:K)</f>
        <v>Q1</v>
      </c>
      <c r="E85" s="68"/>
      <c r="F85" s="68" t="str">
        <f>_xlfn.XLOOKUP(G85,'IRUP SITELIST'!N:N,'IRUP SITELIST'!N:N)</f>
        <v>Taytay CO</v>
      </c>
      <c r="G85" s="81" t="s">
        <v>355</v>
      </c>
      <c r="H85" s="69" t="str">
        <f>_xlfn.XLOOKUP(G85,'IRUP SITELIST'!N:N,'IRUP SITELIST'!N:N)</f>
        <v>Taytay CO</v>
      </c>
      <c r="I85" s="82" t="s">
        <v>352</v>
      </c>
      <c r="J85" s="82" t="s">
        <v>155</v>
      </c>
      <c r="K85" s="82" t="s">
        <v>118</v>
      </c>
      <c r="L85" s="81">
        <v>217.2</v>
      </c>
      <c r="M85" s="82"/>
      <c r="N85" s="82">
        <f t="shared" si="18"/>
        <v>32.58</v>
      </c>
      <c r="O85" s="82" t="s">
        <v>157</v>
      </c>
      <c r="P85" s="83">
        <v>46340</v>
      </c>
      <c r="Q85" s="70">
        <v>5</v>
      </c>
      <c r="R85" s="93">
        <f t="shared" si="26"/>
        <v>46345</v>
      </c>
      <c r="S85" s="72">
        <f t="shared" si="20"/>
        <v>46346</v>
      </c>
      <c r="T85" s="70">
        <v>40</v>
      </c>
      <c r="U85" s="93">
        <f t="shared" si="27"/>
        <v>46386</v>
      </c>
      <c r="V85" s="72">
        <f t="shared" si="28"/>
        <v>46401</v>
      </c>
      <c r="W85" s="82">
        <v>2</v>
      </c>
      <c r="X85" s="82">
        <v>2</v>
      </c>
      <c r="Y85" s="73">
        <f t="shared" si="22"/>
        <v>21.72</v>
      </c>
      <c r="Z85" s="71">
        <f t="shared" si="23"/>
        <v>46422.72</v>
      </c>
      <c r="AA85" s="82">
        <v>217.2</v>
      </c>
      <c r="AB85" s="84">
        <f t="shared" si="24"/>
        <v>2.95751633986919</v>
      </c>
      <c r="AC85" s="85">
        <v>1</v>
      </c>
      <c r="AD85" s="86"/>
      <c r="AE85" s="85"/>
      <c r="AF85" s="87"/>
    </row>
    <row r="86" s="42" customFormat="1" hidden="1" customHeight="1" spans="1:32">
      <c r="A86" s="78">
        <v>74</v>
      </c>
      <c r="B86" s="79">
        <v>46327</v>
      </c>
      <c r="C86" s="79"/>
      <c r="D86" s="68" t="str">
        <f>_xlfn.XLOOKUP(G86,'IRUP SITELIST'!N:N,'IRUP SITELIST'!K:K)</f>
        <v>Q1</v>
      </c>
      <c r="E86" s="68"/>
      <c r="F86" s="68" t="str">
        <f>_xlfn.XLOOKUP(G86,'IRUP SITELIST'!N:N,'IRUP SITELIST'!N:N)</f>
        <v>South Triangle CO/Service Yard</v>
      </c>
      <c r="G86" s="81" t="s">
        <v>311</v>
      </c>
      <c r="H86" s="69" t="str">
        <f>_xlfn.XLOOKUP(G86,'IRUP SITELIST'!N:N,'IRUP SITELIST'!N:N)</f>
        <v>South Triangle CO/Service Yard</v>
      </c>
      <c r="I86" s="82" t="s">
        <v>300</v>
      </c>
      <c r="J86" s="82" t="s">
        <v>120</v>
      </c>
      <c r="K86" s="82" t="s">
        <v>118</v>
      </c>
      <c r="L86" s="81">
        <v>171.6</v>
      </c>
      <c r="M86" s="82"/>
      <c r="N86" s="82">
        <f t="shared" si="18"/>
        <v>25.74</v>
      </c>
      <c r="O86" s="82" t="s">
        <v>157</v>
      </c>
      <c r="P86" s="83">
        <v>46337</v>
      </c>
      <c r="Q86" s="70">
        <f t="shared" ref="Q86:Q90" si="29">ROUNDUP(N86/3,0)</f>
        <v>9</v>
      </c>
      <c r="R86" s="93">
        <f t="shared" si="26"/>
        <v>46346</v>
      </c>
      <c r="S86" s="72">
        <f t="shared" si="20"/>
        <v>46347</v>
      </c>
      <c r="T86" s="70">
        <v>40</v>
      </c>
      <c r="U86" s="93">
        <f t="shared" si="27"/>
        <v>46387</v>
      </c>
      <c r="V86" s="72">
        <f t="shared" si="28"/>
        <v>46402</v>
      </c>
      <c r="W86" s="82">
        <v>2</v>
      </c>
      <c r="X86" s="82"/>
      <c r="Y86" s="73">
        <f t="shared" si="22"/>
        <v>34.32</v>
      </c>
      <c r="Z86" s="71">
        <f t="shared" si="23"/>
        <v>46436.32</v>
      </c>
      <c r="AA86" s="82">
        <v>171.6</v>
      </c>
      <c r="AB86" s="84">
        <f t="shared" si="24"/>
        <v>1.7396593673966</v>
      </c>
      <c r="AC86" s="85">
        <v>1</v>
      </c>
      <c r="AD86" s="86"/>
      <c r="AE86" s="85"/>
      <c r="AF86" s="87"/>
    </row>
    <row r="87" s="42" customFormat="1" hidden="1" customHeight="1" spans="1:32">
      <c r="A87" s="78">
        <v>83</v>
      </c>
      <c r="B87" s="79">
        <v>46327</v>
      </c>
      <c r="C87" s="79"/>
      <c r="D87" s="68" t="str">
        <f>_xlfn.XLOOKUP(G87,'IRUP SITELIST'!N:N,'IRUP SITELIST'!K:K)</f>
        <v>Q2</v>
      </c>
      <c r="E87" s="68"/>
      <c r="F87" s="68" t="str">
        <f>_xlfn.XLOOKUP(G87,'IRUP SITELIST'!N:N,'IRUP SITELIST'!N:N)</f>
        <v>Kawit Exchange</v>
      </c>
      <c r="G87" s="82" t="s">
        <v>593</v>
      </c>
      <c r="H87" s="69" t="str">
        <f>_xlfn.XLOOKUP(G87,'IRUP SITELIST'!N:N,'IRUP SITELIST'!N:N)</f>
        <v>Kawit Exchange</v>
      </c>
      <c r="I87" s="82" t="s">
        <v>590</v>
      </c>
      <c r="J87" s="82" t="s">
        <v>591</v>
      </c>
      <c r="K87" s="82" t="s">
        <v>2138</v>
      </c>
      <c r="L87" s="82">
        <v>163.9</v>
      </c>
      <c r="M87" s="82"/>
      <c r="N87" s="82">
        <f t="shared" si="18"/>
        <v>24.585</v>
      </c>
      <c r="O87" s="82" t="s">
        <v>157</v>
      </c>
      <c r="P87" s="83">
        <v>46346</v>
      </c>
      <c r="Q87" s="70">
        <f t="shared" si="29"/>
        <v>9</v>
      </c>
      <c r="R87" s="93">
        <f t="shared" si="26"/>
        <v>46355</v>
      </c>
      <c r="S87" s="72">
        <f t="shared" si="20"/>
        <v>46356</v>
      </c>
      <c r="T87" s="70">
        <v>50</v>
      </c>
      <c r="U87" s="93">
        <f t="shared" si="27"/>
        <v>46406</v>
      </c>
      <c r="V87" s="72">
        <f t="shared" ref="V87:V90" si="30">U87+3</f>
        <v>46409</v>
      </c>
      <c r="W87" s="82"/>
      <c r="X87" s="82">
        <v>2</v>
      </c>
      <c r="Y87" s="73">
        <f t="shared" si="22"/>
        <v>32.78</v>
      </c>
      <c r="Z87" s="71">
        <f t="shared" si="23"/>
        <v>46441.78</v>
      </c>
      <c r="AA87" s="82">
        <v>163.9</v>
      </c>
      <c r="AB87" s="84">
        <f t="shared" si="24"/>
        <v>2.29038569032987</v>
      </c>
      <c r="AC87" s="85">
        <v>1</v>
      </c>
      <c r="AD87" s="86"/>
      <c r="AE87" s="85"/>
      <c r="AF87" s="87"/>
    </row>
    <row r="88" s="42" customFormat="1" hidden="1" customHeight="1" spans="1:32">
      <c r="A88" s="78">
        <v>81</v>
      </c>
      <c r="B88" s="79">
        <v>46327</v>
      </c>
      <c r="C88" s="79"/>
      <c r="D88" s="68" t="str">
        <f>_xlfn.XLOOKUP(G88,'IRUP SITELIST'!N:N,'IRUP SITELIST'!K:K)</f>
        <v>Q2</v>
      </c>
      <c r="E88" s="68"/>
      <c r="F88" s="68" t="str">
        <f>_xlfn.XLOOKUP(G88,'IRUP SITELIST'!N:N,'IRUP SITELIST'!N:N)</f>
        <v>Silang Sub-Exchange</v>
      </c>
      <c r="G88" s="82" t="s">
        <v>596</v>
      </c>
      <c r="H88" s="69" t="str">
        <f>_xlfn.XLOOKUP(G88,'IRUP SITELIST'!N:N,'IRUP SITELIST'!N:N)</f>
        <v>Silang Sub-Exchange</v>
      </c>
      <c r="I88" s="82" t="s">
        <v>594</v>
      </c>
      <c r="J88" s="82" t="s">
        <v>591</v>
      </c>
      <c r="K88" s="82" t="s">
        <v>2138</v>
      </c>
      <c r="L88" s="82">
        <v>147</v>
      </c>
      <c r="M88" s="82"/>
      <c r="N88" s="82">
        <f t="shared" si="18"/>
        <v>22.05</v>
      </c>
      <c r="O88" s="82" t="s">
        <v>157</v>
      </c>
      <c r="P88" s="83">
        <v>46346</v>
      </c>
      <c r="Q88" s="70">
        <f t="shared" si="29"/>
        <v>8</v>
      </c>
      <c r="R88" s="93">
        <f t="shared" si="26"/>
        <v>46354</v>
      </c>
      <c r="S88" s="72">
        <f t="shared" si="20"/>
        <v>46355</v>
      </c>
      <c r="T88" s="70">
        <v>50</v>
      </c>
      <c r="U88" s="93">
        <f t="shared" si="27"/>
        <v>46405</v>
      </c>
      <c r="V88" s="72">
        <f t="shared" si="30"/>
        <v>46408</v>
      </c>
      <c r="W88" s="82"/>
      <c r="X88" s="82">
        <v>2</v>
      </c>
      <c r="Y88" s="73">
        <f t="shared" si="22"/>
        <v>29.4</v>
      </c>
      <c r="Z88" s="71">
        <f t="shared" si="23"/>
        <v>46437.4</v>
      </c>
      <c r="AA88" s="82">
        <v>147</v>
      </c>
      <c r="AB88" s="84">
        <f t="shared" si="24"/>
        <v>2.26851851851842</v>
      </c>
      <c r="AC88" s="85">
        <v>1</v>
      </c>
      <c r="AD88" s="86"/>
      <c r="AE88" s="85"/>
      <c r="AF88" s="87"/>
    </row>
    <row r="89" s="42" customFormat="1" hidden="1" customHeight="1" spans="1:32">
      <c r="A89" s="78">
        <v>80</v>
      </c>
      <c r="B89" s="79">
        <v>46327</v>
      </c>
      <c r="C89" s="79"/>
      <c r="D89" s="68" t="str">
        <f>_xlfn.XLOOKUP(G89,'IRUP SITELIST'!N:N,'IRUP SITELIST'!K:K)</f>
        <v>Q2</v>
      </c>
      <c r="E89" s="68"/>
      <c r="F89" s="68" t="str">
        <f>_xlfn.XLOOKUP(G89,'IRUP SITELIST'!N:N,'IRUP SITELIST'!N:N)</f>
        <v>San Pablo Exchange</v>
      </c>
      <c r="G89" s="82" t="s">
        <v>599</v>
      </c>
      <c r="H89" s="69" t="str">
        <f>_xlfn.XLOOKUP(G89,'IRUP SITELIST'!N:N,'IRUP SITELIST'!N:N)</f>
        <v>San Pablo Exchange</v>
      </c>
      <c r="I89" s="82" t="s">
        <v>597</v>
      </c>
      <c r="J89" s="82" t="s">
        <v>366</v>
      </c>
      <c r="K89" s="82" t="s">
        <v>2138</v>
      </c>
      <c r="L89" s="82">
        <v>140.6</v>
      </c>
      <c r="M89" s="82"/>
      <c r="N89" s="82">
        <f t="shared" si="18"/>
        <v>21.09</v>
      </c>
      <c r="O89" s="82" t="s">
        <v>157</v>
      </c>
      <c r="P89" s="83">
        <v>46346</v>
      </c>
      <c r="Q89" s="70">
        <f t="shared" si="29"/>
        <v>8</v>
      </c>
      <c r="R89" s="93">
        <f t="shared" si="26"/>
        <v>46354</v>
      </c>
      <c r="S89" s="72">
        <f t="shared" si="20"/>
        <v>46355</v>
      </c>
      <c r="T89" s="70">
        <v>50</v>
      </c>
      <c r="U89" s="93">
        <f t="shared" si="27"/>
        <v>46405</v>
      </c>
      <c r="V89" s="72">
        <f t="shared" si="30"/>
        <v>46408</v>
      </c>
      <c r="W89" s="82"/>
      <c r="X89" s="82">
        <v>2</v>
      </c>
      <c r="Y89" s="73">
        <f t="shared" si="22"/>
        <v>28.12</v>
      </c>
      <c r="Z89" s="71">
        <f t="shared" si="23"/>
        <v>46436.12</v>
      </c>
      <c r="AA89" s="82">
        <v>140.6</v>
      </c>
      <c r="AB89" s="84">
        <f t="shared" si="24"/>
        <v>2.25899742930572</v>
      </c>
      <c r="AC89" s="85">
        <v>1</v>
      </c>
      <c r="AD89" s="86"/>
      <c r="AE89" s="85"/>
      <c r="AF89" s="87"/>
    </row>
    <row r="90" s="42" customFormat="1" hidden="1" customHeight="1" spans="1:32">
      <c r="A90" s="78">
        <v>84</v>
      </c>
      <c r="B90" s="79">
        <v>46327</v>
      </c>
      <c r="C90" s="79"/>
      <c r="D90" s="68">
        <f>_xlfn.XLOOKUP(G90,'IRUP SITELIST'!N:N,'IRUP SITELIST'!K:K)</f>
        <v>0</v>
      </c>
      <c r="E90" s="68"/>
      <c r="F90" s="68" t="str">
        <f>_xlfn.XLOOKUP(G90,'IRUP SITELIST'!N:N,'IRUP SITELIST'!N:N)</f>
        <v>Silay Sub-Exchange</v>
      </c>
      <c r="G90" s="82" t="s">
        <v>602</v>
      </c>
      <c r="H90" s="69" t="str">
        <f>_xlfn.XLOOKUP(G90,'IRUP SITELIST'!N:N,'IRUP SITELIST'!N:N)</f>
        <v>Silay Sub-Exchange</v>
      </c>
      <c r="I90" s="82" t="s">
        <v>600</v>
      </c>
      <c r="J90" s="82" t="s">
        <v>527</v>
      </c>
      <c r="K90" s="82" t="s">
        <v>2109</v>
      </c>
      <c r="L90" s="82">
        <v>123.9</v>
      </c>
      <c r="M90" s="82"/>
      <c r="N90" s="82">
        <f t="shared" si="18"/>
        <v>18.585</v>
      </c>
      <c r="O90" s="82" t="s">
        <v>157</v>
      </c>
      <c r="P90" s="83">
        <v>46357</v>
      </c>
      <c r="Q90" s="70">
        <f t="shared" si="29"/>
        <v>7</v>
      </c>
      <c r="R90" s="93">
        <f t="shared" si="26"/>
        <v>46364</v>
      </c>
      <c r="S90" s="72">
        <f t="shared" si="20"/>
        <v>46365</v>
      </c>
      <c r="T90" s="70">
        <v>50</v>
      </c>
      <c r="U90" s="93">
        <f t="shared" si="27"/>
        <v>46415</v>
      </c>
      <c r="V90" s="72">
        <f t="shared" si="30"/>
        <v>46418</v>
      </c>
      <c r="W90" s="82"/>
      <c r="X90" s="82">
        <v>3</v>
      </c>
      <c r="Y90" s="73">
        <f t="shared" si="22"/>
        <v>16.52</v>
      </c>
      <c r="Z90" s="71">
        <f t="shared" si="23"/>
        <v>46434.52</v>
      </c>
      <c r="AA90" s="82">
        <v>123.9</v>
      </c>
      <c r="AB90" s="84">
        <f t="shared" si="24"/>
        <v>3.17366803278741</v>
      </c>
      <c r="AC90" s="85">
        <v>1</v>
      </c>
      <c r="AD90" s="86"/>
      <c r="AE90" s="85"/>
      <c r="AF90" s="87"/>
    </row>
    <row r="91" s="42" customFormat="1" hidden="1" customHeight="1" spans="1:32">
      <c r="A91" s="78">
        <v>76</v>
      </c>
      <c r="B91" s="79">
        <v>46327</v>
      </c>
      <c r="C91" s="79"/>
      <c r="D91" s="68" t="str">
        <f>_xlfn.XLOOKUP(G91,'IRUP SITELIST'!N:N,'IRUP SITELIST'!K:K)</f>
        <v>Q1</v>
      </c>
      <c r="E91" s="68"/>
      <c r="F91" s="68" t="str">
        <f>_xlfn.XLOOKUP(G91,'IRUP SITELIST'!N:N,'IRUP SITELIST'!N:N)</f>
        <v>Cabanatuan Exchange</v>
      </c>
      <c r="G91" s="81" t="s">
        <v>316</v>
      </c>
      <c r="H91" s="69" t="str">
        <f>_xlfn.XLOOKUP(G91,'IRUP SITELIST'!N:N,'IRUP SITELIST'!N:N)</f>
        <v>Cabanatuan Exchange</v>
      </c>
      <c r="I91" s="82" t="s">
        <v>313</v>
      </c>
      <c r="J91" s="82" t="s">
        <v>204</v>
      </c>
      <c r="K91" s="82" t="s">
        <v>2135</v>
      </c>
      <c r="L91" s="81">
        <v>76.6</v>
      </c>
      <c r="M91" s="82"/>
      <c r="N91" s="82">
        <f t="shared" si="18"/>
        <v>11.49</v>
      </c>
      <c r="O91" s="82" t="s">
        <v>157</v>
      </c>
      <c r="P91" s="83">
        <v>46341</v>
      </c>
      <c r="Q91" s="70">
        <v>2</v>
      </c>
      <c r="R91" s="93">
        <f t="shared" si="26"/>
        <v>46343</v>
      </c>
      <c r="S91" s="72">
        <f t="shared" si="20"/>
        <v>46344</v>
      </c>
      <c r="T91" s="70">
        <v>35</v>
      </c>
      <c r="U91" s="93">
        <f t="shared" si="27"/>
        <v>46379</v>
      </c>
      <c r="V91" s="72">
        <f t="shared" ref="V91:V95" si="31">U91+15</f>
        <v>46394</v>
      </c>
      <c r="W91" s="82">
        <v>2</v>
      </c>
      <c r="X91" s="93"/>
      <c r="Y91" s="73">
        <f t="shared" si="22"/>
        <v>15.32</v>
      </c>
      <c r="Z91" s="71">
        <f t="shared" si="23"/>
        <v>46409.32</v>
      </c>
      <c r="AA91" s="82">
        <v>76.6</v>
      </c>
      <c r="AB91" s="84">
        <f t="shared" si="24"/>
        <v>1.26319261213722</v>
      </c>
      <c r="AC91" s="85">
        <v>0.5</v>
      </c>
      <c r="AD91" s="86"/>
      <c r="AE91" s="85"/>
      <c r="AF91" s="87"/>
    </row>
    <row r="92" s="42" customFormat="1" hidden="1" customHeight="1" spans="1:32">
      <c r="A92" s="78">
        <v>82</v>
      </c>
      <c r="B92" s="79">
        <v>46327</v>
      </c>
      <c r="C92" s="79"/>
      <c r="D92" s="68" t="str">
        <f>_xlfn.XLOOKUP(G92,'IRUP SITELIST'!N:N,'IRUP SITELIST'!K:K)</f>
        <v>Q2</v>
      </c>
      <c r="E92" s="68"/>
      <c r="F92" s="68" t="str">
        <f>_xlfn.XLOOKUP(G92,'IRUP SITELIST'!N:N,'IRUP SITELIST'!N:N)</f>
        <v>Sta. Cruz Sub-Exchange</v>
      </c>
      <c r="G92" s="82" t="s">
        <v>606</v>
      </c>
      <c r="H92" s="69" t="str">
        <f>_xlfn.XLOOKUP(G92,'IRUP SITELIST'!N:N,'IRUP SITELIST'!N:N)</f>
        <v>Sta. Cruz Sub-Exchange</v>
      </c>
      <c r="I92" s="82" t="s">
        <v>604</v>
      </c>
      <c r="J92" s="82" t="s">
        <v>366</v>
      </c>
      <c r="K92" s="82" t="s">
        <v>2138</v>
      </c>
      <c r="L92" s="82">
        <v>76.5</v>
      </c>
      <c r="M92" s="82"/>
      <c r="N92" s="82">
        <f t="shared" si="18"/>
        <v>11.475</v>
      </c>
      <c r="O92" s="82" t="s">
        <v>157</v>
      </c>
      <c r="P92" s="83">
        <v>46346</v>
      </c>
      <c r="Q92" s="70">
        <f t="shared" ref="Q92:Q98" si="32">ROUNDUP(N92/3,0)</f>
        <v>4</v>
      </c>
      <c r="R92" s="93">
        <f t="shared" si="26"/>
        <v>46350</v>
      </c>
      <c r="S92" s="72">
        <f t="shared" si="20"/>
        <v>46351</v>
      </c>
      <c r="T92" s="70">
        <v>50</v>
      </c>
      <c r="U92" s="93">
        <f t="shared" si="27"/>
        <v>46401</v>
      </c>
      <c r="V92" s="72">
        <f t="shared" ref="V92:V98" si="33">U92+3</f>
        <v>46404</v>
      </c>
      <c r="W92" s="82"/>
      <c r="X92" s="82">
        <v>2</v>
      </c>
      <c r="Y92" s="73">
        <f t="shared" si="22"/>
        <v>15.3</v>
      </c>
      <c r="Z92" s="71">
        <f t="shared" si="23"/>
        <v>46419.3</v>
      </c>
      <c r="AA92" s="82">
        <v>76.5</v>
      </c>
      <c r="AB92" s="84">
        <f t="shared" si="24"/>
        <v>2.0901639344259</v>
      </c>
      <c r="AC92" s="85">
        <v>0.5</v>
      </c>
      <c r="AD92" s="86"/>
      <c r="AE92" s="85"/>
      <c r="AF92" s="87"/>
    </row>
    <row r="93" s="42" customFormat="1" hidden="1" customHeight="1" spans="1:32">
      <c r="A93" s="78">
        <v>77</v>
      </c>
      <c r="B93" s="79">
        <v>46327</v>
      </c>
      <c r="C93" s="79"/>
      <c r="D93" s="68" t="str">
        <f>_xlfn.XLOOKUP(G93,'IRUP SITELIST'!N:N,'IRUP SITELIST'!K:K)</f>
        <v>Q1</v>
      </c>
      <c r="E93" s="68"/>
      <c r="F93" s="68" t="str">
        <f>_xlfn.XLOOKUP(G93,'IRUP SITELIST'!N:N,'IRUP SITELIST'!N:N)</f>
        <v>Malolos Exchange</v>
      </c>
      <c r="G93" s="81" t="s">
        <v>321</v>
      </c>
      <c r="H93" s="69" t="str">
        <f>_xlfn.XLOOKUP(G93,'IRUP SITELIST'!N:N,'IRUP SITELIST'!N:N)</f>
        <v>Malolos Exchange</v>
      </c>
      <c r="I93" s="82" t="s">
        <v>319</v>
      </c>
      <c r="J93" s="82" t="s">
        <v>138</v>
      </c>
      <c r="K93" s="82" t="s">
        <v>2135</v>
      </c>
      <c r="L93" s="81">
        <v>75.3</v>
      </c>
      <c r="M93" s="82"/>
      <c r="N93" s="82">
        <f t="shared" si="18"/>
        <v>11.295</v>
      </c>
      <c r="O93" s="82" t="s">
        <v>157</v>
      </c>
      <c r="P93" s="83">
        <v>46341</v>
      </c>
      <c r="Q93" s="70">
        <v>2</v>
      </c>
      <c r="R93" s="93">
        <f t="shared" si="26"/>
        <v>46343</v>
      </c>
      <c r="S93" s="72">
        <f t="shared" si="20"/>
        <v>46344</v>
      </c>
      <c r="T93" s="70">
        <v>35</v>
      </c>
      <c r="U93" s="93">
        <f t="shared" si="27"/>
        <v>46379</v>
      </c>
      <c r="V93" s="72">
        <f t="shared" si="31"/>
        <v>46394</v>
      </c>
      <c r="W93" s="82">
        <v>2</v>
      </c>
      <c r="X93" s="93"/>
      <c r="Y93" s="73">
        <f t="shared" si="22"/>
        <v>15.06</v>
      </c>
      <c r="Z93" s="71">
        <f t="shared" si="23"/>
        <v>46409.06</v>
      </c>
      <c r="AA93" s="82">
        <v>75.3</v>
      </c>
      <c r="AB93" s="84">
        <f t="shared" si="24"/>
        <v>1.25249500998014</v>
      </c>
      <c r="AC93" s="85">
        <v>0.5</v>
      </c>
      <c r="AD93" s="86"/>
      <c r="AE93" s="85"/>
      <c r="AF93" s="87"/>
    </row>
    <row r="94" s="42" customFormat="1" hidden="1" customHeight="1" spans="1:32">
      <c r="A94" s="78">
        <v>93</v>
      </c>
      <c r="B94" s="79">
        <v>46327</v>
      </c>
      <c r="C94" s="79"/>
      <c r="D94" s="68">
        <f>_xlfn.XLOOKUP(G94,'IRUP SITELIST'!N:N,'IRUP SITELIST'!K:K)</f>
        <v>0</v>
      </c>
      <c r="E94" s="68"/>
      <c r="F94" s="68" t="str">
        <f>_xlfn.XLOOKUP(G94,'IRUP SITELIST'!N:N,'IRUP SITELIST'!N:N)</f>
        <v>Toril Sub-Exchange</v>
      </c>
      <c r="G94" s="82" t="s">
        <v>611</v>
      </c>
      <c r="H94" s="69" t="str">
        <f>_xlfn.XLOOKUP(G94,'IRUP SITELIST'!N:N,'IRUP SITELIST'!N:N)</f>
        <v>Toril Sub-Exchange</v>
      </c>
      <c r="I94" s="82" t="s">
        <v>608</v>
      </c>
      <c r="J94" s="82" t="s">
        <v>609</v>
      </c>
      <c r="K94" s="82" t="s">
        <v>2111</v>
      </c>
      <c r="L94" s="82">
        <v>37.6</v>
      </c>
      <c r="M94" s="82"/>
      <c r="N94" s="82">
        <f t="shared" si="18"/>
        <v>5.64</v>
      </c>
      <c r="O94" s="82" t="s">
        <v>157</v>
      </c>
      <c r="P94" s="83">
        <v>46357</v>
      </c>
      <c r="Q94" s="70">
        <f t="shared" si="32"/>
        <v>2</v>
      </c>
      <c r="R94" s="93">
        <f t="shared" si="26"/>
        <v>46359</v>
      </c>
      <c r="S94" s="72">
        <f t="shared" ref="S94:S98" si="34">R94+2</f>
        <v>46361</v>
      </c>
      <c r="T94" s="70">
        <v>50</v>
      </c>
      <c r="U94" s="93">
        <f t="shared" si="27"/>
        <v>46411</v>
      </c>
      <c r="V94" s="72">
        <f t="shared" si="33"/>
        <v>46414</v>
      </c>
      <c r="W94" s="82">
        <v>1</v>
      </c>
      <c r="X94" s="82"/>
      <c r="Y94" s="73">
        <f t="shared" si="22"/>
        <v>15.04</v>
      </c>
      <c r="Z94" s="71">
        <f t="shared" si="23"/>
        <v>46429.04</v>
      </c>
      <c r="AA94" s="82">
        <v>37.6</v>
      </c>
      <c r="AB94" s="84">
        <f t="shared" si="24"/>
        <v>1.04212860310416</v>
      </c>
      <c r="AC94" s="85">
        <v>0.3</v>
      </c>
      <c r="AD94" s="86"/>
      <c r="AE94" s="85"/>
      <c r="AF94" s="87"/>
    </row>
    <row r="95" s="42" customFormat="1" hidden="1" customHeight="1" spans="1:32">
      <c r="A95" s="78">
        <v>86</v>
      </c>
      <c r="B95" s="79">
        <v>46327</v>
      </c>
      <c r="C95" s="79"/>
      <c r="D95" s="68" t="str">
        <f>_xlfn.XLOOKUP(G95,'IRUP SITELIST'!N:N,'IRUP SITELIST'!K:K)</f>
        <v>Q2</v>
      </c>
      <c r="E95" s="68"/>
      <c r="F95" s="68" t="str">
        <f>_xlfn.XLOOKUP(G95,'IRUP SITELIST'!N:N,'IRUP SITELIST'!N:N)</f>
        <v>Ilagan Sub Exchange</v>
      </c>
      <c r="G95" s="81" t="s">
        <v>337</v>
      </c>
      <c r="H95" s="69" t="str">
        <f>_xlfn.XLOOKUP(G95,'IRUP SITELIST'!N:N,'IRUP SITELIST'!N:N)</f>
        <v>Ilagan Sub Exchange</v>
      </c>
      <c r="I95" s="82" t="s">
        <v>333</v>
      </c>
      <c r="J95" s="82" t="s">
        <v>334</v>
      </c>
      <c r="K95" s="82" t="s">
        <v>2135</v>
      </c>
      <c r="L95" s="81">
        <v>31.5</v>
      </c>
      <c r="M95" s="82"/>
      <c r="N95" s="82">
        <f t="shared" si="18"/>
        <v>4.725</v>
      </c>
      <c r="O95" s="82" t="s">
        <v>157</v>
      </c>
      <c r="P95" s="83">
        <v>46341</v>
      </c>
      <c r="Q95" s="70">
        <v>1</v>
      </c>
      <c r="R95" s="93">
        <f t="shared" si="26"/>
        <v>46342</v>
      </c>
      <c r="S95" s="72">
        <f t="shared" ref="S95:S99" si="35">R95+1</f>
        <v>46343</v>
      </c>
      <c r="T95" s="70">
        <v>35</v>
      </c>
      <c r="U95" s="93">
        <f t="shared" si="27"/>
        <v>46378</v>
      </c>
      <c r="V95" s="72">
        <f t="shared" si="31"/>
        <v>46393</v>
      </c>
      <c r="W95" s="82">
        <v>1</v>
      </c>
      <c r="X95" s="93"/>
      <c r="Y95" s="73">
        <f t="shared" si="22"/>
        <v>12.6</v>
      </c>
      <c r="Z95" s="71">
        <f t="shared" si="23"/>
        <v>46405.6</v>
      </c>
      <c r="AA95" s="82">
        <v>31.5</v>
      </c>
      <c r="AB95" s="84">
        <f t="shared" si="24"/>
        <v>0.570652173913074</v>
      </c>
      <c r="AC95" s="85">
        <v>0.3</v>
      </c>
      <c r="AD95" s="86"/>
      <c r="AE95" s="85"/>
      <c r="AF95" s="87"/>
    </row>
    <row r="96" s="42" customFormat="1" hidden="1" customHeight="1" spans="1:32">
      <c r="A96" s="78">
        <v>94</v>
      </c>
      <c r="B96" s="79">
        <v>46327</v>
      </c>
      <c r="C96" s="79"/>
      <c r="D96" s="68">
        <f>_xlfn.XLOOKUP(G96,'IRUP SITELIST'!N:N,'IRUP SITELIST'!K:K)</f>
        <v>0</v>
      </c>
      <c r="E96" s="68"/>
      <c r="F96" s="68" t="str">
        <f>_xlfn.XLOOKUP(G96,'IRUP SITELIST'!N:N,'IRUP SITELIST'!N:N)</f>
        <v>Mambusao Sub-Exchange</v>
      </c>
      <c r="G96" s="82" t="s">
        <v>615</v>
      </c>
      <c r="H96" s="69" t="str">
        <f>_xlfn.XLOOKUP(G96,'IRUP SITELIST'!N:N,'IRUP SITELIST'!N:N)</f>
        <v>Mambusao Sub-Exchange</v>
      </c>
      <c r="I96" s="82" t="s">
        <v>612</v>
      </c>
      <c r="J96" s="82" t="s">
        <v>613</v>
      </c>
      <c r="K96" s="82" t="s">
        <v>2109</v>
      </c>
      <c r="L96" s="82">
        <v>31.5</v>
      </c>
      <c r="M96" s="82"/>
      <c r="N96" s="82">
        <f t="shared" si="18"/>
        <v>4.725</v>
      </c>
      <c r="O96" s="82" t="s">
        <v>157</v>
      </c>
      <c r="P96" s="83">
        <v>46357</v>
      </c>
      <c r="Q96" s="70">
        <f t="shared" si="32"/>
        <v>2</v>
      </c>
      <c r="R96" s="93">
        <f t="shared" si="26"/>
        <v>46359</v>
      </c>
      <c r="S96" s="72">
        <f t="shared" si="35"/>
        <v>46360</v>
      </c>
      <c r="T96" s="70">
        <v>50</v>
      </c>
      <c r="U96" s="93">
        <f t="shared" si="27"/>
        <v>46410</v>
      </c>
      <c r="V96" s="72">
        <f t="shared" si="33"/>
        <v>46413</v>
      </c>
      <c r="W96" s="82"/>
      <c r="X96" s="82">
        <v>3</v>
      </c>
      <c r="Y96" s="73">
        <f t="shared" si="22"/>
        <v>4.2</v>
      </c>
      <c r="Z96" s="71">
        <f t="shared" si="23"/>
        <v>46417.2</v>
      </c>
      <c r="AA96" s="82">
        <v>31.5</v>
      </c>
      <c r="AB96" s="84">
        <f t="shared" si="24"/>
        <v>2.18750000000088</v>
      </c>
      <c r="AC96" s="85">
        <v>0.3</v>
      </c>
      <c r="AD96" s="86"/>
      <c r="AE96" s="85"/>
      <c r="AF96" s="87"/>
    </row>
    <row r="97" s="42" customFormat="1" hidden="1" customHeight="1" spans="1:32">
      <c r="A97" s="78">
        <v>90</v>
      </c>
      <c r="B97" s="79">
        <v>46327</v>
      </c>
      <c r="C97" s="79"/>
      <c r="D97" s="68">
        <f>_xlfn.XLOOKUP(G97,'IRUP SITELIST'!N:N,'IRUP SITELIST'!K:K)</f>
        <v>0</v>
      </c>
      <c r="E97" s="68"/>
      <c r="F97" s="68" t="str">
        <f>_xlfn.XLOOKUP(G97,'IRUP SITELIST'!N:N,'IRUP SITELIST'!N:N)</f>
        <v>Isulan Sub-Exchange</v>
      </c>
      <c r="G97" s="82" t="s">
        <v>619</v>
      </c>
      <c r="H97" s="69" t="str">
        <f>_xlfn.XLOOKUP(G97,'IRUP SITELIST'!N:N,'IRUP SITELIST'!N:N)</f>
        <v>Isulan Sub-Exchange</v>
      </c>
      <c r="I97" s="82" t="s">
        <v>616</v>
      </c>
      <c r="J97" s="82" t="s">
        <v>617</v>
      </c>
      <c r="K97" s="82" t="s">
        <v>2111</v>
      </c>
      <c r="L97" s="82">
        <v>31.5</v>
      </c>
      <c r="M97" s="82"/>
      <c r="N97" s="82">
        <f t="shared" si="18"/>
        <v>4.725</v>
      </c>
      <c r="O97" s="82" t="s">
        <v>157</v>
      </c>
      <c r="P97" s="83">
        <v>46357</v>
      </c>
      <c r="Q97" s="70">
        <f t="shared" si="32"/>
        <v>2</v>
      </c>
      <c r="R97" s="93">
        <f t="shared" si="26"/>
        <v>46359</v>
      </c>
      <c r="S97" s="72">
        <f t="shared" si="34"/>
        <v>46361</v>
      </c>
      <c r="T97" s="70">
        <v>50</v>
      </c>
      <c r="U97" s="93">
        <f t="shared" si="27"/>
        <v>46411</v>
      </c>
      <c r="V97" s="72">
        <f t="shared" si="33"/>
        <v>46414</v>
      </c>
      <c r="W97" s="82">
        <v>1</v>
      </c>
      <c r="X97" s="82"/>
      <c r="Y97" s="73">
        <f t="shared" si="22"/>
        <v>12.6</v>
      </c>
      <c r="Z97" s="71">
        <f t="shared" si="23"/>
        <v>46426.6</v>
      </c>
      <c r="AA97" s="82">
        <v>31.5</v>
      </c>
      <c r="AB97" s="84">
        <f t="shared" si="24"/>
        <v>1.00961538461548</v>
      </c>
      <c r="AC97" s="85">
        <v>0.3</v>
      </c>
      <c r="AD97" s="86"/>
      <c r="AE97" s="85"/>
      <c r="AF97" s="87"/>
    </row>
    <row r="98" s="42" customFormat="1" hidden="1" customHeight="1" spans="1:32">
      <c r="A98" s="78">
        <v>110</v>
      </c>
      <c r="B98" s="79">
        <v>46327</v>
      </c>
      <c r="C98" s="79"/>
      <c r="D98" s="68" t="str">
        <f>_xlfn.XLOOKUP(G98,'IRUP SITELIST'!N:N,'IRUP SITELIST'!K:K)</f>
        <v>NY RFE</v>
      </c>
      <c r="E98" s="68"/>
      <c r="F98" s="68" t="str">
        <f>_xlfn.XLOOKUP(G98,'IRUP SITELIST'!N:N,'IRUP SITELIST'!N:N)</f>
        <v>Mangagoy Sub-Exchange</v>
      </c>
      <c r="G98" s="82" t="s">
        <v>624</v>
      </c>
      <c r="H98" s="69" t="str">
        <f>_xlfn.XLOOKUP(G98,'IRUP SITELIST'!N:N,'IRUP SITELIST'!N:N)</f>
        <v>Mangagoy Sub-Exchange</v>
      </c>
      <c r="I98" s="82" t="s">
        <v>621</v>
      </c>
      <c r="J98" s="82" t="s">
        <v>622</v>
      </c>
      <c r="K98" s="82" t="s">
        <v>2110</v>
      </c>
      <c r="L98" s="82">
        <v>31.5</v>
      </c>
      <c r="M98" s="82"/>
      <c r="N98" s="82">
        <f t="shared" si="18"/>
        <v>4.725</v>
      </c>
      <c r="O98" s="82" t="s">
        <v>157</v>
      </c>
      <c r="P98" s="83">
        <v>46357</v>
      </c>
      <c r="Q98" s="70">
        <f t="shared" si="32"/>
        <v>2</v>
      </c>
      <c r="R98" s="93">
        <f t="shared" si="26"/>
        <v>46359</v>
      </c>
      <c r="S98" s="72">
        <f t="shared" si="34"/>
        <v>46361</v>
      </c>
      <c r="T98" s="70">
        <v>50</v>
      </c>
      <c r="U98" s="93">
        <f t="shared" si="27"/>
        <v>46411</v>
      </c>
      <c r="V98" s="72">
        <f t="shared" si="33"/>
        <v>46414</v>
      </c>
      <c r="W98" s="82"/>
      <c r="X98" s="82">
        <v>1</v>
      </c>
      <c r="Y98" s="73">
        <f t="shared" si="22"/>
        <v>12.6</v>
      </c>
      <c r="Z98" s="71">
        <f t="shared" si="23"/>
        <v>46426.6</v>
      </c>
      <c r="AA98" s="82">
        <v>31.5</v>
      </c>
      <c r="AB98" s="84">
        <f t="shared" si="24"/>
        <v>1.00961538461548</v>
      </c>
      <c r="AC98" s="85">
        <v>0.3</v>
      </c>
      <c r="AD98" s="86"/>
      <c r="AE98" s="85"/>
      <c r="AF98" s="87"/>
    </row>
    <row r="99" s="42" customFormat="1" hidden="1" customHeight="1" spans="1:32">
      <c r="A99" s="78">
        <v>87</v>
      </c>
      <c r="B99" s="79">
        <v>46327</v>
      </c>
      <c r="C99" s="79"/>
      <c r="D99" s="68" t="str">
        <f>_xlfn.XLOOKUP(G99,'IRUP SITELIST'!N:N,'IRUP SITELIST'!K:K)</f>
        <v>Q1</v>
      </c>
      <c r="E99" s="68"/>
      <c r="F99" s="68" t="str">
        <f>_xlfn.XLOOKUP(G99,'IRUP SITELIST'!N:N,'IRUP SITELIST'!N:N)</f>
        <v>Lubao Sub-Exchange</v>
      </c>
      <c r="G99" s="81" t="s">
        <v>340</v>
      </c>
      <c r="H99" s="69" t="str">
        <f>_xlfn.XLOOKUP(G99,'IRUP SITELIST'!N:N,'IRUP SITELIST'!N:N)</f>
        <v>Lubao Sub-Exchange</v>
      </c>
      <c r="I99" s="82" t="s">
        <v>338</v>
      </c>
      <c r="J99" s="82" t="s">
        <v>199</v>
      </c>
      <c r="K99" s="82" t="s">
        <v>2135</v>
      </c>
      <c r="L99" s="81">
        <v>29.4</v>
      </c>
      <c r="M99" s="82"/>
      <c r="N99" s="82">
        <f t="shared" si="18"/>
        <v>4.41</v>
      </c>
      <c r="O99" s="82" t="s">
        <v>157</v>
      </c>
      <c r="P99" s="83">
        <v>46341</v>
      </c>
      <c r="Q99" s="70">
        <v>1</v>
      </c>
      <c r="R99" s="93">
        <f t="shared" si="26"/>
        <v>46342</v>
      </c>
      <c r="S99" s="72">
        <f t="shared" si="35"/>
        <v>46343</v>
      </c>
      <c r="T99" s="70">
        <v>35</v>
      </c>
      <c r="U99" s="93">
        <f t="shared" si="27"/>
        <v>46378</v>
      </c>
      <c r="V99" s="72">
        <f>U99+15</f>
        <v>46393</v>
      </c>
      <c r="W99" s="82">
        <v>1</v>
      </c>
      <c r="X99" s="93"/>
      <c r="Y99" s="73">
        <f t="shared" si="22"/>
        <v>11.76</v>
      </c>
      <c r="Z99" s="71">
        <f t="shared" si="23"/>
        <v>46404.76</v>
      </c>
      <c r="AA99" s="82">
        <v>29.4</v>
      </c>
      <c r="AB99" s="84">
        <f t="shared" si="24"/>
        <v>0.549327354260048</v>
      </c>
      <c r="AC99" s="85">
        <v>0.3</v>
      </c>
      <c r="AD99" s="86"/>
      <c r="AE99" s="85"/>
      <c r="AF99" s="87"/>
    </row>
    <row r="100" s="42" customFormat="1" hidden="1" customHeight="1" spans="1:32">
      <c r="A100" s="78">
        <v>91</v>
      </c>
      <c r="B100" s="79">
        <v>46327</v>
      </c>
      <c r="C100" s="79"/>
      <c r="D100" s="68">
        <f>_xlfn.XLOOKUP(G100,'IRUP SITELIST'!N:N,'IRUP SITELIST'!K:K)</f>
        <v>0</v>
      </c>
      <c r="E100" s="68"/>
      <c r="F100" s="68" t="str">
        <f>_xlfn.XLOOKUP(G100,'IRUP SITELIST'!N:N,'IRUP SITELIST'!N:N)</f>
        <v>Sultan Kudarat Rural Exchange</v>
      </c>
      <c r="G100" s="82" t="s">
        <v>627</v>
      </c>
      <c r="H100" s="69" t="str">
        <f>_xlfn.XLOOKUP(G100,'IRUP SITELIST'!N:N,'IRUP SITELIST'!N:N)</f>
        <v>Sultan Kudarat Rural Exchange</v>
      </c>
      <c r="I100" s="82" t="s">
        <v>617</v>
      </c>
      <c r="J100" s="82" t="s">
        <v>625</v>
      </c>
      <c r="K100" s="82" t="s">
        <v>2111</v>
      </c>
      <c r="L100" s="82">
        <v>27.3</v>
      </c>
      <c r="M100" s="82"/>
      <c r="N100" s="82">
        <f t="shared" si="18"/>
        <v>4.095</v>
      </c>
      <c r="O100" s="82" t="s">
        <v>157</v>
      </c>
      <c r="P100" s="83">
        <v>46357</v>
      </c>
      <c r="Q100" s="70">
        <f t="shared" ref="Q100:Q102" si="36">ROUNDUP(N100/3,0)</f>
        <v>2</v>
      </c>
      <c r="R100" s="93">
        <f t="shared" si="26"/>
        <v>46359</v>
      </c>
      <c r="S100" s="72">
        <f t="shared" ref="S100:S102" si="37">R100+2</f>
        <v>46361</v>
      </c>
      <c r="T100" s="70">
        <v>50</v>
      </c>
      <c r="U100" s="93">
        <f t="shared" si="27"/>
        <v>46411</v>
      </c>
      <c r="V100" s="72">
        <f t="shared" ref="V100:V103" si="38">U100+3</f>
        <v>46414</v>
      </c>
      <c r="W100" s="82">
        <v>1</v>
      </c>
      <c r="X100" s="82"/>
      <c r="Y100" s="73">
        <f t="shared" si="22"/>
        <v>10.92</v>
      </c>
      <c r="Z100" s="71">
        <f t="shared" si="23"/>
        <v>46424.92</v>
      </c>
      <c r="AA100" s="82">
        <v>27.3</v>
      </c>
      <c r="AB100" s="84">
        <f t="shared" si="24"/>
        <v>0.980603448275985</v>
      </c>
      <c r="AC100" s="85">
        <v>0.3</v>
      </c>
      <c r="AD100" s="86"/>
      <c r="AE100" s="85"/>
      <c r="AF100" s="87"/>
    </row>
    <row r="101" s="42" customFormat="1" hidden="1" customHeight="1" spans="1:32">
      <c r="A101" s="78">
        <v>92</v>
      </c>
      <c r="B101" s="79">
        <v>46327</v>
      </c>
      <c r="C101" s="79"/>
      <c r="D101" s="68">
        <f>_xlfn.XLOOKUP(G101,'IRUP SITELIST'!N:N,'IRUP SITELIST'!K:K)</f>
        <v>0</v>
      </c>
      <c r="E101" s="68"/>
      <c r="F101" s="68" t="str">
        <f>_xlfn.XLOOKUP(G101,'IRUP SITELIST'!N:N,'IRUP SITELIST'!N:N)</f>
        <v>Tacurong Rural Exchange</v>
      </c>
      <c r="G101" s="82" t="s">
        <v>630</v>
      </c>
      <c r="H101" s="69" t="str">
        <f>_xlfn.XLOOKUP(G101,'IRUP SITELIST'!N:N,'IRUP SITELIST'!N:N)</f>
        <v>Tacurong Rural Exchange</v>
      </c>
      <c r="I101" s="82" t="s">
        <v>628</v>
      </c>
      <c r="J101" s="82" t="s">
        <v>617</v>
      </c>
      <c r="K101" s="82" t="s">
        <v>2111</v>
      </c>
      <c r="L101" s="82">
        <v>27.3</v>
      </c>
      <c r="M101" s="82"/>
      <c r="N101" s="82">
        <f t="shared" si="18"/>
        <v>4.095</v>
      </c>
      <c r="O101" s="82" t="s">
        <v>157</v>
      </c>
      <c r="P101" s="83">
        <v>46357</v>
      </c>
      <c r="Q101" s="70">
        <f t="shared" si="36"/>
        <v>2</v>
      </c>
      <c r="R101" s="93">
        <f t="shared" si="26"/>
        <v>46359</v>
      </c>
      <c r="S101" s="72">
        <f t="shared" si="37"/>
        <v>46361</v>
      </c>
      <c r="T101" s="70">
        <v>50</v>
      </c>
      <c r="U101" s="93">
        <f t="shared" si="27"/>
        <v>46411</v>
      </c>
      <c r="V101" s="72">
        <f t="shared" si="38"/>
        <v>46414</v>
      </c>
      <c r="W101" s="82">
        <v>1</v>
      </c>
      <c r="X101" s="82"/>
      <c r="Y101" s="73">
        <f t="shared" si="22"/>
        <v>10.92</v>
      </c>
      <c r="Z101" s="71">
        <f t="shared" si="23"/>
        <v>46424.92</v>
      </c>
      <c r="AA101" s="82">
        <v>27.3</v>
      </c>
      <c r="AB101" s="84">
        <f t="shared" si="24"/>
        <v>0.980603448275985</v>
      </c>
      <c r="AC101" s="85">
        <v>0.3</v>
      </c>
      <c r="AD101" s="86"/>
      <c r="AE101" s="85"/>
      <c r="AF101" s="87"/>
    </row>
    <row r="102" s="42" customFormat="1" hidden="1" customHeight="1" spans="1:32">
      <c r="A102" s="78">
        <v>111</v>
      </c>
      <c r="B102" s="79">
        <v>46327</v>
      </c>
      <c r="C102" s="79"/>
      <c r="D102" s="68" t="str">
        <f>_xlfn.XLOOKUP(G102,'IRUP SITELIST'!N:N,'IRUP SITELIST'!K:K)</f>
        <v>NY RFE</v>
      </c>
      <c r="E102" s="68"/>
      <c r="F102" s="68" t="str">
        <f>_xlfn.XLOOKUP(G102,'IRUP SITELIST'!N:N,'IRUP SITELIST'!N:N)</f>
        <v>SOUTHCOM SSA</v>
      </c>
      <c r="G102" s="82" t="s">
        <v>633</v>
      </c>
      <c r="H102" s="69" t="str">
        <f>_xlfn.XLOOKUP(G102,'IRUP SITELIST'!N:N,'IRUP SITELIST'!N:N)</f>
        <v>SOUTHCOM SSA</v>
      </c>
      <c r="I102" s="82"/>
      <c r="J102" s="82" t="s">
        <v>631</v>
      </c>
      <c r="K102" s="82" t="s">
        <v>2110</v>
      </c>
      <c r="L102" s="82">
        <v>27.3</v>
      </c>
      <c r="M102" s="82"/>
      <c r="N102" s="82">
        <f t="shared" si="18"/>
        <v>4.095</v>
      </c>
      <c r="O102" s="82" t="s">
        <v>157</v>
      </c>
      <c r="P102" s="83">
        <v>46357</v>
      </c>
      <c r="Q102" s="70">
        <f t="shared" si="36"/>
        <v>2</v>
      </c>
      <c r="R102" s="93">
        <f t="shared" si="26"/>
        <v>46359</v>
      </c>
      <c r="S102" s="72">
        <f t="shared" si="37"/>
        <v>46361</v>
      </c>
      <c r="T102" s="70">
        <v>50</v>
      </c>
      <c r="U102" s="93">
        <f t="shared" si="27"/>
        <v>46411</v>
      </c>
      <c r="V102" s="72">
        <f t="shared" si="38"/>
        <v>46414</v>
      </c>
      <c r="W102" s="82"/>
      <c r="X102" s="82">
        <v>1</v>
      </c>
      <c r="Y102" s="73">
        <f t="shared" si="22"/>
        <v>10.92</v>
      </c>
      <c r="Z102" s="71">
        <f t="shared" si="23"/>
        <v>46424.92</v>
      </c>
      <c r="AA102" s="82">
        <v>27.3</v>
      </c>
      <c r="AB102" s="84">
        <f t="shared" si="24"/>
        <v>0.980603448275985</v>
      </c>
      <c r="AC102" s="85">
        <v>0.3</v>
      </c>
      <c r="AD102" s="86"/>
      <c r="AE102" s="85"/>
      <c r="AF102" s="87"/>
    </row>
    <row r="103" s="42" customFormat="1" hidden="1" customHeight="1" spans="1:32">
      <c r="A103" s="78">
        <v>79</v>
      </c>
      <c r="B103" s="79">
        <v>46327</v>
      </c>
      <c r="C103" s="79"/>
      <c r="D103" s="68" t="str">
        <f>_xlfn.XLOOKUP(G103,'IRUP SITELIST'!N:N,'IRUP SITELIST'!K:K)</f>
        <v>Q1</v>
      </c>
      <c r="E103" s="68"/>
      <c r="F103" s="68" t="str">
        <f>_xlfn.XLOOKUP(G103,'IRUP SITELIST'!N:N,'IRUP SITELIST'!N:N)</f>
        <v>Binangonan RSU Exchange</v>
      </c>
      <c r="G103" s="81" t="s">
        <v>331</v>
      </c>
      <c r="H103" s="69" t="str">
        <f>_xlfn.XLOOKUP(G103,'IRUP SITELIST'!N:N,'IRUP SITELIST'!N:N)</f>
        <v>Binangonan RSU Exchange</v>
      </c>
      <c r="I103" s="82" t="s">
        <v>328</v>
      </c>
      <c r="J103" s="82" t="s">
        <v>155</v>
      </c>
      <c r="K103" s="82" t="s">
        <v>118</v>
      </c>
      <c r="L103" s="81">
        <v>24.5</v>
      </c>
      <c r="M103" s="82"/>
      <c r="N103" s="82">
        <f t="shared" si="18"/>
        <v>3.675</v>
      </c>
      <c r="O103" s="82" t="s">
        <v>157</v>
      </c>
      <c r="P103" s="83">
        <v>46342</v>
      </c>
      <c r="Q103" s="70">
        <v>1</v>
      </c>
      <c r="R103" s="93">
        <f>P103+Q103+6</f>
        <v>46349</v>
      </c>
      <c r="S103" s="72">
        <f t="shared" ref="S103:S109" si="39">R103+1</f>
        <v>46350</v>
      </c>
      <c r="T103" s="70">
        <v>35</v>
      </c>
      <c r="U103" s="93">
        <f t="shared" si="27"/>
        <v>46385</v>
      </c>
      <c r="V103" s="72">
        <f t="shared" si="38"/>
        <v>46388</v>
      </c>
      <c r="W103" s="82">
        <v>1</v>
      </c>
      <c r="X103" s="82">
        <v>1</v>
      </c>
      <c r="Y103" s="73">
        <f t="shared" si="22"/>
        <v>4.9</v>
      </c>
      <c r="Z103" s="71">
        <f t="shared" si="23"/>
        <v>46392.9</v>
      </c>
      <c r="AA103" s="82">
        <v>24.5</v>
      </c>
      <c r="AB103" s="84">
        <f t="shared" si="24"/>
        <v>1.55063291139212</v>
      </c>
      <c r="AC103" s="85">
        <v>0.2</v>
      </c>
      <c r="AD103" s="86"/>
      <c r="AE103" s="85"/>
      <c r="AF103" s="87"/>
    </row>
    <row r="104" s="42" customFormat="1" hidden="1" customHeight="1" spans="1:32">
      <c r="A104" s="78">
        <v>78</v>
      </c>
      <c r="B104" s="79">
        <v>46327</v>
      </c>
      <c r="C104" s="79"/>
      <c r="D104" s="68" t="str">
        <f>_xlfn.XLOOKUP(G104,'IRUP SITELIST'!N:N,'IRUP SITELIST'!K:K)</f>
        <v>Q1</v>
      </c>
      <c r="E104" s="68"/>
      <c r="F104" s="68" t="str">
        <f>_xlfn.XLOOKUP(G104,'IRUP SITELIST'!N:N,'IRUP SITELIST'!N:N)</f>
        <v>Angono Exchange</v>
      </c>
      <c r="G104" s="81" t="s">
        <v>326</v>
      </c>
      <c r="H104" s="69" t="str">
        <f>_xlfn.XLOOKUP(G104,'IRUP SITELIST'!N:N,'IRUP SITELIST'!N:N)</f>
        <v>Angono Exchange</v>
      </c>
      <c r="I104" s="82" t="s">
        <v>323</v>
      </c>
      <c r="J104" s="82" t="s">
        <v>155</v>
      </c>
      <c r="K104" s="82" t="s">
        <v>118</v>
      </c>
      <c r="L104" s="81">
        <v>23.8</v>
      </c>
      <c r="M104" s="82"/>
      <c r="N104" s="82">
        <f t="shared" si="18"/>
        <v>3.57</v>
      </c>
      <c r="O104" s="82" t="s">
        <v>157</v>
      </c>
      <c r="P104" s="83">
        <v>46340</v>
      </c>
      <c r="Q104" s="70">
        <v>1</v>
      </c>
      <c r="R104" s="93">
        <f>P104+Q104+6</f>
        <v>46347</v>
      </c>
      <c r="S104" s="72">
        <f t="shared" si="39"/>
        <v>46348</v>
      </c>
      <c r="T104" s="70">
        <v>35</v>
      </c>
      <c r="U104" s="93">
        <f t="shared" si="27"/>
        <v>46383</v>
      </c>
      <c r="V104" s="72">
        <f>U104+15</f>
        <v>46398</v>
      </c>
      <c r="W104" s="82">
        <v>2</v>
      </c>
      <c r="X104" s="82"/>
      <c r="Y104" s="73">
        <f t="shared" si="22"/>
        <v>4.76</v>
      </c>
      <c r="Z104" s="71">
        <f t="shared" si="23"/>
        <v>46402.76</v>
      </c>
      <c r="AA104" s="82">
        <v>23.8</v>
      </c>
      <c r="AB104" s="84">
        <f t="shared" si="24"/>
        <v>0.602226720647711</v>
      </c>
      <c r="AC104" s="85">
        <v>0.2</v>
      </c>
      <c r="AD104" s="86"/>
      <c r="AE104" s="85"/>
      <c r="AF104" s="87"/>
    </row>
    <row r="105" s="42" customFormat="1" hidden="1" customHeight="1" spans="1:32">
      <c r="A105" s="78">
        <v>128</v>
      </c>
      <c r="B105" s="79">
        <v>46327</v>
      </c>
      <c r="C105" s="79"/>
      <c r="D105" s="68">
        <f>_xlfn.XLOOKUP(G105,'IRUP SITELIST'!N:N,'IRUP SITELIST'!K:K)</f>
        <v>0</v>
      </c>
      <c r="E105" s="68"/>
      <c r="F105" s="68" t="str">
        <f>_xlfn.XLOOKUP(G105,'IRUP SITELIST'!N:N,'IRUP SITELIST'!N:N)</f>
        <v>PLDTMARATEL  TAMBO</v>
      </c>
      <c r="G105" s="82" t="s">
        <v>636</v>
      </c>
      <c r="H105" s="69" t="str">
        <f>_xlfn.XLOOKUP(G105,'IRUP SITELIST'!N:N,'IRUP SITELIST'!N:N)</f>
        <v>PLDTMARATEL  TAMBO</v>
      </c>
      <c r="I105" s="82" t="s">
        <v>634</v>
      </c>
      <c r="J105" s="82" t="s">
        <v>2139</v>
      </c>
      <c r="K105" s="82" t="s">
        <v>2110</v>
      </c>
      <c r="L105" s="82">
        <v>15.6</v>
      </c>
      <c r="M105" s="82"/>
      <c r="N105" s="82">
        <f t="shared" si="18"/>
        <v>2.34</v>
      </c>
      <c r="O105" s="82" t="s">
        <v>157</v>
      </c>
      <c r="P105" s="83">
        <v>46357</v>
      </c>
      <c r="Q105" s="70">
        <f t="shared" ref="Q105:Q150" si="40">ROUNDUP(N105/3,0)</f>
        <v>1</v>
      </c>
      <c r="R105" s="93">
        <f t="shared" ref="R105:R150" si="41">P105+Q105</f>
        <v>46358</v>
      </c>
      <c r="S105" s="72">
        <f>R105+2</f>
        <v>46360</v>
      </c>
      <c r="T105" s="70">
        <v>50</v>
      </c>
      <c r="U105" s="93">
        <f t="shared" si="27"/>
        <v>46410</v>
      </c>
      <c r="V105" s="72">
        <f t="shared" ref="V105:V168" si="42">U105+3</f>
        <v>46413</v>
      </c>
      <c r="W105" s="82"/>
      <c r="X105" s="82">
        <v>1</v>
      </c>
      <c r="Y105" s="73">
        <f t="shared" si="22"/>
        <v>6.24</v>
      </c>
      <c r="Z105" s="71">
        <f t="shared" si="23"/>
        <v>46419.24</v>
      </c>
      <c r="AA105" s="82">
        <v>15.6</v>
      </c>
      <c r="AB105" s="84">
        <f t="shared" si="24"/>
        <v>0.84415584415603</v>
      </c>
      <c r="AC105" s="85">
        <v>0.2</v>
      </c>
      <c r="AD105" s="86"/>
      <c r="AE105" s="85"/>
      <c r="AF105" s="87"/>
    </row>
    <row r="106" s="42" customFormat="1" hidden="1" customHeight="1" spans="1:32">
      <c r="A106" s="78">
        <v>113</v>
      </c>
      <c r="B106" s="79">
        <v>46327</v>
      </c>
      <c r="C106" s="79"/>
      <c r="D106" s="68">
        <f>_xlfn.XLOOKUP(G106,'IRUP SITELIST'!N:N,'IRUP SITELIST'!K:K)</f>
        <v>0</v>
      </c>
      <c r="E106" s="68"/>
      <c r="F106" s="68" t="str">
        <f>_xlfn.XLOOKUP(G106,'IRUP SITELIST'!N:N,'IRUP SITELIST'!N:N)</f>
        <v>Banate Sub-Exchange</v>
      </c>
      <c r="G106" s="82" t="s">
        <v>639</v>
      </c>
      <c r="H106" s="69" t="str">
        <f>_xlfn.XLOOKUP(G106,'IRUP SITELIST'!N:N,'IRUP SITELIST'!N:N)</f>
        <v>Banate Sub-Exchange</v>
      </c>
      <c r="I106" s="82" t="s">
        <v>637</v>
      </c>
      <c r="J106" s="82" t="s">
        <v>502</v>
      </c>
      <c r="K106" s="82" t="s">
        <v>2109</v>
      </c>
      <c r="L106" s="82">
        <v>10.3</v>
      </c>
      <c r="M106" s="82"/>
      <c r="N106" s="82">
        <f t="shared" si="18"/>
        <v>1.545</v>
      </c>
      <c r="O106" s="82" t="s">
        <v>157</v>
      </c>
      <c r="P106" s="83">
        <v>46357</v>
      </c>
      <c r="Q106" s="70">
        <f t="shared" si="40"/>
        <v>1</v>
      </c>
      <c r="R106" s="93">
        <f t="shared" si="41"/>
        <v>46358</v>
      </c>
      <c r="S106" s="72">
        <f t="shared" si="39"/>
        <v>46359</v>
      </c>
      <c r="T106" s="70">
        <v>50</v>
      </c>
      <c r="U106" s="93">
        <f t="shared" si="27"/>
        <v>46409</v>
      </c>
      <c r="V106" s="72">
        <f t="shared" si="42"/>
        <v>46412</v>
      </c>
      <c r="W106" s="82">
        <v>1</v>
      </c>
      <c r="X106" s="82"/>
      <c r="Y106" s="73">
        <f t="shared" si="22"/>
        <v>4.12</v>
      </c>
      <c r="Z106" s="71">
        <f t="shared" si="23"/>
        <v>46416.12</v>
      </c>
      <c r="AA106" s="82">
        <v>10.3</v>
      </c>
      <c r="AB106" s="84">
        <f t="shared" si="24"/>
        <v>0.723314606741307</v>
      </c>
      <c r="AC106" s="85">
        <v>0.2</v>
      </c>
      <c r="AD106" s="86"/>
      <c r="AE106" s="85"/>
      <c r="AF106" s="87"/>
    </row>
    <row r="107" s="42" customFormat="1" hidden="1" customHeight="1" spans="1:32">
      <c r="A107" s="78">
        <v>119</v>
      </c>
      <c r="B107" s="79">
        <v>46327</v>
      </c>
      <c r="C107" s="79"/>
      <c r="D107" s="68">
        <f>_xlfn.XLOOKUP(G107,'IRUP SITELIST'!N:N,'IRUP SITELIST'!K:K)</f>
        <v>0</v>
      </c>
      <c r="E107" s="68"/>
      <c r="F107" s="68" t="str">
        <f>_xlfn.XLOOKUP(G107,'IRUP SITELIST'!N:N,'IRUP SITELIST'!N:N)</f>
        <v>Dumangas Sub-Exchange</v>
      </c>
      <c r="G107" s="82" t="s">
        <v>642</v>
      </c>
      <c r="H107" s="69" t="str">
        <f>_xlfn.XLOOKUP(G107,'IRUP SITELIST'!N:N,'IRUP SITELIST'!N:N)</f>
        <v>Dumangas Sub-Exchange</v>
      </c>
      <c r="I107" s="82" t="s">
        <v>640</v>
      </c>
      <c r="J107" s="82" t="s">
        <v>502</v>
      </c>
      <c r="K107" s="82" t="s">
        <v>2109</v>
      </c>
      <c r="L107" s="82">
        <v>10.3</v>
      </c>
      <c r="M107" s="82"/>
      <c r="N107" s="82">
        <f t="shared" si="18"/>
        <v>1.545</v>
      </c>
      <c r="O107" s="82" t="s">
        <v>157</v>
      </c>
      <c r="P107" s="83">
        <v>46357</v>
      </c>
      <c r="Q107" s="70">
        <f t="shared" si="40"/>
        <v>1</v>
      </c>
      <c r="R107" s="93">
        <f t="shared" si="41"/>
        <v>46358</v>
      </c>
      <c r="S107" s="72">
        <f t="shared" si="39"/>
        <v>46359</v>
      </c>
      <c r="T107" s="70">
        <v>50</v>
      </c>
      <c r="U107" s="93">
        <f t="shared" si="27"/>
        <v>46409</v>
      </c>
      <c r="V107" s="72">
        <f t="shared" si="42"/>
        <v>46412</v>
      </c>
      <c r="W107" s="82">
        <v>1</v>
      </c>
      <c r="X107" s="82"/>
      <c r="Y107" s="73">
        <f t="shared" si="22"/>
        <v>4.12</v>
      </c>
      <c r="Z107" s="71">
        <f t="shared" si="23"/>
        <v>46416.12</v>
      </c>
      <c r="AA107" s="82">
        <v>10.3</v>
      </c>
      <c r="AB107" s="84">
        <f t="shared" si="24"/>
        <v>0.723314606741307</v>
      </c>
      <c r="AC107" s="85">
        <v>0.2</v>
      </c>
      <c r="AD107" s="86"/>
      <c r="AE107" s="85"/>
      <c r="AF107" s="87"/>
    </row>
    <row r="108" s="42" customFormat="1" hidden="1" customHeight="1" spans="1:32">
      <c r="A108" s="78">
        <v>120</v>
      </c>
      <c r="B108" s="79">
        <v>46327</v>
      </c>
      <c r="C108" s="79"/>
      <c r="D108" s="68">
        <f>_xlfn.XLOOKUP(G108,'IRUP SITELIST'!N:N,'IRUP SITELIST'!K:K)</f>
        <v>0</v>
      </c>
      <c r="E108" s="68"/>
      <c r="F108" s="68" t="str">
        <f>_xlfn.XLOOKUP(G108,'IRUP SITELIST'!N:N,'IRUP SITELIST'!N:N)</f>
        <v>Escalante Sub-Exchange</v>
      </c>
      <c r="G108" s="82" t="s">
        <v>645</v>
      </c>
      <c r="H108" s="69" t="str">
        <f>_xlfn.XLOOKUP(G108,'IRUP SITELIST'!N:N,'IRUP SITELIST'!N:N)</f>
        <v>Escalante Sub-Exchange</v>
      </c>
      <c r="I108" s="82" t="s">
        <v>643</v>
      </c>
      <c r="J108" s="82" t="s">
        <v>527</v>
      </c>
      <c r="K108" s="82" t="s">
        <v>2109</v>
      </c>
      <c r="L108" s="82">
        <v>10.2</v>
      </c>
      <c r="M108" s="82"/>
      <c r="N108" s="82">
        <f t="shared" si="18"/>
        <v>1.53</v>
      </c>
      <c r="O108" s="82" t="s">
        <v>157</v>
      </c>
      <c r="P108" s="83">
        <v>46357</v>
      </c>
      <c r="Q108" s="70">
        <f t="shared" si="40"/>
        <v>1</v>
      </c>
      <c r="R108" s="93">
        <f t="shared" si="41"/>
        <v>46358</v>
      </c>
      <c r="S108" s="72">
        <f t="shared" si="39"/>
        <v>46359</v>
      </c>
      <c r="T108" s="70">
        <v>50</v>
      </c>
      <c r="U108" s="93">
        <f t="shared" si="27"/>
        <v>46409</v>
      </c>
      <c r="V108" s="72">
        <f t="shared" si="42"/>
        <v>46412</v>
      </c>
      <c r="W108" s="82">
        <v>1</v>
      </c>
      <c r="X108" s="82"/>
      <c r="Y108" s="73">
        <f t="shared" si="22"/>
        <v>4.08</v>
      </c>
      <c r="Z108" s="71">
        <f t="shared" si="23"/>
        <v>46416.08</v>
      </c>
      <c r="AA108" s="82">
        <v>10.2</v>
      </c>
      <c r="AB108" s="84">
        <f t="shared" si="24"/>
        <v>0.72033898305067</v>
      </c>
      <c r="AC108" s="85">
        <v>0.2</v>
      </c>
      <c r="AD108" s="86"/>
      <c r="AE108" s="85"/>
      <c r="AF108" s="87"/>
    </row>
    <row r="109" s="42" customFormat="1" hidden="1" customHeight="1" spans="1:32">
      <c r="A109" s="78">
        <v>85</v>
      </c>
      <c r="B109" s="79">
        <v>46327</v>
      </c>
      <c r="C109" s="79"/>
      <c r="D109" s="68">
        <f>_xlfn.XLOOKUP(G109,'IRUP SITELIST'!N:N,'IRUP SITELIST'!K:K)</f>
        <v>0</v>
      </c>
      <c r="E109" s="68"/>
      <c r="F109" s="68" t="str">
        <f>_xlfn.XLOOKUP(G109,'IRUP SITELIST'!N:N,'IRUP SITELIST'!N:N)</f>
        <v>South Cebu Exchange</v>
      </c>
      <c r="G109" s="82" t="s">
        <v>650</v>
      </c>
      <c r="H109" s="69" t="str">
        <f>_xlfn.XLOOKUP(G109,'IRUP SITELIST'!N:N,'IRUP SITELIST'!N:N)</f>
        <v>South Cebu Exchange</v>
      </c>
      <c r="I109" s="82" t="s">
        <v>646</v>
      </c>
      <c r="J109" s="82" t="s">
        <v>647</v>
      </c>
      <c r="K109" s="82" t="s">
        <v>2109</v>
      </c>
      <c r="L109" s="82">
        <v>197</v>
      </c>
      <c r="M109" s="82"/>
      <c r="N109" s="82">
        <f t="shared" si="18"/>
        <v>29.55</v>
      </c>
      <c r="O109" s="82" t="s">
        <v>157</v>
      </c>
      <c r="P109" s="83">
        <v>46357</v>
      </c>
      <c r="Q109" s="70">
        <f t="shared" si="40"/>
        <v>10</v>
      </c>
      <c r="R109" s="93">
        <f t="shared" si="41"/>
        <v>46367</v>
      </c>
      <c r="S109" s="72">
        <f t="shared" si="39"/>
        <v>46368</v>
      </c>
      <c r="T109" s="70">
        <v>50</v>
      </c>
      <c r="U109" s="93">
        <f t="shared" si="27"/>
        <v>46418</v>
      </c>
      <c r="V109" s="72">
        <f t="shared" si="42"/>
        <v>46421</v>
      </c>
      <c r="W109" s="82"/>
      <c r="X109" s="82">
        <v>3</v>
      </c>
      <c r="Y109" s="73">
        <f t="shared" si="22"/>
        <v>26.2666666666667</v>
      </c>
      <c r="Z109" s="71">
        <f t="shared" si="23"/>
        <v>46447.2666666667</v>
      </c>
      <c r="AA109" s="82">
        <v>197</v>
      </c>
      <c r="AB109" s="84">
        <f t="shared" si="24"/>
        <v>3.36560364464653</v>
      </c>
      <c r="AC109" s="85">
        <v>1</v>
      </c>
      <c r="AD109" s="86"/>
      <c r="AE109" s="85"/>
      <c r="AF109" s="87"/>
    </row>
    <row r="110" s="42" customFormat="1" hidden="1" customHeight="1" spans="1:32">
      <c r="A110" s="78">
        <v>88</v>
      </c>
      <c r="B110" s="79">
        <v>46327</v>
      </c>
      <c r="C110" s="79"/>
      <c r="D110" s="68">
        <f>_xlfn.XLOOKUP(G110,'IRUP SITELIST'!N:N,'IRUP SITELIST'!K:K)</f>
        <v>0</v>
      </c>
      <c r="E110" s="68"/>
      <c r="F110" s="68" t="str">
        <f>_xlfn.XLOOKUP(G110,'IRUP SITELIST'!N:N,'IRUP SITELIST'!N:N)</f>
        <v>Davao Metro Exchange</v>
      </c>
      <c r="G110" s="82" t="s">
        <v>652</v>
      </c>
      <c r="H110" s="69" t="str">
        <f>_xlfn.XLOOKUP(G110,'IRUP SITELIST'!N:N,'IRUP SITELIST'!N:N)</f>
        <v>Davao Metro Exchange</v>
      </c>
      <c r="I110" s="82" t="s">
        <v>608</v>
      </c>
      <c r="J110" s="82" t="s">
        <v>609</v>
      </c>
      <c r="K110" s="82" t="s">
        <v>2111</v>
      </c>
      <c r="L110" s="82">
        <v>195.8</v>
      </c>
      <c r="M110" s="82"/>
      <c r="N110" s="82">
        <f t="shared" si="18"/>
        <v>29.37</v>
      </c>
      <c r="O110" s="82" t="s">
        <v>157</v>
      </c>
      <c r="P110" s="83">
        <v>46357</v>
      </c>
      <c r="Q110" s="70">
        <f t="shared" si="40"/>
        <v>10</v>
      </c>
      <c r="R110" s="93">
        <f t="shared" si="41"/>
        <v>46367</v>
      </c>
      <c r="S110" s="72">
        <f>R110+2</f>
        <v>46369</v>
      </c>
      <c r="T110" s="70">
        <v>50</v>
      </c>
      <c r="U110" s="93">
        <f t="shared" si="27"/>
        <v>46419</v>
      </c>
      <c r="V110" s="72">
        <f t="shared" si="42"/>
        <v>46422</v>
      </c>
      <c r="W110" s="82">
        <v>2</v>
      </c>
      <c r="X110" s="82"/>
      <c r="Y110" s="73">
        <f t="shared" si="22"/>
        <v>39.16</v>
      </c>
      <c r="Z110" s="71">
        <f t="shared" si="23"/>
        <v>46461.16</v>
      </c>
      <c r="AA110" s="82">
        <v>195.8</v>
      </c>
      <c r="AB110" s="84">
        <f t="shared" si="24"/>
        <v>2.32210626185939</v>
      </c>
      <c r="AC110" s="85">
        <v>1</v>
      </c>
      <c r="AD110" s="86"/>
      <c r="AE110" s="85"/>
      <c r="AF110" s="87"/>
    </row>
    <row r="111" s="42" customFormat="1" hidden="1" customHeight="1" spans="1:32">
      <c r="A111" s="78">
        <v>89</v>
      </c>
      <c r="B111" s="79">
        <v>46327</v>
      </c>
      <c r="C111" s="79"/>
      <c r="D111" s="68">
        <f>_xlfn.XLOOKUP(G111,'IRUP SITELIST'!N:N,'IRUP SITELIST'!K:K)</f>
        <v>0</v>
      </c>
      <c r="E111" s="68"/>
      <c r="F111" s="68" t="str">
        <f>_xlfn.XLOOKUP(G111,'IRUP SITELIST'!N:N,'IRUP SITELIST'!N:N)</f>
        <v>Sasa Sub-Exchange</v>
      </c>
      <c r="G111" s="82" t="s">
        <v>654</v>
      </c>
      <c r="H111" s="69" t="str">
        <f>_xlfn.XLOOKUP(G111,'IRUP SITELIST'!N:N,'IRUP SITELIST'!N:N)</f>
        <v>Sasa Sub-Exchange</v>
      </c>
      <c r="I111" s="82" t="s">
        <v>608</v>
      </c>
      <c r="J111" s="82" t="s">
        <v>609</v>
      </c>
      <c r="K111" s="82" t="s">
        <v>2111</v>
      </c>
      <c r="L111" s="82">
        <v>132.3</v>
      </c>
      <c r="M111" s="82"/>
      <c r="N111" s="82">
        <f t="shared" si="18"/>
        <v>19.845</v>
      </c>
      <c r="O111" s="82" t="s">
        <v>157</v>
      </c>
      <c r="P111" s="83">
        <v>46357</v>
      </c>
      <c r="Q111" s="70">
        <f t="shared" si="40"/>
        <v>7</v>
      </c>
      <c r="R111" s="93">
        <f t="shared" si="41"/>
        <v>46364</v>
      </c>
      <c r="S111" s="72">
        <f>R111+2</f>
        <v>46366</v>
      </c>
      <c r="T111" s="70">
        <v>50</v>
      </c>
      <c r="U111" s="93">
        <f t="shared" si="27"/>
        <v>46416</v>
      </c>
      <c r="V111" s="72">
        <f t="shared" si="42"/>
        <v>46419</v>
      </c>
      <c r="W111" s="82">
        <v>2</v>
      </c>
      <c r="X111" s="82"/>
      <c r="Y111" s="73">
        <f t="shared" si="22"/>
        <v>26.46</v>
      </c>
      <c r="Z111" s="71">
        <f t="shared" si="23"/>
        <v>46445.46</v>
      </c>
      <c r="AA111" s="82">
        <v>132.3</v>
      </c>
      <c r="AB111" s="84">
        <f t="shared" si="24"/>
        <v>2.24541751527502</v>
      </c>
      <c r="AC111" s="85">
        <v>1</v>
      </c>
      <c r="AD111" s="86"/>
      <c r="AE111" s="85"/>
      <c r="AF111" s="87"/>
    </row>
    <row r="112" s="42" customFormat="1" hidden="1" customHeight="1" spans="1:32">
      <c r="A112" s="78">
        <v>95</v>
      </c>
      <c r="B112" s="79">
        <v>46327</v>
      </c>
      <c r="C112" s="79"/>
      <c r="D112" s="68" t="str">
        <f>_xlfn.XLOOKUP(G112,'IRUP SITELIST'!N:N,'IRUP SITELIST'!K:K)</f>
        <v>NY RFE</v>
      </c>
      <c r="E112" s="68"/>
      <c r="F112" s="68" t="str">
        <f>_xlfn.XLOOKUP(G112,'IRUP SITELIST'!N:N,'IRUP SITELIST'!N:N)</f>
        <v>Alfonso</v>
      </c>
      <c r="G112" s="82" t="s">
        <v>655</v>
      </c>
      <c r="H112" s="69" t="str">
        <f>_xlfn.XLOOKUP(G112,'IRUP SITELIST'!N:N,'IRUP SITELIST'!N:N)</f>
        <v>Alfonso</v>
      </c>
      <c r="I112" s="82" t="s">
        <v>655</v>
      </c>
      <c r="J112" s="82" t="s">
        <v>591</v>
      </c>
      <c r="K112" s="82" t="s">
        <v>2138</v>
      </c>
      <c r="L112" s="82">
        <v>8.9</v>
      </c>
      <c r="M112" s="82"/>
      <c r="N112" s="82">
        <f t="shared" si="18"/>
        <v>1.335</v>
      </c>
      <c r="O112" s="82" t="s">
        <v>157</v>
      </c>
      <c r="P112" s="83">
        <v>46346</v>
      </c>
      <c r="Q112" s="70">
        <f t="shared" si="40"/>
        <v>1</v>
      </c>
      <c r="R112" s="93">
        <f t="shared" si="41"/>
        <v>46347</v>
      </c>
      <c r="S112" s="72">
        <f t="shared" ref="S112:S124" si="43">R112+1</f>
        <v>46348</v>
      </c>
      <c r="T112" s="70">
        <v>50</v>
      </c>
      <c r="U112" s="93">
        <f t="shared" si="27"/>
        <v>46398</v>
      </c>
      <c r="V112" s="72">
        <f t="shared" si="42"/>
        <v>46401</v>
      </c>
      <c r="W112" s="82">
        <v>1</v>
      </c>
      <c r="X112" s="82"/>
      <c r="Y112" s="73">
        <f t="shared" si="22"/>
        <v>3.56</v>
      </c>
      <c r="Z112" s="71">
        <f t="shared" si="23"/>
        <v>46404.56</v>
      </c>
      <c r="AA112" s="82">
        <v>8.9</v>
      </c>
      <c r="AB112" s="84">
        <f t="shared" si="24"/>
        <v>0.678353658536826</v>
      </c>
      <c r="AC112" s="85">
        <v>0.2</v>
      </c>
      <c r="AD112" s="86"/>
      <c r="AE112" s="85"/>
      <c r="AF112" s="87"/>
    </row>
    <row r="113" s="42" customFormat="1" hidden="1" customHeight="1" spans="1:32">
      <c r="A113" s="78">
        <v>98</v>
      </c>
      <c r="B113" s="79">
        <v>46327</v>
      </c>
      <c r="C113" s="79"/>
      <c r="D113" s="68" t="str">
        <f>_xlfn.XLOOKUP(G113,'IRUP SITELIST'!N:N,'IRUP SITELIST'!K:K)</f>
        <v>NY RFE</v>
      </c>
      <c r="E113" s="68"/>
      <c r="F113" s="68" t="str">
        <f>_xlfn.XLOOKUP(G113,'IRUP SITELIST'!N:N,'IRUP SITELIST'!N:N)</f>
        <v>Boac</v>
      </c>
      <c r="G113" s="82" t="s">
        <v>660</v>
      </c>
      <c r="H113" s="69" t="str">
        <f>_xlfn.XLOOKUP(G113,'IRUP SITELIST'!N:N,'IRUP SITELIST'!N:N)</f>
        <v>Boac</v>
      </c>
      <c r="I113" s="82" t="s">
        <v>657</v>
      </c>
      <c r="J113" s="82" t="s">
        <v>658</v>
      </c>
      <c r="K113" s="82" t="s">
        <v>2138</v>
      </c>
      <c r="L113" s="82">
        <v>8.9</v>
      </c>
      <c r="M113" s="82"/>
      <c r="N113" s="82">
        <f t="shared" si="18"/>
        <v>1.335</v>
      </c>
      <c r="O113" s="82" t="s">
        <v>157</v>
      </c>
      <c r="P113" s="83">
        <v>46346</v>
      </c>
      <c r="Q113" s="70">
        <f t="shared" si="40"/>
        <v>1</v>
      </c>
      <c r="R113" s="93">
        <f t="shared" si="41"/>
        <v>46347</v>
      </c>
      <c r="S113" s="72">
        <f t="shared" si="43"/>
        <v>46348</v>
      </c>
      <c r="T113" s="70">
        <v>50</v>
      </c>
      <c r="U113" s="93">
        <f t="shared" si="27"/>
        <v>46398</v>
      </c>
      <c r="V113" s="72">
        <f t="shared" si="42"/>
        <v>46401</v>
      </c>
      <c r="W113" s="82">
        <v>1</v>
      </c>
      <c r="X113" s="82"/>
      <c r="Y113" s="73">
        <f t="shared" si="22"/>
        <v>3.56</v>
      </c>
      <c r="Z113" s="71">
        <f t="shared" si="23"/>
        <v>46404.56</v>
      </c>
      <c r="AA113" s="82">
        <v>8.9</v>
      </c>
      <c r="AB113" s="84">
        <f t="shared" si="24"/>
        <v>0.678353658536826</v>
      </c>
      <c r="AC113" s="85">
        <v>0.2</v>
      </c>
      <c r="AD113" s="86"/>
      <c r="AE113" s="85"/>
      <c r="AF113" s="87"/>
    </row>
    <row r="114" s="42" customFormat="1" hidden="1" customHeight="1" spans="1:32">
      <c r="A114" s="78">
        <v>99</v>
      </c>
      <c r="B114" s="79">
        <v>46327</v>
      </c>
      <c r="C114" s="79"/>
      <c r="D114" s="68" t="str">
        <f>_xlfn.XLOOKUP(G114,'IRUP SITELIST'!N:N,'IRUP SITELIST'!K:K)</f>
        <v>NY RFE</v>
      </c>
      <c r="E114" s="68"/>
      <c r="F114" s="68" t="str">
        <f>_xlfn.XLOOKUP(G114,'IRUP SITELIST'!N:N,'IRUP SITELIST'!N:N)</f>
        <v>Boac BO</v>
      </c>
      <c r="G114" s="82" t="s">
        <v>662</v>
      </c>
      <c r="H114" s="69" t="str">
        <f>_xlfn.XLOOKUP(G114,'IRUP SITELIST'!N:N,'IRUP SITELIST'!N:N)</f>
        <v>Boac BO</v>
      </c>
      <c r="I114" s="82" t="s">
        <v>660</v>
      </c>
      <c r="J114" s="82" t="s">
        <v>658</v>
      </c>
      <c r="K114" s="82" t="s">
        <v>2138</v>
      </c>
      <c r="L114" s="82">
        <v>8.9</v>
      </c>
      <c r="M114" s="82"/>
      <c r="N114" s="82">
        <f t="shared" si="18"/>
        <v>1.335</v>
      </c>
      <c r="O114" s="82" t="s">
        <v>157</v>
      </c>
      <c r="P114" s="83">
        <v>46346</v>
      </c>
      <c r="Q114" s="70">
        <f t="shared" si="40"/>
        <v>1</v>
      </c>
      <c r="R114" s="93">
        <f t="shared" si="41"/>
        <v>46347</v>
      </c>
      <c r="S114" s="72">
        <f t="shared" si="43"/>
        <v>46348</v>
      </c>
      <c r="T114" s="70">
        <v>50</v>
      </c>
      <c r="U114" s="93">
        <f t="shared" si="27"/>
        <v>46398</v>
      </c>
      <c r="V114" s="72">
        <f t="shared" si="42"/>
        <v>46401</v>
      </c>
      <c r="W114" s="82">
        <v>1</v>
      </c>
      <c r="X114" s="82"/>
      <c r="Y114" s="73">
        <f t="shared" si="22"/>
        <v>3.56</v>
      </c>
      <c r="Z114" s="71">
        <f t="shared" si="23"/>
        <v>46404.56</v>
      </c>
      <c r="AA114" s="82">
        <v>8.9</v>
      </c>
      <c r="AB114" s="84">
        <f t="shared" si="24"/>
        <v>0.678353658536826</v>
      </c>
      <c r="AC114" s="85">
        <v>0.2</v>
      </c>
      <c r="AD114" s="86"/>
      <c r="AE114" s="85"/>
      <c r="AF114" s="87"/>
    </row>
    <row r="115" s="42" customFormat="1" hidden="1" customHeight="1" spans="1:32">
      <c r="A115" s="78">
        <v>100</v>
      </c>
      <c r="B115" s="79">
        <v>46327</v>
      </c>
      <c r="C115" s="79"/>
      <c r="D115" s="68" t="str">
        <f>_xlfn.XLOOKUP(G115,'IRUP SITELIST'!N:N,'IRUP SITELIST'!K:K)</f>
        <v>Q2</v>
      </c>
      <c r="E115" s="68"/>
      <c r="F115" s="68" t="str">
        <f>_xlfn.XLOOKUP(G115,'IRUP SITELIST'!N:N,'IRUP SITELIST'!N:N)</f>
        <v>Canlubang EMD Van</v>
      </c>
      <c r="G115" s="82" t="s">
        <v>665</v>
      </c>
      <c r="H115" s="69" t="str">
        <f>_xlfn.XLOOKUP(G115,'IRUP SITELIST'!N:N,'IRUP SITELIST'!N:N)</f>
        <v>Canlubang EMD Van</v>
      </c>
      <c r="I115" s="82" t="s">
        <v>663</v>
      </c>
      <c r="J115" s="82" t="s">
        <v>366</v>
      </c>
      <c r="K115" s="82" t="s">
        <v>2138</v>
      </c>
      <c r="L115" s="82">
        <v>8.9</v>
      </c>
      <c r="M115" s="82"/>
      <c r="N115" s="82">
        <f t="shared" si="18"/>
        <v>1.335</v>
      </c>
      <c r="O115" s="82" t="s">
        <v>157</v>
      </c>
      <c r="P115" s="83">
        <v>46346</v>
      </c>
      <c r="Q115" s="70">
        <f t="shared" si="40"/>
        <v>1</v>
      </c>
      <c r="R115" s="93">
        <f t="shared" si="41"/>
        <v>46347</v>
      </c>
      <c r="S115" s="72">
        <f t="shared" si="43"/>
        <v>46348</v>
      </c>
      <c r="T115" s="70">
        <v>50</v>
      </c>
      <c r="U115" s="93">
        <f t="shared" si="27"/>
        <v>46398</v>
      </c>
      <c r="V115" s="72">
        <f t="shared" si="42"/>
        <v>46401</v>
      </c>
      <c r="W115" s="82">
        <v>1</v>
      </c>
      <c r="X115" s="82"/>
      <c r="Y115" s="73">
        <f t="shared" si="22"/>
        <v>3.56</v>
      </c>
      <c r="Z115" s="71">
        <f t="shared" si="23"/>
        <v>46404.56</v>
      </c>
      <c r="AA115" s="82">
        <v>8.9</v>
      </c>
      <c r="AB115" s="84">
        <f t="shared" si="24"/>
        <v>0.678353658536826</v>
      </c>
      <c r="AC115" s="85">
        <v>0.2</v>
      </c>
      <c r="AD115" s="86"/>
      <c r="AE115" s="85"/>
      <c r="AF115" s="87"/>
    </row>
    <row r="116" s="42" customFormat="1" hidden="1" customHeight="1" spans="1:32">
      <c r="A116" s="78">
        <v>101</v>
      </c>
      <c r="B116" s="79">
        <v>46327</v>
      </c>
      <c r="C116" s="79"/>
      <c r="D116" s="68" t="str">
        <f>_xlfn.XLOOKUP(G116,'IRUP SITELIST'!N:N,'IRUP SITELIST'!K:K)</f>
        <v>Q2</v>
      </c>
      <c r="E116" s="68"/>
      <c r="F116" s="68" t="str">
        <f>_xlfn.XLOOKUP(G116,'IRUP SITELIST'!N:N,'IRUP SITELIST'!N:N)</f>
        <v>Digitel Daet</v>
      </c>
      <c r="G116" s="82" t="s">
        <v>669</v>
      </c>
      <c r="H116" s="69" t="str">
        <f>_xlfn.XLOOKUP(G116,'IRUP SITELIST'!N:N,'IRUP SITELIST'!N:N)</f>
        <v>Digitel Daet</v>
      </c>
      <c r="I116" s="82" t="s">
        <v>666</v>
      </c>
      <c r="J116" s="82" t="s">
        <v>667</v>
      </c>
      <c r="K116" s="82" t="s">
        <v>2138</v>
      </c>
      <c r="L116" s="82">
        <v>8.9</v>
      </c>
      <c r="M116" s="82"/>
      <c r="N116" s="82">
        <f t="shared" si="18"/>
        <v>1.335</v>
      </c>
      <c r="O116" s="82" t="s">
        <v>157</v>
      </c>
      <c r="P116" s="83">
        <v>46346</v>
      </c>
      <c r="Q116" s="70">
        <f t="shared" si="40"/>
        <v>1</v>
      </c>
      <c r="R116" s="93">
        <f t="shared" si="41"/>
        <v>46347</v>
      </c>
      <c r="S116" s="72">
        <f t="shared" si="43"/>
        <v>46348</v>
      </c>
      <c r="T116" s="70">
        <v>50</v>
      </c>
      <c r="U116" s="93">
        <f t="shared" si="27"/>
        <v>46398</v>
      </c>
      <c r="V116" s="72">
        <f t="shared" si="42"/>
        <v>46401</v>
      </c>
      <c r="W116" s="82">
        <v>1</v>
      </c>
      <c r="X116" s="82"/>
      <c r="Y116" s="73">
        <f t="shared" si="22"/>
        <v>3.56</v>
      </c>
      <c r="Z116" s="71">
        <f t="shared" si="23"/>
        <v>46404.56</v>
      </c>
      <c r="AA116" s="82">
        <v>8.9</v>
      </c>
      <c r="AB116" s="84">
        <f t="shared" si="24"/>
        <v>0.678353658536826</v>
      </c>
      <c r="AC116" s="85">
        <v>0.2</v>
      </c>
      <c r="AD116" s="86"/>
      <c r="AE116" s="85"/>
      <c r="AF116" s="87"/>
    </row>
    <row r="117" s="42" customFormat="1" hidden="1" customHeight="1" spans="1:32">
      <c r="A117" s="78">
        <v>103</v>
      </c>
      <c r="B117" s="79">
        <v>46327</v>
      </c>
      <c r="C117" s="79"/>
      <c r="D117" s="68" t="str">
        <f>_xlfn.XLOOKUP(G117,'IRUP SITELIST'!N:N,'IRUP SITELIST'!K:K)</f>
        <v>NY RFE</v>
      </c>
      <c r="E117" s="68"/>
      <c r="F117" s="68" t="str">
        <f>_xlfn.XLOOKUP(G117,'IRUP SITELIST'!N:N,'IRUP SITELIST'!N:N)</f>
        <v>General Trias</v>
      </c>
      <c r="G117" s="82" t="s">
        <v>670</v>
      </c>
      <c r="H117" s="69" t="str">
        <f>_xlfn.XLOOKUP(G117,'IRUP SITELIST'!N:N,'IRUP SITELIST'!N:N)</f>
        <v>General Trias</v>
      </c>
      <c r="I117" s="82" t="s">
        <v>670</v>
      </c>
      <c r="J117" s="82" t="s">
        <v>591</v>
      </c>
      <c r="K117" s="82" t="s">
        <v>2138</v>
      </c>
      <c r="L117" s="82">
        <v>8.9</v>
      </c>
      <c r="M117" s="82"/>
      <c r="N117" s="82">
        <f t="shared" si="18"/>
        <v>1.335</v>
      </c>
      <c r="O117" s="82" t="s">
        <v>157</v>
      </c>
      <c r="P117" s="83">
        <v>46346</v>
      </c>
      <c r="Q117" s="70">
        <f t="shared" si="40"/>
        <v>1</v>
      </c>
      <c r="R117" s="93">
        <f t="shared" si="41"/>
        <v>46347</v>
      </c>
      <c r="S117" s="72">
        <f t="shared" si="43"/>
        <v>46348</v>
      </c>
      <c r="T117" s="70">
        <v>50</v>
      </c>
      <c r="U117" s="93">
        <f t="shared" si="27"/>
        <v>46398</v>
      </c>
      <c r="V117" s="72">
        <f t="shared" si="42"/>
        <v>46401</v>
      </c>
      <c r="W117" s="82">
        <v>1</v>
      </c>
      <c r="X117" s="82"/>
      <c r="Y117" s="73">
        <f t="shared" si="22"/>
        <v>3.56</v>
      </c>
      <c r="Z117" s="71">
        <f t="shared" si="23"/>
        <v>46404.56</v>
      </c>
      <c r="AA117" s="82">
        <v>8.9</v>
      </c>
      <c r="AB117" s="84">
        <f t="shared" si="24"/>
        <v>0.678353658536826</v>
      </c>
      <c r="AC117" s="85">
        <v>0.2</v>
      </c>
      <c r="AD117" s="86"/>
      <c r="AE117" s="85"/>
      <c r="AF117" s="87"/>
    </row>
    <row r="118" s="42" customFormat="1" hidden="1" customHeight="1" spans="1:32">
      <c r="A118" s="78">
        <v>104</v>
      </c>
      <c r="B118" s="79">
        <v>46327</v>
      </c>
      <c r="C118" s="79"/>
      <c r="D118" s="68" t="e">
        <f>_xlfn.XLOOKUP(G118,'IRUP SITELIST'!N:N,'IRUP SITELIST'!K:K)</f>
        <v>#N/A</v>
      </c>
      <c r="E118" s="68"/>
      <c r="F118" s="68" t="e">
        <f>_xlfn.XLOOKUP(G118,'IRUP SITELIST'!N:N,'IRUP SITELIST'!N:N)</f>
        <v>#N/A</v>
      </c>
      <c r="G118" s="82" t="s">
        <v>569</v>
      </c>
      <c r="H118" s="69" t="e">
        <f>_xlfn.XLOOKUP(G118,'IRUP SITELIST'!N:N,'IRUP SITELIST'!N:N)</f>
        <v>#N/A</v>
      </c>
      <c r="I118" s="82" t="s">
        <v>569</v>
      </c>
      <c r="J118" s="82" t="s">
        <v>485</v>
      </c>
      <c r="K118" s="82" t="s">
        <v>2138</v>
      </c>
      <c r="L118" s="82">
        <v>8.9</v>
      </c>
      <c r="M118" s="82"/>
      <c r="N118" s="82">
        <f t="shared" si="18"/>
        <v>1.335</v>
      </c>
      <c r="O118" s="82" t="s">
        <v>157</v>
      </c>
      <c r="P118" s="83">
        <v>46346</v>
      </c>
      <c r="Q118" s="70">
        <f t="shared" si="40"/>
        <v>1</v>
      </c>
      <c r="R118" s="93">
        <f t="shared" si="41"/>
        <v>46347</v>
      </c>
      <c r="S118" s="72">
        <f t="shared" si="43"/>
        <v>46348</v>
      </c>
      <c r="T118" s="70">
        <v>50</v>
      </c>
      <c r="U118" s="93">
        <f t="shared" si="27"/>
        <v>46398</v>
      </c>
      <c r="V118" s="72">
        <f t="shared" si="42"/>
        <v>46401</v>
      </c>
      <c r="W118" s="82">
        <v>1</v>
      </c>
      <c r="X118" s="82"/>
      <c r="Y118" s="73">
        <f t="shared" si="22"/>
        <v>3.56</v>
      </c>
      <c r="Z118" s="71">
        <f t="shared" si="23"/>
        <v>46404.56</v>
      </c>
      <c r="AA118" s="82">
        <v>8.9</v>
      </c>
      <c r="AB118" s="84">
        <f t="shared" si="24"/>
        <v>0.678353658536826</v>
      </c>
      <c r="AC118" s="85">
        <v>0.2</v>
      </c>
      <c r="AD118" s="86"/>
      <c r="AE118" s="85"/>
      <c r="AF118" s="87"/>
    </row>
    <row r="119" s="42" customFormat="1" hidden="1" customHeight="1" spans="1:32">
      <c r="A119" s="78">
        <v>105</v>
      </c>
      <c r="B119" s="79">
        <v>46327</v>
      </c>
      <c r="C119" s="79"/>
      <c r="D119" s="68" t="str">
        <f>_xlfn.XLOOKUP(G119,'IRUP SITELIST'!N:N,'IRUP SITELIST'!K:K)</f>
        <v>Q2</v>
      </c>
      <c r="E119" s="68"/>
      <c r="F119" s="68" t="str">
        <f>_xlfn.XLOOKUP(G119,'IRUP SITELIST'!N:N,'IRUP SITELIST'!N:N)</f>
        <v>Pila Rural Exchange</v>
      </c>
      <c r="G119" s="82" t="s">
        <v>674</v>
      </c>
      <c r="H119" s="69" t="str">
        <f>_xlfn.XLOOKUP(G119,'IRUP SITELIST'!N:N,'IRUP SITELIST'!N:N)</f>
        <v>Pila Rural Exchange</v>
      </c>
      <c r="I119" s="82" t="s">
        <v>672</v>
      </c>
      <c r="J119" s="82" t="s">
        <v>366</v>
      </c>
      <c r="K119" s="82" t="s">
        <v>2138</v>
      </c>
      <c r="L119" s="82">
        <v>8.9</v>
      </c>
      <c r="M119" s="82"/>
      <c r="N119" s="82">
        <f t="shared" si="18"/>
        <v>1.335</v>
      </c>
      <c r="O119" s="82" t="s">
        <v>157</v>
      </c>
      <c r="P119" s="83">
        <v>46346</v>
      </c>
      <c r="Q119" s="70">
        <f t="shared" si="40"/>
        <v>1</v>
      </c>
      <c r="R119" s="93">
        <f t="shared" si="41"/>
        <v>46347</v>
      </c>
      <c r="S119" s="72">
        <f t="shared" si="43"/>
        <v>46348</v>
      </c>
      <c r="T119" s="70">
        <v>50</v>
      </c>
      <c r="U119" s="93">
        <f t="shared" si="27"/>
        <v>46398</v>
      </c>
      <c r="V119" s="72">
        <f t="shared" si="42"/>
        <v>46401</v>
      </c>
      <c r="W119" s="82"/>
      <c r="X119" s="82">
        <v>1</v>
      </c>
      <c r="Y119" s="73">
        <f t="shared" si="22"/>
        <v>3.56</v>
      </c>
      <c r="Z119" s="71">
        <f t="shared" si="23"/>
        <v>46404.56</v>
      </c>
      <c r="AA119" s="82">
        <v>8.9</v>
      </c>
      <c r="AB119" s="84">
        <f t="shared" si="24"/>
        <v>0.678353658536826</v>
      </c>
      <c r="AC119" s="85">
        <v>0.2</v>
      </c>
      <c r="AD119" s="86"/>
      <c r="AE119" s="85"/>
      <c r="AF119" s="87"/>
    </row>
    <row r="120" s="42" customFormat="1" hidden="1" customHeight="1" spans="1:32">
      <c r="A120" s="78">
        <v>108</v>
      </c>
      <c r="B120" s="79">
        <v>46327</v>
      </c>
      <c r="C120" s="79"/>
      <c r="D120" s="68" t="str">
        <f>_xlfn.XLOOKUP(G120,'IRUP SITELIST'!N:N,'IRUP SITELIST'!K:K)</f>
        <v>NY RFE</v>
      </c>
      <c r="E120" s="68"/>
      <c r="F120" s="68" t="str">
        <f>_xlfn.XLOOKUP(G120,'IRUP SITELIST'!N:N,'IRUP SITELIST'!N:N)</f>
        <v>Taal</v>
      </c>
      <c r="G120" s="82" t="s">
        <v>675</v>
      </c>
      <c r="H120" s="69" t="str">
        <f>_xlfn.XLOOKUP(G120,'IRUP SITELIST'!N:N,'IRUP SITELIST'!N:N)</f>
        <v>Taal</v>
      </c>
      <c r="I120" s="82" t="s">
        <v>675</v>
      </c>
      <c r="J120" s="82" t="s">
        <v>485</v>
      </c>
      <c r="K120" s="82" t="s">
        <v>2138</v>
      </c>
      <c r="L120" s="82">
        <v>8.9</v>
      </c>
      <c r="M120" s="82"/>
      <c r="N120" s="82">
        <f t="shared" si="18"/>
        <v>1.335</v>
      </c>
      <c r="O120" s="82" t="s">
        <v>157</v>
      </c>
      <c r="P120" s="83">
        <v>46346</v>
      </c>
      <c r="Q120" s="70">
        <f t="shared" si="40"/>
        <v>1</v>
      </c>
      <c r="R120" s="93">
        <f t="shared" si="41"/>
        <v>46347</v>
      </c>
      <c r="S120" s="72">
        <f t="shared" si="43"/>
        <v>46348</v>
      </c>
      <c r="T120" s="70">
        <v>50</v>
      </c>
      <c r="U120" s="93">
        <f t="shared" si="27"/>
        <v>46398</v>
      </c>
      <c r="V120" s="72">
        <f t="shared" si="42"/>
        <v>46401</v>
      </c>
      <c r="W120" s="82"/>
      <c r="X120" s="82">
        <v>1</v>
      </c>
      <c r="Y120" s="73">
        <f t="shared" si="22"/>
        <v>3.56</v>
      </c>
      <c r="Z120" s="71">
        <f t="shared" si="23"/>
        <v>46404.56</v>
      </c>
      <c r="AA120" s="82">
        <v>8.9</v>
      </c>
      <c r="AB120" s="84">
        <f t="shared" si="24"/>
        <v>0.678353658536826</v>
      </c>
      <c r="AC120" s="85">
        <v>0.2</v>
      </c>
      <c r="AD120" s="86"/>
      <c r="AE120" s="85"/>
      <c r="AF120" s="87"/>
    </row>
    <row r="121" s="42" customFormat="1" hidden="1" customHeight="1" spans="1:32">
      <c r="A121" s="78">
        <v>109</v>
      </c>
      <c r="B121" s="79">
        <v>46327</v>
      </c>
      <c r="C121" s="79"/>
      <c r="D121" s="68" t="str">
        <f>_xlfn.XLOOKUP(G121,'IRUP SITELIST'!N:N,'IRUP SITELIST'!K:K)</f>
        <v>NY RFE</v>
      </c>
      <c r="E121" s="68"/>
      <c r="F121" s="68" t="str">
        <f>_xlfn.XLOOKUP(G121,'IRUP SITELIST'!N:N,'IRUP SITELIST'!N:N)</f>
        <v>Tanza</v>
      </c>
      <c r="G121" s="82" t="s">
        <v>677</v>
      </c>
      <c r="H121" s="69" t="str">
        <f>_xlfn.XLOOKUP(G121,'IRUP SITELIST'!N:N,'IRUP SITELIST'!N:N)</f>
        <v>Tanza</v>
      </c>
      <c r="I121" s="82" t="s">
        <v>677</v>
      </c>
      <c r="J121" s="82" t="s">
        <v>591</v>
      </c>
      <c r="K121" s="82" t="s">
        <v>2138</v>
      </c>
      <c r="L121" s="82">
        <v>8.9</v>
      </c>
      <c r="M121" s="82"/>
      <c r="N121" s="82">
        <f t="shared" si="18"/>
        <v>1.335</v>
      </c>
      <c r="O121" s="82" t="s">
        <v>157</v>
      </c>
      <c r="P121" s="83">
        <v>46346</v>
      </c>
      <c r="Q121" s="70">
        <f t="shared" si="40"/>
        <v>1</v>
      </c>
      <c r="R121" s="93">
        <f t="shared" si="41"/>
        <v>46347</v>
      </c>
      <c r="S121" s="72">
        <f t="shared" si="43"/>
        <v>46348</v>
      </c>
      <c r="T121" s="70">
        <v>50</v>
      </c>
      <c r="U121" s="93">
        <f t="shared" si="27"/>
        <v>46398</v>
      </c>
      <c r="V121" s="72">
        <f t="shared" si="42"/>
        <v>46401</v>
      </c>
      <c r="W121" s="82"/>
      <c r="X121" s="82">
        <v>1</v>
      </c>
      <c r="Y121" s="73">
        <f t="shared" si="22"/>
        <v>3.56</v>
      </c>
      <c r="Z121" s="71">
        <f t="shared" si="23"/>
        <v>46404.56</v>
      </c>
      <c r="AA121" s="82">
        <v>8.9</v>
      </c>
      <c r="AB121" s="84">
        <f t="shared" si="24"/>
        <v>0.678353658536826</v>
      </c>
      <c r="AC121" s="85">
        <v>0.2</v>
      </c>
      <c r="AD121" s="86"/>
      <c r="AE121" s="85"/>
      <c r="AF121" s="87"/>
    </row>
    <row r="122" s="42" customFormat="1" hidden="1" customHeight="1" spans="1:32">
      <c r="A122" s="78">
        <v>116</v>
      </c>
      <c r="B122" s="79">
        <v>46327</v>
      </c>
      <c r="C122" s="79"/>
      <c r="D122" s="68" t="str">
        <f>_xlfn.XLOOKUP(G122,'IRUP SITELIST'!N:N,'IRUP SITELIST'!K:K)</f>
        <v>NY RFE</v>
      </c>
      <c r="E122" s="68"/>
      <c r="F122" s="68" t="str">
        <f>_xlfn.XLOOKUP(G122,'IRUP SITELIST'!N:N,'IRUP SITELIST'!N:N)</f>
        <v>Cabatuan</v>
      </c>
      <c r="G122" s="82" t="s">
        <v>681</v>
      </c>
      <c r="H122" s="69" t="str">
        <f>_xlfn.XLOOKUP(G122,'IRUP SITELIST'!N:N,'IRUP SITELIST'!N:N)</f>
        <v>Cabatuan</v>
      </c>
      <c r="I122" s="82" t="s">
        <v>679</v>
      </c>
      <c r="J122" s="82" t="s">
        <v>334</v>
      </c>
      <c r="K122" s="82" t="s">
        <v>2109</v>
      </c>
      <c r="L122" s="82">
        <v>8.9</v>
      </c>
      <c r="M122" s="82"/>
      <c r="N122" s="82">
        <f t="shared" si="18"/>
        <v>1.335</v>
      </c>
      <c r="O122" s="82" t="s">
        <v>157</v>
      </c>
      <c r="P122" s="83">
        <v>46357</v>
      </c>
      <c r="Q122" s="70">
        <f t="shared" si="40"/>
        <v>1</v>
      </c>
      <c r="R122" s="93">
        <f t="shared" si="41"/>
        <v>46358</v>
      </c>
      <c r="S122" s="72">
        <f t="shared" si="43"/>
        <v>46359</v>
      </c>
      <c r="T122" s="70">
        <v>50</v>
      </c>
      <c r="U122" s="93">
        <f t="shared" si="27"/>
        <v>46409</v>
      </c>
      <c r="V122" s="72">
        <f t="shared" si="42"/>
        <v>46412</v>
      </c>
      <c r="W122" s="82">
        <v>1</v>
      </c>
      <c r="X122" s="82"/>
      <c r="Y122" s="73">
        <f t="shared" si="22"/>
        <v>3.56</v>
      </c>
      <c r="Z122" s="71">
        <f t="shared" si="23"/>
        <v>46415.56</v>
      </c>
      <c r="AA122" s="82">
        <v>8.9</v>
      </c>
      <c r="AB122" s="84">
        <f t="shared" si="24"/>
        <v>0.678353658536826</v>
      </c>
      <c r="AC122" s="85">
        <v>0.2</v>
      </c>
      <c r="AD122" s="86"/>
      <c r="AE122" s="85"/>
      <c r="AF122" s="87"/>
    </row>
    <row r="123" s="42" customFormat="1" hidden="1" customHeight="1" spans="1:32">
      <c r="A123" s="78">
        <v>129</v>
      </c>
      <c r="B123" s="79">
        <v>46327</v>
      </c>
      <c r="C123" s="79"/>
      <c r="D123" s="68">
        <f>_xlfn.XLOOKUP(G123,'IRUP SITELIST'!N:N,'IRUP SITELIST'!K:K)</f>
        <v>0</v>
      </c>
      <c r="E123" s="68"/>
      <c r="F123" s="68" t="str">
        <f>_xlfn.XLOOKUP(G123,'IRUP SITELIST'!N:N,'IRUP SITELIST'!N:N)</f>
        <v>Pontevedra CO</v>
      </c>
      <c r="G123" s="82" t="s">
        <v>684</v>
      </c>
      <c r="H123" s="69" t="str">
        <f>_xlfn.XLOOKUP(G123,'IRUP SITELIST'!N:N,'IRUP SITELIST'!N:N)</f>
        <v>Pontevedra CO</v>
      </c>
      <c r="I123" s="82" t="s">
        <v>682</v>
      </c>
      <c r="J123" s="82" t="s">
        <v>613</v>
      </c>
      <c r="K123" s="82" t="s">
        <v>2109</v>
      </c>
      <c r="L123" s="82">
        <v>8.9</v>
      </c>
      <c r="M123" s="82"/>
      <c r="N123" s="82">
        <f t="shared" si="18"/>
        <v>1.335</v>
      </c>
      <c r="O123" s="82" t="s">
        <v>157</v>
      </c>
      <c r="P123" s="83">
        <v>46357</v>
      </c>
      <c r="Q123" s="70">
        <f t="shared" si="40"/>
        <v>1</v>
      </c>
      <c r="R123" s="93">
        <f t="shared" si="41"/>
        <v>46358</v>
      </c>
      <c r="S123" s="72">
        <f t="shared" si="43"/>
        <v>46359</v>
      </c>
      <c r="T123" s="70">
        <v>50</v>
      </c>
      <c r="U123" s="93">
        <f t="shared" si="27"/>
        <v>46409</v>
      </c>
      <c r="V123" s="72">
        <f t="shared" si="42"/>
        <v>46412</v>
      </c>
      <c r="W123" s="82">
        <v>1</v>
      </c>
      <c r="X123" s="82"/>
      <c r="Y123" s="73">
        <f t="shared" si="22"/>
        <v>3.56</v>
      </c>
      <c r="Z123" s="71">
        <f t="shared" si="23"/>
        <v>46415.56</v>
      </c>
      <c r="AA123" s="82">
        <v>8.9</v>
      </c>
      <c r="AB123" s="84">
        <f t="shared" si="24"/>
        <v>0.678353658536826</v>
      </c>
      <c r="AC123" s="85">
        <v>0.2</v>
      </c>
      <c r="AD123" s="86"/>
      <c r="AE123" s="85"/>
      <c r="AF123" s="87"/>
    </row>
    <row r="124" s="42" customFormat="1" hidden="1" customHeight="1" spans="1:32">
      <c r="A124" s="78">
        <v>134</v>
      </c>
      <c r="B124" s="79">
        <v>46327</v>
      </c>
      <c r="C124" s="79"/>
      <c r="D124" s="68" t="str">
        <f>_xlfn.XLOOKUP(G124,'IRUP SITELIST'!N:N,'IRUP SITELIST'!K:K)</f>
        <v>NY RFE</v>
      </c>
      <c r="E124" s="68"/>
      <c r="F124" s="68" t="str">
        <f>_xlfn.XLOOKUP(G124,'IRUP SITELIST'!N:N,'IRUP SITELIST'!N:N)</f>
        <v>Tagbilaran Service Yard</v>
      </c>
      <c r="G124" s="82" t="s">
        <v>689</v>
      </c>
      <c r="H124" s="69" t="str">
        <f>_xlfn.XLOOKUP(G124,'IRUP SITELIST'!N:N,'IRUP SITELIST'!N:N)</f>
        <v>Tagbilaran Service Yard</v>
      </c>
      <c r="I124" s="82" t="s">
        <v>685</v>
      </c>
      <c r="J124" s="82" t="s">
        <v>686</v>
      </c>
      <c r="K124" s="82" t="s">
        <v>2109</v>
      </c>
      <c r="L124" s="82">
        <v>8.9</v>
      </c>
      <c r="M124" s="82"/>
      <c r="N124" s="82">
        <f t="shared" si="18"/>
        <v>1.335</v>
      </c>
      <c r="O124" s="82" t="s">
        <v>157</v>
      </c>
      <c r="P124" s="83">
        <v>46357</v>
      </c>
      <c r="Q124" s="70">
        <f t="shared" si="40"/>
        <v>1</v>
      </c>
      <c r="R124" s="93">
        <f t="shared" si="41"/>
        <v>46358</v>
      </c>
      <c r="S124" s="72">
        <f t="shared" si="43"/>
        <v>46359</v>
      </c>
      <c r="T124" s="70">
        <v>50</v>
      </c>
      <c r="U124" s="93">
        <f t="shared" si="27"/>
        <v>46409</v>
      </c>
      <c r="V124" s="72">
        <f t="shared" si="42"/>
        <v>46412</v>
      </c>
      <c r="W124" s="82">
        <v>1</v>
      </c>
      <c r="X124" s="82"/>
      <c r="Y124" s="73">
        <f t="shared" si="22"/>
        <v>3.56</v>
      </c>
      <c r="Z124" s="71">
        <f t="shared" si="23"/>
        <v>46415.56</v>
      </c>
      <c r="AA124" s="82">
        <v>8.9</v>
      </c>
      <c r="AB124" s="84">
        <f t="shared" si="24"/>
        <v>0.678353658536826</v>
      </c>
      <c r="AC124" s="85">
        <v>0.2</v>
      </c>
      <c r="AD124" s="86"/>
      <c r="AE124" s="85"/>
      <c r="AF124" s="87"/>
    </row>
    <row r="125" s="42" customFormat="1" hidden="1" customHeight="1" spans="1:32">
      <c r="A125" s="78">
        <v>97</v>
      </c>
      <c r="B125" s="79">
        <v>46327</v>
      </c>
      <c r="C125" s="79"/>
      <c r="D125" s="68" t="str">
        <f>_xlfn.XLOOKUP(G125,'IRUP SITELIST'!N:N,'IRUP SITELIST'!K:K)</f>
        <v>NY RFE</v>
      </c>
      <c r="E125" s="68"/>
      <c r="F125" s="68" t="str">
        <f>_xlfn.XLOOKUP(G125,'IRUP SITELIST'!N:N,'IRUP SITELIST'!N:N)</f>
        <v>Arujville</v>
      </c>
      <c r="G125" s="82" t="s">
        <v>693</v>
      </c>
      <c r="H125" s="69" t="str">
        <f>_xlfn.XLOOKUP(G125,'IRUP SITELIST'!N:N,'IRUP SITELIST'!N:N)</f>
        <v>Arujville</v>
      </c>
      <c r="I125" s="82" t="s">
        <v>690</v>
      </c>
      <c r="J125" s="82" t="s">
        <v>691</v>
      </c>
      <c r="K125" s="82" t="s">
        <v>2111</v>
      </c>
      <c r="L125" s="82">
        <v>8.9</v>
      </c>
      <c r="M125" s="82"/>
      <c r="N125" s="82">
        <f t="shared" si="18"/>
        <v>1.335</v>
      </c>
      <c r="O125" s="82" t="s">
        <v>157</v>
      </c>
      <c r="P125" s="83">
        <v>46357</v>
      </c>
      <c r="Q125" s="70">
        <f t="shared" si="40"/>
        <v>1</v>
      </c>
      <c r="R125" s="93">
        <f t="shared" si="41"/>
        <v>46358</v>
      </c>
      <c r="S125" s="72">
        <f t="shared" ref="S125:S140" si="44">R125+2</f>
        <v>46360</v>
      </c>
      <c r="T125" s="70">
        <v>50</v>
      </c>
      <c r="U125" s="93">
        <f t="shared" si="27"/>
        <v>46410</v>
      </c>
      <c r="V125" s="72">
        <f t="shared" si="42"/>
        <v>46413</v>
      </c>
      <c r="W125" s="82"/>
      <c r="X125" s="82">
        <v>1</v>
      </c>
      <c r="Y125" s="73">
        <f t="shared" si="22"/>
        <v>3.56</v>
      </c>
      <c r="Z125" s="71">
        <f t="shared" si="23"/>
        <v>46416.56</v>
      </c>
      <c r="AA125" s="82">
        <v>8.9</v>
      </c>
      <c r="AB125" s="84">
        <f t="shared" si="24"/>
        <v>0.678353658536826</v>
      </c>
      <c r="AC125" s="85">
        <v>0.2</v>
      </c>
      <c r="AD125" s="86"/>
      <c r="AE125" s="85"/>
      <c r="AF125" s="87"/>
    </row>
    <row r="126" s="42" customFormat="1" hidden="1" customHeight="1" spans="1:32">
      <c r="A126" s="78">
        <v>102</v>
      </c>
      <c r="B126" s="79">
        <v>46327</v>
      </c>
      <c r="C126" s="79"/>
      <c r="D126" s="68" t="str">
        <f>_xlfn.XLOOKUP(G126,'IRUP SITELIST'!N:N,'IRUP SITELIST'!K:K)</f>
        <v>NY RFE</v>
      </c>
      <c r="E126" s="68"/>
      <c r="F126" s="68" t="str">
        <f>_xlfn.XLOOKUP(G126,'IRUP SITELIST'!N:N,'IRUP SITELIST'!N:N)</f>
        <v>Dipolog BO</v>
      </c>
      <c r="G126" s="82" t="s">
        <v>697</v>
      </c>
      <c r="H126" s="69" t="str">
        <f>_xlfn.XLOOKUP(G126,'IRUP SITELIST'!N:N,'IRUP SITELIST'!N:N)</f>
        <v>Dipolog BO</v>
      </c>
      <c r="I126" s="82" t="s">
        <v>694</v>
      </c>
      <c r="J126" s="82" t="s">
        <v>695</v>
      </c>
      <c r="K126" s="82" t="s">
        <v>2111</v>
      </c>
      <c r="L126" s="82">
        <v>8.9</v>
      </c>
      <c r="M126" s="82"/>
      <c r="N126" s="82">
        <f t="shared" si="18"/>
        <v>1.335</v>
      </c>
      <c r="O126" s="82" t="s">
        <v>157</v>
      </c>
      <c r="P126" s="83">
        <v>46357</v>
      </c>
      <c r="Q126" s="70">
        <f t="shared" si="40"/>
        <v>1</v>
      </c>
      <c r="R126" s="93">
        <f t="shared" si="41"/>
        <v>46358</v>
      </c>
      <c r="S126" s="72">
        <f t="shared" si="44"/>
        <v>46360</v>
      </c>
      <c r="T126" s="70">
        <v>50</v>
      </c>
      <c r="U126" s="93">
        <f t="shared" si="27"/>
        <v>46410</v>
      </c>
      <c r="V126" s="72">
        <f t="shared" si="42"/>
        <v>46413</v>
      </c>
      <c r="W126" s="82"/>
      <c r="X126" s="82">
        <v>1</v>
      </c>
      <c r="Y126" s="73">
        <f t="shared" si="22"/>
        <v>3.56</v>
      </c>
      <c r="Z126" s="71">
        <f t="shared" si="23"/>
        <v>46416.56</v>
      </c>
      <c r="AA126" s="82">
        <v>8.9</v>
      </c>
      <c r="AB126" s="84">
        <f t="shared" si="24"/>
        <v>0.678353658536826</v>
      </c>
      <c r="AC126" s="85">
        <v>0.2</v>
      </c>
      <c r="AD126" s="86"/>
      <c r="AE126" s="85"/>
      <c r="AF126" s="87"/>
    </row>
    <row r="127" s="42" customFormat="1" hidden="1" customHeight="1" spans="1:32">
      <c r="A127" s="78">
        <v>106</v>
      </c>
      <c r="B127" s="79">
        <v>46327</v>
      </c>
      <c r="C127" s="79"/>
      <c r="D127" s="68" t="str">
        <f>_xlfn.XLOOKUP(G127,'IRUP SITELIST'!N:N,'IRUP SITELIST'!K:K)</f>
        <v>NY RFE</v>
      </c>
      <c r="E127" s="68"/>
      <c r="F127" s="68" t="str">
        <f>_xlfn.XLOOKUP(G127,'IRUP SITELIST'!N:N,'IRUP SITELIST'!N:N)</f>
        <v>PILTEL ZAMBOANGA</v>
      </c>
      <c r="G127" s="82" t="s">
        <v>701</v>
      </c>
      <c r="H127" s="69" t="str">
        <f>_xlfn.XLOOKUP(G127,'IRUP SITELIST'!N:N,'IRUP SITELIST'!N:N)</f>
        <v>PILTEL ZAMBOANGA</v>
      </c>
      <c r="I127" s="82" t="s">
        <v>698</v>
      </c>
      <c r="J127" s="82" t="s">
        <v>699</v>
      </c>
      <c r="K127" s="82" t="s">
        <v>2111</v>
      </c>
      <c r="L127" s="82">
        <v>8.9</v>
      </c>
      <c r="M127" s="82"/>
      <c r="N127" s="82">
        <f t="shared" si="18"/>
        <v>1.335</v>
      </c>
      <c r="O127" s="82" t="s">
        <v>157</v>
      </c>
      <c r="P127" s="83">
        <v>46357</v>
      </c>
      <c r="Q127" s="70">
        <f t="shared" si="40"/>
        <v>1</v>
      </c>
      <c r="R127" s="93">
        <f t="shared" si="41"/>
        <v>46358</v>
      </c>
      <c r="S127" s="72">
        <f t="shared" si="44"/>
        <v>46360</v>
      </c>
      <c r="T127" s="70">
        <v>50</v>
      </c>
      <c r="U127" s="93">
        <f t="shared" si="27"/>
        <v>46410</v>
      </c>
      <c r="V127" s="72">
        <f t="shared" si="42"/>
        <v>46413</v>
      </c>
      <c r="W127" s="82"/>
      <c r="X127" s="82">
        <v>1</v>
      </c>
      <c r="Y127" s="73">
        <f t="shared" si="22"/>
        <v>3.56</v>
      </c>
      <c r="Z127" s="71">
        <f t="shared" si="23"/>
        <v>46416.56</v>
      </c>
      <c r="AA127" s="82">
        <v>8.9</v>
      </c>
      <c r="AB127" s="84">
        <f t="shared" si="24"/>
        <v>0.678353658536826</v>
      </c>
      <c r="AC127" s="85">
        <v>0.2</v>
      </c>
      <c r="AD127" s="86"/>
      <c r="AE127" s="85"/>
      <c r="AF127" s="87"/>
    </row>
    <row r="128" s="42" customFormat="1" hidden="1" customHeight="1" spans="1:32">
      <c r="A128" s="78">
        <v>107</v>
      </c>
      <c r="B128" s="79">
        <v>46327</v>
      </c>
      <c r="C128" s="79"/>
      <c r="D128" s="68" t="str">
        <f>_xlfn.XLOOKUP(G128,'IRUP SITELIST'!N:N,'IRUP SITELIST'!K:K)</f>
        <v>NY RFE</v>
      </c>
      <c r="E128" s="68"/>
      <c r="F128" s="68" t="str">
        <f>_xlfn.XLOOKUP(G128,'IRUP SITELIST'!N:N,'IRUP SITELIST'!N:N)</f>
        <v>Polanco Relay Station</v>
      </c>
      <c r="G128" s="82" t="s">
        <v>703</v>
      </c>
      <c r="H128" s="69" t="str">
        <f>_xlfn.XLOOKUP(G128,'IRUP SITELIST'!N:N,'IRUP SITELIST'!N:N)</f>
        <v>Polanco Relay Station</v>
      </c>
      <c r="I128" s="82" t="s">
        <v>694</v>
      </c>
      <c r="J128" s="82" t="s">
        <v>695</v>
      </c>
      <c r="K128" s="82" t="s">
        <v>2111</v>
      </c>
      <c r="L128" s="82">
        <v>8.9</v>
      </c>
      <c r="M128" s="82"/>
      <c r="N128" s="82">
        <f t="shared" si="18"/>
        <v>1.335</v>
      </c>
      <c r="O128" s="82" t="s">
        <v>157</v>
      </c>
      <c r="P128" s="83">
        <v>46357</v>
      </c>
      <c r="Q128" s="70">
        <f t="shared" si="40"/>
        <v>1</v>
      </c>
      <c r="R128" s="93">
        <f t="shared" si="41"/>
        <v>46358</v>
      </c>
      <c r="S128" s="72">
        <f t="shared" si="44"/>
        <v>46360</v>
      </c>
      <c r="T128" s="70">
        <v>50</v>
      </c>
      <c r="U128" s="93">
        <f t="shared" si="27"/>
        <v>46410</v>
      </c>
      <c r="V128" s="72">
        <f t="shared" si="42"/>
        <v>46413</v>
      </c>
      <c r="W128" s="82"/>
      <c r="X128" s="82">
        <v>1</v>
      </c>
      <c r="Y128" s="73">
        <f t="shared" si="22"/>
        <v>3.56</v>
      </c>
      <c r="Z128" s="71">
        <f t="shared" si="23"/>
        <v>46416.56</v>
      </c>
      <c r="AA128" s="82">
        <v>8.9</v>
      </c>
      <c r="AB128" s="84">
        <f t="shared" si="24"/>
        <v>0.678353658536826</v>
      </c>
      <c r="AC128" s="85">
        <v>0.2</v>
      </c>
      <c r="AD128" s="86"/>
      <c r="AE128" s="85"/>
      <c r="AF128" s="87"/>
    </row>
    <row r="129" s="42" customFormat="1" hidden="1" customHeight="1" spans="1:32">
      <c r="A129" s="78">
        <v>114</v>
      </c>
      <c r="B129" s="79">
        <v>46327</v>
      </c>
      <c r="C129" s="79"/>
      <c r="D129" s="68" t="str">
        <f>_xlfn.XLOOKUP(G129,'IRUP SITELIST'!N:N,'IRUP SITELIST'!K:K)</f>
        <v>NY RFE</v>
      </c>
      <c r="E129" s="68"/>
      <c r="F129" s="68" t="str">
        <f>_xlfn.XLOOKUP(G129,'IRUP SITELIST'!N:N,'IRUP SITELIST'!N:N)</f>
        <v>Bayugan</v>
      </c>
      <c r="G129" s="82" t="s">
        <v>704</v>
      </c>
      <c r="H129" s="69" t="str">
        <f>_xlfn.XLOOKUP(G129,'IRUP SITELIST'!N:N,'IRUP SITELIST'!N:N)</f>
        <v>Bayugan</v>
      </c>
      <c r="I129" s="82" t="s">
        <v>704</v>
      </c>
      <c r="J129" s="82" t="s">
        <v>705</v>
      </c>
      <c r="K129" s="82" t="s">
        <v>2110</v>
      </c>
      <c r="L129" s="82">
        <v>8.9</v>
      </c>
      <c r="M129" s="82"/>
      <c r="N129" s="82">
        <f t="shared" si="18"/>
        <v>1.335</v>
      </c>
      <c r="O129" s="82" t="s">
        <v>157</v>
      </c>
      <c r="P129" s="83">
        <v>46357</v>
      </c>
      <c r="Q129" s="70">
        <f t="shared" si="40"/>
        <v>1</v>
      </c>
      <c r="R129" s="93">
        <f t="shared" si="41"/>
        <v>46358</v>
      </c>
      <c r="S129" s="72">
        <f t="shared" si="44"/>
        <v>46360</v>
      </c>
      <c r="T129" s="70">
        <v>50</v>
      </c>
      <c r="U129" s="93">
        <f t="shared" si="27"/>
        <v>46410</v>
      </c>
      <c r="V129" s="72">
        <f t="shared" si="42"/>
        <v>46413</v>
      </c>
      <c r="W129" s="82"/>
      <c r="X129" s="82">
        <v>1</v>
      </c>
      <c r="Y129" s="73">
        <f t="shared" si="22"/>
        <v>3.56</v>
      </c>
      <c r="Z129" s="71">
        <f t="shared" si="23"/>
        <v>46416.56</v>
      </c>
      <c r="AA129" s="82">
        <v>8.9</v>
      </c>
      <c r="AB129" s="84">
        <f t="shared" si="24"/>
        <v>0.678353658536826</v>
      </c>
      <c r="AC129" s="85">
        <v>0.2</v>
      </c>
      <c r="AD129" s="86"/>
      <c r="AE129" s="85"/>
      <c r="AF129" s="87"/>
    </row>
    <row r="130" s="42" customFormat="1" hidden="1" customHeight="1" spans="1:32">
      <c r="A130" s="78">
        <v>115</v>
      </c>
      <c r="B130" s="79">
        <v>46327</v>
      </c>
      <c r="C130" s="79"/>
      <c r="D130" s="68" t="str">
        <f>_xlfn.XLOOKUP(G130,'IRUP SITELIST'!N:N,'IRUP SITELIST'!K:K)</f>
        <v>NY RFE</v>
      </c>
      <c r="E130" s="68"/>
      <c r="F130" s="68" t="str">
        <f>_xlfn.XLOOKUP(G130,'IRUP SITELIST'!N:N,'IRUP SITELIST'!N:N)</f>
        <v>Cabadbaran 1</v>
      </c>
      <c r="G130" s="82" t="s">
        <v>709</v>
      </c>
      <c r="H130" s="69" t="str">
        <f>_xlfn.XLOOKUP(G130,'IRUP SITELIST'!N:N,'IRUP SITELIST'!N:N)</f>
        <v>Cabadbaran 1</v>
      </c>
      <c r="I130" s="82" t="s">
        <v>707</v>
      </c>
      <c r="J130" s="82" t="s">
        <v>691</v>
      </c>
      <c r="K130" s="82" t="s">
        <v>2110</v>
      </c>
      <c r="L130" s="82">
        <v>8.9</v>
      </c>
      <c r="M130" s="82"/>
      <c r="N130" s="82">
        <f t="shared" si="18"/>
        <v>1.335</v>
      </c>
      <c r="O130" s="82" t="s">
        <v>157</v>
      </c>
      <c r="P130" s="83">
        <v>46357</v>
      </c>
      <c r="Q130" s="70">
        <f t="shared" si="40"/>
        <v>1</v>
      </c>
      <c r="R130" s="93">
        <f t="shared" si="41"/>
        <v>46358</v>
      </c>
      <c r="S130" s="72">
        <f t="shared" si="44"/>
        <v>46360</v>
      </c>
      <c r="T130" s="70">
        <v>50</v>
      </c>
      <c r="U130" s="93">
        <f t="shared" si="27"/>
        <v>46410</v>
      </c>
      <c r="V130" s="72">
        <f t="shared" si="42"/>
        <v>46413</v>
      </c>
      <c r="W130" s="82"/>
      <c r="X130" s="82">
        <v>1</v>
      </c>
      <c r="Y130" s="73">
        <f t="shared" si="22"/>
        <v>3.56</v>
      </c>
      <c r="Z130" s="71">
        <f t="shared" si="23"/>
        <v>46416.56</v>
      </c>
      <c r="AA130" s="82">
        <v>8.9</v>
      </c>
      <c r="AB130" s="84">
        <f t="shared" si="24"/>
        <v>0.678353658536826</v>
      </c>
      <c r="AC130" s="85">
        <v>0.2</v>
      </c>
      <c r="AD130" s="86"/>
      <c r="AE130" s="85"/>
      <c r="AF130" s="87"/>
    </row>
    <row r="131" s="42" customFormat="1" hidden="1" customHeight="1" spans="1:32">
      <c r="A131" s="78">
        <v>117</v>
      </c>
      <c r="B131" s="79">
        <v>46327</v>
      </c>
      <c r="C131" s="79"/>
      <c r="D131" s="68" t="str">
        <f>_xlfn.XLOOKUP(G131,'IRUP SITELIST'!N:N,'IRUP SITELIST'!K:K)</f>
        <v>NY RFE</v>
      </c>
      <c r="E131" s="68"/>
      <c r="F131" s="68" t="str">
        <f>_xlfn.XLOOKUP(G131,'IRUP SITELIST'!N:N,'IRUP SITELIST'!N:N)</f>
        <v>Calo</v>
      </c>
      <c r="G131" s="82" t="s">
        <v>712</v>
      </c>
      <c r="H131" s="69" t="str">
        <f>_xlfn.XLOOKUP(G131,'IRUP SITELIST'!N:N,'IRUP SITELIST'!N:N)</f>
        <v>Calo</v>
      </c>
      <c r="I131" s="82" t="s">
        <v>710</v>
      </c>
      <c r="J131" s="82" t="s">
        <v>691</v>
      </c>
      <c r="K131" s="82" t="s">
        <v>2110</v>
      </c>
      <c r="L131" s="82">
        <v>8.9</v>
      </c>
      <c r="M131" s="82"/>
      <c r="N131" s="82">
        <f t="shared" si="18"/>
        <v>1.335</v>
      </c>
      <c r="O131" s="82" t="s">
        <v>157</v>
      </c>
      <c r="P131" s="83">
        <v>46357</v>
      </c>
      <c r="Q131" s="70">
        <f t="shared" si="40"/>
        <v>1</v>
      </c>
      <c r="R131" s="93">
        <f t="shared" si="41"/>
        <v>46358</v>
      </c>
      <c r="S131" s="72">
        <f t="shared" si="44"/>
        <v>46360</v>
      </c>
      <c r="T131" s="70">
        <v>50</v>
      </c>
      <c r="U131" s="93">
        <f t="shared" si="27"/>
        <v>46410</v>
      </c>
      <c r="V131" s="72">
        <f t="shared" si="42"/>
        <v>46413</v>
      </c>
      <c r="W131" s="82"/>
      <c r="X131" s="82">
        <v>1</v>
      </c>
      <c r="Y131" s="73">
        <f t="shared" si="22"/>
        <v>3.56</v>
      </c>
      <c r="Z131" s="71">
        <f t="shared" si="23"/>
        <v>46416.56</v>
      </c>
      <c r="AA131" s="82">
        <v>8.9</v>
      </c>
      <c r="AB131" s="84">
        <f t="shared" si="24"/>
        <v>0.678353658536826</v>
      </c>
      <c r="AC131" s="85">
        <v>0.2</v>
      </c>
      <c r="AD131" s="86"/>
      <c r="AE131" s="85"/>
      <c r="AF131" s="87"/>
    </row>
    <row r="132" s="42" customFormat="1" hidden="1" customHeight="1" spans="1:32">
      <c r="A132" s="78">
        <v>122</v>
      </c>
      <c r="B132" s="79">
        <v>46327</v>
      </c>
      <c r="C132" s="79"/>
      <c r="D132" s="68" t="str">
        <f>_xlfn.XLOOKUP(G132,'IRUP SITELIST'!N:N,'IRUP SITELIST'!K:K)</f>
        <v>NY RFE</v>
      </c>
      <c r="E132" s="68"/>
      <c r="F132" s="68" t="str">
        <f>_xlfn.XLOOKUP(G132,'IRUP SITELIST'!N:N,'IRUP SITELIST'!N:N)</f>
        <v>MANTICAO, MISAMIS ORIENTAL</v>
      </c>
      <c r="G132" s="82" t="s">
        <v>716</v>
      </c>
      <c r="H132" s="69" t="str">
        <f>_xlfn.XLOOKUP(G132,'IRUP SITELIST'!N:N,'IRUP SITELIST'!N:N)</f>
        <v>MANTICAO, MISAMIS ORIENTAL</v>
      </c>
      <c r="I132" s="82" t="s">
        <v>713</v>
      </c>
      <c r="J132" s="82" t="s">
        <v>714</v>
      </c>
      <c r="K132" s="82" t="s">
        <v>2110</v>
      </c>
      <c r="L132" s="82">
        <v>8.9</v>
      </c>
      <c r="M132" s="82"/>
      <c r="N132" s="82">
        <f t="shared" si="18"/>
        <v>1.335</v>
      </c>
      <c r="O132" s="82" t="s">
        <v>157</v>
      </c>
      <c r="P132" s="83">
        <v>46357</v>
      </c>
      <c r="Q132" s="70">
        <f t="shared" si="40"/>
        <v>1</v>
      </c>
      <c r="R132" s="93">
        <f t="shared" si="41"/>
        <v>46358</v>
      </c>
      <c r="S132" s="72">
        <f t="shared" si="44"/>
        <v>46360</v>
      </c>
      <c r="T132" s="70">
        <v>50</v>
      </c>
      <c r="U132" s="93">
        <f t="shared" si="27"/>
        <v>46410</v>
      </c>
      <c r="V132" s="72">
        <f t="shared" si="42"/>
        <v>46413</v>
      </c>
      <c r="W132" s="82"/>
      <c r="X132" s="82">
        <v>1</v>
      </c>
      <c r="Y132" s="73">
        <f t="shared" si="22"/>
        <v>3.56</v>
      </c>
      <c r="Z132" s="71">
        <f t="shared" si="23"/>
        <v>46416.56</v>
      </c>
      <c r="AA132" s="82">
        <v>8.9</v>
      </c>
      <c r="AB132" s="84">
        <f t="shared" si="24"/>
        <v>0.678353658536826</v>
      </c>
      <c r="AC132" s="85">
        <v>0.2</v>
      </c>
      <c r="AD132" s="86"/>
      <c r="AE132" s="85"/>
      <c r="AF132" s="87"/>
    </row>
    <row r="133" s="42" customFormat="1" hidden="1" customHeight="1" spans="1:32">
      <c r="A133" s="78">
        <v>123</v>
      </c>
      <c r="B133" s="79">
        <v>46327</v>
      </c>
      <c r="C133" s="79"/>
      <c r="D133" s="68" t="str">
        <f>_xlfn.XLOOKUP(G133,'IRUP SITELIST'!N:N,'IRUP SITELIST'!K:K)</f>
        <v>NY RFE</v>
      </c>
      <c r="E133" s="68"/>
      <c r="F133" s="68" t="str">
        <f>_xlfn.XLOOKUP(G133,'IRUP SITELIST'!N:N,'IRUP SITELIST'!N:N)</f>
        <v>Nasipit</v>
      </c>
      <c r="G133" s="82" t="s">
        <v>717</v>
      </c>
      <c r="H133" s="69" t="str">
        <f>_xlfn.XLOOKUP(G133,'IRUP SITELIST'!N:N,'IRUP SITELIST'!N:N)</f>
        <v>Nasipit</v>
      </c>
      <c r="I133" s="82" t="s">
        <v>717</v>
      </c>
      <c r="J133" s="82" t="s">
        <v>691</v>
      </c>
      <c r="K133" s="82" t="s">
        <v>2110</v>
      </c>
      <c r="L133" s="82">
        <v>8.9</v>
      </c>
      <c r="M133" s="82"/>
      <c r="N133" s="82">
        <f t="shared" si="18"/>
        <v>1.335</v>
      </c>
      <c r="O133" s="82" t="s">
        <v>157</v>
      </c>
      <c r="P133" s="83">
        <v>46357</v>
      </c>
      <c r="Q133" s="70">
        <f t="shared" si="40"/>
        <v>1</v>
      </c>
      <c r="R133" s="93">
        <f t="shared" si="41"/>
        <v>46358</v>
      </c>
      <c r="S133" s="72">
        <f t="shared" si="44"/>
        <v>46360</v>
      </c>
      <c r="T133" s="70">
        <v>50</v>
      </c>
      <c r="U133" s="93">
        <f t="shared" si="27"/>
        <v>46410</v>
      </c>
      <c r="V133" s="72">
        <f t="shared" si="42"/>
        <v>46413</v>
      </c>
      <c r="W133" s="82"/>
      <c r="X133" s="82">
        <v>1</v>
      </c>
      <c r="Y133" s="73">
        <f t="shared" si="22"/>
        <v>3.56</v>
      </c>
      <c r="Z133" s="71">
        <f t="shared" si="23"/>
        <v>46416.56</v>
      </c>
      <c r="AA133" s="82">
        <v>8.9</v>
      </c>
      <c r="AB133" s="84">
        <f t="shared" si="24"/>
        <v>0.678353658536826</v>
      </c>
      <c r="AC133" s="85">
        <v>0.2</v>
      </c>
      <c r="AD133" s="86"/>
      <c r="AE133" s="85"/>
      <c r="AF133" s="87"/>
    </row>
    <row r="134" s="42" customFormat="1" hidden="1" customHeight="1" spans="1:32">
      <c r="A134" s="78">
        <v>124</v>
      </c>
      <c r="B134" s="79">
        <v>46327</v>
      </c>
      <c r="C134" s="79"/>
      <c r="D134" s="68">
        <f>_xlfn.XLOOKUP(G134,'IRUP SITELIST'!N:N,'IRUP SITELIST'!K:K)</f>
        <v>0</v>
      </c>
      <c r="E134" s="68"/>
      <c r="F134" s="68" t="str">
        <f>_xlfn.XLOOKUP(G134,'IRUP SITELIST'!N:N,'IRUP SITELIST'!N:N)</f>
        <v>Oroquieta CO</v>
      </c>
      <c r="G134" s="82" t="s">
        <v>721</v>
      </c>
      <c r="H134" s="69" t="str">
        <f>_xlfn.XLOOKUP(G134,'IRUP SITELIST'!N:N,'IRUP SITELIST'!N:N)</f>
        <v>Oroquieta CO</v>
      </c>
      <c r="I134" s="82" t="s">
        <v>719</v>
      </c>
      <c r="J134" s="82" t="s">
        <v>523</v>
      </c>
      <c r="K134" s="82" t="s">
        <v>2110</v>
      </c>
      <c r="L134" s="82">
        <v>8.9</v>
      </c>
      <c r="M134" s="82"/>
      <c r="N134" s="82">
        <f t="shared" si="18"/>
        <v>1.335</v>
      </c>
      <c r="O134" s="82" t="s">
        <v>157</v>
      </c>
      <c r="P134" s="83">
        <v>46357</v>
      </c>
      <c r="Q134" s="70">
        <f t="shared" si="40"/>
        <v>1</v>
      </c>
      <c r="R134" s="93">
        <f t="shared" si="41"/>
        <v>46358</v>
      </c>
      <c r="S134" s="72">
        <f t="shared" si="44"/>
        <v>46360</v>
      </c>
      <c r="T134" s="70">
        <v>50</v>
      </c>
      <c r="U134" s="93">
        <f t="shared" si="27"/>
        <v>46410</v>
      </c>
      <c r="V134" s="72">
        <f t="shared" si="42"/>
        <v>46413</v>
      </c>
      <c r="W134" s="82"/>
      <c r="X134" s="82">
        <v>1</v>
      </c>
      <c r="Y134" s="73">
        <f t="shared" si="22"/>
        <v>3.56</v>
      </c>
      <c r="Z134" s="71">
        <f t="shared" si="23"/>
        <v>46416.56</v>
      </c>
      <c r="AA134" s="82">
        <v>8.9</v>
      </c>
      <c r="AB134" s="84">
        <f t="shared" si="24"/>
        <v>0.678353658536826</v>
      </c>
      <c r="AC134" s="85">
        <v>0.2</v>
      </c>
      <c r="AD134" s="86"/>
      <c r="AE134" s="85"/>
      <c r="AF134" s="87"/>
    </row>
    <row r="135" s="42" customFormat="1" hidden="1" customHeight="1" spans="1:32">
      <c r="A135" s="78">
        <v>125</v>
      </c>
      <c r="B135" s="79">
        <v>46327</v>
      </c>
      <c r="C135" s="79"/>
      <c r="D135" s="68">
        <f>_xlfn.XLOOKUP(G135,'IRUP SITELIST'!N:N,'IRUP SITELIST'!K:K)</f>
        <v>0</v>
      </c>
      <c r="E135" s="68"/>
      <c r="F135" s="68" t="str">
        <f>_xlfn.XLOOKUP(G135,'IRUP SITELIST'!N:N,'IRUP SITELIST'!N:N)</f>
        <v>PANABO CO PHILCOM</v>
      </c>
      <c r="G135" s="82" t="s">
        <v>725</v>
      </c>
      <c r="H135" s="69" t="str">
        <f>_xlfn.XLOOKUP(G135,'IRUP SITELIST'!N:N,'IRUP SITELIST'!N:N)</f>
        <v>PANABO CO PHILCOM</v>
      </c>
      <c r="I135" s="82" t="s">
        <v>722</v>
      </c>
      <c r="J135" s="82" t="s">
        <v>723</v>
      </c>
      <c r="K135" s="82" t="s">
        <v>2110</v>
      </c>
      <c r="L135" s="82">
        <v>8.9</v>
      </c>
      <c r="M135" s="82"/>
      <c r="N135" s="82">
        <f t="shared" si="18"/>
        <v>1.335</v>
      </c>
      <c r="O135" s="82" t="s">
        <v>157</v>
      </c>
      <c r="P135" s="83">
        <v>46357</v>
      </c>
      <c r="Q135" s="70">
        <f t="shared" si="40"/>
        <v>1</v>
      </c>
      <c r="R135" s="93">
        <f t="shared" si="41"/>
        <v>46358</v>
      </c>
      <c r="S135" s="72">
        <f t="shared" si="44"/>
        <v>46360</v>
      </c>
      <c r="T135" s="70">
        <v>50</v>
      </c>
      <c r="U135" s="93">
        <f t="shared" si="27"/>
        <v>46410</v>
      </c>
      <c r="V135" s="72">
        <f t="shared" si="42"/>
        <v>46413</v>
      </c>
      <c r="W135" s="82"/>
      <c r="X135" s="82">
        <v>1</v>
      </c>
      <c r="Y135" s="73">
        <f t="shared" si="22"/>
        <v>3.56</v>
      </c>
      <c r="Z135" s="71">
        <f t="shared" si="23"/>
        <v>46416.56</v>
      </c>
      <c r="AA135" s="82">
        <v>8.9</v>
      </c>
      <c r="AB135" s="84">
        <f t="shared" si="24"/>
        <v>0.678353658536826</v>
      </c>
      <c r="AC135" s="85">
        <v>0.2</v>
      </c>
      <c r="AD135" s="86"/>
      <c r="AE135" s="85"/>
      <c r="AF135" s="87"/>
    </row>
    <row r="136" s="42" customFormat="1" hidden="1" customHeight="1" spans="1:32">
      <c r="A136" s="78">
        <v>126</v>
      </c>
      <c r="B136" s="79">
        <v>46327</v>
      </c>
      <c r="C136" s="79"/>
      <c r="D136" s="68" t="str">
        <f>_xlfn.XLOOKUP(G136,'IRUP SITELIST'!N:N,'IRUP SITELIST'!K:K)</f>
        <v>NY RFE</v>
      </c>
      <c r="E136" s="68"/>
      <c r="F136" s="68" t="str">
        <f>_xlfn.XLOOKUP(G136,'IRUP SITELIST'!N:N,'IRUP SITELIST'!N:N)</f>
        <v>PANTUKAN, DAVAO DEL NORTE</v>
      </c>
      <c r="G136" s="82" t="s">
        <v>728</v>
      </c>
      <c r="H136" s="69" t="str">
        <f>_xlfn.XLOOKUP(G136,'IRUP SITELIST'!N:N,'IRUP SITELIST'!N:N)</f>
        <v>PANTUKAN, DAVAO DEL NORTE</v>
      </c>
      <c r="I136" s="82" t="s">
        <v>726</v>
      </c>
      <c r="J136" s="82" t="s">
        <v>723</v>
      </c>
      <c r="K136" s="82" t="s">
        <v>2110</v>
      </c>
      <c r="L136" s="82">
        <v>8.9</v>
      </c>
      <c r="M136" s="82"/>
      <c r="N136" s="82">
        <f t="shared" si="18"/>
        <v>1.335</v>
      </c>
      <c r="O136" s="82" t="s">
        <v>157</v>
      </c>
      <c r="P136" s="83">
        <v>46357</v>
      </c>
      <c r="Q136" s="70">
        <f t="shared" si="40"/>
        <v>1</v>
      </c>
      <c r="R136" s="93">
        <f t="shared" si="41"/>
        <v>46358</v>
      </c>
      <c r="S136" s="72">
        <f t="shared" si="44"/>
        <v>46360</v>
      </c>
      <c r="T136" s="70">
        <v>50</v>
      </c>
      <c r="U136" s="93">
        <f t="shared" si="27"/>
        <v>46410</v>
      </c>
      <c r="V136" s="72">
        <f t="shared" si="42"/>
        <v>46413</v>
      </c>
      <c r="W136" s="82"/>
      <c r="X136" s="82">
        <v>1</v>
      </c>
      <c r="Y136" s="73">
        <f t="shared" si="22"/>
        <v>3.56</v>
      </c>
      <c r="Z136" s="71">
        <f t="shared" si="23"/>
        <v>46416.56</v>
      </c>
      <c r="AA136" s="82">
        <v>8.9</v>
      </c>
      <c r="AB136" s="84">
        <f t="shared" si="24"/>
        <v>0.678353658536826</v>
      </c>
      <c r="AC136" s="85">
        <v>0.2</v>
      </c>
      <c r="AD136" s="86"/>
      <c r="AE136" s="85"/>
      <c r="AF136" s="87"/>
    </row>
    <row r="137" s="42" customFormat="1" hidden="1" customHeight="1" spans="1:32">
      <c r="A137" s="78">
        <v>127</v>
      </c>
      <c r="B137" s="79">
        <v>46327</v>
      </c>
      <c r="C137" s="79"/>
      <c r="D137" s="68" t="str">
        <f>_xlfn.XLOOKUP(G137,'IRUP SITELIST'!N:N,'IRUP SITELIST'!K:K)</f>
        <v>NY RFE</v>
      </c>
      <c r="E137" s="68"/>
      <c r="F137" s="68" t="str">
        <f>_xlfn.XLOOKUP(G137,'IRUP SITELIST'!N:N,'IRUP SITELIST'!N:N)</f>
        <v>PLDTMARATEL BRY UBALDO LAYA ILIGAN CITY</v>
      </c>
      <c r="G137" s="82" t="s">
        <v>730</v>
      </c>
      <c r="H137" s="69" t="str">
        <f>_xlfn.XLOOKUP(G137,'IRUP SITELIST'!N:N,'IRUP SITELIST'!N:N)</f>
        <v>PLDTMARATEL BRY UBALDO LAYA ILIGAN CITY</v>
      </c>
      <c r="I137" s="82" t="s">
        <v>634</v>
      </c>
      <c r="J137" s="82" t="s">
        <v>2139</v>
      </c>
      <c r="K137" s="82" t="s">
        <v>2110</v>
      </c>
      <c r="L137" s="82">
        <v>8.9</v>
      </c>
      <c r="M137" s="82"/>
      <c r="N137" s="82">
        <f t="shared" si="18"/>
        <v>1.335</v>
      </c>
      <c r="O137" s="82" t="s">
        <v>157</v>
      </c>
      <c r="P137" s="83">
        <v>46357</v>
      </c>
      <c r="Q137" s="70">
        <f t="shared" si="40"/>
        <v>1</v>
      </c>
      <c r="R137" s="93">
        <f t="shared" si="41"/>
        <v>46358</v>
      </c>
      <c r="S137" s="72">
        <f t="shared" si="44"/>
        <v>46360</v>
      </c>
      <c r="T137" s="70">
        <v>50</v>
      </c>
      <c r="U137" s="93">
        <f t="shared" si="27"/>
        <v>46410</v>
      </c>
      <c r="V137" s="72">
        <f t="shared" si="42"/>
        <v>46413</v>
      </c>
      <c r="W137" s="82"/>
      <c r="X137" s="82">
        <v>1</v>
      </c>
      <c r="Y137" s="73">
        <f t="shared" si="22"/>
        <v>3.56</v>
      </c>
      <c r="Z137" s="71">
        <f t="shared" si="23"/>
        <v>46416.56</v>
      </c>
      <c r="AA137" s="82">
        <v>8.9</v>
      </c>
      <c r="AB137" s="84">
        <f t="shared" si="24"/>
        <v>0.678353658536826</v>
      </c>
      <c r="AC137" s="85">
        <v>0.2</v>
      </c>
      <c r="AD137" s="86"/>
      <c r="AE137" s="85"/>
      <c r="AF137" s="87"/>
    </row>
    <row r="138" s="42" customFormat="1" hidden="1" customHeight="1" spans="1:32">
      <c r="A138" s="78">
        <v>133</v>
      </c>
      <c r="B138" s="79">
        <v>46327</v>
      </c>
      <c r="C138" s="79"/>
      <c r="D138" s="68" t="str">
        <f>_xlfn.XLOOKUP(G138,'IRUP SITELIST'!N:N,'IRUP SITELIST'!K:K)</f>
        <v>NY RFE</v>
      </c>
      <c r="E138" s="68"/>
      <c r="F138" s="68" t="str">
        <f>_xlfn.XLOOKUP(G138,'IRUP SITELIST'!N:N,'IRUP SITELIST'!N:N)</f>
        <v>Surigao 1</v>
      </c>
      <c r="G138" s="82" t="s">
        <v>734</v>
      </c>
      <c r="H138" s="69" t="str">
        <f>_xlfn.XLOOKUP(G138,'IRUP SITELIST'!N:N,'IRUP SITELIST'!N:N)</f>
        <v>Surigao 1</v>
      </c>
      <c r="I138" s="82" t="s">
        <v>731</v>
      </c>
      <c r="J138" s="82" t="s">
        <v>732</v>
      </c>
      <c r="K138" s="82" t="s">
        <v>2110</v>
      </c>
      <c r="L138" s="82">
        <v>8.9</v>
      </c>
      <c r="M138" s="82"/>
      <c r="N138" s="82">
        <f t="shared" si="18"/>
        <v>1.335</v>
      </c>
      <c r="O138" s="82" t="s">
        <v>157</v>
      </c>
      <c r="P138" s="83">
        <v>46357</v>
      </c>
      <c r="Q138" s="70">
        <f t="shared" si="40"/>
        <v>1</v>
      </c>
      <c r="R138" s="93">
        <f t="shared" si="41"/>
        <v>46358</v>
      </c>
      <c r="S138" s="72">
        <f t="shared" si="44"/>
        <v>46360</v>
      </c>
      <c r="T138" s="70">
        <v>50</v>
      </c>
      <c r="U138" s="93">
        <f t="shared" si="27"/>
        <v>46410</v>
      </c>
      <c r="V138" s="72">
        <f t="shared" si="42"/>
        <v>46413</v>
      </c>
      <c r="W138" s="82"/>
      <c r="X138" s="82">
        <v>1</v>
      </c>
      <c r="Y138" s="73">
        <f t="shared" si="22"/>
        <v>3.56</v>
      </c>
      <c r="Z138" s="71">
        <f t="shared" si="23"/>
        <v>46416.56</v>
      </c>
      <c r="AA138" s="82">
        <v>8.9</v>
      </c>
      <c r="AB138" s="84">
        <f t="shared" si="24"/>
        <v>0.678353658536826</v>
      </c>
      <c r="AC138" s="85">
        <v>0.2</v>
      </c>
      <c r="AD138" s="86"/>
      <c r="AE138" s="85"/>
      <c r="AF138" s="87"/>
    </row>
    <row r="139" s="42" customFormat="1" hidden="1" customHeight="1" spans="1:32">
      <c r="A139" s="78">
        <v>135</v>
      </c>
      <c r="B139" s="79">
        <v>46327</v>
      </c>
      <c r="C139" s="79"/>
      <c r="D139" s="68">
        <f>_xlfn.XLOOKUP(G139,'IRUP SITELIST'!N:N,'IRUP SITELIST'!K:K)</f>
        <v>0</v>
      </c>
      <c r="E139" s="68"/>
      <c r="F139" s="68" t="str">
        <f>_xlfn.XLOOKUP(G139,'IRUP SITELIST'!N:N,'IRUP SITELIST'!N:N)</f>
        <v>Tagum 1</v>
      </c>
      <c r="G139" s="82" t="s">
        <v>738</v>
      </c>
      <c r="H139" s="69" t="str">
        <f>_xlfn.XLOOKUP(G139,'IRUP SITELIST'!N:N,'IRUP SITELIST'!N:N)</f>
        <v>Tagum 1</v>
      </c>
      <c r="I139" s="82" t="s">
        <v>735</v>
      </c>
      <c r="J139" s="82" t="s">
        <v>736</v>
      </c>
      <c r="K139" s="82" t="s">
        <v>2110</v>
      </c>
      <c r="L139" s="82">
        <v>8.9</v>
      </c>
      <c r="M139" s="82"/>
      <c r="N139" s="82">
        <f t="shared" si="18"/>
        <v>1.335</v>
      </c>
      <c r="O139" s="82" t="s">
        <v>157</v>
      </c>
      <c r="P139" s="83">
        <v>46357</v>
      </c>
      <c r="Q139" s="70">
        <f t="shared" si="40"/>
        <v>1</v>
      </c>
      <c r="R139" s="93">
        <f t="shared" si="41"/>
        <v>46358</v>
      </c>
      <c r="S139" s="72">
        <f t="shared" si="44"/>
        <v>46360</v>
      </c>
      <c r="T139" s="70">
        <v>50</v>
      </c>
      <c r="U139" s="93">
        <f t="shared" si="27"/>
        <v>46410</v>
      </c>
      <c r="V139" s="72">
        <f t="shared" si="42"/>
        <v>46413</v>
      </c>
      <c r="W139" s="82"/>
      <c r="X139" s="82">
        <v>1</v>
      </c>
      <c r="Y139" s="73">
        <f t="shared" si="22"/>
        <v>3.56</v>
      </c>
      <c r="Z139" s="71">
        <f t="shared" si="23"/>
        <v>46416.56</v>
      </c>
      <c r="AA139" s="82">
        <v>8.9</v>
      </c>
      <c r="AB139" s="84">
        <f t="shared" si="24"/>
        <v>0.678353658536826</v>
      </c>
      <c r="AC139" s="85">
        <v>0.2</v>
      </c>
      <c r="AD139" s="86"/>
      <c r="AE139" s="85"/>
      <c r="AF139" s="87"/>
    </row>
    <row r="140" s="42" customFormat="1" hidden="1" customHeight="1" spans="1:32">
      <c r="A140" s="78">
        <v>112</v>
      </c>
      <c r="B140" s="79">
        <v>46327</v>
      </c>
      <c r="C140" s="79"/>
      <c r="D140" s="68">
        <f>_xlfn.XLOOKUP(G140,'IRUP SITELIST'!N:N,'IRUP SITELIST'!K:K)</f>
        <v>0</v>
      </c>
      <c r="E140" s="68"/>
      <c r="F140" s="68" t="str">
        <f>_xlfn.XLOOKUP(G140,'IRUP SITELIST'!N:N,'IRUP SITELIST'!N:N)</f>
        <v>AYALA SSA</v>
      </c>
      <c r="G140" s="82" t="s">
        <v>740</v>
      </c>
      <c r="H140" s="69" t="str">
        <f>_xlfn.XLOOKUP(G140,'IRUP SITELIST'!N:N,'IRUP SITELIST'!N:N)</f>
        <v>AYALA SSA</v>
      </c>
      <c r="I140" s="82"/>
      <c r="J140" s="82" t="s">
        <v>631</v>
      </c>
      <c r="K140" s="82" t="s">
        <v>2110</v>
      </c>
      <c r="L140" s="82">
        <v>8.8</v>
      </c>
      <c r="M140" s="82"/>
      <c r="N140" s="82">
        <f t="shared" ref="N140:N203" si="45">L140*0.15</f>
        <v>1.32</v>
      </c>
      <c r="O140" s="82" t="s">
        <v>157</v>
      </c>
      <c r="P140" s="83">
        <v>46357</v>
      </c>
      <c r="Q140" s="70">
        <f t="shared" si="40"/>
        <v>1</v>
      </c>
      <c r="R140" s="93">
        <f t="shared" si="41"/>
        <v>46358</v>
      </c>
      <c r="S140" s="72">
        <f t="shared" si="44"/>
        <v>46360</v>
      </c>
      <c r="T140" s="70">
        <v>50</v>
      </c>
      <c r="U140" s="93">
        <f t="shared" si="27"/>
        <v>46410</v>
      </c>
      <c r="V140" s="72">
        <f t="shared" si="42"/>
        <v>46413</v>
      </c>
      <c r="W140" s="82"/>
      <c r="X140" s="82">
        <v>1</v>
      </c>
      <c r="Y140" s="73">
        <f t="shared" ref="Y140:Y203" si="46">L140/(W140+X140)/2.5</f>
        <v>3.52</v>
      </c>
      <c r="Z140" s="71">
        <f t="shared" ref="Z140:Z203" si="47">V140+Y140</f>
        <v>46416.52</v>
      </c>
      <c r="AA140" s="82">
        <v>8.8</v>
      </c>
      <c r="AB140" s="84">
        <f t="shared" ref="AB140:AB203" si="48">L140/2/(Z140-U140)</f>
        <v>0.674846625767203</v>
      </c>
      <c r="AC140" s="85">
        <v>0.2</v>
      </c>
      <c r="AD140" s="86"/>
      <c r="AE140" s="85"/>
      <c r="AF140" s="87"/>
    </row>
    <row r="141" s="42" customFormat="1" hidden="1" customHeight="1" spans="1:32">
      <c r="A141" s="78">
        <v>96</v>
      </c>
      <c r="B141" s="79">
        <v>46327</v>
      </c>
      <c r="C141" s="79"/>
      <c r="D141" s="68" t="str">
        <f>_xlfn.XLOOKUP(G141,'IRUP SITELIST'!N:N,'IRUP SITELIST'!K:K)</f>
        <v>Q2</v>
      </c>
      <c r="E141" s="68"/>
      <c r="F141" s="68" t="str">
        <f>_xlfn.XLOOKUP(G141,'IRUP SITELIST'!N:N,'IRUP SITELIST'!N:N)</f>
        <v>Alitagtag Sub-Exchange</v>
      </c>
      <c r="G141" s="82" t="s">
        <v>743</v>
      </c>
      <c r="H141" s="69" t="str">
        <f>_xlfn.XLOOKUP(G141,'IRUP SITELIST'!N:N,'IRUP SITELIST'!N:N)</f>
        <v>Alitagtag Sub-Exchange</v>
      </c>
      <c r="I141" s="82" t="s">
        <v>741</v>
      </c>
      <c r="J141" s="82" t="s">
        <v>485</v>
      </c>
      <c r="K141" s="82" t="s">
        <v>2138</v>
      </c>
      <c r="L141" s="82">
        <v>8.2</v>
      </c>
      <c r="M141" s="82"/>
      <c r="N141" s="82">
        <f t="shared" si="45"/>
        <v>1.23</v>
      </c>
      <c r="O141" s="82" t="s">
        <v>157</v>
      </c>
      <c r="P141" s="83">
        <v>46346</v>
      </c>
      <c r="Q141" s="70">
        <f t="shared" si="40"/>
        <v>1</v>
      </c>
      <c r="R141" s="93">
        <f t="shared" si="41"/>
        <v>46347</v>
      </c>
      <c r="S141" s="72">
        <f t="shared" ref="S141:S143" si="49">R141+1</f>
        <v>46348</v>
      </c>
      <c r="T141" s="70">
        <v>50</v>
      </c>
      <c r="U141" s="93">
        <f t="shared" si="27"/>
        <v>46398</v>
      </c>
      <c r="V141" s="72">
        <f t="shared" si="42"/>
        <v>46401</v>
      </c>
      <c r="W141" s="82">
        <v>1</v>
      </c>
      <c r="X141" s="82"/>
      <c r="Y141" s="73">
        <f t="shared" si="46"/>
        <v>3.28</v>
      </c>
      <c r="Z141" s="71">
        <f t="shared" si="47"/>
        <v>46404.28</v>
      </c>
      <c r="AA141" s="82">
        <v>8.2</v>
      </c>
      <c r="AB141" s="84">
        <f t="shared" si="48"/>
        <v>0.652866242038338</v>
      </c>
      <c r="AC141" s="85">
        <v>0.2</v>
      </c>
      <c r="AD141" s="86"/>
      <c r="AE141" s="85"/>
      <c r="AF141" s="87"/>
    </row>
    <row r="142" s="42" customFormat="1" hidden="1" customHeight="1" spans="1:32">
      <c r="A142" s="78">
        <v>118</v>
      </c>
      <c r="B142" s="79">
        <v>46327</v>
      </c>
      <c r="C142" s="79"/>
      <c r="D142" s="68">
        <f>_xlfn.XLOOKUP(G142,'IRUP SITELIST'!N:N,'IRUP SITELIST'!K:K)</f>
        <v>0</v>
      </c>
      <c r="E142" s="68"/>
      <c r="F142" s="68" t="str">
        <f>_xlfn.XLOOKUP(G142,'IRUP SITELIST'!N:N,'IRUP SITELIST'!N:N)</f>
        <v>Dingle Sub-Exchange</v>
      </c>
      <c r="G142" s="82" t="s">
        <v>746</v>
      </c>
      <c r="H142" s="69" t="str">
        <f>_xlfn.XLOOKUP(G142,'IRUP SITELIST'!N:N,'IRUP SITELIST'!N:N)</f>
        <v>Dingle Sub-Exchange</v>
      </c>
      <c r="I142" s="82" t="s">
        <v>744</v>
      </c>
      <c r="J142" s="82" t="s">
        <v>502</v>
      </c>
      <c r="K142" s="82" t="s">
        <v>2109</v>
      </c>
      <c r="L142" s="82">
        <v>7.4</v>
      </c>
      <c r="M142" s="82"/>
      <c r="N142" s="82">
        <f t="shared" si="45"/>
        <v>1.11</v>
      </c>
      <c r="O142" s="82" t="s">
        <v>157</v>
      </c>
      <c r="P142" s="83">
        <v>46357</v>
      </c>
      <c r="Q142" s="70">
        <f t="shared" si="40"/>
        <v>1</v>
      </c>
      <c r="R142" s="93">
        <f t="shared" si="41"/>
        <v>46358</v>
      </c>
      <c r="S142" s="72">
        <f t="shared" si="49"/>
        <v>46359</v>
      </c>
      <c r="T142" s="70">
        <v>50</v>
      </c>
      <c r="U142" s="93">
        <f t="shared" si="27"/>
        <v>46409</v>
      </c>
      <c r="V142" s="72">
        <f t="shared" si="42"/>
        <v>46412</v>
      </c>
      <c r="W142" s="82">
        <v>1</v>
      </c>
      <c r="X142" s="82"/>
      <c r="Y142" s="73">
        <f t="shared" si="46"/>
        <v>2.96</v>
      </c>
      <c r="Z142" s="71">
        <f t="shared" si="47"/>
        <v>46414.96</v>
      </c>
      <c r="AA142" s="82">
        <v>7.4</v>
      </c>
      <c r="AB142" s="84">
        <f t="shared" si="48"/>
        <v>0.620805369127608</v>
      </c>
      <c r="AC142" s="85">
        <v>0.2</v>
      </c>
      <c r="AD142" s="86"/>
      <c r="AE142" s="85"/>
      <c r="AF142" s="87"/>
    </row>
    <row r="143" s="42" customFormat="1" hidden="1" customHeight="1" spans="1:32">
      <c r="A143" s="78">
        <v>131</v>
      </c>
      <c r="B143" s="79">
        <v>46327</v>
      </c>
      <c r="C143" s="79"/>
      <c r="D143" s="68">
        <f>_xlfn.XLOOKUP(G143,'IRUP SITELIST'!N:N,'IRUP SITELIST'!K:K)</f>
        <v>0</v>
      </c>
      <c r="E143" s="68"/>
      <c r="F143" s="68" t="str">
        <f>_xlfn.XLOOKUP(G143,'IRUP SITELIST'!N:N,'IRUP SITELIST'!N:N)</f>
        <v>Sara Rural Exchange</v>
      </c>
      <c r="G143" s="82" t="s">
        <v>749</v>
      </c>
      <c r="H143" s="69" t="str">
        <f>_xlfn.XLOOKUP(G143,'IRUP SITELIST'!N:N,'IRUP SITELIST'!N:N)</f>
        <v>Sara Rural Exchange</v>
      </c>
      <c r="I143" s="82" t="s">
        <v>747</v>
      </c>
      <c r="J143" s="82" t="s">
        <v>502</v>
      </c>
      <c r="K143" s="82" t="s">
        <v>2109</v>
      </c>
      <c r="L143" s="82">
        <v>6.2</v>
      </c>
      <c r="M143" s="82"/>
      <c r="N143" s="82">
        <f t="shared" si="45"/>
        <v>0.93</v>
      </c>
      <c r="O143" s="82" t="s">
        <v>157</v>
      </c>
      <c r="P143" s="83">
        <v>46357</v>
      </c>
      <c r="Q143" s="70">
        <f t="shared" si="40"/>
        <v>1</v>
      </c>
      <c r="R143" s="93">
        <f t="shared" si="41"/>
        <v>46358</v>
      </c>
      <c r="S143" s="72">
        <f t="shared" si="49"/>
        <v>46359</v>
      </c>
      <c r="T143" s="70">
        <v>50</v>
      </c>
      <c r="U143" s="93">
        <f t="shared" si="27"/>
        <v>46409</v>
      </c>
      <c r="V143" s="72">
        <f t="shared" si="42"/>
        <v>46412</v>
      </c>
      <c r="W143" s="82">
        <v>1</v>
      </c>
      <c r="X143" s="82"/>
      <c r="Y143" s="73">
        <f t="shared" si="46"/>
        <v>2.48</v>
      </c>
      <c r="Z143" s="71">
        <f t="shared" si="47"/>
        <v>46414.48</v>
      </c>
      <c r="AA143" s="82">
        <v>6.2</v>
      </c>
      <c r="AB143" s="84">
        <f t="shared" si="48"/>
        <v>0.565693430656604</v>
      </c>
      <c r="AC143" s="85">
        <v>0.2</v>
      </c>
      <c r="AD143" s="86"/>
      <c r="AE143" s="85"/>
      <c r="AF143" s="87"/>
    </row>
    <row r="144" s="42" customFormat="1" hidden="1" customHeight="1" spans="1:32">
      <c r="A144" s="78">
        <v>130</v>
      </c>
      <c r="B144" s="79">
        <v>46327</v>
      </c>
      <c r="C144" s="79"/>
      <c r="D144" s="68" t="str">
        <f>_xlfn.XLOOKUP(G144,'IRUP SITELIST'!N:N,'IRUP SITELIST'!K:K)</f>
        <v>NY RFE</v>
      </c>
      <c r="E144" s="68"/>
      <c r="F144" s="68" t="str">
        <f>_xlfn.XLOOKUP(G144,'IRUP SITELIST'!N:N,'IRUP SITELIST'!N:N)</f>
        <v>Putik SSA</v>
      </c>
      <c r="G144" s="82" t="s">
        <v>751</v>
      </c>
      <c r="H144" s="69" t="str">
        <f>_xlfn.XLOOKUP(G144,'IRUP SITELIST'!N:N,'IRUP SITELIST'!N:N)</f>
        <v>Putik SSA</v>
      </c>
      <c r="I144" s="82" t="s">
        <v>698</v>
      </c>
      <c r="J144" s="82" t="s">
        <v>699</v>
      </c>
      <c r="K144" s="82" t="s">
        <v>2110</v>
      </c>
      <c r="L144" s="82">
        <v>5.9</v>
      </c>
      <c r="M144" s="82"/>
      <c r="N144" s="82">
        <f t="shared" si="45"/>
        <v>0.885</v>
      </c>
      <c r="O144" s="82" t="s">
        <v>157</v>
      </c>
      <c r="P144" s="83">
        <v>46357</v>
      </c>
      <c r="Q144" s="70">
        <f t="shared" si="40"/>
        <v>1</v>
      </c>
      <c r="R144" s="93">
        <f t="shared" si="41"/>
        <v>46358</v>
      </c>
      <c r="S144" s="72">
        <f t="shared" ref="S144:S148" si="50">R144+2</f>
        <v>46360</v>
      </c>
      <c r="T144" s="70">
        <v>50</v>
      </c>
      <c r="U144" s="93">
        <f t="shared" si="27"/>
        <v>46410</v>
      </c>
      <c r="V144" s="72">
        <f t="shared" si="42"/>
        <v>46413</v>
      </c>
      <c r="W144" s="82"/>
      <c r="X144" s="82">
        <v>1</v>
      </c>
      <c r="Y144" s="73">
        <f t="shared" si="46"/>
        <v>2.36</v>
      </c>
      <c r="Z144" s="71">
        <f t="shared" si="47"/>
        <v>46415.36</v>
      </c>
      <c r="AA144" s="82">
        <v>5.9</v>
      </c>
      <c r="AB144" s="84">
        <f t="shared" si="48"/>
        <v>0.550373134328298</v>
      </c>
      <c r="AC144" s="85">
        <v>0.2</v>
      </c>
      <c r="AD144" s="86"/>
      <c r="AE144" s="85"/>
      <c r="AF144" s="87"/>
    </row>
    <row r="145" s="42" customFormat="1" hidden="1" customHeight="1" spans="1:32">
      <c r="A145" s="78">
        <v>121</v>
      </c>
      <c r="B145" s="79">
        <v>46327</v>
      </c>
      <c r="C145" s="79"/>
      <c r="D145" s="68">
        <f>_xlfn.XLOOKUP(G145,'IRUP SITELIST'!N:N,'IRUP SITELIST'!K:K)</f>
        <v>0</v>
      </c>
      <c r="E145" s="68"/>
      <c r="F145" s="68" t="str">
        <f>_xlfn.XLOOKUP(G145,'IRUP SITELIST'!N:N,'IRUP SITELIST'!N:N)</f>
        <v>Manapla Sub-Exchange</v>
      </c>
      <c r="G145" s="82" t="s">
        <v>754</v>
      </c>
      <c r="H145" s="69" t="str">
        <f>_xlfn.XLOOKUP(G145,'IRUP SITELIST'!N:N,'IRUP SITELIST'!N:N)</f>
        <v>Manapla Sub-Exchange</v>
      </c>
      <c r="I145" s="82" t="s">
        <v>752</v>
      </c>
      <c r="J145" s="82" t="s">
        <v>527</v>
      </c>
      <c r="K145" s="82" t="s">
        <v>2109</v>
      </c>
      <c r="L145" s="82">
        <v>4.7</v>
      </c>
      <c r="M145" s="82"/>
      <c r="N145" s="82">
        <f t="shared" si="45"/>
        <v>0.705</v>
      </c>
      <c r="O145" s="82" t="s">
        <v>157</v>
      </c>
      <c r="P145" s="83">
        <v>46357</v>
      </c>
      <c r="Q145" s="70">
        <f t="shared" si="40"/>
        <v>1</v>
      </c>
      <c r="R145" s="93">
        <f t="shared" si="41"/>
        <v>46358</v>
      </c>
      <c r="S145" s="72">
        <f>R145+1</f>
        <v>46359</v>
      </c>
      <c r="T145" s="70">
        <v>50</v>
      </c>
      <c r="U145" s="93">
        <f t="shared" si="27"/>
        <v>46409</v>
      </c>
      <c r="V145" s="72">
        <f t="shared" si="42"/>
        <v>46412</v>
      </c>
      <c r="W145" s="82">
        <v>1</v>
      </c>
      <c r="X145" s="82"/>
      <c r="Y145" s="73">
        <f t="shared" si="46"/>
        <v>1.88</v>
      </c>
      <c r="Z145" s="71">
        <f t="shared" si="47"/>
        <v>46413.88</v>
      </c>
      <c r="AA145" s="82">
        <v>4.7</v>
      </c>
      <c r="AB145" s="84">
        <f t="shared" si="48"/>
        <v>0.481557377049439</v>
      </c>
      <c r="AC145" s="85">
        <v>0.2</v>
      </c>
      <c r="AD145" s="86"/>
      <c r="AE145" s="85"/>
      <c r="AF145" s="87"/>
    </row>
    <row r="146" s="42" customFormat="1" hidden="1" customHeight="1" spans="1:32">
      <c r="A146" s="78">
        <v>132</v>
      </c>
      <c r="B146" s="79">
        <v>46327</v>
      </c>
      <c r="C146" s="79"/>
      <c r="D146" s="68">
        <f>_xlfn.XLOOKUP(G146,'IRUP SITELIST'!N:N,'IRUP SITELIST'!K:K)</f>
        <v>0</v>
      </c>
      <c r="E146" s="68"/>
      <c r="F146" s="68" t="str">
        <f>_xlfn.XLOOKUP(G146,'IRUP SITELIST'!N:N,'IRUP SITELIST'!N:N)</f>
        <v>STA. MARIA TUMAGA SSA</v>
      </c>
      <c r="G146" s="82" t="s">
        <v>756</v>
      </c>
      <c r="H146" s="69" t="str">
        <f>_xlfn.XLOOKUP(G146,'IRUP SITELIST'!N:N,'IRUP SITELIST'!N:N)</f>
        <v>STA. MARIA TUMAGA SSA</v>
      </c>
      <c r="I146" s="82"/>
      <c r="J146" s="82" t="s">
        <v>631</v>
      </c>
      <c r="K146" s="82" t="s">
        <v>2110</v>
      </c>
      <c r="L146" s="82">
        <v>4</v>
      </c>
      <c r="M146" s="82"/>
      <c r="N146" s="82">
        <f t="shared" si="45"/>
        <v>0.6</v>
      </c>
      <c r="O146" s="82" t="s">
        <v>157</v>
      </c>
      <c r="P146" s="83">
        <v>46357</v>
      </c>
      <c r="Q146" s="70">
        <f t="shared" si="40"/>
        <v>1</v>
      </c>
      <c r="R146" s="93">
        <f t="shared" si="41"/>
        <v>46358</v>
      </c>
      <c r="S146" s="72">
        <f t="shared" si="50"/>
        <v>46360</v>
      </c>
      <c r="T146" s="70">
        <v>50</v>
      </c>
      <c r="U146" s="93">
        <f t="shared" ref="U146:U209" si="51">S146+T146</f>
        <v>46410</v>
      </c>
      <c r="V146" s="72">
        <f t="shared" si="42"/>
        <v>46413</v>
      </c>
      <c r="W146" s="82"/>
      <c r="X146" s="82">
        <v>1</v>
      </c>
      <c r="Y146" s="73">
        <f t="shared" si="46"/>
        <v>1.6</v>
      </c>
      <c r="Z146" s="71">
        <f t="shared" si="47"/>
        <v>46414.6</v>
      </c>
      <c r="AA146" s="82">
        <v>4</v>
      </c>
      <c r="AB146" s="84">
        <f t="shared" si="48"/>
        <v>0.43478260869579</v>
      </c>
      <c r="AC146" s="85">
        <v>0.2</v>
      </c>
      <c r="AD146" s="86"/>
      <c r="AE146" s="85"/>
      <c r="AF146" s="87"/>
    </row>
    <row r="147" s="42" customFormat="1" hidden="1" customHeight="1" spans="1:32">
      <c r="A147" s="78">
        <v>136</v>
      </c>
      <c r="B147" s="79">
        <v>46327</v>
      </c>
      <c r="C147" s="79"/>
      <c r="D147" s="68">
        <f>_xlfn.XLOOKUP(G147,'IRUP SITELIST'!N:N,'IRUP SITELIST'!K:K)</f>
        <v>0</v>
      </c>
      <c r="E147" s="68"/>
      <c r="F147" s="68" t="str">
        <f>_xlfn.XLOOKUP(G147,'IRUP SITELIST'!N:N,'IRUP SITELIST'!N:N)</f>
        <v>CAGAYAN DE ORO CO / DFON</v>
      </c>
      <c r="G147" s="82" t="s">
        <v>758</v>
      </c>
      <c r="H147" s="69" t="str">
        <f>_xlfn.XLOOKUP(G147,'IRUP SITELIST'!N:N,'IRUP SITELIST'!N:N)</f>
        <v>CAGAYAN DE ORO CO / DFON</v>
      </c>
      <c r="I147" s="82"/>
      <c r="J147" s="82"/>
      <c r="K147" s="82" t="s">
        <v>2110</v>
      </c>
      <c r="L147" s="82">
        <v>0.2</v>
      </c>
      <c r="M147" s="82"/>
      <c r="N147" s="82">
        <f t="shared" si="45"/>
        <v>0.03</v>
      </c>
      <c r="O147" s="82" t="s">
        <v>157</v>
      </c>
      <c r="P147" s="83">
        <v>46357</v>
      </c>
      <c r="Q147" s="70">
        <f t="shared" si="40"/>
        <v>1</v>
      </c>
      <c r="R147" s="93">
        <f t="shared" si="41"/>
        <v>46358</v>
      </c>
      <c r="S147" s="72">
        <f t="shared" si="50"/>
        <v>46360</v>
      </c>
      <c r="T147" s="70">
        <v>50</v>
      </c>
      <c r="U147" s="93">
        <f t="shared" si="51"/>
        <v>46410</v>
      </c>
      <c r="V147" s="72">
        <f t="shared" si="42"/>
        <v>46413</v>
      </c>
      <c r="W147" s="82"/>
      <c r="X147" s="82">
        <v>1</v>
      </c>
      <c r="Y147" s="73">
        <f t="shared" si="46"/>
        <v>0.08</v>
      </c>
      <c r="Z147" s="71">
        <f t="shared" si="47"/>
        <v>46413.08</v>
      </c>
      <c r="AA147" s="82">
        <v>0.2</v>
      </c>
      <c r="AB147" s="84">
        <f t="shared" si="48"/>
        <v>0.0324675324675141</v>
      </c>
      <c r="AC147" s="85">
        <v>0.2</v>
      </c>
      <c r="AD147" s="86"/>
      <c r="AE147" s="85"/>
      <c r="AF147" s="87"/>
    </row>
    <row r="148" s="42" customFormat="1" hidden="1" customHeight="1" spans="1:32">
      <c r="A148" s="78">
        <v>139</v>
      </c>
      <c r="B148" s="79">
        <v>46327</v>
      </c>
      <c r="C148" s="79"/>
      <c r="D148" s="68">
        <f>_xlfn.XLOOKUP(G148,'IRUP SITELIST'!N:N,'IRUP SITELIST'!K:K)</f>
        <v>0</v>
      </c>
      <c r="E148" s="68"/>
      <c r="F148" s="68" t="str">
        <f>_xlfn.XLOOKUP(G148,'IRUP SITELIST'!N:N,'IRUP SITELIST'!N:N)</f>
        <v>PLDTMARATEL  TAGIBO</v>
      </c>
      <c r="G148" s="82" t="s">
        <v>760</v>
      </c>
      <c r="H148" s="69" t="str">
        <f>_xlfn.XLOOKUP(G148,'IRUP SITELIST'!N:N,'IRUP SITELIST'!N:N)</f>
        <v>PLDTMARATEL  TAGIBO</v>
      </c>
      <c r="I148" s="82" t="s">
        <v>634</v>
      </c>
      <c r="J148" s="82" t="s">
        <v>2139</v>
      </c>
      <c r="K148" s="82" t="s">
        <v>2110</v>
      </c>
      <c r="L148" s="82">
        <v>0.1</v>
      </c>
      <c r="M148" s="82"/>
      <c r="N148" s="82">
        <f t="shared" si="45"/>
        <v>0.015</v>
      </c>
      <c r="O148" s="82" t="s">
        <v>157</v>
      </c>
      <c r="P148" s="83">
        <v>46357</v>
      </c>
      <c r="Q148" s="70">
        <f t="shared" si="40"/>
        <v>1</v>
      </c>
      <c r="R148" s="93">
        <f t="shared" si="41"/>
        <v>46358</v>
      </c>
      <c r="S148" s="72">
        <f t="shared" si="50"/>
        <v>46360</v>
      </c>
      <c r="T148" s="70">
        <v>50</v>
      </c>
      <c r="U148" s="93">
        <f t="shared" si="51"/>
        <v>46410</v>
      </c>
      <c r="V148" s="72">
        <f t="shared" si="42"/>
        <v>46413</v>
      </c>
      <c r="W148" s="82"/>
      <c r="X148" s="82">
        <v>1</v>
      </c>
      <c r="Y148" s="73">
        <f t="shared" si="46"/>
        <v>0.04</v>
      </c>
      <c r="Z148" s="71">
        <f t="shared" si="47"/>
        <v>46413.04</v>
      </c>
      <c r="AA148" s="82">
        <v>0.1</v>
      </c>
      <c r="AB148" s="84">
        <f t="shared" si="48"/>
        <v>0.0164473684210479</v>
      </c>
      <c r="AC148" s="85">
        <v>0.2</v>
      </c>
      <c r="AD148" s="86" t="s">
        <v>157</v>
      </c>
      <c r="AE148" s="85" t="s">
        <v>2140</v>
      </c>
      <c r="AF148" s="87" t="s">
        <v>2141</v>
      </c>
    </row>
    <row r="149" s="42" customFormat="1" hidden="1" customHeight="1" spans="1:32">
      <c r="A149" s="78">
        <v>138</v>
      </c>
      <c r="B149" s="79">
        <v>46327</v>
      </c>
      <c r="C149" s="79"/>
      <c r="D149" s="68" t="str">
        <f>_xlfn.XLOOKUP(G149,'IRUP SITELIST'!N:N,'IRUP SITELIST'!K:K)</f>
        <v>NY RFE</v>
      </c>
      <c r="E149" s="68"/>
      <c r="F149" s="68" t="str">
        <f>_xlfn.XLOOKUP(G149,'IRUP SITELIST'!N:N,'IRUP SITELIST'!N:N)</f>
        <v>Nasugbu</v>
      </c>
      <c r="G149" s="82" t="s">
        <v>761</v>
      </c>
      <c r="H149" s="69" t="str">
        <f>_xlfn.XLOOKUP(G149,'IRUP SITELIST'!N:N,'IRUP SITELIST'!N:N)</f>
        <v>Nasugbu</v>
      </c>
      <c r="I149" s="82" t="s">
        <v>761</v>
      </c>
      <c r="J149" s="82" t="s">
        <v>485</v>
      </c>
      <c r="K149" s="82" t="s">
        <v>2138</v>
      </c>
      <c r="L149" s="82">
        <v>0</v>
      </c>
      <c r="M149" s="82"/>
      <c r="N149" s="82">
        <f t="shared" si="45"/>
        <v>0</v>
      </c>
      <c r="O149" s="82" t="s">
        <v>157</v>
      </c>
      <c r="P149" s="83">
        <v>46346</v>
      </c>
      <c r="Q149" s="70">
        <f t="shared" si="40"/>
        <v>0</v>
      </c>
      <c r="R149" s="93">
        <f t="shared" si="41"/>
        <v>46346</v>
      </c>
      <c r="S149" s="72">
        <f t="shared" ref="S149:S213" si="52">R149+1</f>
        <v>46347</v>
      </c>
      <c r="T149" s="70">
        <v>50</v>
      </c>
      <c r="U149" s="93">
        <f t="shared" si="51"/>
        <v>46397</v>
      </c>
      <c r="V149" s="72">
        <f t="shared" si="42"/>
        <v>46400</v>
      </c>
      <c r="W149" s="82"/>
      <c r="X149" s="82">
        <v>1</v>
      </c>
      <c r="Y149" s="73">
        <f t="shared" si="46"/>
        <v>0</v>
      </c>
      <c r="Z149" s="71">
        <f t="shared" si="47"/>
        <v>46400</v>
      </c>
      <c r="AA149" s="82">
        <v>0</v>
      </c>
      <c r="AB149" s="84">
        <f t="shared" si="48"/>
        <v>0</v>
      </c>
      <c r="AC149" s="85">
        <v>0.2</v>
      </c>
      <c r="AD149" s="86"/>
      <c r="AE149" s="85"/>
      <c r="AF149" s="87"/>
    </row>
    <row r="150" s="42" customFormat="1" hidden="1" customHeight="1" spans="1:32">
      <c r="A150" s="78">
        <v>137</v>
      </c>
      <c r="B150" s="79">
        <v>46327</v>
      </c>
      <c r="C150" s="79"/>
      <c r="D150" s="68" t="str">
        <f>_xlfn.XLOOKUP(G150,'IRUP SITELIST'!N:N,'IRUP SITELIST'!K:K)</f>
        <v>NY RFE</v>
      </c>
      <c r="E150" s="68"/>
      <c r="F150" s="68" t="str">
        <f>_xlfn.XLOOKUP(G150,'IRUP SITELIST'!N:N,'IRUP SITELIST'!N:N)</f>
        <v>MARATEL Overton</v>
      </c>
      <c r="G150" s="82" t="s">
        <v>765</v>
      </c>
      <c r="H150" s="69" t="str">
        <f>_xlfn.XLOOKUP(G150,'IRUP SITELIST'!N:N,'IRUP SITELIST'!N:N)</f>
        <v>MARATEL Overton</v>
      </c>
      <c r="I150" s="82" t="s">
        <v>634</v>
      </c>
      <c r="J150" s="82" t="s">
        <v>763</v>
      </c>
      <c r="K150" s="82" t="s">
        <v>2110</v>
      </c>
      <c r="L150" s="82">
        <v>0</v>
      </c>
      <c r="M150" s="82"/>
      <c r="N150" s="82">
        <f t="shared" si="45"/>
        <v>0</v>
      </c>
      <c r="O150" s="82" t="s">
        <v>157</v>
      </c>
      <c r="P150" s="83">
        <v>46357</v>
      </c>
      <c r="Q150" s="70">
        <f t="shared" si="40"/>
        <v>0</v>
      </c>
      <c r="R150" s="93">
        <f t="shared" si="41"/>
        <v>46357</v>
      </c>
      <c r="S150" s="72">
        <f>R150+2</f>
        <v>46359</v>
      </c>
      <c r="T150" s="70">
        <v>50</v>
      </c>
      <c r="U150" s="93">
        <f t="shared" si="51"/>
        <v>46409</v>
      </c>
      <c r="V150" s="72">
        <f t="shared" si="42"/>
        <v>46412</v>
      </c>
      <c r="W150" s="82"/>
      <c r="X150" s="82">
        <v>1</v>
      </c>
      <c r="Y150" s="73">
        <f t="shared" si="46"/>
        <v>0</v>
      </c>
      <c r="Z150" s="71">
        <f t="shared" si="47"/>
        <v>46412</v>
      </c>
      <c r="AA150" s="82">
        <v>0</v>
      </c>
      <c r="AB150" s="84">
        <f t="shared" si="48"/>
        <v>0</v>
      </c>
      <c r="AC150" s="85">
        <v>0.2</v>
      </c>
      <c r="AD150" s="86"/>
      <c r="AE150" s="85"/>
      <c r="AF150" s="87"/>
    </row>
    <row r="151" s="42" customFormat="1" hidden="1" customHeight="1" spans="1:32">
      <c r="A151" s="78">
        <v>153</v>
      </c>
      <c r="B151" s="79">
        <v>46419</v>
      </c>
      <c r="C151" s="79"/>
      <c r="D151" s="68" t="str">
        <f>_xlfn.XLOOKUP(G151,'IRUP SITELIST'!N:N,'IRUP SITELIST'!K:K)</f>
        <v>NY RFE</v>
      </c>
      <c r="E151" s="68"/>
      <c r="F151" s="68" t="str">
        <f>_xlfn.XLOOKUP(G151,'IRUP SITELIST'!N:N,'IRUP SITELIST'!N:N)</f>
        <v>Cubao Exchange</v>
      </c>
      <c r="G151" s="81" t="s">
        <v>375</v>
      </c>
      <c r="H151" s="69" t="str">
        <f>_xlfn.XLOOKUP(G151,'IRUP SITELIST'!N:N,'IRUP SITELIST'!N:N)</f>
        <v>Cubao Exchange</v>
      </c>
      <c r="I151" s="82" t="s">
        <v>300</v>
      </c>
      <c r="J151" s="82" t="s">
        <v>120</v>
      </c>
      <c r="K151" s="82" t="s">
        <v>118</v>
      </c>
      <c r="L151" s="81">
        <v>399.2</v>
      </c>
      <c r="M151" s="82"/>
      <c r="N151" s="82">
        <f t="shared" si="45"/>
        <v>59.88</v>
      </c>
      <c r="O151" s="82" t="s">
        <v>2101</v>
      </c>
      <c r="P151" s="83">
        <v>46420</v>
      </c>
      <c r="Q151" s="70">
        <f t="shared" ref="Q151:Q161" si="53">ROUNDUP(N151/6,0)</f>
        <v>10</v>
      </c>
      <c r="R151" s="93">
        <f t="shared" ref="R151:R214" si="54">P151+Q151+6</f>
        <v>46436</v>
      </c>
      <c r="S151" s="72">
        <f t="shared" si="52"/>
        <v>46437</v>
      </c>
      <c r="T151" s="70">
        <v>50</v>
      </c>
      <c r="U151" s="93">
        <f t="shared" si="51"/>
        <v>46487</v>
      </c>
      <c r="V151" s="72">
        <f t="shared" si="42"/>
        <v>46490</v>
      </c>
      <c r="W151" s="82">
        <v>4</v>
      </c>
      <c r="X151" s="82"/>
      <c r="Y151" s="73">
        <f t="shared" si="46"/>
        <v>39.92</v>
      </c>
      <c r="Z151" s="71">
        <f t="shared" si="47"/>
        <v>46529.92</v>
      </c>
      <c r="AA151" s="82">
        <v>399.2</v>
      </c>
      <c r="AB151" s="84">
        <f t="shared" si="48"/>
        <v>4.65051258154725</v>
      </c>
      <c r="AC151" s="85">
        <v>2</v>
      </c>
      <c r="AD151" s="86"/>
      <c r="AE151" s="85"/>
      <c r="AF151" s="87"/>
    </row>
    <row r="152" s="42" customFormat="1" hidden="1" customHeight="1" spans="1:32">
      <c r="A152" s="78">
        <v>149</v>
      </c>
      <c r="B152" s="79">
        <v>46419</v>
      </c>
      <c r="C152" s="79"/>
      <c r="D152" s="68" t="str">
        <f>_xlfn.XLOOKUP(G152,'IRUP SITELIST'!N:N,'IRUP SITELIST'!K:K)</f>
        <v>NY RFE</v>
      </c>
      <c r="E152" s="68"/>
      <c r="F152" s="68" t="str">
        <f>_xlfn.XLOOKUP(G152,'IRUP SITELIST'!N:N,'IRUP SITELIST'!N:N)</f>
        <v>San Pedro Exchange</v>
      </c>
      <c r="G152" s="81" t="s">
        <v>368</v>
      </c>
      <c r="H152" s="69" t="str">
        <f>_xlfn.XLOOKUP(G152,'IRUP SITELIST'!N:N,'IRUP SITELIST'!N:N)</f>
        <v>San Pedro Exchange</v>
      </c>
      <c r="I152" s="82" t="s">
        <v>365</v>
      </c>
      <c r="J152" s="82" t="s">
        <v>366</v>
      </c>
      <c r="K152" s="82" t="s">
        <v>118</v>
      </c>
      <c r="L152" s="81">
        <v>275.7</v>
      </c>
      <c r="M152" s="82"/>
      <c r="N152" s="82">
        <f t="shared" si="45"/>
        <v>41.355</v>
      </c>
      <c r="O152" s="82" t="s">
        <v>2101</v>
      </c>
      <c r="P152" s="83">
        <v>46420</v>
      </c>
      <c r="Q152" s="70">
        <f t="shared" si="53"/>
        <v>7</v>
      </c>
      <c r="R152" s="93">
        <f t="shared" si="54"/>
        <v>46433</v>
      </c>
      <c r="S152" s="72">
        <f t="shared" si="52"/>
        <v>46434</v>
      </c>
      <c r="T152" s="70">
        <v>50</v>
      </c>
      <c r="U152" s="93">
        <f t="shared" si="51"/>
        <v>46484</v>
      </c>
      <c r="V152" s="72">
        <f t="shared" si="42"/>
        <v>46487</v>
      </c>
      <c r="W152" s="82">
        <v>3</v>
      </c>
      <c r="X152" s="82"/>
      <c r="Y152" s="73">
        <f t="shared" si="46"/>
        <v>36.76</v>
      </c>
      <c r="Z152" s="71">
        <f t="shared" si="47"/>
        <v>46523.76</v>
      </c>
      <c r="AA152" s="82">
        <v>275.7</v>
      </c>
      <c r="AB152" s="84">
        <f t="shared" si="48"/>
        <v>3.46705231388312</v>
      </c>
      <c r="AC152" s="85">
        <v>1.5</v>
      </c>
      <c r="AD152" s="86"/>
      <c r="AE152" s="85"/>
      <c r="AF152" s="87"/>
    </row>
    <row r="153" s="42" customFormat="1" customHeight="1" spans="1:32">
      <c r="A153" s="78">
        <v>152</v>
      </c>
      <c r="B153" s="79">
        <v>46419</v>
      </c>
      <c r="C153" s="79"/>
      <c r="D153" s="68" t="str">
        <f>_xlfn.XLOOKUP(G153,'IRUP SITELIST'!N:N,'IRUP SITELIST'!K:K)</f>
        <v>Q1</v>
      </c>
      <c r="E153" s="68"/>
      <c r="F153" s="68" t="str">
        <f>_xlfn.XLOOKUP(G153,'IRUP SITELIST'!N:N,'IRUP SITELIST'!N:N)</f>
        <v>Digitel Cainta MSU</v>
      </c>
      <c r="G153" s="81" t="s">
        <v>344</v>
      </c>
      <c r="H153" s="69" t="str">
        <f>_xlfn.XLOOKUP(G153,'IRUP SITELIST'!N:N,'IRUP SITELIST'!N:N)</f>
        <v>Digitel Cainta MSU</v>
      </c>
      <c r="I153" s="82" t="s">
        <v>342</v>
      </c>
      <c r="J153" s="82" t="s">
        <v>155</v>
      </c>
      <c r="K153" s="82" t="s">
        <v>118</v>
      </c>
      <c r="L153" s="81">
        <v>222.6</v>
      </c>
      <c r="M153" s="82"/>
      <c r="N153" s="82">
        <f t="shared" si="45"/>
        <v>33.39</v>
      </c>
      <c r="O153" s="82" t="s">
        <v>2101</v>
      </c>
      <c r="P153" s="83">
        <v>46420</v>
      </c>
      <c r="Q153" s="70">
        <f t="shared" si="53"/>
        <v>6</v>
      </c>
      <c r="R153" s="93">
        <f t="shared" si="54"/>
        <v>46432</v>
      </c>
      <c r="S153" s="72">
        <f t="shared" si="52"/>
        <v>46433</v>
      </c>
      <c r="T153" s="70">
        <v>50</v>
      </c>
      <c r="U153" s="93">
        <f t="shared" si="51"/>
        <v>46483</v>
      </c>
      <c r="V153" s="72">
        <f t="shared" si="42"/>
        <v>46486</v>
      </c>
      <c r="W153" s="82">
        <v>2</v>
      </c>
      <c r="X153" s="82"/>
      <c r="Y153" s="73">
        <f t="shared" si="46"/>
        <v>44.52</v>
      </c>
      <c r="Z153" s="71">
        <f t="shared" si="47"/>
        <v>46530.52</v>
      </c>
      <c r="AA153" s="82">
        <v>222.6</v>
      </c>
      <c r="AB153" s="84">
        <f t="shared" si="48"/>
        <v>2.34217171717187</v>
      </c>
      <c r="AC153" s="85">
        <v>1.2</v>
      </c>
      <c r="AD153" s="86"/>
      <c r="AE153" s="85"/>
      <c r="AF153" s="87"/>
    </row>
    <row r="154" s="42" customFormat="1" hidden="1" customHeight="1" spans="1:32">
      <c r="A154" s="78">
        <v>151</v>
      </c>
      <c r="B154" s="79">
        <v>46419</v>
      </c>
      <c r="C154" s="79"/>
      <c r="D154" s="68" t="str">
        <f>_xlfn.XLOOKUP(G154,'IRUP SITELIST'!N:N,'IRUP SITELIST'!K:K)</f>
        <v>NY RFE</v>
      </c>
      <c r="E154" s="68"/>
      <c r="F154" s="68" t="str">
        <f>_xlfn.XLOOKUP(G154,'IRUP SITELIST'!N:N,'IRUP SITELIST'!N:N)</f>
        <v>Antipolo Exchange</v>
      </c>
      <c r="G154" s="81" t="s">
        <v>373</v>
      </c>
      <c r="H154" s="69" t="str">
        <f>_xlfn.XLOOKUP(G154,'IRUP SITELIST'!N:N,'IRUP SITELIST'!N:N)</f>
        <v>Antipolo Exchange</v>
      </c>
      <c r="I154" s="82" t="s">
        <v>371</v>
      </c>
      <c r="J154" s="82" t="s">
        <v>155</v>
      </c>
      <c r="K154" s="82" t="s">
        <v>118</v>
      </c>
      <c r="L154" s="81">
        <v>192.4</v>
      </c>
      <c r="M154" s="82"/>
      <c r="N154" s="82">
        <f t="shared" si="45"/>
        <v>28.86</v>
      </c>
      <c r="O154" s="82" t="s">
        <v>2101</v>
      </c>
      <c r="P154" s="83">
        <v>46420</v>
      </c>
      <c r="Q154" s="70">
        <f t="shared" si="53"/>
        <v>5</v>
      </c>
      <c r="R154" s="93">
        <f t="shared" si="54"/>
        <v>46431</v>
      </c>
      <c r="S154" s="72">
        <f t="shared" si="52"/>
        <v>46432</v>
      </c>
      <c r="T154" s="70">
        <v>50</v>
      </c>
      <c r="U154" s="93">
        <f t="shared" si="51"/>
        <v>46482</v>
      </c>
      <c r="V154" s="72">
        <f t="shared" si="42"/>
        <v>46485</v>
      </c>
      <c r="W154" s="82">
        <v>2</v>
      </c>
      <c r="X154" s="82"/>
      <c r="Y154" s="73">
        <f t="shared" si="46"/>
        <v>38.48</v>
      </c>
      <c r="Z154" s="71">
        <f t="shared" si="47"/>
        <v>46523.48</v>
      </c>
      <c r="AA154" s="82">
        <v>192.4</v>
      </c>
      <c r="AB154" s="84">
        <f t="shared" si="48"/>
        <v>2.31918997107022</v>
      </c>
      <c r="AC154" s="85">
        <v>1</v>
      </c>
      <c r="AD154" s="86"/>
      <c r="AE154" s="85"/>
      <c r="AF154" s="87"/>
    </row>
    <row r="155" s="42" customFormat="1" hidden="1" customHeight="1" spans="1:32">
      <c r="A155" s="78">
        <v>150</v>
      </c>
      <c r="B155" s="79">
        <v>46419</v>
      </c>
      <c r="C155" s="79"/>
      <c r="D155" s="68" t="str">
        <f>_xlfn.XLOOKUP(G155,'IRUP SITELIST'!N:N,'IRUP SITELIST'!K:K)</f>
        <v>NY RFE</v>
      </c>
      <c r="E155" s="68"/>
      <c r="F155" s="68" t="str">
        <f>_xlfn.XLOOKUP(G155,'IRUP SITELIST'!N:N,'IRUP SITELIST'!N:N)</f>
        <v>Ugong Pasig CO &amp; Service Yard</v>
      </c>
      <c r="G155" s="81" t="s">
        <v>370</v>
      </c>
      <c r="H155" s="69" t="str">
        <f>_xlfn.XLOOKUP(G155,'IRUP SITELIST'!N:N,'IRUP SITELIST'!N:N)</f>
        <v>Ugong Pasig CO &amp; Service Yard</v>
      </c>
      <c r="I155" s="82" t="s">
        <v>183</v>
      </c>
      <c r="J155" s="82" t="s">
        <v>120</v>
      </c>
      <c r="K155" s="82" t="s">
        <v>118</v>
      </c>
      <c r="L155" s="81">
        <v>125</v>
      </c>
      <c r="M155" s="82"/>
      <c r="N155" s="82">
        <f t="shared" si="45"/>
        <v>18.75</v>
      </c>
      <c r="O155" s="82" t="s">
        <v>2101</v>
      </c>
      <c r="P155" s="83">
        <v>46420</v>
      </c>
      <c r="Q155" s="70">
        <f t="shared" si="53"/>
        <v>4</v>
      </c>
      <c r="R155" s="93">
        <f t="shared" si="54"/>
        <v>46430</v>
      </c>
      <c r="S155" s="72">
        <f t="shared" si="52"/>
        <v>46431</v>
      </c>
      <c r="T155" s="70">
        <v>50</v>
      </c>
      <c r="U155" s="93">
        <f t="shared" si="51"/>
        <v>46481</v>
      </c>
      <c r="V155" s="72">
        <f t="shared" si="42"/>
        <v>46484</v>
      </c>
      <c r="W155" s="82">
        <v>2</v>
      </c>
      <c r="X155" s="82"/>
      <c r="Y155" s="73">
        <f t="shared" si="46"/>
        <v>25</v>
      </c>
      <c r="Z155" s="71">
        <f t="shared" si="47"/>
        <v>46509</v>
      </c>
      <c r="AA155" s="82">
        <v>125</v>
      </c>
      <c r="AB155" s="84">
        <f t="shared" si="48"/>
        <v>2.23214285714286</v>
      </c>
      <c r="AC155" s="85">
        <v>1</v>
      </c>
      <c r="AD155" s="86"/>
      <c r="AE155" s="85"/>
      <c r="AF155" s="87"/>
    </row>
    <row r="156" s="42" customFormat="1" hidden="1" customHeight="1" spans="1:32">
      <c r="A156" s="78">
        <v>154</v>
      </c>
      <c r="B156" s="79">
        <v>46419</v>
      </c>
      <c r="C156" s="79"/>
      <c r="D156" s="68" t="str">
        <f>_xlfn.XLOOKUP(G156,'IRUP SITELIST'!N:N,'IRUP SITELIST'!K:K)</f>
        <v>NY RFE</v>
      </c>
      <c r="E156" s="68"/>
      <c r="F156" s="68" t="str">
        <f>_xlfn.XLOOKUP(G156,'IRUP SITELIST'!N:N,'IRUP SITELIST'!N:N)</f>
        <v>Muntinlupa Exchange</v>
      </c>
      <c r="G156" s="81" t="s">
        <v>379</v>
      </c>
      <c r="H156" s="69" t="str">
        <f>_xlfn.XLOOKUP(G156,'IRUP SITELIST'!N:N,'IRUP SITELIST'!N:N)</f>
        <v>Muntinlupa Exchange</v>
      </c>
      <c r="I156" s="82" t="s">
        <v>376</v>
      </c>
      <c r="J156" s="82" t="s">
        <v>120</v>
      </c>
      <c r="K156" s="82" t="s">
        <v>118</v>
      </c>
      <c r="L156" s="81">
        <v>115.7</v>
      </c>
      <c r="M156" s="82"/>
      <c r="N156" s="82">
        <f t="shared" si="45"/>
        <v>17.355</v>
      </c>
      <c r="O156" s="82" t="s">
        <v>2101</v>
      </c>
      <c r="P156" s="83">
        <v>46420</v>
      </c>
      <c r="Q156" s="70">
        <f t="shared" si="53"/>
        <v>3</v>
      </c>
      <c r="R156" s="93">
        <f t="shared" si="54"/>
        <v>46429</v>
      </c>
      <c r="S156" s="72">
        <f t="shared" si="52"/>
        <v>46430</v>
      </c>
      <c r="T156" s="70">
        <v>50</v>
      </c>
      <c r="U156" s="93">
        <f t="shared" si="51"/>
        <v>46480</v>
      </c>
      <c r="V156" s="72">
        <f t="shared" si="42"/>
        <v>46483</v>
      </c>
      <c r="W156" s="82">
        <v>2</v>
      </c>
      <c r="X156" s="82"/>
      <c r="Y156" s="73">
        <f t="shared" si="46"/>
        <v>23.14</v>
      </c>
      <c r="Z156" s="71">
        <f t="shared" si="47"/>
        <v>46506.14</v>
      </c>
      <c r="AA156" s="82">
        <v>115.7</v>
      </c>
      <c r="AB156" s="84">
        <f t="shared" si="48"/>
        <v>2.21308339709263</v>
      </c>
      <c r="AC156" s="85">
        <v>1</v>
      </c>
      <c r="AD156" s="86"/>
      <c r="AE156" s="85"/>
      <c r="AF156" s="87"/>
    </row>
    <row r="157" s="42" customFormat="1" hidden="1" customHeight="1" spans="1:32">
      <c r="A157" s="78">
        <v>155</v>
      </c>
      <c r="B157" s="79">
        <v>46419</v>
      </c>
      <c r="C157" s="79"/>
      <c r="D157" s="68" t="str">
        <f>_xlfn.XLOOKUP(G157,'IRUP SITELIST'!N:N,'IRUP SITELIST'!K:K)</f>
        <v>NY RFE</v>
      </c>
      <c r="E157" s="68"/>
      <c r="F157" s="68" t="str">
        <f>_xlfn.XLOOKUP(G157,'IRUP SITELIST'!N:N,'IRUP SITELIST'!N:N)</f>
        <v>North Paranaque Exchange</v>
      </c>
      <c r="G157" s="81" t="s">
        <v>383</v>
      </c>
      <c r="H157" s="69" t="str">
        <f>_xlfn.XLOOKUP(G157,'IRUP SITELIST'!N:N,'IRUP SITELIST'!N:N)</f>
        <v>North Paranaque Exchange</v>
      </c>
      <c r="I157" s="82" t="s">
        <v>380</v>
      </c>
      <c r="J157" s="82" t="s">
        <v>120</v>
      </c>
      <c r="K157" s="82" t="s">
        <v>118</v>
      </c>
      <c r="L157" s="81">
        <v>445.2</v>
      </c>
      <c r="M157" s="82"/>
      <c r="N157" s="82">
        <f t="shared" si="45"/>
        <v>66.78</v>
      </c>
      <c r="O157" s="82" t="s">
        <v>2101</v>
      </c>
      <c r="P157" s="83">
        <v>46426</v>
      </c>
      <c r="Q157" s="70">
        <f t="shared" si="53"/>
        <v>12</v>
      </c>
      <c r="R157" s="93">
        <f t="shared" si="54"/>
        <v>46444</v>
      </c>
      <c r="S157" s="72">
        <f t="shared" si="52"/>
        <v>46445</v>
      </c>
      <c r="T157" s="70">
        <v>50</v>
      </c>
      <c r="U157" s="93">
        <f t="shared" si="51"/>
        <v>46495</v>
      </c>
      <c r="V157" s="72">
        <f t="shared" si="42"/>
        <v>46498</v>
      </c>
      <c r="W157" s="82"/>
      <c r="X157" s="82">
        <v>4</v>
      </c>
      <c r="Y157" s="73">
        <f t="shared" si="46"/>
        <v>44.52</v>
      </c>
      <c r="Z157" s="71">
        <f t="shared" si="47"/>
        <v>46542.52</v>
      </c>
      <c r="AA157" s="82">
        <v>445.2</v>
      </c>
      <c r="AB157" s="84">
        <f t="shared" si="48"/>
        <v>4.68434343434375</v>
      </c>
      <c r="AC157" s="85">
        <v>2</v>
      </c>
      <c r="AD157" s="86"/>
      <c r="AE157" s="85"/>
      <c r="AF157" s="87"/>
    </row>
    <row r="158" s="42" customFormat="1" hidden="1" customHeight="1" spans="1:32">
      <c r="A158" s="78">
        <v>156</v>
      </c>
      <c r="B158" s="79">
        <v>46419</v>
      </c>
      <c r="C158" s="79"/>
      <c r="D158" s="68" t="str">
        <f>_xlfn.XLOOKUP(G158,'IRUP SITELIST'!N:N,'IRUP SITELIST'!K:K)</f>
        <v>NY RFE</v>
      </c>
      <c r="E158" s="68"/>
      <c r="F158" s="68" t="str">
        <f>_xlfn.XLOOKUP(G158,'IRUP SITELIST'!N:N,'IRUP SITELIST'!N:N)</f>
        <v>Quiapo Exchange</v>
      </c>
      <c r="G158" s="81" t="s">
        <v>385</v>
      </c>
      <c r="H158" s="69" t="str">
        <f>_xlfn.XLOOKUP(G158,'IRUP SITELIST'!N:N,'IRUP SITELIST'!N:N)</f>
        <v>Quiapo Exchange</v>
      </c>
      <c r="I158" s="82" t="s">
        <v>119</v>
      </c>
      <c r="J158" s="82" t="s">
        <v>120</v>
      </c>
      <c r="K158" s="82" t="s">
        <v>118</v>
      </c>
      <c r="L158" s="81">
        <v>369</v>
      </c>
      <c r="M158" s="82"/>
      <c r="N158" s="82">
        <f t="shared" si="45"/>
        <v>55.35</v>
      </c>
      <c r="O158" s="82" t="s">
        <v>2101</v>
      </c>
      <c r="P158" s="83">
        <v>46426</v>
      </c>
      <c r="Q158" s="70">
        <f t="shared" si="53"/>
        <v>10</v>
      </c>
      <c r="R158" s="93">
        <f t="shared" si="54"/>
        <v>46442</v>
      </c>
      <c r="S158" s="72">
        <f t="shared" si="52"/>
        <v>46443</v>
      </c>
      <c r="T158" s="70">
        <v>50</v>
      </c>
      <c r="U158" s="93">
        <f t="shared" si="51"/>
        <v>46493</v>
      </c>
      <c r="V158" s="72">
        <f t="shared" si="42"/>
        <v>46496</v>
      </c>
      <c r="W158" s="82"/>
      <c r="X158" s="82">
        <v>4</v>
      </c>
      <c r="Y158" s="73">
        <f t="shared" si="46"/>
        <v>36.9</v>
      </c>
      <c r="Z158" s="71">
        <f t="shared" si="47"/>
        <v>46532.9</v>
      </c>
      <c r="AA158" s="82">
        <v>369</v>
      </c>
      <c r="AB158" s="84">
        <f t="shared" si="48"/>
        <v>4.62406015037577</v>
      </c>
      <c r="AC158" s="85">
        <v>2</v>
      </c>
      <c r="AD158" s="86"/>
      <c r="AE158" s="85"/>
      <c r="AF158" s="87"/>
    </row>
    <row r="159" s="42" customFormat="1" hidden="1" customHeight="1" spans="1:32">
      <c r="A159" s="78">
        <v>158</v>
      </c>
      <c r="B159" s="79">
        <v>46419</v>
      </c>
      <c r="C159" s="79"/>
      <c r="D159" s="68" t="str">
        <f>_xlfn.XLOOKUP(G159,'IRUP SITELIST'!N:N,'IRUP SITELIST'!K:K)</f>
        <v>NY RFE</v>
      </c>
      <c r="E159" s="68"/>
      <c r="F159" s="68" t="str">
        <f>_xlfn.XLOOKUP(G159,'IRUP SITELIST'!N:N,'IRUP SITELIST'!N:N)</f>
        <v>Tondo Exchange</v>
      </c>
      <c r="G159" s="81" t="s">
        <v>390</v>
      </c>
      <c r="H159" s="69" t="str">
        <f>_xlfn.XLOOKUP(G159,'IRUP SITELIST'!N:N,'IRUP SITELIST'!N:N)</f>
        <v>Tondo Exchange</v>
      </c>
      <c r="I159" s="82" t="s">
        <v>119</v>
      </c>
      <c r="J159" s="82" t="s">
        <v>120</v>
      </c>
      <c r="K159" s="82" t="s">
        <v>118</v>
      </c>
      <c r="L159" s="81">
        <v>288.7</v>
      </c>
      <c r="M159" s="82"/>
      <c r="N159" s="82">
        <f t="shared" si="45"/>
        <v>43.305</v>
      </c>
      <c r="O159" s="82" t="s">
        <v>2101</v>
      </c>
      <c r="P159" s="83">
        <v>46426</v>
      </c>
      <c r="Q159" s="70">
        <f t="shared" si="53"/>
        <v>8</v>
      </c>
      <c r="R159" s="93">
        <f t="shared" si="54"/>
        <v>46440</v>
      </c>
      <c r="S159" s="72">
        <f t="shared" si="52"/>
        <v>46441</v>
      </c>
      <c r="T159" s="70">
        <v>50</v>
      </c>
      <c r="U159" s="93">
        <f t="shared" si="51"/>
        <v>46491</v>
      </c>
      <c r="V159" s="72">
        <f t="shared" si="42"/>
        <v>46494</v>
      </c>
      <c r="W159" s="82"/>
      <c r="X159" s="82">
        <v>3</v>
      </c>
      <c r="Y159" s="73">
        <f t="shared" si="46"/>
        <v>38.4933333333333</v>
      </c>
      <c r="Z159" s="71">
        <f t="shared" si="47"/>
        <v>46532.4933333333</v>
      </c>
      <c r="AA159" s="82">
        <v>288.7</v>
      </c>
      <c r="AB159" s="84">
        <f t="shared" si="48"/>
        <v>3.47887210796927</v>
      </c>
      <c r="AC159" s="85">
        <v>2</v>
      </c>
      <c r="AD159" s="86"/>
      <c r="AE159" s="85"/>
      <c r="AF159" s="87"/>
    </row>
    <row r="160" s="42" customFormat="1" hidden="1" customHeight="1" spans="1:32">
      <c r="A160" s="78">
        <v>157</v>
      </c>
      <c r="B160" s="79">
        <v>46419</v>
      </c>
      <c r="C160" s="79"/>
      <c r="D160" s="68" t="str">
        <f>_xlfn.XLOOKUP(G160,'IRUP SITELIST'!N:N,'IRUP SITELIST'!K:K)</f>
        <v>NY RFE</v>
      </c>
      <c r="E160" s="68"/>
      <c r="F160" s="68" t="str">
        <f>_xlfn.XLOOKUP(G160,'IRUP SITELIST'!N:N,'IRUP SITELIST'!N:N)</f>
        <v>Sta. Mesa Exchange</v>
      </c>
      <c r="G160" s="81" t="s">
        <v>387</v>
      </c>
      <c r="H160" s="69" t="str">
        <f>_xlfn.XLOOKUP(G160,'IRUP SITELIST'!N:N,'IRUP SITELIST'!N:N)</f>
        <v>Sta. Mesa Exchange</v>
      </c>
      <c r="I160" s="82" t="s">
        <v>119</v>
      </c>
      <c r="J160" s="82" t="s">
        <v>120</v>
      </c>
      <c r="K160" s="82" t="s">
        <v>118</v>
      </c>
      <c r="L160" s="81">
        <v>223.5</v>
      </c>
      <c r="M160" s="82"/>
      <c r="N160" s="82">
        <f t="shared" si="45"/>
        <v>33.525</v>
      </c>
      <c r="O160" s="82" t="s">
        <v>2101</v>
      </c>
      <c r="P160" s="83">
        <v>46426</v>
      </c>
      <c r="Q160" s="70">
        <f t="shared" si="53"/>
        <v>6</v>
      </c>
      <c r="R160" s="93">
        <f t="shared" si="54"/>
        <v>46438</v>
      </c>
      <c r="S160" s="72">
        <f t="shared" si="52"/>
        <v>46439</v>
      </c>
      <c r="T160" s="70">
        <v>50</v>
      </c>
      <c r="U160" s="93">
        <f t="shared" si="51"/>
        <v>46489</v>
      </c>
      <c r="V160" s="72">
        <f t="shared" si="42"/>
        <v>46492</v>
      </c>
      <c r="W160" s="82">
        <v>3</v>
      </c>
      <c r="X160" s="82"/>
      <c r="Y160" s="73">
        <f t="shared" si="46"/>
        <v>29.8</v>
      </c>
      <c r="Z160" s="71">
        <f t="shared" si="47"/>
        <v>46521.8</v>
      </c>
      <c r="AA160" s="82">
        <v>223.5</v>
      </c>
      <c r="AB160" s="84">
        <f t="shared" si="48"/>
        <v>3.40701219512165</v>
      </c>
      <c r="AC160" s="85">
        <v>1</v>
      </c>
      <c r="AD160" s="86"/>
      <c r="AE160" s="85"/>
      <c r="AF160" s="87"/>
    </row>
    <row r="161" s="42" customFormat="1" hidden="1" customHeight="1" spans="1:32">
      <c r="A161" s="78">
        <v>185</v>
      </c>
      <c r="B161" s="79">
        <v>46419</v>
      </c>
      <c r="C161" s="79"/>
      <c r="D161" s="68" t="str">
        <f>_xlfn.XLOOKUP(G161,'IRUP SITELIST'!N:N,'IRUP SITELIST'!K:K)</f>
        <v>NY RFE</v>
      </c>
      <c r="E161" s="68"/>
      <c r="F161" s="68" t="str">
        <f>_xlfn.XLOOKUP(G161,'IRUP SITELIST'!N:N,'IRUP SITELIST'!N:N)</f>
        <v>Camarin CO/Service Yard</v>
      </c>
      <c r="G161" s="82" t="s">
        <v>767</v>
      </c>
      <c r="H161" s="69" t="str">
        <f>_xlfn.XLOOKUP(G161,'IRUP SITELIST'!N:N,'IRUP SITELIST'!N:N)</f>
        <v>Camarin CO/Service Yard</v>
      </c>
      <c r="I161" s="82" t="s">
        <v>177</v>
      </c>
      <c r="J161" s="82" t="s">
        <v>120</v>
      </c>
      <c r="K161" s="82" t="s">
        <v>118</v>
      </c>
      <c r="L161" s="82">
        <v>156.8</v>
      </c>
      <c r="M161" s="82"/>
      <c r="N161" s="82">
        <f t="shared" si="45"/>
        <v>23.52</v>
      </c>
      <c r="O161" s="82" t="s">
        <v>2101</v>
      </c>
      <c r="P161" s="83">
        <v>46426</v>
      </c>
      <c r="Q161" s="70">
        <f t="shared" si="53"/>
        <v>4</v>
      </c>
      <c r="R161" s="93">
        <f t="shared" si="54"/>
        <v>46436</v>
      </c>
      <c r="S161" s="72">
        <f t="shared" si="52"/>
        <v>46437</v>
      </c>
      <c r="T161" s="70">
        <v>50</v>
      </c>
      <c r="U161" s="93">
        <f t="shared" si="51"/>
        <v>46487</v>
      </c>
      <c r="V161" s="72">
        <f t="shared" si="42"/>
        <v>46490</v>
      </c>
      <c r="W161" s="82">
        <v>2</v>
      </c>
      <c r="X161" s="82"/>
      <c r="Y161" s="73">
        <f t="shared" si="46"/>
        <v>31.36</v>
      </c>
      <c r="Z161" s="71">
        <f t="shared" si="47"/>
        <v>46521.36</v>
      </c>
      <c r="AA161" s="82">
        <v>156.8</v>
      </c>
      <c r="AB161" s="84">
        <f t="shared" si="48"/>
        <v>2.28172293364373</v>
      </c>
      <c r="AC161" s="85">
        <v>1</v>
      </c>
      <c r="AD161" s="86"/>
      <c r="AE161" s="85"/>
      <c r="AF161" s="87"/>
    </row>
    <row r="162" s="42" customFormat="1" hidden="1" customHeight="1" spans="1:32">
      <c r="A162" s="78">
        <v>141</v>
      </c>
      <c r="B162" s="79">
        <v>46419</v>
      </c>
      <c r="C162" s="79"/>
      <c r="D162" s="68" t="str">
        <f>_xlfn.XLOOKUP(G162,'IRUP SITELIST'!N:N,'IRUP SITELIST'!K:K)</f>
        <v>Q2</v>
      </c>
      <c r="E162" s="68"/>
      <c r="F162" s="68" t="str">
        <f>_xlfn.XLOOKUP(G162,'IRUP SITELIST'!N:N,'IRUP SITELIST'!N:N)</f>
        <v>Floridablanca Sub-Exchange</v>
      </c>
      <c r="G162" s="82" t="s">
        <v>770</v>
      </c>
      <c r="H162" s="69" t="str">
        <f>_xlfn.XLOOKUP(G162,'IRUP SITELIST'!N:N,'IRUP SITELIST'!N:N)</f>
        <v>Floridablanca Sub-Exchange</v>
      </c>
      <c r="I162" s="82" t="s">
        <v>768</v>
      </c>
      <c r="J162" s="82" t="s">
        <v>199</v>
      </c>
      <c r="K162" s="82" t="s">
        <v>2135</v>
      </c>
      <c r="L162" s="82">
        <v>11.6</v>
      </c>
      <c r="M162" s="82"/>
      <c r="N162" s="82">
        <f t="shared" si="45"/>
        <v>1.74</v>
      </c>
      <c r="O162" s="82" t="s">
        <v>2101</v>
      </c>
      <c r="P162" s="83">
        <v>46433</v>
      </c>
      <c r="Q162" s="70">
        <f t="shared" ref="Q162:Q199" si="55">ROUNDUP(N162/3,0)</f>
        <v>1</v>
      </c>
      <c r="R162" s="93">
        <f t="shared" si="54"/>
        <v>46440</v>
      </c>
      <c r="S162" s="72">
        <f t="shared" si="52"/>
        <v>46441</v>
      </c>
      <c r="T162" s="70">
        <v>35</v>
      </c>
      <c r="U162" s="93">
        <f t="shared" si="51"/>
        <v>46476</v>
      </c>
      <c r="V162" s="72">
        <f t="shared" si="42"/>
        <v>46479</v>
      </c>
      <c r="W162" s="82">
        <v>1</v>
      </c>
      <c r="X162" s="82"/>
      <c r="Y162" s="73">
        <f t="shared" si="46"/>
        <v>4.64</v>
      </c>
      <c r="Z162" s="71">
        <f t="shared" si="47"/>
        <v>46483.64</v>
      </c>
      <c r="AA162" s="82">
        <v>11.6</v>
      </c>
      <c r="AB162" s="84">
        <f t="shared" si="48"/>
        <v>0.759162303664979</v>
      </c>
      <c r="AC162" s="85">
        <v>0.2</v>
      </c>
      <c r="AD162" s="86"/>
      <c r="AE162" s="85"/>
      <c r="AF162" s="87"/>
    </row>
    <row r="163" s="42" customFormat="1" hidden="1" customHeight="1" spans="1:32">
      <c r="A163" s="78">
        <v>140</v>
      </c>
      <c r="B163" s="79">
        <v>46419</v>
      </c>
      <c r="C163" s="79"/>
      <c r="D163" s="68" t="str">
        <f>_xlfn.XLOOKUP(G163,'IRUP SITELIST'!N:N,'IRUP SITELIST'!K:K)</f>
        <v>NY RFE</v>
      </c>
      <c r="E163" s="68"/>
      <c r="F163" s="68" t="str">
        <f>_xlfn.XLOOKUP(G163,'IRUP SITELIST'!N:N,'IRUP SITELIST'!N:N)</f>
        <v>Balanga Exchange</v>
      </c>
      <c r="G163" s="82" t="s">
        <v>773</v>
      </c>
      <c r="H163" s="69" t="str">
        <f>_xlfn.XLOOKUP(G163,'IRUP SITELIST'!N:N,'IRUP SITELIST'!N:N)</f>
        <v>Balanga Exchange</v>
      </c>
      <c r="I163" s="82" t="s">
        <v>771</v>
      </c>
      <c r="J163" s="82" t="s">
        <v>250</v>
      </c>
      <c r="K163" s="82" t="s">
        <v>2135</v>
      </c>
      <c r="L163" s="82">
        <v>8.9</v>
      </c>
      <c r="M163" s="82"/>
      <c r="N163" s="82">
        <f t="shared" si="45"/>
        <v>1.335</v>
      </c>
      <c r="O163" s="82" t="s">
        <v>2101</v>
      </c>
      <c r="P163" s="83">
        <v>46433</v>
      </c>
      <c r="Q163" s="70">
        <f t="shared" si="55"/>
        <v>1</v>
      </c>
      <c r="R163" s="93">
        <f t="shared" si="54"/>
        <v>46440</v>
      </c>
      <c r="S163" s="72">
        <f t="shared" si="52"/>
        <v>46441</v>
      </c>
      <c r="T163" s="70">
        <v>35</v>
      </c>
      <c r="U163" s="93">
        <f t="shared" si="51"/>
        <v>46476</v>
      </c>
      <c r="V163" s="72">
        <f t="shared" si="42"/>
        <v>46479</v>
      </c>
      <c r="W163" s="82">
        <v>1</v>
      </c>
      <c r="X163" s="82"/>
      <c r="Y163" s="73">
        <f t="shared" si="46"/>
        <v>3.56</v>
      </c>
      <c r="Z163" s="71">
        <f t="shared" si="47"/>
        <v>46482.56</v>
      </c>
      <c r="AA163" s="82">
        <v>8.9</v>
      </c>
      <c r="AB163" s="84">
        <f t="shared" si="48"/>
        <v>0.678353658536826</v>
      </c>
      <c r="AC163" s="85">
        <v>0.2</v>
      </c>
      <c r="AD163" s="86"/>
      <c r="AE163" s="85"/>
      <c r="AF163" s="87"/>
    </row>
    <row r="164" s="42" customFormat="1" hidden="1" customHeight="1" spans="1:32">
      <c r="A164" s="78">
        <v>142</v>
      </c>
      <c r="B164" s="79">
        <v>46419</v>
      </c>
      <c r="C164" s="79"/>
      <c r="D164" s="68" t="str">
        <f>_xlfn.XLOOKUP(G164,'IRUP SITELIST'!N:N,'IRUP SITELIST'!K:K)</f>
        <v>Q2</v>
      </c>
      <c r="E164" s="68"/>
      <c r="F164" s="68" t="str">
        <f>_xlfn.XLOOKUP(G164,'IRUP SITELIST'!N:N,'IRUP SITELIST'!N:N)</f>
        <v>Laoag Exchange</v>
      </c>
      <c r="G164" s="82" t="s">
        <v>776</v>
      </c>
      <c r="H164" s="69" t="str">
        <f>_xlfn.XLOOKUP(G164,'IRUP SITELIST'!N:N,'IRUP SITELIST'!N:N)</f>
        <v>Laoag Exchange</v>
      </c>
      <c r="I164" s="82" t="s">
        <v>774</v>
      </c>
      <c r="J164" s="82" t="s">
        <v>448</v>
      </c>
      <c r="K164" s="82" t="s">
        <v>2135</v>
      </c>
      <c r="L164" s="82">
        <v>8.9</v>
      </c>
      <c r="M164" s="82"/>
      <c r="N164" s="82">
        <f t="shared" si="45"/>
        <v>1.335</v>
      </c>
      <c r="O164" s="82" t="s">
        <v>2101</v>
      </c>
      <c r="P164" s="83">
        <v>46433</v>
      </c>
      <c r="Q164" s="70">
        <f t="shared" si="55"/>
        <v>1</v>
      </c>
      <c r="R164" s="93">
        <f t="shared" si="54"/>
        <v>46440</v>
      </c>
      <c r="S164" s="72">
        <f t="shared" si="52"/>
        <v>46441</v>
      </c>
      <c r="T164" s="70">
        <v>35</v>
      </c>
      <c r="U164" s="93">
        <f t="shared" si="51"/>
        <v>46476</v>
      </c>
      <c r="V164" s="72">
        <f t="shared" si="42"/>
        <v>46479</v>
      </c>
      <c r="W164" s="82">
        <v>1</v>
      </c>
      <c r="X164" s="82"/>
      <c r="Y164" s="73">
        <f t="shared" si="46"/>
        <v>3.56</v>
      </c>
      <c r="Z164" s="71">
        <f t="shared" si="47"/>
        <v>46482.56</v>
      </c>
      <c r="AA164" s="82">
        <v>8.9</v>
      </c>
      <c r="AB164" s="84">
        <f t="shared" si="48"/>
        <v>0.678353658536826</v>
      </c>
      <c r="AC164" s="85">
        <v>0.2</v>
      </c>
      <c r="AD164" s="86"/>
      <c r="AE164" s="85"/>
      <c r="AF164" s="87"/>
    </row>
    <row r="165" s="42" customFormat="1" hidden="1" customHeight="1" spans="1:32">
      <c r="A165" s="78">
        <v>144</v>
      </c>
      <c r="B165" s="79">
        <v>46419</v>
      </c>
      <c r="C165" s="79"/>
      <c r="D165" s="68" t="str">
        <f>_xlfn.XLOOKUP(G165,'IRUP SITELIST'!N:N,'IRUP SITELIST'!K:K)</f>
        <v>NY RFE</v>
      </c>
      <c r="E165" s="68"/>
      <c r="F165" s="68" t="str">
        <f>_xlfn.XLOOKUP(G165,'IRUP SITELIST'!N:N,'IRUP SITELIST'!N:N)</f>
        <v>Subictel CO</v>
      </c>
      <c r="G165" s="82" t="s">
        <v>778</v>
      </c>
      <c r="H165" s="69" t="str">
        <f>_xlfn.XLOOKUP(G165,'IRUP SITELIST'!N:N,'IRUP SITELIST'!N:N)</f>
        <v>Subictel CO</v>
      </c>
      <c r="I165" s="82" t="s">
        <v>404</v>
      </c>
      <c r="J165" s="82" t="s">
        <v>243</v>
      </c>
      <c r="K165" s="82" t="s">
        <v>2135</v>
      </c>
      <c r="L165" s="82">
        <v>8.9</v>
      </c>
      <c r="M165" s="82"/>
      <c r="N165" s="82">
        <f t="shared" si="45"/>
        <v>1.335</v>
      </c>
      <c r="O165" s="82" t="s">
        <v>2101</v>
      </c>
      <c r="P165" s="83">
        <v>46433</v>
      </c>
      <c r="Q165" s="70">
        <f t="shared" si="55"/>
        <v>1</v>
      </c>
      <c r="R165" s="93">
        <f t="shared" si="54"/>
        <v>46440</v>
      </c>
      <c r="S165" s="72">
        <f t="shared" si="52"/>
        <v>46441</v>
      </c>
      <c r="T165" s="70">
        <v>35</v>
      </c>
      <c r="U165" s="93">
        <f t="shared" si="51"/>
        <v>46476</v>
      </c>
      <c r="V165" s="72">
        <f t="shared" si="42"/>
        <v>46479</v>
      </c>
      <c r="W165" s="82">
        <v>1</v>
      </c>
      <c r="X165" s="82"/>
      <c r="Y165" s="73">
        <f t="shared" si="46"/>
        <v>3.56</v>
      </c>
      <c r="Z165" s="71">
        <f t="shared" si="47"/>
        <v>46482.56</v>
      </c>
      <c r="AA165" s="82">
        <v>8.9</v>
      </c>
      <c r="AB165" s="84">
        <f t="shared" si="48"/>
        <v>0.678353658536826</v>
      </c>
      <c r="AC165" s="85">
        <v>0.2</v>
      </c>
      <c r="AD165" s="86"/>
      <c r="AE165" s="85"/>
      <c r="AF165" s="87"/>
    </row>
    <row r="166" s="42" customFormat="1" hidden="1" customHeight="1" spans="1:32">
      <c r="A166" s="78">
        <v>145</v>
      </c>
      <c r="B166" s="79">
        <v>46419</v>
      </c>
      <c r="C166" s="79"/>
      <c r="D166" s="68" t="str">
        <f>_xlfn.XLOOKUP(G166,'IRUP SITELIST'!N:N,'IRUP SITELIST'!K:K)</f>
        <v>Q2</v>
      </c>
      <c r="E166" s="68"/>
      <c r="F166" s="68" t="str">
        <f>_xlfn.XLOOKUP(G166,'IRUP SITELIST'!N:N,'IRUP SITELIST'!N:N)</f>
        <v>Tuguegarao Exchange</v>
      </c>
      <c r="G166" s="82" t="s">
        <v>781</v>
      </c>
      <c r="H166" s="69" t="str">
        <f>_xlfn.XLOOKUP(G166,'IRUP SITELIST'!N:N,'IRUP SITELIST'!N:N)</f>
        <v>Tuguegarao Exchange</v>
      </c>
      <c r="I166" s="82" t="s">
        <v>779</v>
      </c>
      <c r="J166" s="82" t="s">
        <v>335</v>
      </c>
      <c r="K166" s="82" t="s">
        <v>2135</v>
      </c>
      <c r="L166" s="82">
        <v>8.9</v>
      </c>
      <c r="M166" s="82"/>
      <c r="N166" s="82">
        <f t="shared" si="45"/>
        <v>1.335</v>
      </c>
      <c r="O166" s="82" t="s">
        <v>2101</v>
      </c>
      <c r="P166" s="83">
        <v>46433</v>
      </c>
      <c r="Q166" s="70">
        <f t="shared" si="55"/>
        <v>1</v>
      </c>
      <c r="R166" s="93">
        <f t="shared" si="54"/>
        <v>46440</v>
      </c>
      <c r="S166" s="72">
        <f t="shared" si="52"/>
        <v>46441</v>
      </c>
      <c r="T166" s="70">
        <v>35</v>
      </c>
      <c r="U166" s="93">
        <f t="shared" si="51"/>
        <v>46476</v>
      </c>
      <c r="V166" s="72">
        <f t="shared" si="42"/>
        <v>46479</v>
      </c>
      <c r="W166" s="82">
        <v>1</v>
      </c>
      <c r="X166" s="82"/>
      <c r="Y166" s="73">
        <f t="shared" si="46"/>
        <v>3.56</v>
      </c>
      <c r="Z166" s="71">
        <f t="shared" si="47"/>
        <v>46482.56</v>
      </c>
      <c r="AA166" s="82">
        <v>8.9</v>
      </c>
      <c r="AB166" s="84">
        <f t="shared" si="48"/>
        <v>0.678353658536826</v>
      </c>
      <c r="AC166" s="85">
        <v>0.2</v>
      </c>
      <c r="AD166" s="86"/>
      <c r="AE166" s="85"/>
      <c r="AF166" s="87"/>
    </row>
    <row r="167" s="42" customFormat="1" hidden="1" customHeight="1" spans="1:32">
      <c r="A167" s="78">
        <v>143</v>
      </c>
      <c r="B167" s="79">
        <v>46419</v>
      </c>
      <c r="C167" s="79"/>
      <c r="D167" s="68" t="str">
        <f>_xlfn.XLOOKUP(G167,'IRUP SITELIST'!N:N,'IRUP SITELIST'!K:K)</f>
        <v>NY RFE</v>
      </c>
      <c r="E167" s="68"/>
      <c r="F167" s="68" t="str">
        <f>_xlfn.XLOOKUP(G167,'IRUP SITELIST'!N:N,'IRUP SITELIST'!N:N)</f>
        <v>Luisita Industrial Park CO</v>
      </c>
      <c r="G167" s="82" t="s">
        <v>783</v>
      </c>
      <c r="H167" s="69" t="str">
        <f>_xlfn.XLOOKUP(G167,'IRUP SITELIST'!N:N,'IRUP SITELIST'!N:N)</f>
        <v>Luisita Industrial Park CO</v>
      </c>
      <c r="I167" s="82" t="s">
        <v>235</v>
      </c>
      <c r="J167" s="82" t="s">
        <v>226</v>
      </c>
      <c r="K167" s="82" t="s">
        <v>2135</v>
      </c>
      <c r="L167" s="82">
        <v>5.3</v>
      </c>
      <c r="M167" s="82"/>
      <c r="N167" s="82">
        <f t="shared" si="45"/>
        <v>0.795</v>
      </c>
      <c r="O167" s="82" t="s">
        <v>2101</v>
      </c>
      <c r="P167" s="83">
        <v>46433</v>
      </c>
      <c r="Q167" s="70">
        <f t="shared" si="55"/>
        <v>1</v>
      </c>
      <c r="R167" s="93">
        <f t="shared" si="54"/>
        <v>46440</v>
      </c>
      <c r="S167" s="72">
        <f t="shared" si="52"/>
        <v>46441</v>
      </c>
      <c r="T167" s="70">
        <v>35</v>
      </c>
      <c r="U167" s="93">
        <f t="shared" si="51"/>
        <v>46476</v>
      </c>
      <c r="V167" s="72">
        <f t="shared" si="42"/>
        <v>46479</v>
      </c>
      <c r="W167" s="82">
        <v>1</v>
      </c>
      <c r="X167" s="82"/>
      <c r="Y167" s="73">
        <f t="shared" si="46"/>
        <v>2.12</v>
      </c>
      <c r="Z167" s="71">
        <f t="shared" si="47"/>
        <v>46481.12</v>
      </c>
      <c r="AA167" s="82">
        <v>5.3</v>
      </c>
      <c r="AB167" s="84">
        <f t="shared" si="48"/>
        <v>0.517578124999735</v>
      </c>
      <c r="AC167" s="85">
        <v>0.2</v>
      </c>
      <c r="AD167" s="86"/>
      <c r="AE167" s="85"/>
      <c r="AF167" s="87"/>
    </row>
    <row r="168" s="42" customFormat="1" hidden="1" customHeight="1" spans="1:32">
      <c r="A168" s="78">
        <v>167</v>
      </c>
      <c r="B168" s="79">
        <v>46419</v>
      </c>
      <c r="C168" s="79"/>
      <c r="D168" s="68" t="str">
        <f>_xlfn.XLOOKUP(G168,'IRUP SITELIST'!N:N,'IRUP SITELIST'!K:K)</f>
        <v>NY RFE</v>
      </c>
      <c r="E168" s="68"/>
      <c r="F168" s="68" t="str">
        <f>_xlfn.XLOOKUP(G168,'IRUP SITELIST'!N:N,'IRUP SITELIST'!N:N)</f>
        <v>SFP Exchange</v>
      </c>
      <c r="G168" s="82" t="s">
        <v>785</v>
      </c>
      <c r="H168" s="69" t="str">
        <f>_xlfn.XLOOKUP(G168,'IRUP SITELIST'!N:N,'IRUP SITELIST'!N:N)</f>
        <v>SFP Exchange</v>
      </c>
      <c r="I168" s="82" t="s">
        <v>586</v>
      </c>
      <c r="J168" s="82" t="s">
        <v>199</v>
      </c>
      <c r="K168" s="82" t="s">
        <v>2135</v>
      </c>
      <c r="L168" s="82">
        <v>120.1</v>
      </c>
      <c r="M168" s="82"/>
      <c r="N168" s="82">
        <f t="shared" si="45"/>
        <v>18.015</v>
      </c>
      <c r="O168" s="82" t="s">
        <v>2101</v>
      </c>
      <c r="P168" s="83">
        <v>46436</v>
      </c>
      <c r="Q168" s="70">
        <f t="shared" si="55"/>
        <v>7</v>
      </c>
      <c r="R168" s="93">
        <f t="shared" si="54"/>
        <v>46449</v>
      </c>
      <c r="S168" s="72">
        <f t="shared" si="52"/>
        <v>46450</v>
      </c>
      <c r="T168" s="70">
        <v>35</v>
      </c>
      <c r="U168" s="93">
        <f t="shared" si="51"/>
        <v>46485</v>
      </c>
      <c r="V168" s="72">
        <f t="shared" si="42"/>
        <v>46488</v>
      </c>
      <c r="W168" s="82">
        <v>2</v>
      </c>
      <c r="X168" s="82"/>
      <c r="Y168" s="73">
        <f t="shared" si="46"/>
        <v>24.02</v>
      </c>
      <c r="Z168" s="71">
        <f t="shared" si="47"/>
        <v>46512.02</v>
      </c>
      <c r="AA168" s="82">
        <v>120.1</v>
      </c>
      <c r="AB168" s="84">
        <f t="shared" si="48"/>
        <v>2.22242783123638</v>
      </c>
      <c r="AC168" s="85">
        <v>1</v>
      </c>
      <c r="AD168" s="86"/>
      <c r="AE168" s="85"/>
      <c r="AF168" s="87"/>
    </row>
    <row r="169" s="42" customFormat="1" hidden="1" customHeight="1" spans="1:32">
      <c r="A169" s="78">
        <v>172</v>
      </c>
      <c r="B169" s="79">
        <v>46419</v>
      </c>
      <c r="C169" s="79"/>
      <c r="D169" s="68" t="str">
        <f>_xlfn.XLOOKUP(G169,'IRUP SITELIST'!N:N,'IRUP SITELIST'!K:K)</f>
        <v>NY RFE</v>
      </c>
      <c r="E169" s="68"/>
      <c r="F169" s="68" t="str">
        <f>_xlfn.XLOOKUP(G169,'IRUP SITELIST'!N:N,'IRUP SITELIST'!N:N)</f>
        <v>Session Baguio BO</v>
      </c>
      <c r="G169" s="82" t="s">
        <v>787</v>
      </c>
      <c r="H169" s="69" t="str">
        <f>_xlfn.XLOOKUP(G169,'IRUP SITELIST'!N:N,'IRUP SITELIST'!N:N)</f>
        <v>Session Baguio BO</v>
      </c>
      <c r="I169" s="82" t="s">
        <v>220</v>
      </c>
      <c r="J169" s="82" t="s">
        <v>221</v>
      </c>
      <c r="K169" s="82" t="s">
        <v>2135</v>
      </c>
      <c r="L169" s="82">
        <v>65.9</v>
      </c>
      <c r="M169" s="82"/>
      <c r="N169" s="82">
        <f t="shared" si="45"/>
        <v>9.885</v>
      </c>
      <c r="O169" s="82" t="s">
        <v>2101</v>
      </c>
      <c r="P169" s="83">
        <v>46436</v>
      </c>
      <c r="Q169" s="70">
        <f t="shared" si="55"/>
        <v>4</v>
      </c>
      <c r="R169" s="93">
        <f t="shared" si="54"/>
        <v>46446</v>
      </c>
      <c r="S169" s="72">
        <f t="shared" si="52"/>
        <v>46447</v>
      </c>
      <c r="T169" s="70">
        <v>35</v>
      </c>
      <c r="U169" s="93">
        <f t="shared" si="51"/>
        <v>46482</v>
      </c>
      <c r="V169" s="72">
        <f t="shared" ref="V169:V232" si="56">U169+3</f>
        <v>46485</v>
      </c>
      <c r="W169" s="82"/>
      <c r="X169" s="82">
        <v>2</v>
      </c>
      <c r="Y169" s="73">
        <f t="shared" si="46"/>
        <v>13.18</v>
      </c>
      <c r="Z169" s="71">
        <f t="shared" si="47"/>
        <v>46498.18</v>
      </c>
      <c r="AA169" s="82">
        <v>65.9</v>
      </c>
      <c r="AB169" s="84">
        <f t="shared" si="48"/>
        <v>2.03646477132258</v>
      </c>
      <c r="AC169" s="85">
        <v>0.5</v>
      </c>
      <c r="AD169" s="86"/>
      <c r="AE169" s="85"/>
      <c r="AF169" s="87"/>
    </row>
    <row r="170" s="42" customFormat="1" hidden="1" customHeight="1" spans="1:32">
      <c r="A170" s="78">
        <v>159</v>
      </c>
      <c r="B170" s="79">
        <v>46419</v>
      </c>
      <c r="C170" s="79"/>
      <c r="D170" s="68" t="str">
        <f>_xlfn.XLOOKUP(G170,'IRUP SITELIST'!N:N,'IRUP SITELIST'!K:K)</f>
        <v>NY RFE</v>
      </c>
      <c r="E170" s="68"/>
      <c r="F170" s="68" t="str">
        <f>_xlfn.XLOOKUP(G170,'IRUP SITELIST'!N:N,'IRUP SITELIST'!N:N)</f>
        <v>Cauayan Sub-Exchange</v>
      </c>
      <c r="G170" s="82" t="s">
        <v>790</v>
      </c>
      <c r="H170" s="69" t="str">
        <f>_xlfn.XLOOKUP(G170,'IRUP SITELIST'!N:N,'IRUP SITELIST'!N:N)</f>
        <v>Cauayan Sub-Exchange</v>
      </c>
      <c r="I170" s="82" t="s">
        <v>788</v>
      </c>
      <c r="J170" s="82" t="s">
        <v>334</v>
      </c>
      <c r="K170" s="82" t="s">
        <v>2135</v>
      </c>
      <c r="L170" s="82">
        <v>31.5</v>
      </c>
      <c r="M170" s="82"/>
      <c r="N170" s="82">
        <f t="shared" si="45"/>
        <v>4.725</v>
      </c>
      <c r="O170" s="82" t="s">
        <v>2101</v>
      </c>
      <c r="P170" s="83">
        <v>46436</v>
      </c>
      <c r="Q170" s="70">
        <f t="shared" si="55"/>
        <v>2</v>
      </c>
      <c r="R170" s="93">
        <f t="shared" si="54"/>
        <v>46444</v>
      </c>
      <c r="S170" s="72">
        <f t="shared" si="52"/>
        <v>46445</v>
      </c>
      <c r="T170" s="70">
        <v>35</v>
      </c>
      <c r="U170" s="93">
        <f t="shared" si="51"/>
        <v>46480</v>
      </c>
      <c r="V170" s="72">
        <f t="shared" si="56"/>
        <v>46483</v>
      </c>
      <c r="W170" s="82">
        <v>1</v>
      </c>
      <c r="X170" s="82"/>
      <c r="Y170" s="73">
        <f t="shared" si="46"/>
        <v>12.6</v>
      </c>
      <c r="Z170" s="71">
        <f t="shared" si="47"/>
        <v>46495.6</v>
      </c>
      <c r="AA170" s="82">
        <v>31.5</v>
      </c>
      <c r="AB170" s="84">
        <f t="shared" si="48"/>
        <v>1.00961538461548</v>
      </c>
      <c r="AC170" s="85">
        <v>0.3</v>
      </c>
      <c r="AD170" s="86"/>
      <c r="AE170" s="85"/>
      <c r="AF170" s="87"/>
    </row>
    <row r="171" s="42" customFormat="1" hidden="1" customHeight="1" spans="1:32">
      <c r="A171" s="78">
        <v>160</v>
      </c>
      <c r="B171" s="79">
        <v>46419</v>
      </c>
      <c r="C171" s="79"/>
      <c r="D171" s="68" t="str">
        <f>_xlfn.XLOOKUP(G171,'IRUP SITELIST'!N:N,'IRUP SITELIST'!K:K)</f>
        <v>NY RFE</v>
      </c>
      <c r="E171" s="68"/>
      <c r="F171" s="68" t="str">
        <f>_xlfn.XLOOKUP(G171,'IRUP SITELIST'!N:N,'IRUP SITELIST'!N:N)</f>
        <v>CLARKTEL CO / DFON</v>
      </c>
      <c r="G171" s="82" t="s">
        <v>792</v>
      </c>
      <c r="H171" s="69" t="str">
        <f>_xlfn.XLOOKUP(G171,'IRUP SITELIST'!N:N,'IRUP SITELIST'!N:N)</f>
        <v>CLARKTEL CO / DFON</v>
      </c>
      <c r="I171" s="82"/>
      <c r="J171" s="82" t="s">
        <v>199</v>
      </c>
      <c r="K171" s="82" t="s">
        <v>2135</v>
      </c>
      <c r="L171" s="82">
        <v>31.5</v>
      </c>
      <c r="M171" s="82"/>
      <c r="N171" s="82">
        <f t="shared" si="45"/>
        <v>4.725</v>
      </c>
      <c r="O171" s="82" t="s">
        <v>2101</v>
      </c>
      <c r="P171" s="83">
        <v>46436</v>
      </c>
      <c r="Q171" s="70">
        <f t="shared" si="55"/>
        <v>2</v>
      </c>
      <c r="R171" s="93">
        <f t="shared" si="54"/>
        <v>46444</v>
      </c>
      <c r="S171" s="72">
        <f t="shared" si="52"/>
        <v>46445</v>
      </c>
      <c r="T171" s="70">
        <v>35</v>
      </c>
      <c r="U171" s="93">
        <f t="shared" si="51"/>
        <v>46480</v>
      </c>
      <c r="V171" s="72">
        <f t="shared" si="56"/>
        <v>46483</v>
      </c>
      <c r="W171" s="82">
        <v>1</v>
      </c>
      <c r="X171" s="82"/>
      <c r="Y171" s="73">
        <f t="shared" si="46"/>
        <v>12.6</v>
      </c>
      <c r="Z171" s="71">
        <f t="shared" si="47"/>
        <v>46495.6</v>
      </c>
      <c r="AA171" s="82">
        <v>31.5</v>
      </c>
      <c r="AB171" s="84">
        <f t="shared" si="48"/>
        <v>1.00961538461548</v>
      </c>
      <c r="AC171" s="85">
        <v>0.3</v>
      </c>
      <c r="AD171" s="86"/>
      <c r="AE171" s="85"/>
      <c r="AF171" s="87"/>
    </row>
    <row r="172" s="42" customFormat="1" hidden="1" customHeight="1" spans="1:32">
      <c r="A172" s="78">
        <v>171</v>
      </c>
      <c r="B172" s="79">
        <v>46419</v>
      </c>
      <c r="C172" s="79"/>
      <c r="D172" s="68" t="str">
        <f>_xlfn.XLOOKUP(G172,'IRUP SITELIST'!N:N,'IRUP SITELIST'!K:K)</f>
        <v>NY RFE</v>
      </c>
      <c r="E172" s="68"/>
      <c r="F172" s="68" t="str">
        <f>_xlfn.XLOOKUP(G172,'IRUP SITELIST'!N:N,'IRUP SITELIST'!N:N)</f>
        <v>BEPZ Sub-Exchange</v>
      </c>
      <c r="G172" s="82" t="s">
        <v>795</v>
      </c>
      <c r="H172" s="69" t="str">
        <f>_xlfn.XLOOKUP(G172,'IRUP SITELIST'!N:N,'IRUP SITELIST'!N:N)</f>
        <v>BEPZ Sub-Exchange</v>
      </c>
      <c r="I172" s="82" t="s">
        <v>793</v>
      </c>
      <c r="J172" s="82" t="s">
        <v>250</v>
      </c>
      <c r="K172" s="82" t="s">
        <v>2135</v>
      </c>
      <c r="L172" s="82">
        <v>31.5</v>
      </c>
      <c r="M172" s="82"/>
      <c r="N172" s="82">
        <f t="shared" si="45"/>
        <v>4.725</v>
      </c>
      <c r="O172" s="82" t="s">
        <v>2101</v>
      </c>
      <c r="P172" s="83">
        <v>46436</v>
      </c>
      <c r="Q172" s="70">
        <f t="shared" si="55"/>
        <v>2</v>
      </c>
      <c r="R172" s="93">
        <f t="shared" si="54"/>
        <v>46444</v>
      </c>
      <c r="S172" s="72">
        <f t="shared" si="52"/>
        <v>46445</v>
      </c>
      <c r="T172" s="70">
        <v>35</v>
      </c>
      <c r="U172" s="93">
        <f t="shared" si="51"/>
        <v>46480</v>
      </c>
      <c r="V172" s="72">
        <f t="shared" si="56"/>
        <v>46483</v>
      </c>
      <c r="W172" s="82">
        <v>1</v>
      </c>
      <c r="X172" s="82"/>
      <c r="Y172" s="73">
        <f t="shared" si="46"/>
        <v>12.6</v>
      </c>
      <c r="Z172" s="71">
        <f t="shared" si="47"/>
        <v>46495.6</v>
      </c>
      <c r="AA172" s="82">
        <v>31.5</v>
      </c>
      <c r="AB172" s="84">
        <f t="shared" si="48"/>
        <v>1.00961538461548</v>
      </c>
      <c r="AC172" s="85">
        <v>0.3</v>
      </c>
      <c r="AD172" s="86"/>
      <c r="AE172" s="85"/>
      <c r="AF172" s="87"/>
    </row>
    <row r="173" s="42" customFormat="1" hidden="1" customHeight="1" spans="1:32">
      <c r="A173" s="78">
        <v>180</v>
      </c>
      <c r="B173" s="79">
        <v>46419</v>
      </c>
      <c r="C173" s="79"/>
      <c r="D173" s="68" t="str">
        <f>_xlfn.XLOOKUP(G173,'IRUP SITELIST'!N:N,'IRUP SITELIST'!K:K)</f>
        <v>NY RFE</v>
      </c>
      <c r="E173" s="68"/>
      <c r="F173" s="68" t="str">
        <f>_xlfn.XLOOKUP(G173,'IRUP SITELIST'!N:N,'IRUP SITELIST'!N:N)</f>
        <v>Subic Town Proper</v>
      </c>
      <c r="G173" s="82" t="s">
        <v>798</v>
      </c>
      <c r="H173" s="69" t="str">
        <f>_xlfn.XLOOKUP(G173,'IRUP SITELIST'!N:N,'IRUP SITELIST'!N:N)</f>
        <v>Subic Town Proper</v>
      </c>
      <c r="I173" s="82" t="s">
        <v>796</v>
      </c>
      <c r="J173" s="82" t="s">
        <v>243</v>
      </c>
      <c r="K173" s="82" t="s">
        <v>2135</v>
      </c>
      <c r="L173" s="82">
        <v>2.6</v>
      </c>
      <c r="M173" s="82"/>
      <c r="N173" s="82">
        <f t="shared" si="45"/>
        <v>0.39</v>
      </c>
      <c r="O173" s="82" t="s">
        <v>2101</v>
      </c>
      <c r="P173" s="83">
        <v>46436</v>
      </c>
      <c r="Q173" s="70">
        <f t="shared" si="55"/>
        <v>1</v>
      </c>
      <c r="R173" s="93">
        <f t="shared" si="54"/>
        <v>46443</v>
      </c>
      <c r="S173" s="72">
        <f t="shared" si="52"/>
        <v>46444</v>
      </c>
      <c r="T173" s="70">
        <v>35</v>
      </c>
      <c r="U173" s="93">
        <f t="shared" si="51"/>
        <v>46479</v>
      </c>
      <c r="V173" s="72">
        <f t="shared" si="56"/>
        <v>46482</v>
      </c>
      <c r="W173" s="82"/>
      <c r="X173" s="82">
        <v>1</v>
      </c>
      <c r="Y173" s="73">
        <f t="shared" si="46"/>
        <v>1.04</v>
      </c>
      <c r="Z173" s="71">
        <f t="shared" si="47"/>
        <v>46483.04</v>
      </c>
      <c r="AA173" s="82">
        <v>2.6</v>
      </c>
      <c r="AB173" s="84">
        <f t="shared" si="48"/>
        <v>0.321782178217752</v>
      </c>
      <c r="AC173" s="85">
        <v>0.2</v>
      </c>
      <c r="AD173" s="86"/>
      <c r="AE173" s="85"/>
      <c r="AF173" s="87"/>
    </row>
    <row r="174" s="42" customFormat="1" hidden="1" customHeight="1" spans="1:32">
      <c r="A174" s="78">
        <v>186</v>
      </c>
      <c r="B174" s="79">
        <v>46419</v>
      </c>
      <c r="C174" s="79"/>
      <c r="D174" s="68" t="str">
        <f>_xlfn.XLOOKUP(G174,'IRUP SITELIST'!N:N,'IRUP SITELIST'!K:K)</f>
        <v>Q2</v>
      </c>
      <c r="E174" s="68"/>
      <c r="F174" s="68" t="str">
        <f>_xlfn.XLOOKUP(G174,'IRUP SITELIST'!N:N,'IRUP SITELIST'!N:N)</f>
        <v>Guagua CO</v>
      </c>
      <c r="G174" s="82" t="s">
        <v>801</v>
      </c>
      <c r="H174" s="69" t="str">
        <f>_xlfn.XLOOKUP(G174,'IRUP SITELIST'!N:N,'IRUP SITELIST'!N:N)</f>
        <v>Guagua CO</v>
      </c>
      <c r="I174" s="82" t="s">
        <v>799</v>
      </c>
      <c r="J174" s="82" t="s">
        <v>199</v>
      </c>
      <c r="K174" s="82" t="s">
        <v>2135</v>
      </c>
      <c r="L174" s="82">
        <v>0.4</v>
      </c>
      <c r="M174" s="82"/>
      <c r="N174" s="82">
        <f t="shared" si="45"/>
        <v>0.06</v>
      </c>
      <c r="O174" s="82" t="s">
        <v>2101</v>
      </c>
      <c r="P174" s="83">
        <v>46436</v>
      </c>
      <c r="Q174" s="70">
        <f t="shared" si="55"/>
        <v>1</v>
      </c>
      <c r="R174" s="93">
        <f t="shared" si="54"/>
        <v>46443</v>
      </c>
      <c r="S174" s="72">
        <f t="shared" si="52"/>
        <v>46444</v>
      </c>
      <c r="T174" s="70">
        <v>35</v>
      </c>
      <c r="U174" s="93">
        <f t="shared" si="51"/>
        <v>46479</v>
      </c>
      <c r="V174" s="72">
        <f t="shared" si="56"/>
        <v>46482</v>
      </c>
      <c r="W174" s="82"/>
      <c r="X174" s="82">
        <v>1</v>
      </c>
      <c r="Y174" s="73">
        <f t="shared" si="46"/>
        <v>0.16</v>
      </c>
      <c r="Z174" s="71">
        <f t="shared" si="47"/>
        <v>46482.16</v>
      </c>
      <c r="AA174" s="82">
        <v>0.4</v>
      </c>
      <c r="AB174" s="84">
        <f t="shared" si="48"/>
        <v>0.0632911392404364</v>
      </c>
      <c r="AC174" s="85">
        <v>0.2</v>
      </c>
      <c r="AD174" s="86"/>
      <c r="AE174" s="85"/>
      <c r="AF174" s="87"/>
    </row>
    <row r="175" s="42" customFormat="1" hidden="1" customHeight="1" spans="1:32">
      <c r="A175" s="78">
        <v>188</v>
      </c>
      <c r="B175" s="79">
        <v>46419</v>
      </c>
      <c r="C175" s="79"/>
      <c r="D175" s="68" t="str">
        <f>_xlfn.XLOOKUP(G175,'IRUP SITELIST'!N:N,'IRUP SITELIST'!K:K)</f>
        <v>NY RFE</v>
      </c>
      <c r="E175" s="68"/>
      <c r="F175" s="68" t="str">
        <f>_xlfn.XLOOKUP(G175,'IRUP SITELIST'!N:N,'IRUP SITELIST'!N:N)</f>
        <v>Urdaneta</v>
      </c>
      <c r="G175" s="82" t="s">
        <v>804</v>
      </c>
      <c r="H175" s="69" t="str">
        <f>_xlfn.XLOOKUP(G175,'IRUP SITELIST'!N:N,'IRUP SITELIST'!N:N)</f>
        <v>Urdaneta</v>
      </c>
      <c r="I175" s="82" t="s">
        <v>802</v>
      </c>
      <c r="J175" s="82" t="s">
        <v>232</v>
      </c>
      <c r="K175" s="82" t="s">
        <v>2135</v>
      </c>
      <c r="L175" s="82">
        <v>0</v>
      </c>
      <c r="M175" s="82"/>
      <c r="N175" s="82">
        <f t="shared" si="45"/>
        <v>0</v>
      </c>
      <c r="O175" s="82" t="s">
        <v>2101</v>
      </c>
      <c r="P175" s="83">
        <v>46436</v>
      </c>
      <c r="Q175" s="70">
        <f t="shared" si="55"/>
        <v>0</v>
      </c>
      <c r="R175" s="93">
        <f t="shared" si="54"/>
        <v>46442</v>
      </c>
      <c r="S175" s="72">
        <f t="shared" si="52"/>
        <v>46443</v>
      </c>
      <c r="T175" s="70">
        <v>35</v>
      </c>
      <c r="U175" s="93">
        <f t="shared" si="51"/>
        <v>46478</v>
      </c>
      <c r="V175" s="72">
        <f t="shared" si="56"/>
        <v>46481</v>
      </c>
      <c r="W175" s="82"/>
      <c r="X175" s="82">
        <v>1</v>
      </c>
      <c r="Y175" s="73">
        <f t="shared" si="46"/>
        <v>0</v>
      </c>
      <c r="Z175" s="71">
        <f t="shared" si="47"/>
        <v>46481</v>
      </c>
      <c r="AA175" s="82">
        <v>0</v>
      </c>
      <c r="AB175" s="84">
        <f t="shared" si="48"/>
        <v>0</v>
      </c>
      <c r="AC175" s="85">
        <v>0.2</v>
      </c>
      <c r="AD175" s="86" t="s">
        <v>2101</v>
      </c>
      <c r="AE175" s="85" t="s">
        <v>2142</v>
      </c>
      <c r="AF175" s="87" t="s">
        <v>2143</v>
      </c>
    </row>
    <row r="176" s="42" customFormat="1" hidden="1" customHeight="1" spans="1:32">
      <c r="A176" s="78">
        <v>148</v>
      </c>
      <c r="B176" s="79">
        <v>46419</v>
      </c>
      <c r="C176" s="79"/>
      <c r="D176" s="68" t="str">
        <f>_xlfn.XLOOKUP(G176,'IRUP SITELIST'!N:N,'IRUP SITELIST'!K:K)</f>
        <v>NY RFE</v>
      </c>
      <c r="E176" s="68"/>
      <c r="F176" s="68" t="str">
        <f>_xlfn.XLOOKUP(G176,'IRUP SITELIST'!N:N,'IRUP SITELIST'!N:N)</f>
        <v>Tagaytay Rural Exchange</v>
      </c>
      <c r="G176" s="82" t="s">
        <v>807</v>
      </c>
      <c r="H176" s="69" t="str">
        <f>_xlfn.XLOOKUP(G176,'IRUP SITELIST'!N:N,'IRUP SITELIST'!N:N)</f>
        <v>Tagaytay Rural Exchange</v>
      </c>
      <c r="I176" s="82" t="s">
        <v>805</v>
      </c>
      <c r="J176" s="82" t="s">
        <v>591</v>
      </c>
      <c r="K176" s="82" t="s">
        <v>2138</v>
      </c>
      <c r="L176" s="82">
        <v>96.2</v>
      </c>
      <c r="M176" s="82"/>
      <c r="N176" s="82">
        <f t="shared" si="45"/>
        <v>14.43</v>
      </c>
      <c r="O176" s="82" t="s">
        <v>2101</v>
      </c>
      <c r="P176" s="83">
        <v>46447</v>
      </c>
      <c r="Q176" s="70">
        <f t="shared" si="55"/>
        <v>5</v>
      </c>
      <c r="R176" s="93">
        <f t="shared" si="54"/>
        <v>46458</v>
      </c>
      <c r="S176" s="72">
        <f t="shared" si="52"/>
        <v>46459</v>
      </c>
      <c r="T176" s="70">
        <v>35</v>
      </c>
      <c r="U176" s="93">
        <f t="shared" si="51"/>
        <v>46494</v>
      </c>
      <c r="V176" s="72">
        <f t="shared" si="56"/>
        <v>46497</v>
      </c>
      <c r="W176" s="82">
        <v>1</v>
      </c>
      <c r="X176" s="82"/>
      <c r="Y176" s="73">
        <f t="shared" si="46"/>
        <v>38.48</v>
      </c>
      <c r="Z176" s="71">
        <f t="shared" si="47"/>
        <v>46535.48</v>
      </c>
      <c r="AA176" s="82">
        <v>96.2</v>
      </c>
      <c r="AB176" s="84">
        <f t="shared" si="48"/>
        <v>1.15959498553511</v>
      </c>
      <c r="AC176" s="85">
        <v>1</v>
      </c>
      <c r="AD176" s="86"/>
      <c r="AE176" s="85"/>
      <c r="AF176" s="87"/>
    </row>
    <row r="177" s="42" customFormat="1" hidden="1" customHeight="1" spans="1:32">
      <c r="A177" s="78">
        <v>161</v>
      </c>
      <c r="B177" s="79">
        <v>46419</v>
      </c>
      <c r="C177" s="79"/>
      <c r="D177" s="68" t="str">
        <f>_xlfn.XLOOKUP(G177,'IRUP SITELIST'!N:N,'IRUP SITELIST'!K:K)</f>
        <v>Q2</v>
      </c>
      <c r="E177" s="68"/>
      <c r="F177" s="68" t="str">
        <f>_xlfn.XLOOKUP(G177,'IRUP SITELIST'!N:N,'IRUP SITELIST'!N:N)</f>
        <v>Indang Sub-Exchange</v>
      </c>
      <c r="G177" s="82" t="s">
        <v>810</v>
      </c>
      <c r="H177" s="69" t="str">
        <f>_xlfn.XLOOKUP(G177,'IRUP SITELIST'!N:N,'IRUP SITELIST'!N:N)</f>
        <v>Indang Sub-Exchange</v>
      </c>
      <c r="I177" s="82" t="s">
        <v>808</v>
      </c>
      <c r="J177" s="82" t="s">
        <v>591</v>
      </c>
      <c r="K177" s="82" t="s">
        <v>2138</v>
      </c>
      <c r="L177" s="82">
        <v>66</v>
      </c>
      <c r="M177" s="82"/>
      <c r="N177" s="82">
        <f t="shared" si="45"/>
        <v>9.9</v>
      </c>
      <c r="O177" s="82" t="s">
        <v>2101</v>
      </c>
      <c r="P177" s="83">
        <v>46447</v>
      </c>
      <c r="Q177" s="70">
        <f t="shared" si="55"/>
        <v>4</v>
      </c>
      <c r="R177" s="93">
        <f t="shared" si="54"/>
        <v>46457</v>
      </c>
      <c r="S177" s="72">
        <f t="shared" si="52"/>
        <v>46458</v>
      </c>
      <c r="T177" s="70">
        <v>35</v>
      </c>
      <c r="U177" s="93">
        <f t="shared" si="51"/>
        <v>46493</v>
      </c>
      <c r="V177" s="72">
        <f t="shared" si="56"/>
        <v>46496</v>
      </c>
      <c r="W177" s="82">
        <v>1</v>
      </c>
      <c r="X177" s="82"/>
      <c r="Y177" s="73">
        <f t="shared" si="46"/>
        <v>26.4</v>
      </c>
      <c r="Z177" s="71">
        <f t="shared" si="47"/>
        <v>46522.4</v>
      </c>
      <c r="AA177" s="82">
        <v>66</v>
      </c>
      <c r="AB177" s="84">
        <f t="shared" si="48"/>
        <v>1.12244897959178</v>
      </c>
      <c r="AC177" s="85">
        <v>0.5</v>
      </c>
      <c r="AD177" s="86"/>
      <c r="AE177" s="85"/>
      <c r="AF177" s="87"/>
    </row>
    <row r="178" s="42" customFormat="1" hidden="1" customHeight="1" spans="1:32">
      <c r="A178" s="78">
        <v>162</v>
      </c>
      <c r="B178" s="79">
        <v>46419</v>
      </c>
      <c r="C178" s="79"/>
      <c r="D178" s="68" t="str">
        <f>_xlfn.XLOOKUP(G178,'IRUP SITELIST'!N:N,'IRUP SITELIST'!K:K)</f>
        <v>Q2</v>
      </c>
      <c r="E178" s="68"/>
      <c r="F178" s="68" t="str">
        <f>_xlfn.XLOOKUP(G178,'IRUP SITELIST'!N:N,'IRUP SITELIST'!N:N)</f>
        <v>New Calamba Exchange</v>
      </c>
      <c r="G178" s="82" t="s">
        <v>812</v>
      </c>
      <c r="H178" s="69" t="str">
        <f>_xlfn.XLOOKUP(G178,'IRUP SITELIST'!N:N,'IRUP SITELIST'!N:N)</f>
        <v>New Calamba Exchange</v>
      </c>
      <c r="I178" s="82" t="s">
        <v>663</v>
      </c>
      <c r="J178" s="82" t="s">
        <v>366</v>
      </c>
      <c r="K178" s="82" t="s">
        <v>2138</v>
      </c>
      <c r="L178" s="82">
        <v>58.9</v>
      </c>
      <c r="M178" s="82"/>
      <c r="N178" s="82">
        <f t="shared" si="45"/>
        <v>8.835</v>
      </c>
      <c r="O178" s="82" t="s">
        <v>2101</v>
      </c>
      <c r="P178" s="83">
        <v>46447</v>
      </c>
      <c r="Q178" s="70">
        <f t="shared" si="55"/>
        <v>3</v>
      </c>
      <c r="R178" s="93">
        <f t="shared" si="54"/>
        <v>46456</v>
      </c>
      <c r="S178" s="72">
        <f t="shared" si="52"/>
        <v>46457</v>
      </c>
      <c r="T178" s="70">
        <v>35</v>
      </c>
      <c r="U178" s="93">
        <f t="shared" si="51"/>
        <v>46492</v>
      </c>
      <c r="V178" s="72">
        <f t="shared" si="56"/>
        <v>46495</v>
      </c>
      <c r="W178" s="82">
        <v>1</v>
      </c>
      <c r="X178" s="82"/>
      <c r="Y178" s="73">
        <f t="shared" si="46"/>
        <v>23.56</v>
      </c>
      <c r="Z178" s="71">
        <f t="shared" si="47"/>
        <v>46518.56</v>
      </c>
      <c r="AA178" s="82">
        <v>58.9</v>
      </c>
      <c r="AB178" s="84">
        <f t="shared" si="48"/>
        <v>1.10881024096395</v>
      </c>
      <c r="AC178" s="85">
        <v>0.5</v>
      </c>
      <c r="AD178" s="86"/>
      <c r="AE178" s="85"/>
      <c r="AF178" s="87"/>
    </row>
    <row r="179" s="42" customFormat="1" hidden="1" customHeight="1" spans="1:32">
      <c r="A179" s="78">
        <v>163</v>
      </c>
      <c r="B179" s="79">
        <v>46419</v>
      </c>
      <c r="C179" s="79"/>
      <c r="D179" s="68" t="str">
        <f>_xlfn.XLOOKUP(G179,'IRUP SITELIST'!N:N,'IRUP SITELIST'!K:K)</f>
        <v>NY RFE</v>
      </c>
      <c r="E179" s="68"/>
      <c r="F179" s="68" t="str">
        <f>_xlfn.XLOOKUP(G179,'IRUP SITELIST'!N:N,'IRUP SITELIST'!N:N)</f>
        <v>Rosario Sub-Exchange</v>
      </c>
      <c r="G179" s="82" t="s">
        <v>815</v>
      </c>
      <c r="H179" s="69" t="str">
        <f>_xlfn.XLOOKUP(G179,'IRUP SITELIST'!N:N,'IRUP SITELIST'!N:N)</f>
        <v>Rosario Sub-Exchange</v>
      </c>
      <c r="I179" s="82" t="s">
        <v>813</v>
      </c>
      <c r="J179" s="82" t="s">
        <v>591</v>
      </c>
      <c r="K179" s="82" t="s">
        <v>2138</v>
      </c>
      <c r="L179" s="82">
        <v>52.8</v>
      </c>
      <c r="M179" s="82"/>
      <c r="N179" s="82">
        <f t="shared" si="45"/>
        <v>7.92</v>
      </c>
      <c r="O179" s="82" t="s">
        <v>2101</v>
      </c>
      <c r="P179" s="83">
        <v>46447</v>
      </c>
      <c r="Q179" s="70">
        <f t="shared" si="55"/>
        <v>3</v>
      </c>
      <c r="R179" s="93">
        <f t="shared" si="54"/>
        <v>46456</v>
      </c>
      <c r="S179" s="72">
        <f t="shared" si="52"/>
        <v>46457</v>
      </c>
      <c r="T179" s="70">
        <v>35</v>
      </c>
      <c r="U179" s="93">
        <f t="shared" si="51"/>
        <v>46492</v>
      </c>
      <c r="V179" s="72">
        <f t="shared" si="56"/>
        <v>46495</v>
      </c>
      <c r="W179" s="82">
        <v>1</v>
      </c>
      <c r="X179" s="82"/>
      <c r="Y179" s="73">
        <f t="shared" si="46"/>
        <v>21.12</v>
      </c>
      <c r="Z179" s="71">
        <f t="shared" si="47"/>
        <v>46516.12</v>
      </c>
      <c r="AA179" s="82">
        <v>52.8</v>
      </c>
      <c r="AB179" s="84">
        <f t="shared" si="48"/>
        <v>1.09452736318396</v>
      </c>
      <c r="AC179" s="85">
        <v>0.5</v>
      </c>
      <c r="AD179" s="86"/>
      <c r="AE179" s="85"/>
      <c r="AF179" s="87"/>
    </row>
    <row r="180" s="42" customFormat="1" hidden="1" customHeight="1" spans="1:32">
      <c r="A180" s="78">
        <v>164</v>
      </c>
      <c r="B180" s="79">
        <v>46419</v>
      </c>
      <c r="C180" s="79"/>
      <c r="D180" s="68" t="str">
        <f>_xlfn.XLOOKUP(G180,'IRUP SITELIST'!N:N,'IRUP SITELIST'!K:K)</f>
        <v>Q2</v>
      </c>
      <c r="E180" s="68"/>
      <c r="F180" s="68" t="str">
        <f>_xlfn.XLOOKUP(G180,'IRUP SITELIST'!N:N,'IRUP SITELIST'!N:N)</f>
        <v>Trece Martires Sub-Exchange</v>
      </c>
      <c r="G180" s="82" t="s">
        <v>818</v>
      </c>
      <c r="H180" s="69" t="str">
        <f>_xlfn.XLOOKUP(G180,'IRUP SITELIST'!N:N,'IRUP SITELIST'!N:N)</f>
        <v>Trece Martires Sub-Exchange</v>
      </c>
      <c r="I180" s="82" t="s">
        <v>816</v>
      </c>
      <c r="J180" s="82" t="s">
        <v>591</v>
      </c>
      <c r="K180" s="82" t="s">
        <v>2138</v>
      </c>
      <c r="L180" s="82">
        <v>49.7</v>
      </c>
      <c r="M180" s="82"/>
      <c r="N180" s="82">
        <f t="shared" si="45"/>
        <v>7.455</v>
      </c>
      <c r="O180" s="82" t="s">
        <v>2101</v>
      </c>
      <c r="P180" s="83">
        <v>46447</v>
      </c>
      <c r="Q180" s="70">
        <f t="shared" si="55"/>
        <v>3</v>
      </c>
      <c r="R180" s="93">
        <f t="shared" si="54"/>
        <v>46456</v>
      </c>
      <c r="S180" s="72">
        <f t="shared" si="52"/>
        <v>46457</v>
      </c>
      <c r="T180" s="70">
        <v>35</v>
      </c>
      <c r="U180" s="93">
        <f t="shared" si="51"/>
        <v>46492</v>
      </c>
      <c r="V180" s="72">
        <f t="shared" si="56"/>
        <v>46495</v>
      </c>
      <c r="W180" s="82">
        <v>1</v>
      </c>
      <c r="X180" s="82"/>
      <c r="Y180" s="73">
        <f t="shared" si="46"/>
        <v>19.88</v>
      </c>
      <c r="Z180" s="71">
        <f t="shared" si="47"/>
        <v>46514.88</v>
      </c>
      <c r="AA180" s="82">
        <v>49.7</v>
      </c>
      <c r="AB180" s="84">
        <f t="shared" si="48"/>
        <v>1.08610139860152</v>
      </c>
      <c r="AC180" s="85">
        <v>0.5</v>
      </c>
      <c r="AD180" s="86"/>
      <c r="AE180" s="85"/>
      <c r="AF180" s="87"/>
    </row>
    <row r="181" s="42" customFormat="1" hidden="1" customHeight="1" spans="1:32">
      <c r="A181" s="78">
        <v>165</v>
      </c>
      <c r="B181" s="79">
        <v>46419</v>
      </c>
      <c r="C181" s="79"/>
      <c r="D181" s="68" t="str">
        <f>_xlfn.XLOOKUP(G181,'IRUP SITELIST'!N:N,'IRUP SITELIST'!K:K)</f>
        <v>NY RFE</v>
      </c>
      <c r="E181" s="68"/>
      <c r="F181" s="68" t="str">
        <f>_xlfn.XLOOKUP(G181,'IRUP SITELIST'!N:N,'IRUP SITELIST'!N:N)</f>
        <v>Tanauan Sub-Exchange/CO</v>
      </c>
      <c r="G181" s="82" t="s">
        <v>821</v>
      </c>
      <c r="H181" s="69" t="str">
        <f>_xlfn.XLOOKUP(G181,'IRUP SITELIST'!N:N,'IRUP SITELIST'!N:N)</f>
        <v>Tanauan Sub-Exchange/CO</v>
      </c>
      <c r="I181" s="82" t="s">
        <v>819</v>
      </c>
      <c r="J181" s="82" t="s">
        <v>485</v>
      </c>
      <c r="K181" s="82" t="s">
        <v>2138</v>
      </c>
      <c r="L181" s="82">
        <v>44.4</v>
      </c>
      <c r="M181" s="82"/>
      <c r="N181" s="82">
        <f t="shared" si="45"/>
        <v>6.66</v>
      </c>
      <c r="O181" s="82" t="s">
        <v>2101</v>
      </c>
      <c r="P181" s="83">
        <v>46447</v>
      </c>
      <c r="Q181" s="70">
        <f t="shared" si="55"/>
        <v>3</v>
      </c>
      <c r="R181" s="93">
        <f t="shared" si="54"/>
        <v>46456</v>
      </c>
      <c r="S181" s="72">
        <f t="shared" si="52"/>
        <v>46457</v>
      </c>
      <c r="T181" s="70">
        <v>35</v>
      </c>
      <c r="U181" s="93">
        <f t="shared" si="51"/>
        <v>46492</v>
      </c>
      <c r="V181" s="72">
        <f t="shared" si="56"/>
        <v>46495</v>
      </c>
      <c r="W181" s="82">
        <v>1</v>
      </c>
      <c r="X181" s="82"/>
      <c r="Y181" s="73">
        <f t="shared" si="46"/>
        <v>17.76</v>
      </c>
      <c r="Z181" s="71">
        <f t="shared" si="47"/>
        <v>46512.76</v>
      </c>
      <c r="AA181" s="82">
        <v>44.4</v>
      </c>
      <c r="AB181" s="84">
        <f t="shared" si="48"/>
        <v>1.06936416184961</v>
      </c>
      <c r="AC181" s="85">
        <v>0.5</v>
      </c>
      <c r="AD181" s="86"/>
      <c r="AE181" s="85"/>
      <c r="AF181" s="87"/>
    </row>
    <row r="182" s="42" customFormat="1" hidden="1" customHeight="1" spans="1:32">
      <c r="A182" s="78">
        <v>178</v>
      </c>
      <c r="B182" s="79">
        <v>46419</v>
      </c>
      <c r="C182" s="79"/>
      <c r="D182" s="68" t="str">
        <f>_xlfn.XLOOKUP(G182,'IRUP SITELIST'!N:N,'IRUP SITELIST'!K:K)</f>
        <v>Q2</v>
      </c>
      <c r="E182" s="68"/>
      <c r="F182" s="68" t="str">
        <f>_xlfn.XLOOKUP(G182,'IRUP SITELIST'!N:N,'IRUP SITELIST'!N:N)</f>
        <v>Molino CO</v>
      </c>
      <c r="G182" s="82" t="s">
        <v>824</v>
      </c>
      <c r="H182" s="69" t="str">
        <f>_xlfn.XLOOKUP(G182,'IRUP SITELIST'!N:N,'IRUP SITELIST'!N:N)</f>
        <v>Molino CO</v>
      </c>
      <c r="I182" s="82" t="s">
        <v>822</v>
      </c>
      <c r="J182" s="82" t="s">
        <v>591</v>
      </c>
      <c r="K182" s="82" t="s">
        <v>2138</v>
      </c>
      <c r="L182" s="82">
        <v>8.9</v>
      </c>
      <c r="M182" s="82"/>
      <c r="N182" s="82">
        <f t="shared" si="45"/>
        <v>1.335</v>
      </c>
      <c r="O182" s="82" t="s">
        <v>2101</v>
      </c>
      <c r="P182" s="83">
        <v>46447</v>
      </c>
      <c r="Q182" s="70">
        <f t="shared" si="55"/>
        <v>1</v>
      </c>
      <c r="R182" s="93">
        <f t="shared" si="54"/>
        <v>46454</v>
      </c>
      <c r="S182" s="72">
        <f t="shared" si="52"/>
        <v>46455</v>
      </c>
      <c r="T182" s="70">
        <v>35</v>
      </c>
      <c r="U182" s="93">
        <f t="shared" si="51"/>
        <v>46490</v>
      </c>
      <c r="V182" s="72">
        <f t="shared" si="56"/>
        <v>46493</v>
      </c>
      <c r="W182" s="82">
        <v>1</v>
      </c>
      <c r="X182" s="82"/>
      <c r="Y182" s="73">
        <f t="shared" si="46"/>
        <v>3.56</v>
      </c>
      <c r="Z182" s="71">
        <f t="shared" si="47"/>
        <v>46496.56</v>
      </c>
      <c r="AA182" s="82">
        <v>8.9</v>
      </c>
      <c r="AB182" s="84">
        <f t="shared" si="48"/>
        <v>0.678353658536826</v>
      </c>
      <c r="AC182" s="85">
        <v>0.2</v>
      </c>
      <c r="AD182" s="86"/>
      <c r="AE182" s="85"/>
      <c r="AF182" s="87"/>
    </row>
    <row r="183" s="42" customFormat="1" hidden="1" customHeight="1" spans="1:32">
      <c r="A183" s="78">
        <v>146</v>
      </c>
      <c r="B183" s="79">
        <v>46419</v>
      </c>
      <c r="C183" s="79"/>
      <c r="D183" s="68" t="str">
        <f>_xlfn.XLOOKUP(G183,'IRUP SITELIST'!N:N,'IRUP SITELIST'!K:K)</f>
        <v>NY RFE</v>
      </c>
      <c r="E183" s="68"/>
      <c r="F183" s="68" t="str">
        <f>_xlfn.XLOOKUP(G183,'IRUP SITELIST'!N:N,'IRUP SITELIST'!N:N)</f>
        <v>MALIGAYA, PUERTO PRINCESA</v>
      </c>
      <c r="G183" s="82" t="s">
        <v>828</v>
      </c>
      <c r="H183" s="69" t="str">
        <f>_xlfn.XLOOKUP(G183,'IRUP SITELIST'!N:N,'IRUP SITELIST'!N:N)</f>
        <v>MALIGAYA, PUERTO PRINCESA</v>
      </c>
      <c r="I183" s="82" t="s">
        <v>825</v>
      </c>
      <c r="J183" s="82" t="s">
        <v>826</v>
      </c>
      <c r="K183" s="82" t="s">
        <v>2109</v>
      </c>
      <c r="L183" s="82">
        <v>156.8</v>
      </c>
      <c r="M183" s="82"/>
      <c r="N183" s="82">
        <f t="shared" si="45"/>
        <v>23.52</v>
      </c>
      <c r="O183" s="82" t="s">
        <v>2101</v>
      </c>
      <c r="P183" s="83">
        <v>46454</v>
      </c>
      <c r="Q183" s="70">
        <f t="shared" si="55"/>
        <v>8</v>
      </c>
      <c r="R183" s="93">
        <f t="shared" si="54"/>
        <v>46468</v>
      </c>
      <c r="S183" s="72">
        <f t="shared" si="52"/>
        <v>46469</v>
      </c>
      <c r="T183" s="70">
        <v>35</v>
      </c>
      <c r="U183" s="93">
        <f t="shared" si="51"/>
        <v>46504</v>
      </c>
      <c r="V183" s="72">
        <f t="shared" si="56"/>
        <v>46507</v>
      </c>
      <c r="W183" s="82">
        <v>2</v>
      </c>
      <c r="X183" s="82"/>
      <c r="Y183" s="73">
        <f t="shared" si="46"/>
        <v>31.36</v>
      </c>
      <c r="Z183" s="71">
        <f t="shared" si="47"/>
        <v>46538.36</v>
      </c>
      <c r="AA183" s="82">
        <v>156.8</v>
      </c>
      <c r="AB183" s="84">
        <f t="shared" si="48"/>
        <v>2.28172293364373</v>
      </c>
      <c r="AC183" s="85">
        <v>1</v>
      </c>
      <c r="AD183" s="86"/>
      <c r="AE183" s="85"/>
      <c r="AF183" s="87"/>
    </row>
    <row r="184" s="42" customFormat="1" hidden="1" customHeight="1" spans="1:32">
      <c r="A184" s="78">
        <v>147</v>
      </c>
      <c r="B184" s="79">
        <v>46419</v>
      </c>
      <c r="C184" s="79"/>
      <c r="D184" s="68" t="str">
        <f>_xlfn.XLOOKUP(G184,'IRUP SITELIST'!N:N,'IRUP SITELIST'!K:K)</f>
        <v>NY RFE</v>
      </c>
      <c r="E184" s="68"/>
      <c r="F184" s="68" t="str">
        <f>_xlfn.XLOOKUP(G184,'IRUP SITELIST'!N:N,'IRUP SITELIST'!N:N)</f>
        <v>Mactan Sub-Exchange</v>
      </c>
      <c r="G184" s="82" t="s">
        <v>832</v>
      </c>
      <c r="H184" s="69" t="str">
        <f>_xlfn.XLOOKUP(G184,'IRUP SITELIST'!N:N,'IRUP SITELIST'!N:N)</f>
        <v>Mactan Sub-Exchange</v>
      </c>
      <c r="I184" s="82" t="s">
        <v>829</v>
      </c>
      <c r="J184" s="82" t="s">
        <v>647</v>
      </c>
      <c r="K184" s="82" t="s">
        <v>2109</v>
      </c>
      <c r="L184" s="82">
        <v>74.1</v>
      </c>
      <c r="M184" s="82"/>
      <c r="N184" s="82">
        <f t="shared" si="45"/>
        <v>11.115</v>
      </c>
      <c r="O184" s="82" t="s">
        <v>2101</v>
      </c>
      <c r="P184" s="83">
        <v>46454</v>
      </c>
      <c r="Q184" s="70">
        <f t="shared" si="55"/>
        <v>4</v>
      </c>
      <c r="R184" s="93">
        <f t="shared" si="54"/>
        <v>46464</v>
      </c>
      <c r="S184" s="72">
        <f t="shared" si="52"/>
        <v>46465</v>
      </c>
      <c r="T184" s="70">
        <v>35</v>
      </c>
      <c r="U184" s="93">
        <f t="shared" si="51"/>
        <v>46500</v>
      </c>
      <c r="V184" s="72">
        <f t="shared" si="56"/>
        <v>46503</v>
      </c>
      <c r="W184" s="82">
        <v>1</v>
      </c>
      <c r="X184" s="82"/>
      <c r="Y184" s="73">
        <f t="shared" si="46"/>
        <v>29.64</v>
      </c>
      <c r="Z184" s="71">
        <f t="shared" si="47"/>
        <v>46532.64</v>
      </c>
      <c r="AA184" s="82">
        <v>74.1</v>
      </c>
      <c r="AB184" s="84">
        <f t="shared" si="48"/>
        <v>1.13511029411767</v>
      </c>
      <c r="AC184" s="85">
        <v>0.5</v>
      </c>
      <c r="AD184" s="86"/>
      <c r="AE184" s="85"/>
      <c r="AF184" s="87"/>
    </row>
    <row r="185" s="42" customFormat="1" hidden="1" customHeight="1" spans="1:32">
      <c r="A185" s="78">
        <v>169</v>
      </c>
      <c r="B185" s="79">
        <v>46419</v>
      </c>
      <c r="C185" s="79"/>
      <c r="D185" s="68">
        <f>_xlfn.XLOOKUP(G185,'IRUP SITELIST'!N:N,'IRUP SITELIST'!K:K)</f>
        <v>0</v>
      </c>
      <c r="E185" s="68"/>
      <c r="F185" s="68" t="str">
        <f>_xlfn.XLOOKUP(G185,'IRUP SITELIST'!N:N,'IRUP SITELIST'!N:N)</f>
        <v>Kabankalan Sub-Exchange</v>
      </c>
      <c r="G185" s="82" t="s">
        <v>835</v>
      </c>
      <c r="H185" s="69" t="str">
        <f>_xlfn.XLOOKUP(G185,'IRUP SITELIST'!N:N,'IRUP SITELIST'!N:N)</f>
        <v>Kabankalan Sub-Exchange</v>
      </c>
      <c r="I185" s="82" t="s">
        <v>833</v>
      </c>
      <c r="J185" s="82" t="s">
        <v>527</v>
      </c>
      <c r="K185" s="82" t="s">
        <v>2109</v>
      </c>
      <c r="L185" s="82">
        <v>32.2</v>
      </c>
      <c r="M185" s="82"/>
      <c r="N185" s="82">
        <f t="shared" si="45"/>
        <v>4.83</v>
      </c>
      <c r="O185" s="82" t="s">
        <v>2101</v>
      </c>
      <c r="P185" s="83">
        <v>46454</v>
      </c>
      <c r="Q185" s="70">
        <f t="shared" si="55"/>
        <v>2</v>
      </c>
      <c r="R185" s="93">
        <f t="shared" si="54"/>
        <v>46462</v>
      </c>
      <c r="S185" s="72">
        <f t="shared" si="52"/>
        <v>46463</v>
      </c>
      <c r="T185" s="70">
        <v>35</v>
      </c>
      <c r="U185" s="93">
        <f t="shared" si="51"/>
        <v>46498</v>
      </c>
      <c r="V185" s="72">
        <f t="shared" si="56"/>
        <v>46501</v>
      </c>
      <c r="W185" s="82">
        <v>1</v>
      </c>
      <c r="X185" s="82"/>
      <c r="Y185" s="73">
        <f t="shared" si="46"/>
        <v>12.88</v>
      </c>
      <c r="Z185" s="71">
        <f t="shared" si="47"/>
        <v>46513.88</v>
      </c>
      <c r="AA185" s="82">
        <v>32.2</v>
      </c>
      <c r="AB185" s="84">
        <f t="shared" si="48"/>
        <v>1.01385390428228</v>
      </c>
      <c r="AC185" s="85">
        <v>0.3</v>
      </c>
      <c r="AD185" s="86"/>
      <c r="AE185" s="85"/>
      <c r="AF185" s="87"/>
    </row>
    <row r="186" s="42" customFormat="1" hidden="1" customHeight="1" spans="1:32">
      <c r="A186" s="78">
        <v>170</v>
      </c>
      <c r="B186" s="79">
        <v>46419</v>
      </c>
      <c r="C186" s="79"/>
      <c r="D186" s="68" t="str">
        <f>_xlfn.XLOOKUP(G186,'IRUP SITELIST'!N:N,'IRUP SITELIST'!K:K)</f>
        <v>NY RFE</v>
      </c>
      <c r="E186" s="68"/>
      <c r="F186" s="68" t="str">
        <f>_xlfn.XLOOKUP(G186,'IRUP SITELIST'!N:N,'IRUP SITELIST'!N:N)</f>
        <v>Mandurriao RSU</v>
      </c>
      <c r="G186" s="82" t="s">
        <v>837</v>
      </c>
      <c r="H186" s="69" t="str">
        <f>_xlfn.XLOOKUP(G186,'IRUP SITELIST'!N:N,'IRUP SITELIST'!N:N)</f>
        <v>Mandurriao RSU</v>
      </c>
      <c r="I186" s="82" t="s">
        <v>501</v>
      </c>
      <c r="J186" s="82" t="s">
        <v>502</v>
      </c>
      <c r="K186" s="82" t="s">
        <v>2109</v>
      </c>
      <c r="L186" s="82">
        <v>31.6</v>
      </c>
      <c r="M186" s="82"/>
      <c r="N186" s="82">
        <f t="shared" si="45"/>
        <v>4.74</v>
      </c>
      <c r="O186" s="82" t="s">
        <v>2101</v>
      </c>
      <c r="P186" s="83">
        <v>46454</v>
      </c>
      <c r="Q186" s="70">
        <f t="shared" si="55"/>
        <v>2</v>
      </c>
      <c r="R186" s="93">
        <f t="shared" si="54"/>
        <v>46462</v>
      </c>
      <c r="S186" s="72">
        <f t="shared" si="52"/>
        <v>46463</v>
      </c>
      <c r="T186" s="70">
        <v>35</v>
      </c>
      <c r="U186" s="93">
        <f t="shared" si="51"/>
        <v>46498</v>
      </c>
      <c r="V186" s="72">
        <f t="shared" si="56"/>
        <v>46501</v>
      </c>
      <c r="W186" s="82">
        <v>1</v>
      </c>
      <c r="X186" s="82"/>
      <c r="Y186" s="73">
        <f t="shared" si="46"/>
        <v>12.64</v>
      </c>
      <c r="Z186" s="71">
        <f t="shared" si="47"/>
        <v>46513.64</v>
      </c>
      <c r="AA186" s="82">
        <v>31.6</v>
      </c>
      <c r="AB186" s="84">
        <f t="shared" si="48"/>
        <v>1.01023017902817</v>
      </c>
      <c r="AC186" s="85">
        <v>0.3</v>
      </c>
      <c r="AD186" s="86"/>
      <c r="AE186" s="85"/>
      <c r="AF186" s="87"/>
    </row>
    <row r="187" s="42" customFormat="1" hidden="1" customHeight="1" spans="1:32">
      <c r="A187" s="78">
        <v>168</v>
      </c>
      <c r="B187" s="79">
        <v>46419</v>
      </c>
      <c r="C187" s="79"/>
      <c r="D187" s="68" t="str">
        <f>_xlfn.XLOOKUP(G187,'IRUP SITELIST'!N:N,'IRUP SITELIST'!K:K)</f>
        <v>NY RFE</v>
      </c>
      <c r="E187" s="68"/>
      <c r="F187" s="68" t="str">
        <f>_xlfn.XLOOKUP(G187,'IRUP SITELIST'!N:N,'IRUP SITELIST'!N:N)</f>
        <v>Cadiz Sub-Exchange</v>
      </c>
      <c r="G187" s="82" t="s">
        <v>840</v>
      </c>
      <c r="H187" s="69" t="str">
        <f>_xlfn.XLOOKUP(G187,'IRUP SITELIST'!N:N,'IRUP SITELIST'!N:N)</f>
        <v>Cadiz Sub-Exchange</v>
      </c>
      <c r="I187" s="82" t="s">
        <v>838</v>
      </c>
      <c r="J187" s="82" t="s">
        <v>527</v>
      </c>
      <c r="K187" s="82" t="s">
        <v>2109</v>
      </c>
      <c r="L187" s="82">
        <v>30.9</v>
      </c>
      <c r="M187" s="82"/>
      <c r="N187" s="82">
        <f t="shared" si="45"/>
        <v>4.635</v>
      </c>
      <c r="O187" s="82" t="s">
        <v>2101</v>
      </c>
      <c r="P187" s="83">
        <v>46454</v>
      </c>
      <c r="Q187" s="70">
        <f t="shared" si="55"/>
        <v>2</v>
      </c>
      <c r="R187" s="93">
        <f t="shared" si="54"/>
        <v>46462</v>
      </c>
      <c r="S187" s="72">
        <f t="shared" si="52"/>
        <v>46463</v>
      </c>
      <c r="T187" s="70">
        <v>35</v>
      </c>
      <c r="U187" s="93">
        <f t="shared" si="51"/>
        <v>46498</v>
      </c>
      <c r="V187" s="72">
        <f t="shared" si="56"/>
        <v>46501</v>
      </c>
      <c r="W187" s="82">
        <v>1</v>
      </c>
      <c r="X187" s="82"/>
      <c r="Y187" s="73">
        <f t="shared" si="46"/>
        <v>12.36</v>
      </c>
      <c r="Z187" s="71">
        <f t="shared" si="47"/>
        <v>46513.36</v>
      </c>
      <c r="AA187" s="82">
        <v>30.9</v>
      </c>
      <c r="AB187" s="84">
        <f t="shared" si="48"/>
        <v>1.00585937499996</v>
      </c>
      <c r="AC187" s="85">
        <v>0.3</v>
      </c>
      <c r="AD187" s="86"/>
      <c r="AE187" s="85"/>
      <c r="AF187" s="87"/>
    </row>
    <row r="188" s="42" customFormat="1" hidden="1" customHeight="1" spans="1:32">
      <c r="A188" s="78">
        <v>175</v>
      </c>
      <c r="B188" s="79">
        <v>46419</v>
      </c>
      <c r="C188" s="79"/>
      <c r="D188" s="68">
        <f>_xlfn.XLOOKUP(G188,'IRUP SITELIST'!N:N,'IRUP SITELIST'!K:K)</f>
        <v>0</v>
      </c>
      <c r="E188" s="68"/>
      <c r="F188" s="68" t="str">
        <f>_xlfn.XLOOKUP(G188,'IRUP SITELIST'!N:N,'IRUP SITELIST'!N:N)</f>
        <v>Estancia Sub-Exchange</v>
      </c>
      <c r="G188" s="82" t="s">
        <v>843</v>
      </c>
      <c r="H188" s="69" t="str">
        <f>_xlfn.XLOOKUP(G188,'IRUP SITELIST'!N:N,'IRUP SITELIST'!N:N)</f>
        <v>Estancia Sub-Exchange</v>
      </c>
      <c r="I188" s="82" t="s">
        <v>841</v>
      </c>
      <c r="J188" s="82" t="s">
        <v>502</v>
      </c>
      <c r="K188" s="82" t="s">
        <v>2109</v>
      </c>
      <c r="L188" s="82">
        <v>11.9</v>
      </c>
      <c r="M188" s="82"/>
      <c r="N188" s="82">
        <f t="shared" si="45"/>
        <v>1.785</v>
      </c>
      <c r="O188" s="82" t="s">
        <v>2101</v>
      </c>
      <c r="P188" s="83">
        <v>46454</v>
      </c>
      <c r="Q188" s="70">
        <f t="shared" si="55"/>
        <v>1</v>
      </c>
      <c r="R188" s="93">
        <f t="shared" si="54"/>
        <v>46461</v>
      </c>
      <c r="S188" s="72">
        <f t="shared" si="52"/>
        <v>46462</v>
      </c>
      <c r="T188" s="70">
        <v>35</v>
      </c>
      <c r="U188" s="93">
        <f t="shared" si="51"/>
        <v>46497</v>
      </c>
      <c r="V188" s="72">
        <f t="shared" si="56"/>
        <v>46500</v>
      </c>
      <c r="W188" s="82"/>
      <c r="X188" s="82">
        <v>2</v>
      </c>
      <c r="Y188" s="73">
        <f t="shared" si="46"/>
        <v>2.38</v>
      </c>
      <c r="Z188" s="71">
        <f t="shared" si="47"/>
        <v>46502.38</v>
      </c>
      <c r="AA188" s="82">
        <v>11.9</v>
      </c>
      <c r="AB188" s="84">
        <f t="shared" si="48"/>
        <v>1.10594795539087</v>
      </c>
      <c r="AC188" s="85">
        <v>0.2</v>
      </c>
      <c r="AD188" s="86"/>
      <c r="AE188" s="85"/>
      <c r="AF188" s="87"/>
    </row>
    <row r="189" s="42" customFormat="1" hidden="1" customHeight="1" spans="1:32">
      <c r="A189" s="78">
        <v>166</v>
      </c>
      <c r="B189" s="79">
        <v>46419</v>
      </c>
      <c r="C189" s="79"/>
      <c r="D189" s="68">
        <f>_xlfn.XLOOKUP(G189,'IRUP SITELIST'!N:N,'IRUP SITELIST'!K:K)</f>
        <v>0</v>
      </c>
      <c r="E189" s="68"/>
      <c r="F189" s="68" t="str">
        <f>_xlfn.XLOOKUP(G189,'IRUP SITELIST'!N:N,'IRUP SITELIST'!N:N)</f>
        <v>Davao Central Exchange</v>
      </c>
      <c r="G189" s="82" t="s">
        <v>845</v>
      </c>
      <c r="H189" s="69" t="str">
        <f>_xlfn.XLOOKUP(G189,'IRUP SITELIST'!N:N,'IRUP SITELIST'!N:N)</f>
        <v>Davao Central Exchange</v>
      </c>
      <c r="I189" s="82" t="s">
        <v>608</v>
      </c>
      <c r="J189" s="82" t="s">
        <v>609</v>
      </c>
      <c r="K189" s="82" t="s">
        <v>2111</v>
      </c>
      <c r="L189" s="82">
        <v>191.3</v>
      </c>
      <c r="M189" s="82"/>
      <c r="N189" s="82">
        <f t="shared" si="45"/>
        <v>28.695</v>
      </c>
      <c r="O189" s="82" t="s">
        <v>2101</v>
      </c>
      <c r="P189" s="83">
        <v>46456</v>
      </c>
      <c r="Q189" s="70">
        <f t="shared" si="55"/>
        <v>10</v>
      </c>
      <c r="R189" s="93">
        <f t="shared" si="54"/>
        <v>46472</v>
      </c>
      <c r="S189" s="72">
        <f t="shared" si="52"/>
        <v>46473</v>
      </c>
      <c r="T189" s="70">
        <v>35</v>
      </c>
      <c r="U189" s="93">
        <f t="shared" si="51"/>
        <v>46508</v>
      </c>
      <c r="V189" s="72">
        <f t="shared" si="56"/>
        <v>46511</v>
      </c>
      <c r="W189" s="82">
        <v>2</v>
      </c>
      <c r="X189" s="82"/>
      <c r="Y189" s="73">
        <f t="shared" si="46"/>
        <v>38.26</v>
      </c>
      <c r="Z189" s="71">
        <f t="shared" si="47"/>
        <v>46549.26</v>
      </c>
      <c r="AA189" s="82">
        <v>191.3</v>
      </c>
      <c r="AB189" s="84">
        <f t="shared" si="48"/>
        <v>2.31822588463391</v>
      </c>
      <c r="AC189" s="85">
        <v>1</v>
      </c>
      <c r="AD189" s="86"/>
      <c r="AE189" s="85"/>
      <c r="AF189" s="87"/>
    </row>
    <row r="190" s="42" customFormat="1" hidden="1" customHeight="1" spans="1:32">
      <c r="A190" s="78">
        <v>174</v>
      </c>
      <c r="B190" s="79">
        <v>46419</v>
      </c>
      <c r="C190" s="79"/>
      <c r="D190" s="68" t="str">
        <f>_xlfn.XLOOKUP(G190,'IRUP SITELIST'!N:N,'IRUP SITELIST'!K:K)</f>
        <v>NY RFE</v>
      </c>
      <c r="E190" s="68"/>
      <c r="F190" s="68" t="str">
        <f>_xlfn.XLOOKUP(G190,'IRUP SITELIST'!N:N,'IRUP SITELIST'!N:N)</f>
        <v>Digos BO</v>
      </c>
      <c r="G190" s="82" t="s">
        <v>848</v>
      </c>
      <c r="H190" s="69" t="str">
        <f>_xlfn.XLOOKUP(G190,'IRUP SITELIST'!N:N,'IRUP SITELIST'!N:N)</f>
        <v>Digos BO</v>
      </c>
      <c r="I190" s="82" t="s">
        <v>846</v>
      </c>
      <c r="J190" s="82" t="s">
        <v>609</v>
      </c>
      <c r="K190" s="82" t="s">
        <v>2111</v>
      </c>
      <c r="L190" s="82">
        <v>14.1</v>
      </c>
      <c r="M190" s="82"/>
      <c r="N190" s="82">
        <f t="shared" si="45"/>
        <v>2.115</v>
      </c>
      <c r="O190" s="82" t="s">
        <v>2101</v>
      </c>
      <c r="P190" s="83">
        <v>46456</v>
      </c>
      <c r="Q190" s="70">
        <f t="shared" si="55"/>
        <v>1</v>
      </c>
      <c r="R190" s="93">
        <f t="shared" si="54"/>
        <v>46463</v>
      </c>
      <c r="S190" s="72">
        <f t="shared" si="52"/>
        <v>46464</v>
      </c>
      <c r="T190" s="70">
        <v>35</v>
      </c>
      <c r="U190" s="93">
        <f t="shared" si="51"/>
        <v>46499</v>
      </c>
      <c r="V190" s="72">
        <f t="shared" si="56"/>
        <v>46502</v>
      </c>
      <c r="W190" s="82">
        <v>1</v>
      </c>
      <c r="X190" s="82"/>
      <c r="Y190" s="73">
        <f t="shared" si="46"/>
        <v>5.64</v>
      </c>
      <c r="Z190" s="71">
        <f t="shared" si="47"/>
        <v>46507.64</v>
      </c>
      <c r="AA190" s="82">
        <v>14.1</v>
      </c>
      <c r="AB190" s="84">
        <f t="shared" si="48"/>
        <v>0.815972222222277</v>
      </c>
      <c r="AC190" s="85">
        <v>0.2</v>
      </c>
      <c r="AD190" s="86"/>
      <c r="AE190" s="85"/>
      <c r="AF190" s="87"/>
    </row>
    <row r="191" s="42" customFormat="1" hidden="1" customHeight="1" spans="1:32">
      <c r="A191" s="78">
        <v>173</v>
      </c>
      <c r="B191" s="79">
        <v>46419</v>
      </c>
      <c r="C191" s="79"/>
      <c r="D191" s="68">
        <f>_xlfn.XLOOKUP(G191,'IRUP SITELIST'!N:N,'IRUP SITELIST'!K:K)</f>
        <v>0</v>
      </c>
      <c r="E191" s="68"/>
      <c r="F191" s="68" t="str">
        <f>_xlfn.XLOOKUP(G191,'IRUP SITELIST'!N:N,'IRUP SITELIST'!N:N)</f>
        <v>Cotabato Exchange</v>
      </c>
      <c r="G191" s="82" t="s">
        <v>851</v>
      </c>
      <c r="H191" s="69" t="str">
        <f>_xlfn.XLOOKUP(G191,'IRUP SITELIST'!N:N,'IRUP SITELIST'!N:N)</f>
        <v>Cotabato Exchange</v>
      </c>
      <c r="I191" s="82" t="s">
        <v>849</v>
      </c>
      <c r="J191" s="82" t="s">
        <v>625</v>
      </c>
      <c r="K191" s="82" t="s">
        <v>2111</v>
      </c>
      <c r="L191" s="82">
        <v>8.9</v>
      </c>
      <c r="M191" s="82"/>
      <c r="N191" s="82">
        <f t="shared" si="45"/>
        <v>1.335</v>
      </c>
      <c r="O191" s="82" t="s">
        <v>2101</v>
      </c>
      <c r="P191" s="83">
        <v>46456</v>
      </c>
      <c r="Q191" s="70">
        <f t="shared" si="55"/>
        <v>1</v>
      </c>
      <c r="R191" s="93">
        <f t="shared" si="54"/>
        <v>46463</v>
      </c>
      <c r="S191" s="72">
        <f t="shared" si="52"/>
        <v>46464</v>
      </c>
      <c r="T191" s="70">
        <v>35</v>
      </c>
      <c r="U191" s="93">
        <f t="shared" si="51"/>
        <v>46499</v>
      </c>
      <c r="V191" s="72">
        <f t="shared" si="56"/>
        <v>46502</v>
      </c>
      <c r="W191" s="82">
        <v>1</v>
      </c>
      <c r="X191" s="82"/>
      <c r="Y191" s="73">
        <f t="shared" si="46"/>
        <v>3.56</v>
      </c>
      <c r="Z191" s="71">
        <f t="shared" si="47"/>
        <v>46505.56</v>
      </c>
      <c r="AA191" s="82">
        <v>8.9</v>
      </c>
      <c r="AB191" s="84">
        <f t="shared" si="48"/>
        <v>0.678353658536826</v>
      </c>
      <c r="AC191" s="85">
        <v>0.2</v>
      </c>
      <c r="AD191" s="86"/>
      <c r="AE191" s="85"/>
      <c r="AF191" s="87"/>
    </row>
    <row r="192" s="42" customFormat="1" hidden="1" customHeight="1" spans="1:32">
      <c r="A192" s="78">
        <v>176</v>
      </c>
      <c r="B192" s="79">
        <v>46419</v>
      </c>
      <c r="C192" s="79"/>
      <c r="D192" s="68" t="str">
        <f>_xlfn.XLOOKUP(G192,'IRUP SITELIST'!N:N,'IRUP SITELIST'!K:K)</f>
        <v>NY RFE</v>
      </c>
      <c r="E192" s="68"/>
      <c r="F192" s="68" t="str">
        <f>_xlfn.XLOOKUP(G192,'IRUP SITELIST'!N:N,'IRUP SITELIST'!N:N)</f>
        <v>General Santos OPC</v>
      </c>
      <c r="G192" s="82" t="s">
        <v>855</v>
      </c>
      <c r="H192" s="69" t="str">
        <f>_xlfn.XLOOKUP(G192,'IRUP SITELIST'!N:N,'IRUP SITELIST'!N:N)</f>
        <v>General Santos OPC</v>
      </c>
      <c r="I192" s="82" t="s">
        <v>852</v>
      </c>
      <c r="J192" s="82" t="s">
        <v>853</v>
      </c>
      <c r="K192" s="82" t="s">
        <v>2111</v>
      </c>
      <c r="L192" s="82">
        <v>8.9</v>
      </c>
      <c r="M192" s="82"/>
      <c r="N192" s="82">
        <f t="shared" si="45"/>
        <v>1.335</v>
      </c>
      <c r="O192" s="82" t="s">
        <v>2101</v>
      </c>
      <c r="P192" s="83">
        <v>46456</v>
      </c>
      <c r="Q192" s="70">
        <f t="shared" si="55"/>
        <v>1</v>
      </c>
      <c r="R192" s="93">
        <f t="shared" si="54"/>
        <v>46463</v>
      </c>
      <c r="S192" s="72">
        <f t="shared" si="52"/>
        <v>46464</v>
      </c>
      <c r="T192" s="70">
        <v>35</v>
      </c>
      <c r="U192" s="93">
        <f t="shared" si="51"/>
        <v>46499</v>
      </c>
      <c r="V192" s="72">
        <f t="shared" si="56"/>
        <v>46502</v>
      </c>
      <c r="W192" s="82">
        <v>1</v>
      </c>
      <c r="X192" s="82"/>
      <c r="Y192" s="73">
        <f t="shared" si="46"/>
        <v>3.56</v>
      </c>
      <c r="Z192" s="71">
        <f t="shared" si="47"/>
        <v>46505.56</v>
      </c>
      <c r="AA192" s="82">
        <v>8.9</v>
      </c>
      <c r="AB192" s="84">
        <f t="shared" si="48"/>
        <v>0.678353658536826</v>
      </c>
      <c r="AC192" s="85">
        <v>0.2</v>
      </c>
      <c r="AD192" s="86"/>
      <c r="AE192" s="85"/>
      <c r="AF192" s="87"/>
    </row>
    <row r="193" s="42" customFormat="1" hidden="1" customHeight="1" spans="1:32">
      <c r="A193" s="78">
        <v>177</v>
      </c>
      <c r="B193" s="79">
        <v>46419</v>
      </c>
      <c r="C193" s="79"/>
      <c r="D193" s="68">
        <f>_xlfn.XLOOKUP(G193,'IRUP SITELIST'!N:N,'IRUP SITELIST'!K:K)</f>
        <v>0</v>
      </c>
      <c r="E193" s="68"/>
      <c r="F193" s="68" t="str">
        <f>_xlfn.XLOOKUP(G193,'IRUP SITELIST'!N:N,'IRUP SITELIST'!N:N)</f>
        <v>M3997  Kidapawan PLDT MKTC SC</v>
      </c>
      <c r="G193" s="82" t="s">
        <v>858</v>
      </c>
      <c r="H193" s="69" t="str">
        <f>_xlfn.XLOOKUP(G193,'IRUP SITELIST'!N:N,'IRUP SITELIST'!N:N)</f>
        <v>M3997  Kidapawan PLDT MKTC SC</v>
      </c>
      <c r="I193" s="82" t="s">
        <v>856</v>
      </c>
      <c r="J193" s="82" t="s">
        <v>2144</v>
      </c>
      <c r="K193" s="82" t="s">
        <v>2111</v>
      </c>
      <c r="L193" s="82">
        <v>8.9</v>
      </c>
      <c r="M193" s="82"/>
      <c r="N193" s="82">
        <f t="shared" si="45"/>
        <v>1.335</v>
      </c>
      <c r="O193" s="82" t="s">
        <v>2101</v>
      </c>
      <c r="P193" s="83">
        <v>46456</v>
      </c>
      <c r="Q193" s="70">
        <f t="shared" si="55"/>
        <v>1</v>
      </c>
      <c r="R193" s="93">
        <f t="shared" si="54"/>
        <v>46463</v>
      </c>
      <c r="S193" s="72">
        <f t="shared" si="52"/>
        <v>46464</v>
      </c>
      <c r="T193" s="70">
        <v>35</v>
      </c>
      <c r="U193" s="93">
        <f t="shared" si="51"/>
        <v>46499</v>
      </c>
      <c r="V193" s="72">
        <f t="shared" si="56"/>
        <v>46502</v>
      </c>
      <c r="W193" s="82"/>
      <c r="X193" s="82">
        <v>1</v>
      </c>
      <c r="Y193" s="73">
        <f t="shared" si="46"/>
        <v>3.56</v>
      </c>
      <c r="Z193" s="71">
        <f t="shared" si="47"/>
        <v>46505.56</v>
      </c>
      <c r="AA193" s="82">
        <v>8.9</v>
      </c>
      <c r="AB193" s="84">
        <f t="shared" si="48"/>
        <v>0.678353658536826</v>
      </c>
      <c r="AC193" s="85">
        <v>0.2</v>
      </c>
      <c r="AD193" s="86"/>
      <c r="AE193" s="85"/>
      <c r="AF193" s="87"/>
    </row>
    <row r="194" s="42" customFormat="1" hidden="1" customHeight="1" spans="1:32">
      <c r="A194" s="78">
        <v>179</v>
      </c>
      <c r="B194" s="79">
        <v>46419</v>
      </c>
      <c r="C194" s="79"/>
      <c r="D194" s="68" t="str">
        <f>_xlfn.XLOOKUP(G194,'IRUP SITELIST'!N:N,'IRUP SITELIST'!K:K)</f>
        <v>NY RFE</v>
      </c>
      <c r="E194" s="68"/>
      <c r="F194" s="68" t="str">
        <f>_xlfn.XLOOKUP(G194,'IRUP SITELIST'!N:N,'IRUP SITELIST'!N:N)</f>
        <v>Ozamis Exchange</v>
      </c>
      <c r="G194" s="82" t="s">
        <v>861</v>
      </c>
      <c r="H194" s="69" t="str">
        <f>_xlfn.XLOOKUP(G194,'IRUP SITELIST'!N:N,'IRUP SITELIST'!N:N)</f>
        <v>Ozamis Exchange</v>
      </c>
      <c r="I194" s="82" t="s">
        <v>859</v>
      </c>
      <c r="J194" s="82" t="s">
        <v>523</v>
      </c>
      <c r="K194" s="82" t="s">
        <v>2111</v>
      </c>
      <c r="L194" s="82">
        <v>8.9</v>
      </c>
      <c r="M194" s="82"/>
      <c r="N194" s="82">
        <f t="shared" si="45"/>
        <v>1.335</v>
      </c>
      <c r="O194" s="82" t="s">
        <v>2101</v>
      </c>
      <c r="P194" s="83">
        <v>46456</v>
      </c>
      <c r="Q194" s="70">
        <f t="shared" si="55"/>
        <v>1</v>
      </c>
      <c r="R194" s="93">
        <f t="shared" si="54"/>
        <v>46463</v>
      </c>
      <c r="S194" s="72">
        <f t="shared" si="52"/>
        <v>46464</v>
      </c>
      <c r="T194" s="70">
        <v>35</v>
      </c>
      <c r="U194" s="93">
        <f t="shared" si="51"/>
        <v>46499</v>
      </c>
      <c r="V194" s="72">
        <f t="shared" si="56"/>
        <v>46502</v>
      </c>
      <c r="W194" s="82"/>
      <c r="X194" s="82">
        <v>1</v>
      </c>
      <c r="Y194" s="73">
        <f t="shared" si="46"/>
        <v>3.56</v>
      </c>
      <c r="Z194" s="71">
        <f t="shared" si="47"/>
        <v>46505.56</v>
      </c>
      <c r="AA194" s="82">
        <v>8.9</v>
      </c>
      <c r="AB194" s="84">
        <f t="shared" si="48"/>
        <v>0.678353658536826</v>
      </c>
      <c r="AC194" s="85">
        <v>0.2</v>
      </c>
      <c r="AD194" s="86"/>
      <c r="AE194" s="85"/>
      <c r="AF194" s="87"/>
    </row>
    <row r="195" s="42" customFormat="1" hidden="1" customHeight="1" spans="1:32">
      <c r="A195" s="78">
        <v>181</v>
      </c>
      <c r="B195" s="79">
        <v>46419</v>
      </c>
      <c r="C195" s="79"/>
      <c r="D195" s="68" t="str">
        <f>_xlfn.XLOOKUP(G195,'IRUP SITELIST'!N:N,'IRUP SITELIST'!K:K)</f>
        <v>NY RFE</v>
      </c>
      <c r="E195" s="68"/>
      <c r="F195" s="68" t="str">
        <f>_xlfn.XLOOKUP(G195,'IRUP SITELIST'!N:N,'IRUP SITELIST'!N:N)</f>
        <v>Zamboanga Exchange</v>
      </c>
      <c r="G195" s="82" t="s">
        <v>863</v>
      </c>
      <c r="H195" s="69" t="str">
        <f>_xlfn.XLOOKUP(G195,'IRUP SITELIST'!N:N,'IRUP SITELIST'!N:N)</f>
        <v>Zamboanga Exchange</v>
      </c>
      <c r="I195" s="82" t="s">
        <v>698</v>
      </c>
      <c r="J195" s="82" t="s">
        <v>699</v>
      </c>
      <c r="K195" s="82" t="s">
        <v>2110</v>
      </c>
      <c r="L195" s="82">
        <v>173.7</v>
      </c>
      <c r="M195" s="82"/>
      <c r="N195" s="82">
        <f t="shared" si="45"/>
        <v>26.055</v>
      </c>
      <c r="O195" s="82" t="s">
        <v>2101</v>
      </c>
      <c r="P195" s="83">
        <v>46460</v>
      </c>
      <c r="Q195" s="70">
        <f t="shared" si="55"/>
        <v>9</v>
      </c>
      <c r="R195" s="93">
        <f t="shared" si="54"/>
        <v>46475</v>
      </c>
      <c r="S195" s="72">
        <f t="shared" si="52"/>
        <v>46476</v>
      </c>
      <c r="T195" s="70">
        <v>35</v>
      </c>
      <c r="U195" s="93">
        <f t="shared" si="51"/>
        <v>46511</v>
      </c>
      <c r="V195" s="72">
        <f t="shared" si="56"/>
        <v>46514</v>
      </c>
      <c r="W195" s="82"/>
      <c r="X195" s="82">
        <v>2</v>
      </c>
      <c r="Y195" s="73">
        <f t="shared" si="46"/>
        <v>34.74</v>
      </c>
      <c r="Z195" s="71">
        <f t="shared" si="47"/>
        <v>46548.74</v>
      </c>
      <c r="AA195" s="82">
        <v>173.7</v>
      </c>
      <c r="AB195" s="84">
        <f t="shared" si="48"/>
        <v>2.30127186009551</v>
      </c>
      <c r="AC195" s="85">
        <v>1</v>
      </c>
      <c r="AD195" s="86"/>
      <c r="AE195" s="85"/>
      <c r="AF195" s="87"/>
    </row>
    <row r="196" s="42" customFormat="1" hidden="1" customHeight="1" spans="1:32">
      <c r="A196" s="78">
        <v>182</v>
      </c>
      <c r="B196" s="79">
        <v>46419</v>
      </c>
      <c r="C196" s="79"/>
      <c r="D196" s="68" t="str">
        <f>_xlfn.XLOOKUP(G196,'IRUP SITELIST'!N:N,'IRUP SITELIST'!K:K)</f>
        <v>NY RFE</v>
      </c>
      <c r="E196" s="68"/>
      <c r="F196" s="68" t="str">
        <f>_xlfn.XLOOKUP(G196,'IRUP SITELIST'!N:N,'IRUP SITELIST'!N:N)</f>
        <v>Maratel CO</v>
      </c>
      <c r="G196" s="82" t="s">
        <v>865</v>
      </c>
      <c r="H196" s="69" t="str">
        <f>_xlfn.XLOOKUP(G196,'IRUP SITELIST'!N:N,'IRUP SITELIST'!N:N)</f>
        <v>Maratel CO</v>
      </c>
      <c r="I196" s="82" t="s">
        <v>634</v>
      </c>
      <c r="J196" s="82" t="s">
        <v>763</v>
      </c>
      <c r="K196" s="82" t="s">
        <v>2110</v>
      </c>
      <c r="L196" s="82">
        <v>35.6</v>
      </c>
      <c r="M196" s="82"/>
      <c r="N196" s="82">
        <f t="shared" si="45"/>
        <v>5.34</v>
      </c>
      <c r="O196" s="82" t="s">
        <v>2101</v>
      </c>
      <c r="P196" s="83">
        <v>46460</v>
      </c>
      <c r="Q196" s="70">
        <f t="shared" si="55"/>
        <v>2</v>
      </c>
      <c r="R196" s="93">
        <f t="shared" si="54"/>
        <v>46468</v>
      </c>
      <c r="S196" s="72">
        <f t="shared" si="52"/>
        <v>46469</v>
      </c>
      <c r="T196" s="70">
        <v>35</v>
      </c>
      <c r="U196" s="93">
        <f t="shared" si="51"/>
        <v>46504</v>
      </c>
      <c r="V196" s="72">
        <f t="shared" si="56"/>
        <v>46507</v>
      </c>
      <c r="W196" s="82">
        <v>1</v>
      </c>
      <c r="X196" s="82"/>
      <c r="Y196" s="73">
        <f t="shared" si="46"/>
        <v>14.24</v>
      </c>
      <c r="Z196" s="71">
        <f t="shared" si="47"/>
        <v>46521.24</v>
      </c>
      <c r="AA196" s="82">
        <v>35.6</v>
      </c>
      <c r="AB196" s="84">
        <f t="shared" si="48"/>
        <v>1.03248259860801</v>
      </c>
      <c r="AC196" s="85">
        <v>0.3</v>
      </c>
      <c r="AD196" s="86"/>
      <c r="AE196" s="85"/>
      <c r="AF196" s="87"/>
    </row>
    <row r="197" s="42" customFormat="1" hidden="1" customHeight="1" spans="1:32">
      <c r="A197" s="78">
        <v>183</v>
      </c>
      <c r="B197" s="79">
        <v>46419</v>
      </c>
      <c r="C197" s="79"/>
      <c r="D197" s="68" t="str">
        <f>_xlfn.XLOOKUP(G197,'IRUP SITELIST'!N:N,'IRUP SITELIST'!K:K)</f>
        <v>NY RFE</v>
      </c>
      <c r="E197" s="68"/>
      <c r="F197" s="68" t="str">
        <f>_xlfn.XLOOKUP(G197,'IRUP SITELIST'!N:N,'IRUP SITELIST'!N:N)</f>
        <v>CARMEN PHILCOM</v>
      </c>
      <c r="G197" s="82" t="s">
        <v>868</v>
      </c>
      <c r="H197" s="69" t="str">
        <f>_xlfn.XLOOKUP(G197,'IRUP SITELIST'!N:N,'IRUP SITELIST'!N:N)</f>
        <v>CARMEN PHILCOM</v>
      </c>
      <c r="I197" s="82" t="s">
        <v>866</v>
      </c>
      <c r="J197" s="82" t="s">
        <v>714</v>
      </c>
      <c r="K197" s="82" t="s">
        <v>2110</v>
      </c>
      <c r="L197" s="82">
        <v>31</v>
      </c>
      <c r="M197" s="82"/>
      <c r="N197" s="82">
        <f t="shared" si="45"/>
        <v>4.65</v>
      </c>
      <c r="O197" s="82" t="s">
        <v>2101</v>
      </c>
      <c r="P197" s="83">
        <v>46460</v>
      </c>
      <c r="Q197" s="70">
        <f t="shared" si="55"/>
        <v>2</v>
      </c>
      <c r="R197" s="93">
        <f t="shared" si="54"/>
        <v>46468</v>
      </c>
      <c r="S197" s="72">
        <f t="shared" si="52"/>
        <v>46469</v>
      </c>
      <c r="T197" s="70">
        <v>35</v>
      </c>
      <c r="U197" s="93">
        <f t="shared" si="51"/>
        <v>46504</v>
      </c>
      <c r="V197" s="72">
        <f t="shared" si="56"/>
        <v>46507</v>
      </c>
      <c r="W197" s="82">
        <v>1</v>
      </c>
      <c r="X197" s="82"/>
      <c r="Y197" s="73">
        <f t="shared" si="46"/>
        <v>12.4</v>
      </c>
      <c r="Z197" s="71">
        <f t="shared" si="47"/>
        <v>46519.4</v>
      </c>
      <c r="AA197" s="82">
        <v>31</v>
      </c>
      <c r="AB197" s="84">
        <f t="shared" si="48"/>
        <v>1.00649350649341</v>
      </c>
      <c r="AC197" s="85">
        <v>0.3</v>
      </c>
      <c r="AD197" s="86"/>
      <c r="AE197" s="85"/>
      <c r="AF197" s="87"/>
    </row>
    <row r="198" s="42" customFormat="1" hidden="1" customHeight="1" spans="1:32">
      <c r="A198" s="78">
        <v>184</v>
      </c>
      <c r="B198" s="79">
        <v>46419</v>
      </c>
      <c r="C198" s="79"/>
      <c r="D198" s="68">
        <f>_xlfn.XLOOKUP(G198,'IRUP SITELIST'!N:N,'IRUP SITELIST'!K:K)</f>
        <v>0</v>
      </c>
      <c r="E198" s="68"/>
      <c r="F198" s="68" t="str">
        <f>_xlfn.XLOOKUP(G198,'IRUP SITELIST'!N:N,'IRUP SITELIST'!N:N)</f>
        <v>PAGADIAN EMX DFON</v>
      </c>
      <c r="G198" s="82" t="s">
        <v>870</v>
      </c>
      <c r="H198" s="69" t="str">
        <f>_xlfn.XLOOKUP(G198,'IRUP SITELIST'!N:N,'IRUP SITELIST'!N:N)</f>
        <v>PAGADIAN EMX DFON</v>
      </c>
      <c r="I198" s="82"/>
      <c r="J198" s="82" t="s">
        <v>631</v>
      </c>
      <c r="K198" s="82" t="s">
        <v>2110</v>
      </c>
      <c r="L198" s="82">
        <v>24.9</v>
      </c>
      <c r="M198" s="82"/>
      <c r="N198" s="82">
        <f t="shared" si="45"/>
        <v>3.735</v>
      </c>
      <c r="O198" s="82" t="s">
        <v>2101</v>
      </c>
      <c r="P198" s="83">
        <v>46460</v>
      </c>
      <c r="Q198" s="70">
        <f t="shared" si="55"/>
        <v>2</v>
      </c>
      <c r="R198" s="93">
        <f t="shared" si="54"/>
        <v>46468</v>
      </c>
      <c r="S198" s="72">
        <f t="shared" si="52"/>
        <v>46469</v>
      </c>
      <c r="T198" s="70">
        <v>35</v>
      </c>
      <c r="U198" s="93">
        <f t="shared" si="51"/>
        <v>46504</v>
      </c>
      <c r="V198" s="72">
        <f t="shared" si="56"/>
        <v>46507</v>
      </c>
      <c r="W198" s="82">
        <v>1</v>
      </c>
      <c r="X198" s="82"/>
      <c r="Y198" s="73">
        <f t="shared" si="46"/>
        <v>9.96</v>
      </c>
      <c r="Z198" s="71">
        <f t="shared" si="47"/>
        <v>46516.96</v>
      </c>
      <c r="AA198" s="82">
        <v>24.9</v>
      </c>
      <c r="AB198" s="84">
        <f t="shared" si="48"/>
        <v>0.960648148148213</v>
      </c>
      <c r="AC198" s="85">
        <v>0.3</v>
      </c>
      <c r="AD198" s="86"/>
      <c r="AE198" s="85"/>
      <c r="AF198" s="87"/>
    </row>
    <row r="199" s="42" customFormat="1" hidden="1" customHeight="1" spans="1:32">
      <c r="A199" s="78">
        <v>187</v>
      </c>
      <c r="B199" s="79">
        <v>46419</v>
      </c>
      <c r="C199" s="79"/>
      <c r="D199" s="68" t="str">
        <f>_xlfn.XLOOKUP(G199,'IRUP SITELIST'!N:N,'IRUP SITELIST'!K:K)</f>
        <v>NY RFE</v>
      </c>
      <c r="E199" s="68"/>
      <c r="F199" s="68" t="str">
        <f>_xlfn.XLOOKUP(G199,'IRUP SITELIST'!N:N,'IRUP SITELIST'!N:N)</f>
        <v>Tagoloan Sub-Exchange</v>
      </c>
      <c r="G199" s="82" t="s">
        <v>873</v>
      </c>
      <c r="H199" s="69" t="str">
        <f>_xlfn.XLOOKUP(G199,'IRUP SITELIST'!N:N,'IRUP SITELIST'!N:N)</f>
        <v>Tagoloan Sub-Exchange</v>
      </c>
      <c r="I199" s="82" t="s">
        <v>871</v>
      </c>
      <c r="J199" s="82" t="s">
        <v>714</v>
      </c>
      <c r="K199" s="82" t="s">
        <v>2110</v>
      </c>
      <c r="L199" s="82">
        <v>0.3</v>
      </c>
      <c r="M199" s="82"/>
      <c r="N199" s="82">
        <f t="shared" si="45"/>
        <v>0.045</v>
      </c>
      <c r="O199" s="82" t="s">
        <v>2101</v>
      </c>
      <c r="P199" s="83">
        <v>46460</v>
      </c>
      <c r="Q199" s="70">
        <f t="shared" si="55"/>
        <v>1</v>
      </c>
      <c r="R199" s="93">
        <f t="shared" si="54"/>
        <v>46467</v>
      </c>
      <c r="S199" s="72">
        <f t="shared" si="52"/>
        <v>46468</v>
      </c>
      <c r="T199" s="70">
        <v>35</v>
      </c>
      <c r="U199" s="93">
        <f t="shared" si="51"/>
        <v>46503</v>
      </c>
      <c r="V199" s="72">
        <f t="shared" si="56"/>
        <v>46506</v>
      </c>
      <c r="W199" s="82">
        <v>1</v>
      </c>
      <c r="X199" s="82"/>
      <c r="Y199" s="73">
        <f t="shared" si="46"/>
        <v>0.12</v>
      </c>
      <c r="Z199" s="71">
        <f t="shared" si="47"/>
        <v>46506.12</v>
      </c>
      <c r="AA199" s="82">
        <v>0.3</v>
      </c>
      <c r="AB199" s="84">
        <f t="shared" si="48"/>
        <v>0.0480769230768827</v>
      </c>
      <c r="AC199" s="85">
        <v>0.2</v>
      </c>
      <c r="AD199" s="86"/>
      <c r="AE199" s="85"/>
      <c r="AF199" s="87"/>
    </row>
    <row r="200" s="42" customFormat="1" hidden="1" customHeight="1" spans="1:32">
      <c r="A200" s="78">
        <v>197</v>
      </c>
      <c r="B200" s="79">
        <v>46508</v>
      </c>
      <c r="C200" s="79"/>
      <c r="D200" s="68" t="str">
        <f>_xlfn.XLOOKUP(G200,'IRUP SITELIST'!N:N,'IRUP SITELIST'!K:K)</f>
        <v>NY RFE</v>
      </c>
      <c r="E200" s="68"/>
      <c r="F200" s="68" t="str">
        <f>_xlfn.XLOOKUP(G200,'IRUP SITELIST'!N:N,'IRUP SITELIST'!N:N)</f>
        <v>North Marikina Central Office</v>
      </c>
      <c r="G200" s="82" t="s">
        <v>876</v>
      </c>
      <c r="H200" s="69" t="str">
        <f>_xlfn.XLOOKUP(G200,'IRUP SITELIST'!N:N,'IRUP SITELIST'!N:N)</f>
        <v>North Marikina Central Office</v>
      </c>
      <c r="I200" s="82" t="s">
        <v>874</v>
      </c>
      <c r="J200" s="82" t="s">
        <v>120</v>
      </c>
      <c r="K200" s="82" t="s">
        <v>118</v>
      </c>
      <c r="L200" s="82">
        <v>401.6</v>
      </c>
      <c r="M200" s="82"/>
      <c r="N200" s="82">
        <f t="shared" si="45"/>
        <v>60.24</v>
      </c>
      <c r="O200" s="82" t="s">
        <v>2102</v>
      </c>
      <c r="P200" s="83">
        <v>46466</v>
      </c>
      <c r="Q200" s="70">
        <f t="shared" ref="Q200:Q206" si="57">ROUNDUP(N200/6,0)</f>
        <v>11</v>
      </c>
      <c r="R200" s="93">
        <f t="shared" si="54"/>
        <v>46483</v>
      </c>
      <c r="S200" s="72">
        <f t="shared" si="52"/>
        <v>46484</v>
      </c>
      <c r="T200" s="70">
        <v>50</v>
      </c>
      <c r="U200" s="93">
        <f t="shared" si="51"/>
        <v>46534</v>
      </c>
      <c r="V200" s="72">
        <f t="shared" si="56"/>
        <v>46537</v>
      </c>
      <c r="W200" s="82">
        <v>3</v>
      </c>
      <c r="X200" s="82"/>
      <c r="Y200" s="73">
        <f t="shared" si="46"/>
        <v>53.5466666666667</v>
      </c>
      <c r="Z200" s="71">
        <f t="shared" si="47"/>
        <v>46590.5466666667</v>
      </c>
      <c r="AA200" s="82">
        <v>401.6</v>
      </c>
      <c r="AB200" s="84">
        <f t="shared" si="48"/>
        <v>3.55104928082985</v>
      </c>
      <c r="AC200" s="85">
        <v>2</v>
      </c>
      <c r="AD200" s="86"/>
      <c r="AE200" s="85"/>
      <c r="AF200" s="87"/>
    </row>
    <row r="201" s="42" customFormat="1" hidden="1" customHeight="1" spans="1:32">
      <c r="A201" s="78">
        <v>198</v>
      </c>
      <c r="B201" s="79">
        <v>46508</v>
      </c>
      <c r="C201" s="79"/>
      <c r="D201" s="68" t="str">
        <f>_xlfn.XLOOKUP(G201,'IRUP SITELIST'!N:N,'IRUP SITELIST'!K:K)</f>
        <v>NY RFE</v>
      </c>
      <c r="E201" s="68"/>
      <c r="F201" s="68" t="str">
        <f>_xlfn.XLOOKUP(G201,'IRUP SITELIST'!N:N,'IRUP SITELIST'!N:N)</f>
        <v>Pamplona Exchange</v>
      </c>
      <c r="G201" s="82" t="s">
        <v>879</v>
      </c>
      <c r="H201" s="69" t="str">
        <f>_xlfn.XLOOKUP(G201,'IRUP SITELIST'!N:N,'IRUP SITELIST'!N:N)</f>
        <v>Pamplona Exchange</v>
      </c>
      <c r="I201" s="82" t="s">
        <v>877</v>
      </c>
      <c r="J201" s="82" t="s">
        <v>120</v>
      </c>
      <c r="K201" s="82" t="s">
        <v>118</v>
      </c>
      <c r="L201" s="82">
        <v>249.6</v>
      </c>
      <c r="M201" s="82"/>
      <c r="N201" s="82">
        <f t="shared" si="45"/>
        <v>37.44</v>
      </c>
      <c r="O201" s="82" t="s">
        <v>2102</v>
      </c>
      <c r="P201" s="83">
        <v>46466</v>
      </c>
      <c r="Q201" s="70">
        <f t="shared" si="57"/>
        <v>7</v>
      </c>
      <c r="R201" s="93">
        <f t="shared" si="54"/>
        <v>46479</v>
      </c>
      <c r="S201" s="72">
        <f t="shared" si="52"/>
        <v>46480</v>
      </c>
      <c r="T201" s="70">
        <v>50</v>
      </c>
      <c r="U201" s="93">
        <f t="shared" si="51"/>
        <v>46530</v>
      </c>
      <c r="V201" s="72">
        <f t="shared" si="56"/>
        <v>46533</v>
      </c>
      <c r="W201" s="82">
        <v>2</v>
      </c>
      <c r="X201" s="82"/>
      <c r="Y201" s="73">
        <f t="shared" si="46"/>
        <v>49.92</v>
      </c>
      <c r="Z201" s="71">
        <f t="shared" si="47"/>
        <v>46582.92</v>
      </c>
      <c r="AA201" s="82">
        <v>249.6</v>
      </c>
      <c r="AB201" s="84">
        <f t="shared" si="48"/>
        <v>2.35827664399101</v>
      </c>
      <c r="AC201" s="85">
        <v>1.5</v>
      </c>
      <c r="AD201" s="86"/>
      <c r="AE201" s="85"/>
      <c r="AF201" s="87"/>
    </row>
    <row r="202" s="42" customFormat="1" hidden="1" customHeight="1" spans="1:32">
      <c r="A202" s="78">
        <v>199</v>
      </c>
      <c r="B202" s="79">
        <v>46508</v>
      </c>
      <c r="C202" s="79"/>
      <c r="D202" s="68" t="str">
        <f>_xlfn.XLOOKUP(G202,'IRUP SITELIST'!N:N,'IRUP SITELIST'!K:K)</f>
        <v>NY RFE</v>
      </c>
      <c r="E202" s="68"/>
      <c r="F202" s="68" t="str">
        <f>_xlfn.XLOOKUP(G202,'IRUP SITELIST'!N:N,'IRUP SITELIST'!N:N)</f>
        <v>Taguig CO</v>
      </c>
      <c r="G202" s="82" t="s">
        <v>882</v>
      </c>
      <c r="H202" s="69" t="str">
        <f>_xlfn.XLOOKUP(G202,'IRUP SITELIST'!N:N,'IRUP SITELIST'!N:N)</f>
        <v>Taguig CO</v>
      </c>
      <c r="I202" s="82" t="s">
        <v>880</v>
      </c>
      <c r="J202" s="82" t="s">
        <v>120</v>
      </c>
      <c r="K202" s="82" t="s">
        <v>118</v>
      </c>
      <c r="L202" s="82">
        <v>169.7</v>
      </c>
      <c r="M202" s="82"/>
      <c r="N202" s="82">
        <f t="shared" si="45"/>
        <v>25.455</v>
      </c>
      <c r="O202" s="82" t="s">
        <v>2102</v>
      </c>
      <c r="P202" s="83">
        <v>46466</v>
      </c>
      <c r="Q202" s="70">
        <f t="shared" si="57"/>
        <v>5</v>
      </c>
      <c r="R202" s="93">
        <f t="shared" si="54"/>
        <v>46477</v>
      </c>
      <c r="S202" s="72">
        <f t="shared" si="52"/>
        <v>46478</v>
      </c>
      <c r="T202" s="70">
        <v>50</v>
      </c>
      <c r="U202" s="93">
        <f t="shared" si="51"/>
        <v>46528</v>
      </c>
      <c r="V202" s="72">
        <f t="shared" si="56"/>
        <v>46531</v>
      </c>
      <c r="W202" s="82">
        <v>2</v>
      </c>
      <c r="X202" s="82"/>
      <c r="Y202" s="73">
        <f t="shared" si="46"/>
        <v>33.94</v>
      </c>
      <c r="Z202" s="71">
        <f t="shared" si="47"/>
        <v>46564.94</v>
      </c>
      <c r="AA202" s="82">
        <v>169.7</v>
      </c>
      <c r="AB202" s="84">
        <f t="shared" si="48"/>
        <v>2.29696805630738</v>
      </c>
      <c r="AC202" s="85">
        <v>1</v>
      </c>
      <c r="AD202" s="86"/>
      <c r="AE202" s="85"/>
      <c r="AF202" s="87"/>
    </row>
    <row r="203" s="42" customFormat="1" hidden="1" customHeight="1" spans="1:32">
      <c r="A203" s="78">
        <v>206</v>
      </c>
      <c r="B203" s="79">
        <v>46508</v>
      </c>
      <c r="C203" s="79"/>
      <c r="D203" s="68" t="str">
        <f>_xlfn.XLOOKUP(G203,'IRUP SITELIST'!N:N,'IRUP SITELIST'!K:K)</f>
        <v>NY RFE</v>
      </c>
      <c r="E203" s="68"/>
      <c r="F203" s="68" t="str">
        <f>_xlfn.XLOOKUP(G203,'IRUP SITELIST'!N:N,'IRUP SITELIST'!N:N)</f>
        <v>Malate Exchange</v>
      </c>
      <c r="G203" s="82" t="s">
        <v>884</v>
      </c>
      <c r="H203" s="69" t="str">
        <f>_xlfn.XLOOKUP(G203,'IRUP SITELIST'!N:N,'IRUP SITELIST'!N:N)</f>
        <v>Malate Exchange</v>
      </c>
      <c r="I203" s="82" t="s">
        <v>119</v>
      </c>
      <c r="J203" s="82" t="s">
        <v>120</v>
      </c>
      <c r="K203" s="82" t="s">
        <v>118</v>
      </c>
      <c r="L203" s="82">
        <v>839.4</v>
      </c>
      <c r="M203" s="82"/>
      <c r="N203" s="82">
        <f t="shared" si="45"/>
        <v>125.91</v>
      </c>
      <c r="O203" s="82" t="s">
        <v>2102</v>
      </c>
      <c r="P203" s="83">
        <v>46471</v>
      </c>
      <c r="Q203" s="70">
        <f t="shared" si="57"/>
        <v>21</v>
      </c>
      <c r="R203" s="93">
        <f t="shared" si="54"/>
        <v>46498</v>
      </c>
      <c r="S203" s="72">
        <f t="shared" si="52"/>
        <v>46499</v>
      </c>
      <c r="T203" s="70">
        <v>50</v>
      </c>
      <c r="U203" s="93">
        <f t="shared" si="51"/>
        <v>46549</v>
      </c>
      <c r="V203" s="72">
        <f t="shared" si="56"/>
        <v>46552</v>
      </c>
      <c r="W203" s="82">
        <v>6</v>
      </c>
      <c r="X203" s="82"/>
      <c r="Y203" s="73">
        <f t="shared" si="46"/>
        <v>55.96</v>
      </c>
      <c r="Z203" s="71">
        <f t="shared" si="47"/>
        <v>46607.96</v>
      </c>
      <c r="AA203" s="82">
        <v>839.4</v>
      </c>
      <c r="AB203" s="84">
        <f t="shared" si="48"/>
        <v>7.11838534599739</v>
      </c>
      <c r="AC203" s="85">
        <v>3</v>
      </c>
      <c r="AD203" s="86"/>
      <c r="AE203" s="85"/>
      <c r="AF203" s="87"/>
    </row>
    <row r="204" s="42" customFormat="1" hidden="1" customHeight="1" spans="1:32">
      <c r="A204" s="78">
        <v>205</v>
      </c>
      <c r="B204" s="79">
        <v>46508</v>
      </c>
      <c r="C204" s="79"/>
      <c r="D204" s="68" t="str">
        <f>_xlfn.XLOOKUP(G204,'IRUP SITELIST'!N:N,'IRUP SITELIST'!K:K)</f>
        <v>NY RFE</v>
      </c>
      <c r="E204" s="68"/>
      <c r="F204" s="68" t="str">
        <f>_xlfn.XLOOKUP(G204,'IRUP SITELIST'!N:N,'IRUP SITELIST'!N:N)</f>
        <v>Las Pinas Exchange &amp; Service Yard</v>
      </c>
      <c r="G204" s="82" t="s">
        <v>886</v>
      </c>
      <c r="H204" s="69" t="str">
        <f>_xlfn.XLOOKUP(G204,'IRUP SITELIST'!N:N,'IRUP SITELIST'!N:N)</f>
        <v>Las Pinas Exchange &amp; Service Yard</v>
      </c>
      <c r="I204" s="82" t="s">
        <v>877</v>
      </c>
      <c r="J204" s="82" t="s">
        <v>120</v>
      </c>
      <c r="K204" s="82" t="s">
        <v>118</v>
      </c>
      <c r="L204" s="82">
        <v>550.6</v>
      </c>
      <c r="M204" s="82"/>
      <c r="N204" s="82">
        <f t="shared" ref="N204:N244" si="58">L204*0.15</f>
        <v>82.59</v>
      </c>
      <c r="O204" s="82" t="s">
        <v>2102</v>
      </c>
      <c r="P204" s="83">
        <v>46471</v>
      </c>
      <c r="Q204" s="70">
        <f t="shared" si="57"/>
        <v>14</v>
      </c>
      <c r="R204" s="93">
        <f t="shared" si="54"/>
        <v>46491</v>
      </c>
      <c r="S204" s="72">
        <f t="shared" si="52"/>
        <v>46492</v>
      </c>
      <c r="T204" s="70">
        <v>50</v>
      </c>
      <c r="U204" s="93">
        <f t="shared" si="51"/>
        <v>46542</v>
      </c>
      <c r="V204" s="72">
        <f t="shared" si="56"/>
        <v>46545</v>
      </c>
      <c r="W204" s="82">
        <v>4</v>
      </c>
      <c r="X204" s="82"/>
      <c r="Y204" s="73">
        <f t="shared" ref="Y204:Y244" si="59">L204/(W204+X204)/2.5</f>
        <v>55.06</v>
      </c>
      <c r="Z204" s="71">
        <f t="shared" ref="Z204:Z244" si="60">V204+Y204</f>
        <v>46600.06</v>
      </c>
      <c r="AA204" s="82">
        <v>550.6</v>
      </c>
      <c r="AB204" s="84">
        <f t="shared" ref="AB204:AB244" si="61">L204/2/(Z204-U204)</f>
        <v>4.74164657251139</v>
      </c>
      <c r="AC204" s="85">
        <v>2</v>
      </c>
      <c r="AD204" s="86"/>
      <c r="AE204" s="85"/>
      <c r="AF204" s="87"/>
    </row>
    <row r="205" s="42" customFormat="1" hidden="1" customHeight="1" spans="1:32">
      <c r="A205" s="78">
        <v>200</v>
      </c>
      <c r="B205" s="79">
        <v>46508</v>
      </c>
      <c r="C205" s="79"/>
      <c r="D205" s="68" t="str">
        <f>_xlfn.XLOOKUP(G205,'IRUP SITELIST'!N:N,'IRUP SITELIST'!K:K)</f>
        <v>NY RFE</v>
      </c>
      <c r="E205" s="68"/>
      <c r="F205" s="68" t="str">
        <f>_xlfn.XLOOKUP(G205,'IRUP SITELIST'!N:N,'IRUP SITELIST'!N:N)</f>
        <v>Tambo Exchange</v>
      </c>
      <c r="G205" s="82" t="s">
        <v>889</v>
      </c>
      <c r="H205" s="69" t="str">
        <f>_xlfn.XLOOKUP(G205,'IRUP SITELIST'!N:N,'IRUP SITELIST'!N:N)</f>
        <v>Tambo Exchange</v>
      </c>
      <c r="I205" s="82" t="s">
        <v>887</v>
      </c>
      <c r="J205" s="82" t="s">
        <v>120</v>
      </c>
      <c r="K205" s="82" t="s">
        <v>118</v>
      </c>
      <c r="L205" s="82">
        <v>215.1</v>
      </c>
      <c r="M205" s="82"/>
      <c r="N205" s="82">
        <f t="shared" si="58"/>
        <v>32.265</v>
      </c>
      <c r="O205" s="82" t="s">
        <v>2102</v>
      </c>
      <c r="P205" s="83">
        <v>46471</v>
      </c>
      <c r="Q205" s="70">
        <f t="shared" si="57"/>
        <v>6</v>
      </c>
      <c r="R205" s="93">
        <f t="shared" si="54"/>
        <v>46483</v>
      </c>
      <c r="S205" s="72">
        <f t="shared" si="52"/>
        <v>46484</v>
      </c>
      <c r="T205" s="70">
        <v>50</v>
      </c>
      <c r="U205" s="93">
        <f t="shared" si="51"/>
        <v>46534</v>
      </c>
      <c r="V205" s="72">
        <f t="shared" si="56"/>
        <v>46537</v>
      </c>
      <c r="W205" s="82">
        <v>2</v>
      </c>
      <c r="X205" s="82"/>
      <c r="Y205" s="73">
        <f t="shared" si="59"/>
        <v>43.02</v>
      </c>
      <c r="Z205" s="71">
        <f t="shared" si="60"/>
        <v>46580.02</v>
      </c>
      <c r="AA205" s="82">
        <v>215.1</v>
      </c>
      <c r="AB205" s="84">
        <f t="shared" si="61"/>
        <v>2.33702737940042</v>
      </c>
      <c r="AC205" s="85">
        <v>1.5</v>
      </c>
      <c r="AD205" s="86"/>
      <c r="AE205" s="85"/>
      <c r="AF205" s="87"/>
    </row>
    <row r="206" s="42" customFormat="1" hidden="1" customHeight="1" spans="1:32">
      <c r="A206" s="78">
        <v>207</v>
      </c>
      <c r="B206" s="79">
        <v>46508</v>
      </c>
      <c r="C206" s="79"/>
      <c r="D206" s="68" t="str">
        <f>_xlfn.XLOOKUP(G206,'IRUP SITELIST'!N:N,'IRUP SITELIST'!K:K)</f>
        <v>NY RFE</v>
      </c>
      <c r="E206" s="68"/>
      <c r="F206" s="68" t="str">
        <f>_xlfn.XLOOKUP(G206,'IRUP SITELIST'!N:N,'IRUP SITELIST'!N:N)</f>
        <v>Sampaloc Toll Exchange (MITC)</v>
      </c>
      <c r="G206" s="82" t="s">
        <v>891</v>
      </c>
      <c r="H206" s="69" t="str">
        <f>_xlfn.XLOOKUP(G206,'IRUP SITELIST'!N:N,'IRUP SITELIST'!N:N)</f>
        <v>Sampaloc Toll Exchange (MITC)</v>
      </c>
      <c r="I206" s="82" t="s">
        <v>300</v>
      </c>
      <c r="J206" s="82" t="s">
        <v>120</v>
      </c>
      <c r="K206" s="82" t="s">
        <v>118</v>
      </c>
      <c r="L206" s="94">
        <v>1165</v>
      </c>
      <c r="M206" s="94"/>
      <c r="N206" s="82">
        <f t="shared" si="58"/>
        <v>174.75</v>
      </c>
      <c r="O206" s="82" t="s">
        <v>2102</v>
      </c>
      <c r="P206" s="83">
        <v>46476</v>
      </c>
      <c r="Q206" s="70">
        <f t="shared" si="57"/>
        <v>30</v>
      </c>
      <c r="R206" s="93">
        <f t="shared" si="54"/>
        <v>46512</v>
      </c>
      <c r="S206" s="72">
        <f t="shared" si="52"/>
        <v>46513</v>
      </c>
      <c r="T206" s="70">
        <v>50</v>
      </c>
      <c r="U206" s="93">
        <f t="shared" si="51"/>
        <v>46563</v>
      </c>
      <c r="V206" s="72">
        <f t="shared" si="56"/>
        <v>46566</v>
      </c>
      <c r="W206" s="82">
        <v>8</v>
      </c>
      <c r="X206" s="82"/>
      <c r="Y206" s="73">
        <f t="shared" si="59"/>
        <v>58.25</v>
      </c>
      <c r="Z206" s="71">
        <f t="shared" si="60"/>
        <v>46624.25</v>
      </c>
      <c r="AA206" s="94">
        <v>1165</v>
      </c>
      <c r="AB206" s="84">
        <f t="shared" si="61"/>
        <v>9.51020408163265</v>
      </c>
      <c r="AC206" s="85">
        <v>4</v>
      </c>
      <c r="AD206" s="86"/>
      <c r="AE206" s="85"/>
      <c r="AF206" s="87"/>
    </row>
    <row r="207" s="42" customFormat="1" hidden="1" customHeight="1" spans="1:32">
      <c r="A207" s="78">
        <v>195</v>
      </c>
      <c r="B207" s="79">
        <v>46508</v>
      </c>
      <c r="C207" s="79"/>
      <c r="D207" s="68" t="str">
        <f>_xlfn.XLOOKUP(G207,'IRUP SITELIST'!N:N,'IRUP SITELIST'!K:K)</f>
        <v>NY RFE</v>
      </c>
      <c r="E207" s="68"/>
      <c r="F207" s="68" t="str">
        <f>_xlfn.XLOOKUP(G207,'IRUP SITELIST'!N:N,'IRUP SITELIST'!N:N)</f>
        <v>Lipa Sub-Exchange</v>
      </c>
      <c r="G207" s="82" t="s">
        <v>893</v>
      </c>
      <c r="H207" s="69" t="str">
        <f>_xlfn.XLOOKUP(G207,'IRUP SITELIST'!N:N,'IRUP SITELIST'!N:N)</f>
        <v>Lipa Sub-Exchange</v>
      </c>
      <c r="I207" s="82" t="s">
        <v>577</v>
      </c>
      <c r="J207" s="82" t="s">
        <v>485</v>
      </c>
      <c r="K207" s="82" t="s">
        <v>2138</v>
      </c>
      <c r="L207" s="82">
        <v>154.4</v>
      </c>
      <c r="M207" s="82"/>
      <c r="N207" s="82">
        <f t="shared" si="58"/>
        <v>23.16</v>
      </c>
      <c r="O207" s="82" t="s">
        <v>2102</v>
      </c>
      <c r="P207" s="83">
        <v>46492</v>
      </c>
      <c r="Q207" s="70">
        <f t="shared" ref="Q207:Q225" si="62">ROUNDUP(N207/3,0)</f>
        <v>8</v>
      </c>
      <c r="R207" s="93">
        <f t="shared" si="54"/>
        <v>46506</v>
      </c>
      <c r="S207" s="72">
        <f t="shared" si="52"/>
        <v>46507</v>
      </c>
      <c r="T207" s="70">
        <v>40</v>
      </c>
      <c r="U207" s="93">
        <f t="shared" si="51"/>
        <v>46547</v>
      </c>
      <c r="V207" s="72">
        <f t="shared" si="56"/>
        <v>46550</v>
      </c>
      <c r="W207" s="82">
        <v>1</v>
      </c>
      <c r="X207" s="82">
        <v>2</v>
      </c>
      <c r="Y207" s="73">
        <f t="shared" si="59"/>
        <v>20.5866666666667</v>
      </c>
      <c r="Z207" s="71">
        <f t="shared" si="60"/>
        <v>46570.5866666667</v>
      </c>
      <c r="AA207" s="82">
        <v>154.4</v>
      </c>
      <c r="AB207" s="84">
        <f t="shared" si="61"/>
        <v>3.27303561334044</v>
      </c>
      <c r="AC207" s="85">
        <v>1</v>
      </c>
      <c r="AD207" s="86"/>
      <c r="AE207" s="85"/>
      <c r="AF207" s="87"/>
    </row>
    <row r="208" s="42" customFormat="1" hidden="1" customHeight="1" spans="1:32">
      <c r="A208" s="78">
        <v>196</v>
      </c>
      <c r="B208" s="79">
        <v>46508</v>
      </c>
      <c r="C208" s="79"/>
      <c r="D208" s="68" t="str">
        <f>_xlfn.XLOOKUP(G208,'IRUP SITELIST'!N:N,'IRUP SITELIST'!K:K)</f>
        <v>NY RFE</v>
      </c>
      <c r="E208" s="68"/>
      <c r="F208" s="68" t="str">
        <f>_xlfn.XLOOKUP(G208,'IRUP SITELIST'!N:N,'IRUP SITELIST'!N:N)</f>
        <v>Lucena Exchange</v>
      </c>
      <c r="G208" s="82" t="s">
        <v>896</v>
      </c>
      <c r="H208" s="69" t="str">
        <f>_xlfn.XLOOKUP(G208,'IRUP SITELIST'!N:N,'IRUP SITELIST'!N:N)</f>
        <v>Lucena Exchange</v>
      </c>
      <c r="I208" s="82" t="s">
        <v>894</v>
      </c>
      <c r="J208" s="82" t="s">
        <v>489</v>
      </c>
      <c r="K208" s="82" t="s">
        <v>2138</v>
      </c>
      <c r="L208" s="82">
        <v>149</v>
      </c>
      <c r="M208" s="82"/>
      <c r="N208" s="82">
        <f t="shared" si="58"/>
        <v>22.35</v>
      </c>
      <c r="O208" s="82" t="s">
        <v>2102</v>
      </c>
      <c r="P208" s="83">
        <v>46492</v>
      </c>
      <c r="Q208" s="70">
        <f t="shared" si="62"/>
        <v>8</v>
      </c>
      <c r="R208" s="93">
        <f t="shared" si="54"/>
        <v>46506</v>
      </c>
      <c r="S208" s="72">
        <f t="shared" si="52"/>
        <v>46507</v>
      </c>
      <c r="T208" s="70">
        <v>40</v>
      </c>
      <c r="U208" s="93">
        <f t="shared" si="51"/>
        <v>46547</v>
      </c>
      <c r="V208" s="72">
        <f t="shared" si="56"/>
        <v>46550</v>
      </c>
      <c r="W208" s="82"/>
      <c r="X208" s="82">
        <v>2</v>
      </c>
      <c r="Y208" s="73">
        <f t="shared" si="59"/>
        <v>29.8</v>
      </c>
      <c r="Z208" s="71">
        <f t="shared" si="60"/>
        <v>46579.8</v>
      </c>
      <c r="AA208" s="82">
        <v>149</v>
      </c>
      <c r="AB208" s="84">
        <f t="shared" si="61"/>
        <v>2.27134146341443</v>
      </c>
      <c r="AC208" s="85">
        <v>1</v>
      </c>
      <c r="AD208" s="86"/>
      <c r="AE208" s="85"/>
      <c r="AF208" s="87"/>
    </row>
    <row r="209" s="42" customFormat="1" hidden="1" customHeight="1" spans="1:32">
      <c r="A209" s="78">
        <v>191</v>
      </c>
      <c r="B209" s="79">
        <v>46508</v>
      </c>
      <c r="C209" s="79"/>
      <c r="D209" s="68" t="str">
        <f>_xlfn.XLOOKUP(G209,'IRUP SITELIST'!N:N,'IRUP SITELIST'!K:K)</f>
        <v>NY RFE</v>
      </c>
      <c r="E209" s="68"/>
      <c r="F209" s="68" t="str">
        <f>_xlfn.XLOOKUP(G209,'IRUP SITELIST'!N:N,'IRUP SITELIST'!N:N)</f>
        <v>Imus Sub-Exchange</v>
      </c>
      <c r="G209" s="82" t="s">
        <v>899</v>
      </c>
      <c r="H209" s="69" t="str">
        <f>_xlfn.XLOOKUP(G209,'IRUP SITELIST'!N:N,'IRUP SITELIST'!N:N)</f>
        <v>Imus Sub-Exchange</v>
      </c>
      <c r="I209" s="82" t="s">
        <v>897</v>
      </c>
      <c r="J209" s="82" t="s">
        <v>591</v>
      </c>
      <c r="K209" s="82" t="s">
        <v>2138</v>
      </c>
      <c r="L209" s="82">
        <v>143.7</v>
      </c>
      <c r="M209" s="82"/>
      <c r="N209" s="82">
        <f t="shared" si="58"/>
        <v>21.555</v>
      </c>
      <c r="O209" s="82" t="s">
        <v>2102</v>
      </c>
      <c r="P209" s="83">
        <v>46492</v>
      </c>
      <c r="Q209" s="70">
        <f t="shared" si="62"/>
        <v>8</v>
      </c>
      <c r="R209" s="93">
        <f t="shared" si="54"/>
        <v>46506</v>
      </c>
      <c r="S209" s="72">
        <f t="shared" si="52"/>
        <v>46507</v>
      </c>
      <c r="T209" s="70">
        <v>40</v>
      </c>
      <c r="U209" s="93">
        <f t="shared" si="51"/>
        <v>46547</v>
      </c>
      <c r="V209" s="72">
        <f t="shared" si="56"/>
        <v>46550</v>
      </c>
      <c r="W209" s="82">
        <v>1</v>
      </c>
      <c r="X209" s="82">
        <v>2</v>
      </c>
      <c r="Y209" s="73">
        <f t="shared" si="59"/>
        <v>19.16</v>
      </c>
      <c r="Z209" s="71">
        <f t="shared" si="60"/>
        <v>46569.16</v>
      </c>
      <c r="AA209" s="82">
        <v>143.7</v>
      </c>
      <c r="AB209" s="84">
        <f t="shared" si="61"/>
        <v>3.24232851985508</v>
      </c>
      <c r="AC209" s="85">
        <v>1</v>
      </c>
      <c r="AD209" s="86"/>
      <c r="AE209" s="85"/>
      <c r="AF209" s="87"/>
    </row>
    <row r="210" s="42" customFormat="1" hidden="1" customHeight="1" spans="1:32">
      <c r="A210" s="78">
        <v>194</v>
      </c>
      <c r="B210" s="79">
        <v>46508</v>
      </c>
      <c r="C210" s="79"/>
      <c r="D210" s="68" t="str">
        <f>_xlfn.XLOOKUP(G210,'IRUP SITELIST'!N:N,'IRUP SITELIST'!K:K)</f>
        <v>NY RFE</v>
      </c>
      <c r="E210" s="68"/>
      <c r="F210" s="68" t="str">
        <f>_xlfn.XLOOKUP(G210,'IRUP SITELIST'!N:N,'IRUP SITELIST'!N:N)</f>
        <v>Los Banos Rural Exchange</v>
      </c>
      <c r="G210" s="82" t="s">
        <v>902</v>
      </c>
      <c r="H210" s="69" t="str">
        <f>_xlfn.XLOOKUP(G210,'IRUP SITELIST'!N:N,'IRUP SITELIST'!N:N)</f>
        <v>Los Banos Rural Exchange</v>
      </c>
      <c r="I210" s="82" t="s">
        <v>900</v>
      </c>
      <c r="J210" s="82" t="s">
        <v>366</v>
      </c>
      <c r="K210" s="82" t="s">
        <v>2138</v>
      </c>
      <c r="L210" s="82">
        <v>81.3</v>
      </c>
      <c r="M210" s="82"/>
      <c r="N210" s="82">
        <f t="shared" si="58"/>
        <v>12.195</v>
      </c>
      <c r="O210" s="82" t="s">
        <v>2102</v>
      </c>
      <c r="P210" s="83">
        <v>46492</v>
      </c>
      <c r="Q210" s="70">
        <f t="shared" si="62"/>
        <v>5</v>
      </c>
      <c r="R210" s="93">
        <f t="shared" si="54"/>
        <v>46503</v>
      </c>
      <c r="S210" s="72">
        <f t="shared" si="52"/>
        <v>46504</v>
      </c>
      <c r="T210" s="70">
        <v>40</v>
      </c>
      <c r="U210" s="93">
        <f t="shared" ref="U210:U242" si="63">S210+T210</f>
        <v>46544</v>
      </c>
      <c r="V210" s="72">
        <f t="shared" si="56"/>
        <v>46547</v>
      </c>
      <c r="W210" s="82">
        <v>2</v>
      </c>
      <c r="X210" s="82"/>
      <c r="Y210" s="73">
        <f t="shared" si="59"/>
        <v>16.26</v>
      </c>
      <c r="Z210" s="71">
        <f t="shared" si="60"/>
        <v>46563.26</v>
      </c>
      <c r="AA210" s="82">
        <v>81.3</v>
      </c>
      <c r="AB210" s="84">
        <f t="shared" si="61"/>
        <v>2.1105919003113</v>
      </c>
      <c r="AC210" s="85">
        <v>0.6</v>
      </c>
      <c r="AD210" s="86"/>
      <c r="AE210" s="85"/>
      <c r="AF210" s="87"/>
    </row>
    <row r="211" s="42" customFormat="1" hidden="1" customHeight="1" spans="1:32">
      <c r="A211" s="78">
        <v>201</v>
      </c>
      <c r="B211" s="79">
        <v>46508</v>
      </c>
      <c r="C211" s="79"/>
      <c r="D211" s="68" t="str">
        <f>_xlfn.XLOOKUP(G211,'IRUP SITELIST'!N:N,'IRUP SITELIST'!K:K)</f>
        <v>NY RFE</v>
      </c>
      <c r="E211" s="68"/>
      <c r="F211" s="68" t="str">
        <f>_xlfn.XLOOKUP(G211,'IRUP SITELIST'!N:N,'IRUP SITELIST'!N:N)</f>
        <v>Batangas Exchange</v>
      </c>
      <c r="G211" s="82" t="s">
        <v>905</v>
      </c>
      <c r="H211" s="69" t="str">
        <f>_xlfn.XLOOKUP(G211,'IRUP SITELIST'!N:N,'IRUP SITELIST'!N:N)</f>
        <v>Batangas Exchange</v>
      </c>
      <c r="I211" s="82" t="s">
        <v>903</v>
      </c>
      <c r="J211" s="82" t="s">
        <v>485</v>
      </c>
      <c r="K211" s="82" t="s">
        <v>2138</v>
      </c>
      <c r="L211" s="82">
        <v>62.7</v>
      </c>
      <c r="M211" s="82"/>
      <c r="N211" s="82">
        <f t="shared" si="58"/>
        <v>9.405</v>
      </c>
      <c r="O211" s="82" t="s">
        <v>2102</v>
      </c>
      <c r="P211" s="83">
        <v>46492</v>
      </c>
      <c r="Q211" s="70">
        <f t="shared" si="62"/>
        <v>4</v>
      </c>
      <c r="R211" s="93">
        <f t="shared" si="54"/>
        <v>46502</v>
      </c>
      <c r="S211" s="72">
        <f t="shared" si="52"/>
        <v>46503</v>
      </c>
      <c r="T211" s="70">
        <v>40</v>
      </c>
      <c r="U211" s="93">
        <f t="shared" si="63"/>
        <v>46543</v>
      </c>
      <c r="V211" s="72">
        <f t="shared" si="56"/>
        <v>46546</v>
      </c>
      <c r="W211" s="82">
        <v>2</v>
      </c>
      <c r="X211" s="82"/>
      <c r="Y211" s="73">
        <f t="shared" si="59"/>
        <v>12.54</v>
      </c>
      <c r="Z211" s="71">
        <f t="shared" si="60"/>
        <v>46558.54</v>
      </c>
      <c r="AA211" s="82">
        <v>62.7</v>
      </c>
      <c r="AB211" s="84">
        <f t="shared" si="61"/>
        <v>2.0173745173744</v>
      </c>
      <c r="AC211" s="85">
        <v>0.5</v>
      </c>
      <c r="AD211" s="86"/>
      <c r="AE211" s="85"/>
      <c r="AF211" s="87"/>
    </row>
    <row r="212" s="42" customFormat="1" hidden="1" customHeight="1" spans="1:32">
      <c r="A212" s="78">
        <v>193</v>
      </c>
      <c r="B212" s="79">
        <v>46508</v>
      </c>
      <c r="C212" s="79"/>
      <c r="D212" s="68" t="str">
        <f>_xlfn.XLOOKUP(G212,'IRUP SITELIST'!N:N,'IRUP SITELIST'!K:K)</f>
        <v>NY RFE</v>
      </c>
      <c r="E212" s="68"/>
      <c r="F212" s="68" t="str">
        <f>_xlfn.XLOOKUP(G212,'IRUP SITELIST'!N:N,'IRUP SITELIST'!N:N)</f>
        <v>Bacoor Sub-Exchange</v>
      </c>
      <c r="G212" s="82" t="s">
        <v>907</v>
      </c>
      <c r="H212" s="69" t="str">
        <f>_xlfn.XLOOKUP(G212,'IRUP SITELIST'!N:N,'IRUP SITELIST'!N:N)</f>
        <v>Bacoor Sub-Exchange</v>
      </c>
      <c r="I212" s="82" t="s">
        <v>822</v>
      </c>
      <c r="J212" s="82" t="s">
        <v>591</v>
      </c>
      <c r="K212" s="82" t="s">
        <v>2138</v>
      </c>
      <c r="L212" s="82">
        <v>48.3</v>
      </c>
      <c r="M212" s="82"/>
      <c r="N212" s="82">
        <f t="shared" si="58"/>
        <v>7.245</v>
      </c>
      <c r="O212" s="82" t="s">
        <v>2102</v>
      </c>
      <c r="P212" s="83">
        <v>46492</v>
      </c>
      <c r="Q212" s="70">
        <f t="shared" si="62"/>
        <v>3</v>
      </c>
      <c r="R212" s="93">
        <f t="shared" si="54"/>
        <v>46501</v>
      </c>
      <c r="S212" s="72">
        <f t="shared" si="52"/>
        <v>46502</v>
      </c>
      <c r="T212" s="70">
        <v>40</v>
      </c>
      <c r="U212" s="93">
        <f t="shared" si="63"/>
        <v>46542</v>
      </c>
      <c r="V212" s="72">
        <f t="shared" si="56"/>
        <v>46545</v>
      </c>
      <c r="W212" s="82">
        <v>2</v>
      </c>
      <c r="X212" s="82"/>
      <c r="Y212" s="73">
        <f t="shared" si="59"/>
        <v>9.66</v>
      </c>
      <c r="Z212" s="71">
        <f t="shared" si="60"/>
        <v>46554.66</v>
      </c>
      <c r="AA212" s="82">
        <v>48.3</v>
      </c>
      <c r="AB212" s="84">
        <f t="shared" si="61"/>
        <v>1.9075829383881</v>
      </c>
      <c r="AC212" s="85">
        <v>0.5</v>
      </c>
      <c r="AD212" s="86"/>
      <c r="AE212" s="85"/>
      <c r="AF212" s="87"/>
    </row>
    <row r="213" s="42" customFormat="1" hidden="1" customHeight="1" spans="1:32">
      <c r="A213" s="78">
        <v>202</v>
      </c>
      <c r="B213" s="79">
        <v>46508</v>
      </c>
      <c r="C213" s="79"/>
      <c r="D213" s="68" t="str">
        <f>_xlfn.XLOOKUP(G213,'IRUP SITELIST'!N:N,'IRUP SITELIST'!K:K)</f>
        <v>NY RFE</v>
      </c>
      <c r="E213" s="68"/>
      <c r="F213" s="68" t="str">
        <f>_xlfn.XLOOKUP(G213,'IRUP SITELIST'!N:N,'IRUP SITELIST'!N:N)</f>
        <v>Canlubang Sub-Exchange</v>
      </c>
      <c r="G213" s="82" t="s">
        <v>909</v>
      </c>
      <c r="H213" s="69" t="str">
        <f>_xlfn.XLOOKUP(G213,'IRUP SITELIST'!N:N,'IRUP SITELIST'!N:N)</f>
        <v>Canlubang Sub-Exchange</v>
      </c>
      <c r="I213" s="82" t="s">
        <v>663</v>
      </c>
      <c r="J213" s="82" t="s">
        <v>366</v>
      </c>
      <c r="K213" s="82" t="s">
        <v>2138</v>
      </c>
      <c r="L213" s="82">
        <v>67.5</v>
      </c>
      <c r="M213" s="82"/>
      <c r="N213" s="82">
        <f t="shared" si="58"/>
        <v>10.125</v>
      </c>
      <c r="O213" s="82" t="s">
        <v>2102</v>
      </c>
      <c r="P213" s="83">
        <v>46497</v>
      </c>
      <c r="Q213" s="70">
        <f t="shared" si="62"/>
        <v>4</v>
      </c>
      <c r="R213" s="93">
        <f t="shared" si="54"/>
        <v>46507</v>
      </c>
      <c r="S213" s="72">
        <f t="shared" si="52"/>
        <v>46508</v>
      </c>
      <c r="T213" s="70">
        <v>40</v>
      </c>
      <c r="U213" s="93">
        <f t="shared" si="63"/>
        <v>46548</v>
      </c>
      <c r="V213" s="72">
        <f t="shared" si="56"/>
        <v>46551</v>
      </c>
      <c r="W213" s="82"/>
      <c r="X213" s="82">
        <v>1</v>
      </c>
      <c r="Y213" s="73">
        <f t="shared" si="59"/>
        <v>27</v>
      </c>
      <c r="Z213" s="71">
        <f t="shared" si="60"/>
        <v>46578</v>
      </c>
      <c r="AA213" s="82">
        <v>67.5</v>
      </c>
      <c r="AB213" s="84">
        <f t="shared" si="61"/>
        <v>1.125</v>
      </c>
      <c r="AC213" s="85">
        <v>0.5</v>
      </c>
      <c r="AD213" s="86"/>
      <c r="AE213" s="85"/>
      <c r="AF213" s="87"/>
    </row>
    <row r="214" s="42" customFormat="1" hidden="1" customHeight="1" spans="1:32">
      <c r="A214" s="78">
        <v>208</v>
      </c>
      <c r="B214" s="79">
        <v>46508</v>
      </c>
      <c r="C214" s="79"/>
      <c r="D214" s="68" t="str">
        <f>_xlfn.XLOOKUP(G214,'IRUP SITELIST'!N:N,'IRUP SITELIST'!K:K)</f>
        <v>NY RFE</v>
      </c>
      <c r="E214" s="68"/>
      <c r="F214" s="68" t="str">
        <f>_xlfn.XLOOKUP(G214,'IRUP SITELIST'!N:N,'IRUP SITELIST'!N:N)</f>
        <v>CEPZ Sub-Exchange</v>
      </c>
      <c r="G214" s="82" t="s">
        <v>911</v>
      </c>
      <c r="H214" s="69" t="str">
        <f>_xlfn.XLOOKUP(G214,'IRUP SITELIST'!N:N,'IRUP SITELIST'!N:N)</f>
        <v>CEPZ Sub-Exchange</v>
      </c>
      <c r="I214" s="82" t="s">
        <v>813</v>
      </c>
      <c r="J214" s="82" t="s">
        <v>591</v>
      </c>
      <c r="K214" s="82" t="s">
        <v>2138</v>
      </c>
      <c r="L214" s="82">
        <v>63.1</v>
      </c>
      <c r="M214" s="82"/>
      <c r="N214" s="82">
        <f t="shared" si="58"/>
        <v>9.465</v>
      </c>
      <c r="O214" s="82" t="s">
        <v>2102</v>
      </c>
      <c r="P214" s="83">
        <v>46497</v>
      </c>
      <c r="Q214" s="70">
        <f t="shared" si="62"/>
        <v>4</v>
      </c>
      <c r="R214" s="93">
        <f t="shared" si="54"/>
        <v>46507</v>
      </c>
      <c r="S214" s="72">
        <f t="shared" ref="S214:S242" si="64">R214+1</f>
        <v>46508</v>
      </c>
      <c r="T214" s="70">
        <v>40</v>
      </c>
      <c r="U214" s="93">
        <f t="shared" si="63"/>
        <v>46548</v>
      </c>
      <c r="V214" s="72">
        <f t="shared" si="56"/>
        <v>46551</v>
      </c>
      <c r="W214" s="82"/>
      <c r="X214" s="82">
        <v>1</v>
      </c>
      <c r="Y214" s="73">
        <f t="shared" si="59"/>
        <v>25.24</v>
      </c>
      <c r="Z214" s="71">
        <f t="shared" si="60"/>
        <v>46576.24</v>
      </c>
      <c r="AA214" s="82">
        <v>63.1</v>
      </c>
      <c r="AB214" s="84">
        <f t="shared" si="61"/>
        <v>1.11720963172813</v>
      </c>
      <c r="AC214" s="85">
        <v>0.5</v>
      </c>
      <c r="AD214" s="86"/>
      <c r="AE214" s="85"/>
      <c r="AF214" s="87"/>
    </row>
    <row r="215" s="42" customFormat="1" hidden="1" customHeight="1" spans="1:32">
      <c r="A215" s="78">
        <v>203</v>
      </c>
      <c r="B215" s="79">
        <v>46508</v>
      </c>
      <c r="C215" s="79"/>
      <c r="D215" s="68" t="str">
        <f>_xlfn.XLOOKUP(G215,'IRUP SITELIST'!N:N,'IRUP SITELIST'!K:K)</f>
        <v>NY RFE</v>
      </c>
      <c r="E215" s="68"/>
      <c r="F215" s="68" t="str">
        <f>_xlfn.XLOOKUP(G215,'IRUP SITELIST'!N:N,'IRUP SITELIST'!N:N)</f>
        <v>Dasmarinas Rural Exchange</v>
      </c>
      <c r="G215" s="82" t="s">
        <v>914</v>
      </c>
      <c r="H215" s="69" t="str">
        <f>_xlfn.XLOOKUP(G215,'IRUP SITELIST'!N:N,'IRUP SITELIST'!N:N)</f>
        <v>Dasmarinas Rural Exchange</v>
      </c>
      <c r="I215" s="82" t="s">
        <v>912</v>
      </c>
      <c r="J215" s="82" t="s">
        <v>591</v>
      </c>
      <c r="K215" s="82" t="s">
        <v>2138</v>
      </c>
      <c r="L215" s="82">
        <v>54.9</v>
      </c>
      <c r="M215" s="82"/>
      <c r="N215" s="82">
        <f t="shared" si="58"/>
        <v>8.235</v>
      </c>
      <c r="O215" s="82" t="s">
        <v>2102</v>
      </c>
      <c r="P215" s="83">
        <v>46497</v>
      </c>
      <c r="Q215" s="70">
        <f t="shared" si="62"/>
        <v>3</v>
      </c>
      <c r="R215" s="93">
        <f t="shared" ref="R215:R241" si="65">P215+Q215+6</f>
        <v>46506</v>
      </c>
      <c r="S215" s="72">
        <f t="shared" si="64"/>
        <v>46507</v>
      </c>
      <c r="T215" s="70">
        <v>40</v>
      </c>
      <c r="U215" s="93">
        <f t="shared" si="63"/>
        <v>46547</v>
      </c>
      <c r="V215" s="72">
        <f t="shared" si="56"/>
        <v>46550</v>
      </c>
      <c r="W215" s="82"/>
      <c r="X215" s="82">
        <v>1</v>
      </c>
      <c r="Y215" s="73">
        <f t="shared" si="59"/>
        <v>21.96</v>
      </c>
      <c r="Z215" s="71">
        <f t="shared" si="60"/>
        <v>46571.96</v>
      </c>
      <c r="AA215" s="82">
        <v>54.9</v>
      </c>
      <c r="AB215" s="84">
        <f t="shared" si="61"/>
        <v>1.09975961538465</v>
      </c>
      <c r="AC215" s="85">
        <v>0.5</v>
      </c>
      <c r="AD215" s="86"/>
      <c r="AE215" s="85"/>
      <c r="AF215" s="87"/>
    </row>
    <row r="216" s="42" customFormat="1" hidden="1" customHeight="1" spans="1:32">
      <c r="A216" s="78">
        <v>204</v>
      </c>
      <c r="B216" s="79">
        <v>46508</v>
      </c>
      <c r="C216" s="79"/>
      <c r="D216" s="68" t="str">
        <f>_xlfn.XLOOKUP(G216,'IRUP SITELIST'!N:N,'IRUP SITELIST'!K:K)</f>
        <v>NY RFE</v>
      </c>
      <c r="E216" s="68"/>
      <c r="F216" s="68" t="str">
        <f>_xlfn.XLOOKUP(G216,'IRUP SITELIST'!N:N,'IRUP SITELIST'!N:N)</f>
        <v>Carmona Sub-Exchange</v>
      </c>
      <c r="G216" s="82" t="s">
        <v>917</v>
      </c>
      <c r="H216" s="69" t="str">
        <f>_xlfn.XLOOKUP(G216,'IRUP SITELIST'!N:N,'IRUP SITELIST'!N:N)</f>
        <v>Carmona Sub-Exchange</v>
      </c>
      <c r="I216" s="82" t="s">
        <v>915</v>
      </c>
      <c r="J216" s="82" t="s">
        <v>591</v>
      </c>
      <c r="K216" s="82" t="s">
        <v>2138</v>
      </c>
      <c r="L216" s="82">
        <v>31.5</v>
      </c>
      <c r="M216" s="82"/>
      <c r="N216" s="82">
        <f t="shared" si="58"/>
        <v>4.725</v>
      </c>
      <c r="O216" s="82" t="s">
        <v>2102</v>
      </c>
      <c r="P216" s="83">
        <v>46497</v>
      </c>
      <c r="Q216" s="70">
        <f t="shared" si="62"/>
        <v>2</v>
      </c>
      <c r="R216" s="93">
        <f t="shared" si="65"/>
        <v>46505</v>
      </c>
      <c r="S216" s="72">
        <f t="shared" si="64"/>
        <v>46506</v>
      </c>
      <c r="T216" s="70">
        <v>40</v>
      </c>
      <c r="U216" s="93">
        <f t="shared" si="63"/>
        <v>46546</v>
      </c>
      <c r="V216" s="72">
        <f t="shared" si="56"/>
        <v>46549</v>
      </c>
      <c r="W216" s="82">
        <v>1</v>
      </c>
      <c r="X216" s="82"/>
      <c r="Y216" s="73">
        <f t="shared" si="59"/>
        <v>12.6</v>
      </c>
      <c r="Z216" s="71">
        <f t="shared" si="60"/>
        <v>46561.6</v>
      </c>
      <c r="AA216" s="82">
        <v>31.5</v>
      </c>
      <c r="AB216" s="84">
        <f t="shared" si="61"/>
        <v>1.00961538461548</v>
      </c>
      <c r="AC216" s="85">
        <v>0.3</v>
      </c>
      <c r="AD216" s="86"/>
      <c r="AE216" s="85"/>
      <c r="AF216" s="87"/>
    </row>
    <row r="217" s="42" customFormat="1" hidden="1" customHeight="1" spans="1:32">
      <c r="A217" s="78">
        <v>211</v>
      </c>
      <c r="B217" s="79">
        <v>46508</v>
      </c>
      <c r="C217" s="79"/>
      <c r="D217" s="68" t="str">
        <f>_xlfn.XLOOKUP(G217,'IRUP SITELIST'!N:N,'IRUP SITELIST'!K:K)</f>
        <v>NY RFE</v>
      </c>
      <c r="E217" s="68"/>
      <c r="F217" s="68" t="str">
        <f>_xlfn.XLOOKUP(G217,'IRUP SITELIST'!N:N,'IRUP SITELIST'!N:N)</f>
        <v>Dasmarinas FCIE</v>
      </c>
      <c r="G217" s="82" t="s">
        <v>919</v>
      </c>
      <c r="H217" s="69" t="str">
        <f>_xlfn.XLOOKUP(G217,'IRUP SITELIST'!N:N,'IRUP SITELIST'!N:N)</f>
        <v>Dasmarinas FCIE</v>
      </c>
      <c r="I217" s="82" t="s">
        <v>912</v>
      </c>
      <c r="J217" s="82" t="s">
        <v>591</v>
      </c>
      <c r="K217" s="82" t="s">
        <v>2138</v>
      </c>
      <c r="L217" s="82">
        <v>10.9</v>
      </c>
      <c r="M217" s="82"/>
      <c r="N217" s="82">
        <f t="shared" si="58"/>
        <v>1.635</v>
      </c>
      <c r="O217" s="82" t="s">
        <v>2102</v>
      </c>
      <c r="P217" s="83">
        <v>46497</v>
      </c>
      <c r="Q217" s="70">
        <f t="shared" si="62"/>
        <v>1</v>
      </c>
      <c r="R217" s="93">
        <f t="shared" si="65"/>
        <v>46504</v>
      </c>
      <c r="S217" s="72">
        <f t="shared" si="64"/>
        <v>46505</v>
      </c>
      <c r="T217" s="70">
        <v>40</v>
      </c>
      <c r="U217" s="93">
        <f t="shared" si="63"/>
        <v>46545</v>
      </c>
      <c r="V217" s="72">
        <f t="shared" si="56"/>
        <v>46548</v>
      </c>
      <c r="W217" s="82">
        <v>1</v>
      </c>
      <c r="X217" s="82"/>
      <c r="Y217" s="73">
        <f t="shared" si="59"/>
        <v>4.36</v>
      </c>
      <c r="Z217" s="71">
        <f t="shared" si="60"/>
        <v>46552.36</v>
      </c>
      <c r="AA217" s="82">
        <v>10.9</v>
      </c>
      <c r="AB217" s="84">
        <f t="shared" si="61"/>
        <v>0.740489130434724</v>
      </c>
      <c r="AC217" s="85">
        <v>0.2</v>
      </c>
      <c r="AD217" s="86"/>
      <c r="AE217" s="85"/>
      <c r="AF217" s="87"/>
    </row>
    <row r="218" s="42" customFormat="1" hidden="1" customHeight="1" spans="1:32">
      <c r="A218" s="78">
        <v>210</v>
      </c>
      <c r="B218" s="79">
        <v>46508</v>
      </c>
      <c r="C218" s="79"/>
      <c r="D218" s="68" t="str">
        <f>_xlfn.XLOOKUP(G218,'IRUP SITELIST'!N:N,'IRUP SITELIST'!K:K)</f>
        <v>NY RFE</v>
      </c>
      <c r="E218" s="68"/>
      <c r="F218" s="68" t="str">
        <f>_xlfn.XLOOKUP(G218,'IRUP SITELIST'!N:N,'IRUP SITELIST'!N:N)</f>
        <v>Ayala Laguna Technopark</v>
      </c>
      <c r="G218" s="82" t="s">
        <v>922</v>
      </c>
      <c r="H218" s="69" t="str">
        <f>_xlfn.XLOOKUP(G218,'IRUP SITELIST'!N:N,'IRUP SITELIST'!N:N)</f>
        <v>Ayala Laguna Technopark</v>
      </c>
      <c r="I218" s="82" t="s">
        <v>920</v>
      </c>
      <c r="J218" s="82" t="s">
        <v>366</v>
      </c>
      <c r="K218" s="82" t="s">
        <v>2138</v>
      </c>
      <c r="L218" s="82">
        <v>8.9</v>
      </c>
      <c r="M218" s="82"/>
      <c r="N218" s="82">
        <f t="shared" si="58"/>
        <v>1.335</v>
      </c>
      <c r="O218" s="82" t="s">
        <v>2102</v>
      </c>
      <c r="P218" s="83">
        <v>46497</v>
      </c>
      <c r="Q218" s="70">
        <f t="shared" si="62"/>
        <v>1</v>
      </c>
      <c r="R218" s="93">
        <f t="shared" si="65"/>
        <v>46504</v>
      </c>
      <c r="S218" s="72">
        <f t="shared" si="64"/>
        <v>46505</v>
      </c>
      <c r="T218" s="70">
        <v>40</v>
      </c>
      <c r="U218" s="93">
        <f t="shared" si="63"/>
        <v>46545</v>
      </c>
      <c r="V218" s="72">
        <f t="shared" si="56"/>
        <v>46548</v>
      </c>
      <c r="W218" s="82">
        <v>1</v>
      </c>
      <c r="X218" s="82"/>
      <c r="Y218" s="73">
        <f t="shared" si="59"/>
        <v>3.56</v>
      </c>
      <c r="Z218" s="71">
        <f t="shared" si="60"/>
        <v>46551.56</v>
      </c>
      <c r="AA218" s="82">
        <v>8.9</v>
      </c>
      <c r="AB218" s="84">
        <f t="shared" si="61"/>
        <v>0.678353658536826</v>
      </c>
      <c r="AC218" s="85">
        <v>0.2</v>
      </c>
      <c r="AD218" s="86"/>
      <c r="AE218" s="85"/>
      <c r="AF218" s="87"/>
    </row>
    <row r="219" s="42" customFormat="1" hidden="1" customHeight="1" spans="1:32">
      <c r="A219" s="78">
        <v>209</v>
      </c>
      <c r="B219" s="79">
        <v>46508</v>
      </c>
      <c r="C219" s="79"/>
      <c r="D219" s="68" t="str">
        <f>_xlfn.XLOOKUP(G219,'IRUP SITELIST'!N:N,'IRUP SITELIST'!K:K)</f>
        <v>NY RFE</v>
      </c>
      <c r="E219" s="68"/>
      <c r="F219" s="68" t="str">
        <f>_xlfn.XLOOKUP(G219,'IRUP SITELIST'!N:N,'IRUP SITELIST'!N:N)</f>
        <v>Naic Sub-Exchange</v>
      </c>
      <c r="G219" s="82" t="s">
        <v>925</v>
      </c>
      <c r="H219" s="69" t="str">
        <f>_xlfn.XLOOKUP(G219,'IRUP SITELIST'!N:N,'IRUP SITELIST'!N:N)</f>
        <v>Naic Sub-Exchange</v>
      </c>
      <c r="I219" s="82" t="s">
        <v>923</v>
      </c>
      <c r="J219" s="82" t="s">
        <v>591</v>
      </c>
      <c r="K219" s="82" t="s">
        <v>2138</v>
      </c>
      <c r="L219" s="82">
        <v>7.6</v>
      </c>
      <c r="M219" s="82"/>
      <c r="N219" s="82">
        <f t="shared" si="58"/>
        <v>1.14</v>
      </c>
      <c r="O219" s="82" t="s">
        <v>2102</v>
      </c>
      <c r="P219" s="83">
        <v>46497</v>
      </c>
      <c r="Q219" s="70">
        <f t="shared" si="62"/>
        <v>1</v>
      </c>
      <c r="R219" s="93">
        <f t="shared" si="65"/>
        <v>46504</v>
      </c>
      <c r="S219" s="72">
        <f t="shared" si="64"/>
        <v>46505</v>
      </c>
      <c r="T219" s="70">
        <v>40</v>
      </c>
      <c r="U219" s="93">
        <f t="shared" si="63"/>
        <v>46545</v>
      </c>
      <c r="V219" s="72">
        <f t="shared" si="56"/>
        <v>46548</v>
      </c>
      <c r="W219" s="82">
        <v>1</v>
      </c>
      <c r="X219" s="82"/>
      <c r="Y219" s="73">
        <f t="shared" si="59"/>
        <v>3.04</v>
      </c>
      <c r="Z219" s="71">
        <f t="shared" si="60"/>
        <v>46551.04</v>
      </c>
      <c r="AA219" s="82">
        <v>7.6</v>
      </c>
      <c r="AB219" s="84">
        <f t="shared" si="61"/>
        <v>0.629139072847591</v>
      </c>
      <c r="AC219" s="85">
        <v>0.2</v>
      </c>
      <c r="AD219" s="86"/>
      <c r="AE219" s="85"/>
      <c r="AF219" s="87"/>
    </row>
    <row r="220" s="42" customFormat="1" hidden="1" customHeight="1" spans="1:32">
      <c r="A220" s="78">
        <v>213</v>
      </c>
      <c r="B220" s="79">
        <v>46508</v>
      </c>
      <c r="C220" s="79"/>
      <c r="D220" s="68" t="str">
        <f>_xlfn.XLOOKUP(G220,'IRUP SITELIST'!N:N,'IRUP SITELIST'!K:K)</f>
        <v>NY RFE</v>
      </c>
      <c r="E220" s="68"/>
      <c r="F220" s="68" t="str">
        <f>_xlfn.XLOOKUP(G220,'IRUP SITELIST'!N:N,'IRUP SITELIST'!N:N)</f>
        <v>LISPP Outstation Facility / RCTS</v>
      </c>
      <c r="G220" s="82" t="s">
        <v>928</v>
      </c>
      <c r="H220" s="69" t="str">
        <f>_xlfn.XLOOKUP(G220,'IRUP SITELIST'!N:N,'IRUP SITELIST'!N:N)</f>
        <v>LISPP Outstation Facility / RCTS</v>
      </c>
      <c r="I220" s="82" t="s">
        <v>926</v>
      </c>
      <c r="J220" s="82" t="s">
        <v>366</v>
      </c>
      <c r="K220" s="82" t="s">
        <v>2138</v>
      </c>
      <c r="L220" s="82">
        <v>6.5</v>
      </c>
      <c r="M220" s="82"/>
      <c r="N220" s="82">
        <f t="shared" si="58"/>
        <v>0.975</v>
      </c>
      <c r="O220" s="82" t="s">
        <v>2102</v>
      </c>
      <c r="P220" s="83">
        <v>46497</v>
      </c>
      <c r="Q220" s="70">
        <f t="shared" si="62"/>
        <v>1</v>
      </c>
      <c r="R220" s="93">
        <f t="shared" si="65"/>
        <v>46504</v>
      </c>
      <c r="S220" s="72">
        <f t="shared" si="64"/>
        <v>46505</v>
      </c>
      <c r="T220" s="70">
        <v>40</v>
      </c>
      <c r="U220" s="93">
        <f t="shared" si="63"/>
        <v>46545</v>
      </c>
      <c r="V220" s="72">
        <f t="shared" si="56"/>
        <v>46548</v>
      </c>
      <c r="W220" s="82">
        <v>1</v>
      </c>
      <c r="X220" s="82"/>
      <c r="Y220" s="73">
        <f t="shared" si="59"/>
        <v>2.6</v>
      </c>
      <c r="Z220" s="71">
        <f t="shared" si="60"/>
        <v>46550.6</v>
      </c>
      <c r="AA220" s="82">
        <v>6.5</v>
      </c>
      <c r="AB220" s="84">
        <f t="shared" si="61"/>
        <v>0.580357142857294</v>
      </c>
      <c r="AC220" s="85">
        <v>0.2</v>
      </c>
      <c r="AD220" s="86"/>
      <c r="AE220" s="85"/>
      <c r="AF220" s="87"/>
    </row>
    <row r="221" s="42" customFormat="1" hidden="1" customHeight="1" spans="1:32">
      <c r="A221" s="78">
        <v>212</v>
      </c>
      <c r="B221" s="79">
        <v>46508</v>
      </c>
      <c r="C221" s="79"/>
      <c r="D221" s="68" t="str">
        <f>_xlfn.XLOOKUP(G221,'IRUP SITELIST'!N:N,'IRUP SITELIST'!K:K)</f>
        <v>NY RFE</v>
      </c>
      <c r="E221" s="68"/>
      <c r="F221" s="68" t="str">
        <f>_xlfn.XLOOKUP(G221,'IRUP SITELIST'!N:N,'IRUP SITELIST'!N:N)</f>
        <v>LIIP CO</v>
      </c>
      <c r="G221" s="82" t="s">
        <v>931</v>
      </c>
      <c r="H221" s="69" t="str">
        <f>_xlfn.XLOOKUP(G221,'IRUP SITELIST'!N:N,'IRUP SITELIST'!N:N)</f>
        <v>LIIP CO</v>
      </c>
      <c r="I221" s="82" t="s">
        <v>929</v>
      </c>
      <c r="J221" s="82" t="s">
        <v>366</v>
      </c>
      <c r="K221" s="82" t="s">
        <v>2138</v>
      </c>
      <c r="L221" s="82">
        <v>4.1</v>
      </c>
      <c r="M221" s="82"/>
      <c r="N221" s="82">
        <f t="shared" si="58"/>
        <v>0.615</v>
      </c>
      <c r="O221" s="82" t="s">
        <v>2102</v>
      </c>
      <c r="P221" s="83">
        <v>46497</v>
      </c>
      <c r="Q221" s="70">
        <f t="shared" si="62"/>
        <v>1</v>
      </c>
      <c r="R221" s="93">
        <f t="shared" si="65"/>
        <v>46504</v>
      </c>
      <c r="S221" s="72">
        <f t="shared" si="64"/>
        <v>46505</v>
      </c>
      <c r="T221" s="70">
        <v>40</v>
      </c>
      <c r="U221" s="93">
        <f t="shared" si="63"/>
        <v>46545</v>
      </c>
      <c r="V221" s="72">
        <f t="shared" si="56"/>
        <v>46548</v>
      </c>
      <c r="W221" s="82">
        <v>1</v>
      </c>
      <c r="X221" s="82"/>
      <c r="Y221" s="73">
        <f t="shared" si="59"/>
        <v>1.64</v>
      </c>
      <c r="Z221" s="71">
        <f t="shared" si="60"/>
        <v>46549.64</v>
      </c>
      <c r="AA221" s="82">
        <v>4.1</v>
      </c>
      <c r="AB221" s="84">
        <f t="shared" si="61"/>
        <v>0.441810344827642</v>
      </c>
      <c r="AC221" s="85">
        <v>0.2</v>
      </c>
      <c r="AD221" s="86"/>
      <c r="AE221" s="85"/>
      <c r="AF221" s="87"/>
    </row>
    <row r="222" s="42" customFormat="1" hidden="1" customHeight="1" spans="1:32">
      <c r="A222" s="78">
        <v>189</v>
      </c>
      <c r="B222" s="79">
        <v>46508</v>
      </c>
      <c r="C222" s="79"/>
      <c r="D222" s="68" t="str">
        <f>_xlfn.XLOOKUP(G222,'IRUP SITELIST'!N:N,'IRUP SITELIST'!K:K)</f>
        <v>NY RFE</v>
      </c>
      <c r="E222" s="68"/>
      <c r="F222" s="68" t="str">
        <f>_xlfn.XLOOKUP(G222,'IRUP SITELIST'!N:N,'IRUP SITELIST'!N:N)</f>
        <v>Bacolod Exchange</v>
      </c>
      <c r="G222" s="82" t="s">
        <v>934</v>
      </c>
      <c r="H222" s="69" t="str">
        <f>_xlfn.XLOOKUP(G222,'IRUP SITELIST'!N:N,'IRUP SITELIST'!N:N)</f>
        <v>Bacolod Exchange</v>
      </c>
      <c r="I222" s="82" t="s">
        <v>932</v>
      </c>
      <c r="J222" s="82" t="s">
        <v>527</v>
      </c>
      <c r="K222" s="82" t="s">
        <v>2109</v>
      </c>
      <c r="L222" s="82">
        <v>386.2</v>
      </c>
      <c r="M222" s="82"/>
      <c r="N222" s="82">
        <f t="shared" si="58"/>
        <v>57.93</v>
      </c>
      <c r="O222" s="82" t="s">
        <v>2102</v>
      </c>
      <c r="P222" s="83">
        <v>46508</v>
      </c>
      <c r="Q222" s="70">
        <f t="shared" si="62"/>
        <v>20</v>
      </c>
      <c r="R222" s="93">
        <f t="shared" si="65"/>
        <v>46534</v>
      </c>
      <c r="S222" s="72">
        <f t="shared" si="64"/>
        <v>46535</v>
      </c>
      <c r="T222" s="70">
        <v>45</v>
      </c>
      <c r="U222" s="93">
        <f t="shared" si="63"/>
        <v>46580</v>
      </c>
      <c r="V222" s="72">
        <f t="shared" si="56"/>
        <v>46583</v>
      </c>
      <c r="W222" s="82">
        <v>5</v>
      </c>
      <c r="X222" s="82"/>
      <c r="Y222" s="73">
        <f t="shared" si="59"/>
        <v>30.896</v>
      </c>
      <c r="Z222" s="71">
        <f t="shared" si="60"/>
        <v>46613.896</v>
      </c>
      <c r="AA222" s="82">
        <v>386.2</v>
      </c>
      <c r="AB222" s="84">
        <f t="shared" si="61"/>
        <v>5.69683738494207</v>
      </c>
      <c r="AC222" s="85">
        <v>2</v>
      </c>
      <c r="AD222" s="86"/>
      <c r="AE222" s="85"/>
      <c r="AF222" s="87"/>
    </row>
    <row r="223" s="42" customFormat="1" hidden="1" customHeight="1" spans="1:32">
      <c r="A223" s="78">
        <v>214</v>
      </c>
      <c r="B223" s="79">
        <v>46508</v>
      </c>
      <c r="C223" s="79"/>
      <c r="D223" s="68" t="str">
        <f>_xlfn.XLOOKUP(G223,'IRUP SITELIST'!N:N,'IRUP SITELIST'!K:K)</f>
        <v>NY RFE</v>
      </c>
      <c r="E223" s="68"/>
      <c r="F223" s="68" t="str">
        <f>_xlfn.XLOOKUP(G223,'IRUP SITELIST'!N:N,'IRUP SITELIST'!N:N)</f>
        <v>Guangco Sub-Exchange</v>
      </c>
      <c r="G223" s="82" t="s">
        <v>936</v>
      </c>
      <c r="H223" s="69" t="str">
        <f>_xlfn.XLOOKUP(G223,'IRUP SITELIST'!N:N,'IRUP SITELIST'!N:N)</f>
        <v>Guangco Sub-Exchange</v>
      </c>
      <c r="I223" s="82" t="s">
        <v>501</v>
      </c>
      <c r="J223" s="82" t="s">
        <v>502</v>
      </c>
      <c r="K223" s="82" t="s">
        <v>2109</v>
      </c>
      <c r="L223" s="82">
        <v>224.6</v>
      </c>
      <c r="M223" s="82"/>
      <c r="N223" s="82">
        <f t="shared" si="58"/>
        <v>33.69</v>
      </c>
      <c r="O223" s="82" t="s">
        <v>2102</v>
      </c>
      <c r="P223" s="83">
        <v>46508</v>
      </c>
      <c r="Q223" s="70">
        <f t="shared" si="62"/>
        <v>12</v>
      </c>
      <c r="R223" s="93">
        <f t="shared" si="65"/>
        <v>46526</v>
      </c>
      <c r="S223" s="72">
        <f t="shared" si="64"/>
        <v>46527</v>
      </c>
      <c r="T223" s="70">
        <v>45</v>
      </c>
      <c r="U223" s="93">
        <f t="shared" si="63"/>
        <v>46572</v>
      </c>
      <c r="V223" s="72">
        <f t="shared" si="56"/>
        <v>46575</v>
      </c>
      <c r="W223" s="82">
        <v>3</v>
      </c>
      <c r="X223" s="82"/>
      <c r="Y223" s="73">
        <f t="shared" si="59"/>
        <v>29.9466666666667</v>
      </c>
      <c r="Z223" s="71">
        <f t="shared" si="60"/>
        <v>46604.9466666667</v>
      </c>
      <c r="AA223" s="82">
        <v>224.6</v>
      </c>
      <c r="AB223" s="84">
        <f t="shared" si="61"/>
        <v>3.40853905301534</v>
      </c>
      <c r="AC223" s="85">
        <v>0.2</v>
      </c>
      <c r="AD223" s="86"/>
      <c r="AE223" s="85"/>
      <c r="AF223" s="87"/>
    </row>
    <row r="224" s="42" customFormat="1" hidden="1" customHeight="1" spans="1:32">
      <c r="A224" s="78">
        <v>190</v>
      </c>
      <c r="B224" s="79">
        <v>46508</v>
      </c>
      <c r="C224" s="79"/>
      <c r="D224" s="68" t="str">
        <f>_xlfn.XLOOKUP(G224,'IRUP SITELIST'!N:N,'IRUP SITELIST'!K:K)</f>
        <v>NY RFE</v>
      </c>
      <c r="E224" s="68"/>
      <c r="F224" s="68" t="str">
        <f>_xlfn.XLOOKUP(G224,'IRUP SITELIST'!N:N,'IRUP SITELIST'!N:N)</f>
        <v>BATA SUB-EXCHANGE</v>
      </c>
      <c r="G224" s="82" t="s">
        <v>939</v>
      </c>
      <c r="H224" s="69" t="str">
        <f>_xlfn.XLOOKUP(G224,'IRUP SITELIST'!N:N,'IRUP SITELIST'!N:N)</f>
        <v>BATA SUB-EXCHANGE</v>
      </c>
      <c r="I224" s="82"/>
      <c r="J224" s="82" t="s">
        <v>937</v>
      </c>
      <c r="K224" s="82" t="s">
        <v>2109</v>
      </c>
      <c r="L224" s="82">
        <v>223.6</v>
      </c>
      <c r="M224" s="82"/>
      <c r="N224" s="82">
        <f t="shared" si="58"/>
        <v>33.54</v>
      </c>
      <c r="O224" s="82" t="s">
        <v>2102</v>
      </c>
      <c r="P224" s="83">
        <v>46508</v>
      </c>
      <c r="Q224" s="70">
        <f t="shared" si="62"/>
        <v>12</v>
      </c>
      <c r="R224" s="93">
        <f t="shared" si="65"/>
        <v>46526</v>
      </c>
      <c r="S224" s="72">
        <f t="shared" si="64"/>
        <v>46527</v>
      </c>
      <c r="T224" s="70">
        <v>45</v>
      </c>
      <c r="U224" s="93">
        <f t="shared" si="63"/>
        <v>46572</v>
      </c>
      <c r="V224" s="72">
        <f t="shared" si="56"/>
        <v>46575</v>
      </c>
      <c r="W224" s="82">
        <v>3</v>
      </c>
      <c r="X224" s="82"/>
      <c r="Y224" s="73">
        <f t="shared" si="59"/>
        <v>29.8133333333333</v>
      </c>
      <c r="Z224" s="71">
        <f t="shared" si="60"/>
        <v>46604.8133333333</v>
      </c>
      <c r="AA224" s="82">
        <v>223.6</v>
      </c>
      <c r="AB224" s="84">
        <f t="shared" si="61"/>
        <v>3.40715156440488</v>
      </c>
      <c r="AC224" s="85">
        <v>1</v>
      </c>
      <c r="AD224" s="86"/>
      <c r="AE224" s="85"/>
      <c r="AF224" s="87"/>
    </row>
    <row r="225" s="42" customFormat="1" hidden="1" customHeight="1" spans="1:32">
      <c r="A225" s="78">
        <v>192</v>
      </c>
      <c r="B225" s="79">
        <v>46508</v>
      </c>
      <c r="C225" s="79"/>
      <c r="D225" s="68" t="str">
        <f>_xlfn.XLOOKUP(G225,'IRUP SITELIST'!N:N,'IRUP SITELIST'!K:K)</f>
        <v>NY RFE</v>
      </c>
      <c r="E225" s="68"/>
      <c r="F225" s="68" t="str">
        <f>_xlfn.XLOOKUP(G225,'IRUP SITELIST'!N:N,'IRUP SITELIST'!N:N)</f>
        <v>Talisay-Cebu Sub-Exchange</v>
      </c>
      <c r="G225" s="82" t="s">
        <v>941</v>
      </c>
      <c r="H225" s="69" t="str">
        <f>_xlfn.XLOOKUP(G225,'IRUP SITELIST'!N:N,'IRUP SITELIST'!N:N)</f>
        <v>Talisay-Cebu Sub-Exchange</v>
      </c>
      <c r="I225" s="82" t="s">
        <v>484</v>
      </c>
      <c r="J225" s="82" t="s">
        <v>647</v>
      </c>
      <c r="K225" s="82" t="s">
        <v>2109</v>
      </c>
      <c r="L225" s="82">
        <v>155.5</v>
      </c>
      <c r="M225" s="82"/>
      <c r="N225" s="82">
        <f t="shared" si="58"/>
        <v>23.325</v>
      </c>
      <c r="O225" s="82" t="s">
        <v>2102</v>
      </c>
      <c r="P225" s="83">
        <v>46508</v>
      </c>
      <c r="Q225" s="70">
        <f t="shared" si="62"/>
        <v>8</v>
      </c>
      <c r="R225" s="93">
        <f t="shared" si="65"/>
        <v>46522</v>
      </c>
      <c r="S225" s="72">
        <f t="shared" si="64"/>
        <v>46523</v>
      </c>
      <c r="T225" s="70">
        <v>45</v>
      </c>
      <c r="U225" s="93">
        <f t="shared" si="63"/>
        <v>46568</v>
      </c>
      <c r="V225" s="72">
        <f t="shared" si="56"/>
        <v>46571</v>
      </c>
      <c r="W225" s="82">
        <v>2</v>
      </c>
      <c r="X225" s="82"/>
      <c r="Y225" s="73">
        <f t="shared" si="59"/>
        <v>31.1</v>
      </c>
      <c r="Z225" s="71">
        <f t="shared" si="60"/>
        <v>46602.1</v>
      </c>
      <c r="AA225" s="82">
        <v>155.5</v>
      </c>
      <c r="AB225" s="84">
        <f t="shared" si="61"/>
        <v>2.28005865102649</v>
      </c>
      <c r="AC225" s="85">
        <v>1</v>
      </c>
      <c r="AD225" s="86"/>
      <c r="AE225" s="85"/>
      <c r="AF225" s="87"/>
    </row>
    <row r="226" s="42" customFormat="1" hidden="1" customHeight="1" spans="1:32">
      <c r="A226" s="78">
        <v>221</v>
      </c>
      <c r="B226" s="79">
        <v>46508</v>
      </c>
      <c r="C226" s="79"/>
      <c r="D226" s="68" t="str">
        <f>_xlfn.XLOOKUP(G226,'IRUP SITELIST'!N:N,'IRUP SITELIST'!K:K)</f>
        <v>NY RFE</v>
      </c>
      <c r="E226" s="68"/>
      <c r="F226" s="68" t="str">
        <f>_xlfn.XLOOKUP(G226,'IRUP SITELIST'!N:N,'IRUP SITELIST'!N:N)</f>
        <v>Binondo Exchange</v>
      </c>
      <c r="G226" s="82" t="s">
        <v>943</v>
      </c>
      <c r="H226" s="69" t="str">
        <f>_xlfn.XLOOKUP(G226,'IRUP SITELIST'!N:N,'IRUP SITELIST'!N:N)</f>
        <v>Binondo Exchange</v>
      </c>
      <c r="I226" s="82" t="s">
        <v>119</v>
      </c>
      <c r="J226" s="82" t="s">
        <v>120</v>
      </c>
      <c r="K226" s="82" t="s">
        <v>118</v>
      </c>
      <c r="L226" s="82">
        <v>670.4</v>
      </c>
      <c r="M226" s="82"/>
      <c r="N226" s="82">
        <f t="shared" si="58"/>
        <v>100.56</v>
      </c>
      <c r="O226" s="82" t="s">
        <v>2103</v>
      </c>
      <c r="P226" s="83">
        <v>46548</v>
      </c>
      <c r="Q226" s="70">
        <f t="shared" ref="Q226:Q235" si="66">ROUNDUP(N226/6,0)</f>
        <v>17</v>
      </c>
      <c r="R226" s="93">
        <f t="shared" si="65"/>
        <v>46571</v>
      </c>
      <c r="S226" s="72">
        <f t="shared" si="64"/>
        <v>46572</v>
      </c>
      <c r="T226" s="70">
        <v>50</v>
      </c>
      <c r="U226" s="93">
        <f t="shared" si="63"/>
        <v>46622</v>
      </c>
      <c r="V226" s="72">
        <f t="shared" si="56"/>
        <v>46625</v>
      </c>
      <c r="W226" s="82">
        <v>6</v>
      </c>
      <c r="X226" s="82"/>
      <c r="Y226" s="73">
        <f t="shared" si="59"/>
        <v>44.6933333333333</v>
      </c>
      <c r="Z226" s="71">
        <f t="shared" si="60"/>
        <v>46669.6933333333</v>
      </c>
      <c r="AA226" s="82">
        <v>670.4</v>
      </c>
      <c r="AB226" s="84">
        <f t="shared" si="61"/>
        <v>7.02823595191457</v>
      </c>
      <c r="AC226" s="85">
        <v>2</v>
      </c>
      <c r="AD226" s="86"/>
      <c r="AE226" s="85"/>
      <c r="AF226" s="87"/>
    </row>
    <row r="227" s="42" customFormat="1" hidden="1" customHeight="1" spans="1:32">
      <c r="A227" s="78">
        <v>223</v>
      </c>
      <c r="B227" s="79">
        <v>46508</v>
      </c>
      <c r="C227" s="79"/>
      <c r="D227" s="68" t="str">
        <f>_xlfn.XLOOKUP(G227,'IRUP SITELIST'!N:N,'IRUP SITELIST'!K:K)</f>
        <v>NY RFE</v>
      </c>
      <c r="E227" s="68"/>
      <c r="F227" s="68" t="str">
        <f>_xlfn.XLOOKUP(G227,'IRUP SITELIST'!N:N,'IRUP SITELIST'!N:N)</f>
        <v>Dansalan Compound</v>
      </c>
      <c r="G227" s="82" t="s">
        <v>947</v>
      </c>
      <c r="H227" s="69" t="str">
        <f>_xlfn.XLOOKUP(G227,'IRUP SITELIST'!N:N,'IRUP SITELIST'!N:N)</f>
        <v>Dansalan Compound</v>
      </c>
      <c r="I227" s="82" t="s">
        <v>944</v>
      </c>
      <c r="J227" s="82" t="s">
        <v>120</v>
      </c>
      <c r="K227" s="82" t="s">
        <v>118</v>
      </c>
      <c r="L227" s="82">
        <v>591.3</v>
      </c>
      <c r="M227" s="82"/>
      <c r="N227" s="82">
        <f t="shared" si="58"/>
        <v>88.695</v>
      </c>
      <c r="O227" s="82" t="s">
        <v>2103</v>
      </c>
      <c r="P227" s="83">
        <v>46548</v>
      </c>
      <c r="Q227" s="70">
        <f t="shared" si="66"/>
        <v>15</v>
      </c>
      <c r="R227" s="93">
        <f t="shared" si="65"/>
        <v>46569</v>
      </c>
      <c r="S227" s="72">
        <f t="shared" si="64"/>
        <v>46570</v>
      </c>
      <c r="T227" s="70">
        <v>50</v>
      </c>
      <c r="U227" s="93">
        <f t="shared" si="63"/>
        <v>46620</v>
      </c>
      <c r="V227" s="72">
        <f t="shared" si="56"/>
        <v>46623</v>
      </c>
      <c r="W227" s="82">
        <v>5</v>
      </c>
      <c r="X227" s="82"/>
      <c r="Y227" s="73">
        <f t="shared" si="59"/>
        <v>47.304</v>
      </c>
      <c r="Z227" s="71">
        <f t="shared" si="60"/>
        <v>46670.304</v>
      </c>
      <c r="AA227" s="82">
        <v>591.3</v>
      </c>
      <c r="AB227" s="84">
        <f t="shared" si="61"/>
        <v>5.87726622137446</v>
      </c>
      <c r="AC227" s="85">
        <v>2</v>
      </c>
      <c r="AD227" s="86"/>
      <c r="AE227" s="85"/>
      <c r="AF227" s="87"/>
    </row>
    <row r="228" s="42" customFormat="1" hidden="1" customHeight="1" spans="1:32">
      <c r="A228" s="78">
        <v>220</v>
      </c>
      <c r="B228" s="79">
        <v>46508</v>
      </c>
      <c r="C228" s="79"/>
      <c r="D228" s="68" t="str">
        <f>_xlfn.XLOOKUP(G228,'IRUP SITELIST'!N:N,'IRUP SITELIST'!K:K)</f>
        <v>NY RFE</v>
      </c>
      <c r="E228" s="68"/>
      <c r="F228" s="68" t="str">
        <f>_xlfn.XLOOKUP(G228,'IRUP SITELIST'!N:N,'IRUP SITELIST'!N:N)</f>
        <v>Alabang Exchange</v>
      </c>
      <c r="G228" s="82" t="s">
        <v>949</v>
      </c>
      <c r="H228" s="69" t="str">
        <f>_xlfn.XLOOKUP(G228,'IRUP SITELIST'!N:N,'IRUP SITELIST'!N:N)</f>
        <v>Alabang Exchange</v>
      </c>
      <c r="I228" s="82" t="s">
        <v>376</v>
      </c>
      <c r="J228" s="82" t="s">
        <v>120</v>
      </c>
      <c r="K228" s="82" t="s">
        <v>118</v>
      </c>
      <c r="L228" s="82">
        <v>487.2</v>
      </c>
      <c r="M228" s="82"/>
      <c r="N228" s="82">
        <f t="shared" si="58"/>
        <v>73.08</v>
      </c>
      <c r="O228" s="82" t="s">
        <v>2103</v>
      </c>
      <c r="P228" s="83">
        <v>46548</v>
      </c>
      <c r="Q228" s="70">
        <f t="shared" si="66"/>
        <v>13</v>
      </c>
      <c r="R228" s="93">
        <f t="shared" si="65"/>
        <v>46567</v>
      </c>
      <c r="S228" s="72">
        <f t="shared" si="64"/>
        <v>46568</v>
      </c>
      <c r="T228" s="70">
        <v>50</v>
      </c>
      <c r="U228" s="93">
        <f t="shared" si="63"/>
        <v>46618</v>
      </c>
      <c r="V228" s="72">
        <f t="shared" si="56"/>
        <v>46621</v>
      </c>
      <c r="W228" s="82">
        <v>4</v>
      </c>
      <c r="X228" s="82"/>
      <c r="Y228" s="73">
        <f t="shared" si="59"/>
        <v>48.72</v>
      </c>
      <c r="Z228" s="71">
        <f t="shared" si="60"/>
        <v>46669.72</v>
      </c>
      <c r="AA228" s="82">
        <v>487.2</v>
      </c>
      <c r="AB228" s="84">
        <f t="shared" si="61"/>
        <v>4.70997679814375</v>
      </c>
      <c r="AC228" s="85">
        <v>2</v>
      </c>
      <c r="AD228" s="86"/>
      <c r="AE228" s="85"/>
      <c r="AF228" s="87"/>
    </row>
    <row r="229" s="42" customFormat="1" hidden="1" customHeight="1" spans="1:32">
      <c r="A229" s="78">
        <v>225</v>
      </c>
      <c r="B229" s="79">
        <v>46508</v>
      </c>
      <c r="C229" s="79"/>
      <c r="D229" s="68" t="str">
        <f>_xlfn.XLOOKUP(G229,'IRUP SITELIST'!N:N,'IRUP SITELIST'!K:K)</f>
        <v>NY RFE</v>
      </c>
      <c r="E229" s="68"/>
      <c r="F229" s="68" t="str">
        <f>_xlfn.XLOOKUP(G229,'IRUP SITELIST'!N:N,'IRUP SITELIST'!N:N)</f>
        <v>Greenhills Exchange</v>
      </c>
      <c r="G229" s="82" t="s">
        <v>952</v>
      </c>
      <c r="H229" s="69" t="str">
        <f>_xlfn.XLOOKUP(G229,'IRUP SITELIST'!N:N,'IRUP SITELIST'!N:N)</f>
        <v>Greenhills Exchange</v>
      </c>
      <c r="I229" s="82" t="s">
        <v>950</v>
      </c>
      <c r="J229" s="82" t="s">
        <v>120</v>
      </c>
      <c r="K229" s="82" t="s">
        <v>118</v>
      </c>
      <c r="L229" s="82">
        <v>788.3</v>
      </c>
      <c r="M229" s="82"/>
      <c r="N229" s="82">
        <f t="shared" si="58"/>
        <v>118.245</v>
      </c>
      <c r="O229" s="82" t="s">
        <v>2103</v>
      </c>
      <c r="P229" s="83">
        <v>46558</v>
      </c>
      <c r="Q229" s="70">
        <f t="shared" si="66"/>
        <v>20</v>
      </c>
      <c r="R229" s="93">
        <f t="shared" si="65"/>
        <v>46584</v>
      </c>
      <c r="S229" s="72">
        <f t="shared" si="64"/>
        <v>46585</v>
      </c>
      <c r="T229" s="70">
        <v>50</v>
      </c>
      <c r="U229" s="93">
        <f t="shared" si="63"/>
        <v>46635</v>
      </c>
      <c r="V229" s="72">
        <f t="shared" si="56"/>
        <v>46638</v>
      </c>
      <c r="W229" s="82">
        <v>7</v>
      </c>
      <c r="X229" s="82"/>
      <c r="Y229" s="73">
        <f t="shared" si="59"/>
        <v>45.0457142857143</v>
      </c>
      <c r="Z229" s="71">
        <f t="shared" si="60"/>
        <v>46683.0457142857</v>
      </c>
      <c r="AA229" s="82">
        <v>788.3</v>
      </c>
      <c r="AB229" s="84">
        <f t="shared" si="61"/>
        <v>8.20364533777391</v>
      </c>
      <c r="AC229" s="85">
        <v>3</v>
      </c>
      <c r="AD229" s="86"/>
      <c r="AE229" s="85"/>
      <c r="AF229" s="87"/>
    </row>
    <row r="230" s="42" customFormat="1" hidden="1" customHeight="1" spans="1:32">
      <c r="A230" s="78">
        <v>227</v>
      </c>
      <c r="B230" s="79">
        <v>46508</v>
      </c>
      <c r="C230" s="79"/>
      <c r="D230" s="68" t="str">
        <f>_xlfn.XLOOKUP(G230,'IRUP SITELIST'!N:N,'IRUP SITELIST'!K:K)</f>
        <v>NY RFE</v>
      </c>
      <c r="E230" s="68"/>
      <c r="F230" s="68" t="str">
        <f>_xlfn.XLOOKUP(G230,'IRUP SITELIST'!N:N,'IRUP SITELIST'!N:N)</f>
        <v>Paranaque Exchange</v>
      </c>
      <c r="G230" s="82" t="s">
        <v>954</v>
      </c>
      <c r="H230" s="69" t="str">
        <f>_xlfn.XLOOKUP(G230,'IRUP SITELIST'!N:N,'IRUP SITELIST'!N:N)</f>
        <v>Paranaque Exchange</v>
      </c>
      <c r="I230" s="82" t="s">
        <v>380</v>
      </c>
      <c r="J230" s="82" t="s">
        <v>120</v>
      </c>
      <c r="K230" s="82" t="s">
        <v>118</v>
      </c>
      <c r="L230" s="82">
        <v>643.2</v>
      </c>
      <c r="M230" s="82"/>
      <c r="N230" s="82">
        <f t="shared" si="58"/>
        <v>96.48</v>
      </c>
      <c r="O230" s="82" t="s">
        <v>2103</v>
      </c>
      <c r="P230" s="83">
        <v>46558</v>
      </c>
      <c r="Q230" s="70">
        <f t="shared" si="66"/>
        <v>17</v>
      </c>
      <c r="R230" s="93">
        <f t="shared" si="65"/>
        <v>46581</v>
      </c>
      <c r="S230" s="72">
        <f t="shared" si="64"/>
        <v>46582</v>
      </c>
      <c r="T230" s="70">
        <v>50</v>
      </c>
      <c r="U230" s="93">
        <f t="shared" si="63"/>
        <v>46632</v>
      </c>
      <c r="V230" s="72">
        <f t="shared" si="56"/>
        <v>46635</v>
      </c>
      <c r="W230" s="82">
        <v>5</v>
      </c>
      <c r="X230" s="82"/>
      <c r="Y230" s="73">
        <f t="shared" si="59"/>
        <v>51.456</v>
      </c>
      <c r="Z230" s="71">
        <f t="shared" si="60"/>
        <v>46686.456</v>
      </c>
      <c r="AA230" s="82">
        <v>643.2</v>
      </c>
      <c r="AB230" s="84">
        <f t="shared" si="61"/>
        <v>5.90568532393143</v>
      </c>
      <c r="AC230" s="85">
        <v>2</v>
      </c>
      <c r="AD230" s="86"/>
      <c r="AE230" s="85"/>
      <c r="AF230" s="87"/>
    </row>
    <row r="231" s="42" customFormat="1" hidden="1" customHeight="1" spans="1:32">
      <c r="A231" s="78">
        <v>224</v>
      </c>
      <c r="B231" s="79">
        <v>46508</v>
      </c>
      <c r="C231" s="79"/>
      <c r="D231" s="68" t="str">
        <f>_xlfn.XLOOKUP(G231,'IRUP SITELIST'!N:N,'IRUP SITELIST'!K:K)</f>
        <v>NY RFE</v>
      </c>
      <c r="E231" s="68"/>
      <c r="F231" s="68" t="str">
        <f>_xlfn.XLOOKUP(G231,'IRUP SITELIST'!N:N,'IRUP SITELIST'!N:N)</f>
        <v>Diliman Central Office</v>
      </c>
      <c r="G231" s="82" t="s">
        <v>956</v>
      </c>
      <c r="H231" s="69" t="str">
        <f>_xlfn.XLOOKUP(G231,'IRUP SITELIST'!N:N,'IRUP SITELIST'!N:N)</f>
        <v>Diliman Central Office</v>
      </c>
      <c r="I231" s="82" t="s">
        <v>300</v>
      </c>
      <c r="J231" s="82" t="s">
        <v>120</v>
      </c>
      <c r="K231" s="82" t="s">
        <v>118</v>
      </c>
      <c r="L231" s="82">
        <v>390.4</v>
      </c>
      <c r="M231" s="82"/>
      <c r="N231" s="82">
        <f t="shared" si="58"/>
        <v>58.56</v>
      </c>
      <c r="O231" s="82" t="s">
        <v>2103</v>
      </c>
      <c r="P231" s="83">
        <v>46558</v>
      </c>
      <c r="Q231" s="70">
        <f t="shared" si="66"/>
        <v>10</v>
      </c>
      <c r="R231" s="93">
        <f t="shared" si="65"/>
        <v>46574</v>
      </c>
      <c r="S231" s="72">
        <f t="shared" si="64"/>
        <v>46575</v>
      </c>
      <c r="T231" s="70">
        <v>50</v>
      </c>
      <c r="U231" s="93">
        <f t="shared" si="63"/>
        <v>46625</v>
      </c>
      <c r="V231" s="72">
        <f t="shared" si="56"/>
        <v>46628</v>
      </c>
      <c r="W231" s="82">
        <v>4</v>
      </c>
      <c r="X231" s="82"/>
      <c r="Y231" s="73">
        <f t="shared" si="59"/>
        <v>39.04</v>
      </c>
      <c r="Z231" s="71">
        <f t="shared" si="60"/>
        <v>46667.04</v>
      </c>
      <c r="AA231" s="82">
        <v>390.4</v>
      </c>
      <c r="AB231" s="84">
        <f t="shared" si="61"/>
        <v>4.64319695528059</v>
      </c>
      <c r="AC231" s="85">
        <v>2</v>
      </c>
      <c r="AD231" s="86"/>
      <c r="AE231" s="85"/>
      <c r="AF231" s="87"/>
    </row>
    <row r="232" s="42" customFormat="1" hidden="1" customHeight="1" spans="1:32">
      <c r="A232" s="78">
        <v>231</v>
      </c>
      <c r="B232" s="79">
        <v>46600</v>
      </c>
      <c r="C232" s="79"/>
      <c r="D232" s="68" t="str">
        <f>_xlfn.XLOOKUP(G232,'IRUP SITELIST'!N:N,'IRUP SITELIST'!K:K)</f>
        <v>NY RFE</v>
      </c>
      <c r="E232" s="68"/>
      <c r="F232" s="68" t="str">
        <f>_xlfn.XLOOKUP(G232,'IRUP SITELIST'!N:N,'IRUP SITELIST'!N:N)</f>
        <v>Garnet Exchange</v>
      </c>
      <c r="G232" s="82" t="s">
        <v>958</v>
      </c>
      <c r="H232" s="69" t="str">
        <f>_xlfn.XLOOKUP(G232,'IRUP SITELIST'!N:N,'IRUP SITELIST'!N:N)</f>
        <v>Garnet Exchange</v>
      </c>
      <c r="I232" s="82" t="s">
        <v>183</v>
      </c>
      <c r="J232" s="82" t="s">
        <v>120</v>
      </c>
      <c r="K232" s="82" t="s">
        <v>118</v>
      </c>
      <c r="L232" s="82">
        <v>968.5</v>
      </c>
      <c r="M232" s="82"/>
      <c r="N232" s="95">
        <f t="shared" si="58"/>
        <v>145.275</v>
      </c>
      <c r="O232" s="82" t="s">
        <v>2104</v>
      </c>
      <c r="P232" s="83">
        <v>46629</v>
      </c>
      <c r="Q232" s="70">
        <f t="shared" si="66"/>
        <v>25</v>
      </c>
      <c r="R232" s="93">
        <f t="shared" si="65"/>
        <v>46660</v>
      </c>
      <c r="S232" s="72">
        <f t="shared" si="64"/>
        <v>46661</v>
      </c>
      <c r="T232" s="70">
        <v>50</v>
      </c>
      <c r="U232" s="93">
        <f t="shared" si="63"/>
        <v>46711</v>
      </c>
      <c r="V232" s="72">
        <f t="shared" si="56"/>
        <v>46714</v>
      </c>
      <c r="W232" s="82">
        <v>7</v>
      </c>
      <c r="X232" s="93"/>
      <c r="Y232" s="73">
        <f t="shared" si="59"/>
        <v>55.3428571428571</v>
      </c>
      <c r="Z232" s="71">
        <f t="shared" si="60"/>
        <v>46769.3428571429</v>
      </c>
      <c r="AA232" s="82">
        <v>968.5</v>
      </c>
      <c r="AB232" s="84">
        <f t="shared" si="61"/>
        <v>8.30007345739439</v>
      </c>
      <c r="AC232" s="85">
        <v>3</v>
      </c>
      <c r="AD232" s="86"/>
      <c r="AE232" s="85"/>
      <c r="AF232" s="87"/>
    </row>
    <row r="233" s="42" customFormat="1" hidden="1" customHeight="1" spans="1:32">
      <c r="A233" s="78">
        <v>230</v>
      </c>
      <c r="B233" s="79">
        <v>46600</v>
      </c>
      <c r="C233" s="79"/>
      <c r="D233" s="68" t="str">
        <f>_xlfn.XLOOKUP(G233,'IRUP SITELIST'!N:N,'IRUP SITELIST'!K:K)</f>
        <v>NY RFE</v>
      </c>
      <c r="E233" s="68"/>
      <c r="F233" s="68" t="str">
        <f>_xlfn.XLOOKUP(G233,'IRUP SITELIST'!N:N,'IRUP SITELIST'!N:N)</f>
        <v>Jupiter CO</v>
      </c>
      <c r="G233" s="82" t="s">
        <v>962</v>
      </c>
      <c r="H233" s="69" t="str">
        <f>_xlfn.XLOOKUP(G233,'IRUP SITELIST'!N:N,'IRUP SITELIST'!N:N)</f>
        <v>Jupiter CO</v>
      </c>
      <c r="I233" s="82" t="s">
        <v>959</v>
      </c>
      <c r="J233" s="82" t="s">
        <v>120</v>
      </c>
      <c r="K233" s="82" t="s">
        <v>118</v>
      </c>
      <c r="L233" s="82">
        <v>640.4</v>
      </c>
      <c r="M233" s="82"/>
      <c r="N233" s="82">
        <f t="shared" si="58"/>
        <v>96.06</v>
      </c>
      <c r="O233" s="82" t="s">
        <v>2104</v>
      </c>
      <c r="P233" s="83">
        <v>46629</v>
      </c>
      <c r="Q233" s="70">
        <f t="shared" si="66"/>
        <v>17</v>
      </c>
      <c r="R233" s="93">
        <f t="shared" si="65"/>
        <v>46652</v>
      </c>
      <c r="S233" s="72">
        <f t="shared" si="64"/>
        <v>46653</v>
      </c>
      <c r="T233" s="70">
        <v>50</v>
      </c>
      <c r="U233" s="93">
        <f t="shared" si="63"/>
        <v>46703</v>
      </c>
      <c r="V233" s="72">
        <f t="shared" ref="V233:V244" si="67">U233+3</f>
        <v>46706</v>
      </c>
      <c r="W233" s="82">
        <v>5</v>
      </c>
      <c r="X233" s="93"/>
      <c r="Y233" s="73">
        <f t="shared" si="59"/>
        <v>51.232</v>
      </c>
      <c r="Z233" s="71">
        <f t="shared" si="60"/>
        <v>46757.232</v>
      </c>
      <c r="AA233" s="82">
        <v>640.4</v>
      </c>
      <c r="AB233" s="84">
        <f t="shared" si="61"/>
        <v>5.90426316565826</v>
      </c>
      <c r="AC233" s="85">
        <v>2.5</v>
      </c>
      <c r="AD233" s="86"/>
      <c r="AE233" s="85"/>
      <c r="AF233" s="87"/>
    </row>
    <row r="234" s="42" customFormat="1" hidden="1" customHeight="1" spans="1:32">
      <c r="A234" s="78">
        <v>222</v>
      </c>
      <c r="B234" s="79">
        <v>46508</v>
      </c>
      <c r="C234" s="79"/>
      <c r="D234" s="68" t="str">
        <f>_xlfn.XLOOKUP(G234,'IRUP SITELIST'!N:N,'IRUP SITELIST'!K:K)</f>
        <v>NY RFE</v>
      </c>
      <c r="E234" s="68"/>
      <c r="F234" s="68" t="str">
        <f>_xlfn.XLOOKUP(G234,'IRUP SITELIST'!N:N,'IRUP SITELIST'!N:N)</f>
        <v>Cebu Exchange (Cebu Jones)</v>
      </c>
      <c r="G234" s="82" t="s">
        <v>964</v>
      </c>
      <c r="H234" s="69" t="str">
        <f>_xlfn.XLOOKUP(G234,'IRUP SITELIST'!N:N,'IRUP SITELIST'!N:N)</f>
        <v>Cebu Exchange (Cebu Jones)</v>
      </c>
      <c r="I234" s="82" t="s">
        <v>646</v>
      </c>
      <c r="J234" s="82" t="s">
        <v>647</v>
      </c>
      <c r="K234" s="82" t="s">
        <v>2109</v>
      </c>
      <c r="L234" s="82">
        <v>560.4</v>
      </c>
      <c r="M234" s="82"/>
      <c r="N234" s="82">
        <f t="shared" si="58"/>
        <v>84.06</v>
      </c>
      <c r="O234" s="82" t="s">
        <v>2104</v>
      </c>
      <c r="P234" s="83">
        <v>46650</v>
      </c>
      <c r="Q234" s="70">
        <f t="shared" si="66"/>
        <v>15</v>
      </c>
      <c r="R234" s="93">
        <f t="shared" si="65"/>
        <v>46671</v>
      </c>
      <c r="S234" s="72">
        <f t="shared" si="64"/>
        <v>46672</v>
      </c>
      <c r="T234" s="70">
        <v>50</v>
      </c>
      <c r="U234" s="93">
        <f t="shared" si="63"/>
        <v>46722</v>
      </c>
      <c r="V234" s="72">
        <f t="shared" si="67"/>
        <v>46725</v>
      </c>
      <c r="W234" s="82">
        <v>3</v>
      </c>
      <c r="X234" s="82"/>
      <c r="Y234" s="73">
        <f t="shared" si="59"/>
        <v>74.72</v>
      </c>
      <c r="Z234" s="71">
        <f t="shared" si="60"/>
        <v>46799.72</v>
      </c>
      <c r="AA234" s="82">
        <v>560.4</v>
      </c>
      <c r="AB234" s="84">
        <f t="shared" si="61"/>
        <v>3.60524961399892</v>
      </c>
      <c r="AC234" s="85">
        <v>2</v>
      </c>
      <c r="AD234" s="86"/>
      <c r="AE234" s="85"/>
      <c r="AF234" s="87"/>
    </row>
    <row r="235" s="42" customFormat="1" hidden="1" customHeight="1" spans="1:32">
      <c r="A235" s="78">
        <v>215</v>
      </c>
      <c r="B235" s="79">
        <v>46508</v>
      </c>
      <c r="C235" s="79"/>
      <c r="D235" s="68" t="str">
        <f>_xlfn.XLOOKUP(G235,'IRUP SITELIST'!N:N,'IRUP SITELIST'!K:K)</f>
        <v>NY RFE</v>
      </c>
      <c r="E235" s="68"/>
      <c r="F235" s="68" t="str">
        <f>_xlfn.XLOOKUP(G235,'IRUP SITELIST'!N:N,'IRUP SITELIST'!N:N)</f>
        <v>Mandaue Exchange</v>
      </c>
      <c r="G235" s="82" t="s">
        <v>967</v>
      </c>
      <c r="H235" s="69" t="str">
        <f>_xlfn.XLOOKUP(G235,'IRUP SITELIST'!N:N,'IRUP SITELIST'!N:N)</f>
        <v>Mandaue Exchange</v>
      </c>
      <c r="I235" s="82" t="s">
        <v>965</v>
      </c>
      <c r="J235" s="82" t="s">
        <v>647</v>
      </c>
      <c r="K235" s="82" t="s">
        <v>2109</v>
      </c>
      <c r="L235" s="82">
        <v>287.2</v>
      </c>
      <c r="M235" s="82"/>
      <c r="N235" s="82">
        <f t="shared" si="58"/>
        <v>43.08</v>
      </c>
      <c r="O235" s="82" t="s">
        <v>2104</v>
      </c>
      <c r="P235" s="83">
        <v>46650</v>
      </c>
      <c r="Q235" s="70">
        <f t="shared" si="66"/>
        <v>8</v>
      </c>
      <c r="R235" s="93">
        <f t="shared" si="65"/>
        <v>46664</v>
      </c>
      <c r="S235" s="72">
        <f t="shared" si="64"/>
        <v>46665</v>
      </c>
      <c r="T235" s="70">
        <v>50</v>
      </c>
      <c r="U235" s="93">
        <f t="shared" si="63"/>
        <v>46715</v>
      </c>
      <c r="V235" s="72">
        <f t="shared" si="67"/>
        <v>46718</v>
      </c>
      <c r="W235" s="82">
        <v>2</v>
      </c>
      <c r="X235" s="82"/>
      <c r="Y235" s="73">
        <f t="shared" si="59"/>
        <v>57.44</v>
      </c>
      <c r="Z235" s="71">
        <f t="shared" si="60"/>
        <v>46775.44</v>
      </c>
      <c r="AA235" s="82">
        <v>287.2</v>
      </c>
      <c r="AB235" s="84">
        <f t="shared" si="61"/>
        <v>2.37590999338177</v>
      </c>
      <c r="AC235" s="85">
        <v>1.5</v>
      </c>
      <c r="AD235" s="86"/>
      <c r="AE235" s="85"/>
      <c r="AF235" s="87"/>
    </row>
    <row r="236" s="42" customFormat="1" hidden="1" customHeight="1" spans="1:32">
      <c r="A236" s="78">
        <v>216</v>
      </c>
      <c r="B236" s="79">
        <v>46508</v>
      </c>
      <c r="C236" s="79"/>
      <c r="D236" s="68" t="str">
        <f>_xlfn.XLOOKUP(G236,'IRUP SITELIST'!N:N,'IRUP SITELIST'!K:K)</f>
        <v>NY RFE</v>
      </c>
      <c r="E236" s="68"/>
      <c r="F236" s="68" t="str">
        <f>_xlfn.XLOOKUP(G236,'IRUP SITELIST'!N:N,'IRUP SITELIST'!N:N)</f>
        <v>Roxas Sub-Exchange</v>
      </c>
      <c r="G236" s="82" t="s">
        <v>970</v>
      </c>
      <c r="H236" s="69" t="str">
        <f>_xlfn.XLOOKUP(G236,'IRUP SITELIST'!N:N,'IRUP SITELIST'!N:N)</f>
        <v>Roxas Sub-Exchange</v>
      </c>
      <c r="I236" s="82" t="s">
        <v>968</v>
      </c>
      <c r="J236" s="82" t="s">
        <v>613</v>
      </c>
      <c r="K236" s="82" t="s">
        <v>2109</v>
      </c>
      <c r="L236" s="82">
        <v>97.7</v>
      </c>
      <c r="M236" s="82"/>
      <c r="N236" s="82">
        <f t="shared" si="58"/>
        <v>14.655</v>
      </c>
      <c r="O236" s="82" t="s">
        <v>2104</v>
      </c>
      <c r="P236" s="83">
        <v>46650</v>
      </c>
      <c r="Q236" s="70">
        <f t="shared" ref="Q236:Q241" si="68">ROUNDUP(N236/3,0)</f>
        <v>5</v>
      </c>
      <c r="R236" s="93">
        <f t="shared" si="65"/>
        <v>46661</v>
      </c>
      <c r="S236" s="72">
        <f t="shared" si="64"/>
        <v>46662</v>
      </c>
      <c r="T236" s="70">
        <v>40</v>
      </c>
      <c r="U236" s="93">
        <f t="shared" si="63"/>
        <v>46702</v>
      </c>
      <c r="V236" s="72">
        <f t="shared" si="67"/>
        <v>46705</v>
      </c>
      <c r="W236" s="82">
        <v>1</v>
      </c>
      <c r="X236" s="82"/>
      <c r="Y236" s="73">
        <f t="shared" si="59"/>
        <v>39.08</v>
      </c>
      <c r="Z236" s="71">
        <f t="shared" si="60"/>
        <v>46744.08</v>
      </c>
      <c r="AA236" s="82">
        <v>97.7</v>
      </c>
      <c r="AB236" s="84">
        <f t="shared" si="61"/>
        <v>1.1608840304182</v>
      </c>
      <c r="AC236" s="85">
        <v>1</v>
      </c>
      <c r="AD236" s="86"/>
      <c r="AE236" s="85"/>
      <c r="AF236" s="87"/>
    </row>
    <row r="237" s="42" customFormat="1" hidden="1" customHeight="1" spans="1:32">
      <c r="A237" s="78">
        <v>217</v>
      </c>
      <c r="B237" s="79">
        <v>46508</v>
      </c>
      <c r="C237" s="79"/>
      <c r="D237" s="68" t="str">
        <f>_xlfn.XLOOKUP(G237,'IRUP SITELIST'!N:N,'IRUP SITELIST'!K:K)</f>
        <v>NY RFE</v>
      </c>
      <c r="E237" s="68"/>
      <c r="F237" s="68" t="str">
        <f>_xlfn.XLOOKUP(G237,'IRUP SITELIST'!N:N,'IRUP SITELIST'!N:N)</f>
        <v>Bayawan RCTS</v>
      </c>
      <c r="G237" s="82" t="s">
        <v>973</v>
      </c>
      <c r="H237" s="69" t="str">
        <f>_xlfn.XLOOKUP(G237,'IRUP SITELIST'!N:N,'IRUP SITELIST'!N:N)</f>
        <v>Bayawan RCTS</v>
      </c>
      <c r="I237" s="82" t="s">
        <v>971</v>
      </c>
      <c r="J237" s="82" t="s">
        <v>513</v>
      </c>
      <c r="K237" s="82" t="s">
        <v>2109</v>
      </c>
      <c r="L237" s="82">
        <v>8.9</v>
      </c>
      <c r="M237" s="82"/>
      <c r="N237" s="82">
        <f t="shared" si="58"/>
        <v>1.335</v>
      </c>
      <c r="O237" s="82" t="s">
        <v>2104</v>
      </c>
      <c r="P237" s="83">
        <v>46650</v>
      </c>
      <c r="Q237" s="70">
        <f t="shared" si="68"/>
        <v>1</v>
      </c>
      <c r="R237" s="93">
        <f t="shared" si="65"/>
        <v>46657</v>
      </c>
      <c r="S237" s="72">
        <f t="shared" si="64"/>
        <v>46658</v>
      </c>
      <c r="T237" s="70">
        <v>35</v>
      </c>
      <c r="U237" s="93">
        <f t="shared" si="63"/>
        <v>46693</v>
      </c>
      <c r="V237" s="72">
        <f t="shared" si="67"/>
        <v>46696</v>
      </c>
      <c r="W237" s="82">
        <v>1</v>
      </c>
      <c r="X237" s="82"/>
      <c r="Y237" s="73">
        <f t="shared" si="59"/>
        <v>3.56</v>
      </c>
      <c r="Z237" s="71">
        <f t="shared" si="60"/>
        <v>46699.56</v>
      </c>
      <c r="AA237" s="82">
        <v>8.9</v>
      </c>
      <c r="AB237" s="84">
        <f t="shared" si="61"/>
        <v>0.678353658536826</v>
      </c>
      <c r="AC237" s="85">
        <v>0.2</v>
      </c>
      <c r="AD237" s="86" t="e">
        <f>#REF!/4</f>
        <v>#REF!</v>
      </c>
      <c r="AE237" s="85"/>
      <c r="AF237" s="87"/>
    </row>
    <row r="238" s="42" customFormat="1" hidden="1" customHeight="1" spans="1:32">
      <c r="A238" s="78">
        <v>232</v>
      </c>
      <c r="B238" s="79">
        <v>46600</v>
      </c>
      <c r="C238" s="79"/>
      <c r="D238" s="68" t="str">
        <f>_xlfn.XLOOKUP(G238,'IRUP SITELIST'!N:N,'IRUP SITELIST'!K:K)</f>
        <v>NY RFE</v>
      </c>
      <c r="E238" s="68"/>
      <c r="F238" s="68" t="str">
        <f>_xlfn.XLOOKUP(G238,'IRUP SITELIST'!N:N,'IRUP SITELIST'!N:N)</f>
        <v>Makati General Office</v>
      </c>
      <c r="G238" s="82" t="s">
        <v>975</v>
      </c>
      <c r="H238" s="69" t="str">
        <f>_xlfn.XLOOKUP(G238,'IRUP SITELIST'!N:N,'IRUP SITELIST'!N:N)</f>
        <v>Makati General Office</v>
      </c>
      <c r="I238" s="82" t="s">
        <v>959</v>
      </c>
      <c r="J238" s="82" t="s">
        <v>120</v>
      </c>
      <c r="K238" s="82" t="s">
        <v>118</v>
      </c>
      <c r="L238" s="94">
        <v>1188.2</v>
      </c>
      <c r="M238" s="94"/>
      <c r="N238" s="82">
        <f t="shared" si="58"/>
        <v>178.23</v>
      </c>
      <c r="O238" s="82" t="s">
        <v>2105</v>
      </c>
      <c r="P238" s="83">
        <v>46762</v>
      </c>
      <c r="Q238" s="70">
        <f>ROUNDUP(N238/6,0)</f>
        <v>30</v>
      </c>
      <c r="R238" s="93">
        <f t="shared" si="65"/>
        <v>46798</v>
      </c>
      <c r="S238" s="72">
        <f t="shared" si="64"/>
        <v>46799</v>
      </c>
      <c r="T238" s="70">
        <v>50</v>
      </c>
      <c r="U238" s="93">
        <f t="shared" si="63"/>
        <v>46849</v>
      </c>
      <c r="V238" s="72">
        <f t="shared" si="67"/>
        <v>46852</v>
      </c>
      <c r="W238" s="82">
        <v>9</v>
      </c>
      <c r="X238" s="82"/>
      <c r="Y238" s="73">
        <f t="shared" si="59"/>
        <v>52.8088888888889</v>
      </c>
      <c r="Z238" s="71">
        <f t="shared" si="60"/>
        <v>46904.8088888889</v>
      </c>
      <c r="AA238" s="94">
        <v>1188.2</v>
      </c>
      <c r="AB238" s="84">
        <f t="shared" si="61"/>
        <v>10.645257625229</v>
      </c>
      <c r="AC238" s="85">
        <v>4</v>
      </c>
      <c r="AD238" s="86"/>
      <c r="AE238" s="85"/>
      <c r="AF238" s="87"/>
    </row>
    <row r="239" s="42" customFormat="1" hidden="1" customHeight="1" spans="1:32">
      <c r="A239" s="78">
        <v>228</v>
      </c>
      <c r="B239" s="79">
        <v>46508</v>
      </c>
      <c r="C239" s="79"/>
      <c r="D239" s="68" t="str">
        <f>_xlfn.XLOOKUP(G239,'IRUP SITELIST'!N:N,'IRUP SITELIST'!K:K)</f>
        <v>NY RFE</v>
      </c>
      <c r="E239" s="68"/>
      <c r="F239" s="68" t="str">
        <f>_xlfn.XLOOKUP(G239,'IRUP SITELIST'!N:N,'IRUP SITELIST'!N:N)</f>
        <v>Pasay Exchange/Service Yard</v>
      </c>
      <c r="G239" s="82" t="s">
        <v>977</v>
      </c>
      <c r="H239" s="69" t="str">
        <f>_xlfn.XLOOKUP(G239,'IRUP SITELIST'!N:N,'IRUP SITELIST'!N:N)</f>
        <v>Pasay Exchange/Service Yard</v>
      </c>
      <c r="I239" s="82" t="s">
        <v>887</v>
      </c>
      <c r="J239" s="82" t="s">
        <v>120</v>
      </c>
      <c r="K239" s="82" t="s">
        <v>118</v>
      </c>
      <c r="L239" s="82">
        <v>769.3</v>
      </c>
      <c r="M239" s="82"/>
      <c r="N239" s="82">
        <f t="shared" si="58"/>
        <v>115.395</v>
      </c>
      <c r="O239" s="82" t="s">
        <v>2105</v>
      </c>
      <c r="P239" s="83">
        <v>46762</v>
      </c>
      <c r="Q239" s="70">
        <f>ROUNDUP(N239/6,0)</f>
        <v>20</v>
      </c>
      <c r="R239" s="93">
        <f t="shared" si="65"/>
        <v>46788</v>
      </c>
      <c r="S239" s="72">
        <f t="shared" si="64"/>
        <v>46789</v>
      </c>
      <c r="T239" s="70">
        <v>50</v>
      </c>
      <c r="U239" s="93">
        <f t="shared" si="63"/>
        <v>46839</v>
      </c>
      <c r="V239" s="72">
        <f t="shared" si="67"/>
        <v>46842</v>
      </c>
      <c r="W239" s="82">
        <v>7</v>
      </c>
      <c r="X239" s="82"/>
      <c r="Y239" s="73">
        <f t="shared" si="59"/>
        <v>43.96</v>
      </c>
      <c r="Z239" s="71">
        <f t="shared" si="60"/>
        <v>46885.96</v>
      </c>
      <c r="AA239" s="82">
        <v>769.3</v>
      </c>
      <c r="AB239" s="84">
        <f t="shared" si="61"/>
        <v>8.19101362862025</v>
      </c>
      <c r="AC239" s="85">
        <v>3</v>
      </c>
      <c r="AD239" s="86"/>
      <c r="AE239" s="85"/>
      <c r="AF239" s="87"/>
    </row>
    <row r="240" s="42" customFormat="1" hidden="1" customHeight="1" spans="1:32">
      <c r="A240" s="78">
        <v>229</v>
      </c>
      <c r="B240" s="79">
        <v>46508</v>
      </c>
      <c r="C240" s="79"/>
      <c r="D240" s="68" t="str">
        <f>_xlfn.XLOOKUP(G240,'IRUP SITELIST'!N:N,'IRUP SITELIST'!K:K)</f>
        <v>NY RFE</v>
      </c>
      <c r="E240" s="68"/>
      <c r="F240" s="68" t="str">
        <f>_xlfn.XLOOKUP(G240,'IRUP SITELIST'!N:N,'IRUP SITELIST'!N:N)</f>
        <v>South Marikina Exchange</v>
      </c>
      <c r="G240" s="82" t="s">
        <v>979</v>
      </c>
      <c r="H240" s="69" t="str">
        <f>_xlfn.XLOOKUP(G240,'IRUP SITELIST'!N:N,'IRUP SITELIST'!N:N)</f>
        <v>South Marikina Exchange</v>
      </c>
      <c r="I240" s="82" t="s">
        <v>342</v>
      </c>
      <c r="J240" s="82" t="s">
        <v>155</v>
      </c>
      <c r="K240" s="82" t="s">
        <v>118</v>
      </c>
      <c r="L240" s="82">
        <v>357</v>
      </c>
      <c r="M240" s="82"/>
      <c r="N240" s="82">
        <f t="shared" si="58"/>
        <v>53.55</v>
      </c>
      <c r="O240" s="82" t="s">
        <v>2105</v>
      </c>
      <c r="P240" s="83">
        <v>46762</v>
      </c>
      <c r="Q240" s="70">
        <f t="shared" si="68"/>
        <v>18</v>
      </c>
      <c r="R240" s="93">
        <f t="shared" si="65"/>
        <v>46786</v>
      </c>
      <c r="S240" s="72">
        <f t="shared" si="64"/>
        <v>46787</v>
      </c>
      <c r="T240" s="70">
        <v>35</v>
      </c>
      <c r="U240" s="93">
        <f t="shared" si="63"/>
        <v>46822</v>
      </c>
      <c r="V240" s="72">
        <f t="shared" si="67"/>
        <v>46825</v>
      </c>
      <c r="W240" s="82">
        <v>4</v>
      </c>
      <c r="X240" s="82"/>
      <c r="Y240" s="73">
        <f t="shared" si="59"/>
        <v>35.7</v>
      </c>
      <c r="Z240" s="71">
        <f t="shared" si="60"/>
        <v>46860.7</v>
      </c>
      <c r="AA240" s="82">
        <v>357</v>
      </c>
      <c r="AB240" s="84">
        <f t="shared" si="61"/>
        <v>4.61240310077554</v>
      </c>
      <c r="AC240" s="85">
        <v>2</v>
      </c>
      <c r="AD240" s="86" t="s">
        <v>2102</v>
      </c>
      <c r="AE240" s="85" t="s">
        <v>2145</v>
      </c>
      <c r="AF240" s="87" t="s">
        <v>2146</v>
      </c>
    </row>
    <row r="241" s="42" customFormat="1" hidden="1" customHeight="1" spans="1:32">
      <c r="A241" s="78">
        <v>226</v>
      </c>
      <c r="B241" s="79">
        <v>46508</v>
      </c>
      <c r="C241" s="79"/>
      <c r="D241" s="68" t="str">
        <f>_xlfn.XLOOKUP(G241,'IRUP SITELIST'!N:N,'IRUP SITELIST'!K:K)</f>
        <v>NY RFE</v>
      </c>
      <c r="E241" s="68"/>
      <c r="F241" s="68" t="str">
        <f>_xlfn.XLOOKUP(G241,'IRUP SITELIST'!N:N,'IRUP SITELIST'!N:N)</f>
        <v>Mabolo Service Yard</v>
      </c>
      <c r="G241" s="82" t="s">
        <v>981</v>
      </c>
      <c r="H241" s="69" t="str">
        <f>_xlfn.XLOOKUP(G241,'IRUP SITELIST'!N:N,'IRUP SITELIST'!N:N)</f>
        <v>Mabolo Service Yard</v>
      </c>
      <c r="I241" s="82" t="s">
        <v>646</v>
      </c>
      <c r="J241" s="82" t="s">
        <v>647</v>
      </c>
      <c r="K241" s="82" t="s">
        <v>2109</v>
      </c>
      <c r="L241" s="82">
        <v>156.8</v>
      </c>
      <c r="M241" s="82"/>
      <c r="N241" s="82">
        <f t="shared" si="58"/>
        <v>23.52</v>
      </c>
      <c r="O241" s="82" t="s">
        <v>2105</v>
      </c>
      <c r="P241" s="83">
        <v>46762</v>
      </c>
      <c r="Q241" s="70">
        <f t="shared" si="68"/>
        <v>8</v>
      </c>
      <c r="R241" s="93">
        <f t="shared" si="65"/>
        <v>46776</v>
      </c>
      <c r="S241" s="72">
        <f t="shared" si="64"/>
        <v>46777</v>
      </c>
      <c r="T241" s="70">
        <v>35</v>
      </c>
      <c r="U241" s="93">
        <f t="shared" si="63"/>
        <v>46812</v>
      </c>
      <c r="V241" s="72">
        <f t="shared" si="67"/>
        <v>46815</v>
      </c>
      <c r="W241" s="82">
        <v>2</v>
      </c>
      <c r="X241" s="82"/>
      <c r="Y241" s="73">
        <f t="shared" si="59"/>
        <v>31.36</v>
      </c>
      <c r="Z241" s="71">
        <f t="shared" si="60"/>
        <v>46846.36</v>
      </c>
      <c r="AA241" s="82">
        <v>156.8</v>
      </c>
      <c r="AB241" s="84">
        <f t="shared" si="61"/>
        <v>2.28172293364373</v>
      </c>
      <c r="AC241" s="85">
        <v>1</v>
      </c>
      <c r="AD241" s="86"/>
      <c r="AE241" s="85"/>
      <c r="AF241" s="87"/>
    </row>
    <row r="242" s="42" customFormat="1" hidden="1" customHeight="1" spans="1:32">
      <c r="A242" s="78">
        <v>233</v>
      </c>
      <c r="B242" s="79">
        <v>46600</v>
      </c>
      <c r="C242" s="79"/>
      <c r="D242" s="68" t="str">
        <f>_xlfn.XLOOKUP(G242,'IRUP SITELIST'!N:N,'IRUP SITELIST'!K:K)</f>
        <v>NY RFE</v>
      </c>
      <c r="E242" s="68"/>
      <c r="F242" s="68" t="str">
        <f>_xlfn.XLOOKUP(G242,'IRUP SITELIST'!N:N,'IRUP SITELIST'!N:N)</f>
        <v>Ramon U. Cojuangco Building</v>
      </c>
      <c r="G242" s="82" t="s">
        <v>982</v>
      </c>
      <c r="H242" s="69" t="str">
        <f>_xlfn.XLOOKUP(G242,'IRUP SITELIST'!N:N,'IRUP SITELIST'!N:N)</f>
        <v>Ramon U. Cojuangco Building</v>
      </c>
      <c r="I242" s="82" t="s">
        <v>959</v>
      </c>
      <c r="J242" s="82" t="s">
        <v>120</v>
      </c>
      <c r="K242" s="82" t="s">
        <v>118</v>
      </c>
      <c r="L242" s="94">
        <v>2899</v>
      </c>
      <c r="M242" s="94"/>
      <c r="N242" s="82">
        <f t="shared" si="58"/>
        <v>434.85</v>
      </c>
      <c r="O242" s="82" t="s">
        <v>2106</v>
      </c>
      <c r="P242" s="83">
        <v>46808</v>
      </c>
      <c r="Q242" s="70">
        <f>ROUNDUP(N242/9,0)</f>
        <v>49</v>
      </c>
      <c r="R242" s="93">
        <f>P242+Q242</f>
        <v>46857</v>
      </c>
      <c r="S242" s="72">
        <f t="shared" si="64"/>
        <v>46858</v>
      </c>
      <c r="T242" s="70">
        <v>60</v>
      </c>
      <c r="U242" s="93">
        <f t="shared" si="63"/>
        <v>46918</v>
      </c>
      <c r="V242" s="72">
        <f t="shared" si="67"/>
        <v>46921</v>
      </c>
      <c r="W242" s="82">
        <v>20</v>
      </c>
      <c r="X242" s="82"/>
      <c r="Y242" s="73">
        <f t="shared" si="59"/>
        <v>57.98</v>
      </c>
      <c r="Z242" s="71">
        <f t="shared" si="60"/>
        <v>46978.98</v>
      </c>
      <c r="AA242" s="94">
        <v>2899</v>
      </c>
      <c r="AB242" s="84">
        <f t="shared" si="61"/>
        <v>23.7700885536229</v>
      </c>
      <c r="AC242" s="85">
        <v>8</v>
      </c>
      <c r="AD242" s="86" t="s">
        <v>2103</v>
      </c>
      <c r="AE242" s="85" t="s">
        <v>2147</v>
      </c>
      <c r="AF242" s="87" t="s">
        <v>2148</v>
      </c>
    </row>
    <row r="243" s="42" customFormat="1" hidden="1" customHeight="1" spans="1:32">
      <c r="A243" s="78">
        <v>218</v>
      </c>
      <c r="B243" s="79">
        <v>46508</v>
      </c>
      <c r="C243" s="79"/>
      <c r="D243" s="68" t="str">
        <f>_xlfn.XLOOKUP(G243,'IRUP SITELIST'!N:N,'IRUP SITELIST'!K:K)</f>
        <v>NY RFE</v>
      </c>
      <c r="E243" s="68"/>
      <c r="F243" s="68" t="str">
        <f>_xlfn.XLOOKUP(G243,'IRUP SITELIST'!N:N,'IRUP SITELIST'!N:N)</f>
        <v>Cavite Sub-Exchange</v>
      </c>
      <c r="G243" s="82" t="s">
        <v>985</v>
      </c>
      <c r="H243" s="69" t="str">
        <f>_xlfn.XLOOKUP(G243,'IRUP SITELIST'!N:N,'IRUP SITELIST'!N:N)</f>
        <v>Cavite Sub-Exchange</v>
      </c>
      <c r="I243" s="82" t="s">
        <v>983</v>
      </c>
      <c r="J243" s="82" t="s">
        <v>591</v>
      </c>
      <c r="K243" s="82" t="s">
        <v>2138</v>
      </c>
      <c r="L243" s="82">
        <v>0.1</v>
      </c>
      <c r="M243" s="82"/>
      <c r="N243" s="82">
        <f t="shared" si="58"/>
        <v>0.015</v>
      </c>
      <c r="O243" s="82" t="s">
        <v>2104</v>
      </c>
      <c r="P243" s="83"/>
      <c r="Q243" s="70">
        <f>ROUNDUP(N243/3,0)</f>
        <v>1</v>
      </c>
      <c r="R243" s="93">
        <f>U243-35</f>
        <v>0</v>
      </c>
      <c r="S243" s="72"/>
      <c r="T243" s="70">
        <v>35</v>
      </c>
      <c r="U243" s="93">
        <f>Z243-45</f>
        <v>0</v>
      </c>
      <c r="V243" s="72">
        <f t="shared" si="67"/>
        <v>0</v>
      </c>
      <c r="W243" s="93"/>
      <c r="X243" s="93"/>
      <c r="Y243" s="73" t="e">
        <f t="shared" si="59"/>
        <v>#DIV/0!</v>
      </c>
      <c r="Z243" s="71">
        <f t="shared" si="60"/>
        <v>0</v>
      </c>
      <c r="AA243" s="82">
        <v>0.1</v>
      </c>
      <c r="AB243" s="84">
        <f t="shared" si="61"/>
        <v>0</v>
      </c>
      <c r="AC243" s="85">
        <v>0.2</v>
      </c>
      <c r="AD243" s="86"/>
      <c r="AE243" s="85"/>
      <c r="AF243" s="87"/>
    </row>
    <row r="244" s="42" customFormat="1" hidden="1" customHeight="1" spans="1:32">
      <c r="A244" s="96">
        <v>219</v>
      </c>
      <c r="B244" s="97">
        <v>46508</v>
      </c>
      <c r="C244" s="97"/>
      <c r="D244" s="68" t="str">
        <f>_xlfn.XLOOKUP(G244,'IRUP SITELIST'!N:N,'IRUP SITELIST'!K:K)</f>
        <v>NY RFE</v>
      </c>
      <c r="E244" s="98"/>
      <c r="F244" s="68" t="str">
        <f>_xlfn.XLOOKUP(G244,'IRUP SITELIST'!N:N,'IRUP SITELIST'!N:N)</f>
        <v>San Jose Sub-Exchange</v>
      </c>
      <c r="G244" s="99" t="s">
        <v>988</v>
      </c>
      <c r="H244" s="69" t="str">
        <f>_xlfn.XLOOKUP(G244,'IRUP SITELIST'!N:N,'IRUP SITELIST'!N:N)</f>
        <v>San Jose Sub-Exchange</v>
      </c>
      <c r="I244" s="99" t="s">
        <v>986</v>
      </c>
      <c r="J244" s="99" t="s">
        <v>485</v>
      </c>
      <c r="K244" s="99" t="s">
        <v>2138</v>
      </c>
      <c r="L244" s="99">
        <v>0.1</v>
      </c>
      <c r="M244" s="99"/>
      <c r="N244" s="99">
        <f t="shared" si="58"/>
        <v>0.015</v>
      </c>
      <c r="O244" s="99" t="s">
        <v>2104</v>
      </c>
      <c r="P244" s="83"/>
      <c r="Q244" s="70">
        <f>ROUNDUP(N244/3,0)</f>
        <v>1</v>
      </c>
      <c r="R244" s="100">
        <f>U244-35</f>
        <v>0</v>
      </c>
      <c r="S244" s="72"/>
      <c r="T244" s="70">
        <v>35</v>
      </c>
      <c r="U244" s="100">
        <f>Z244-45</f>
        <v>0</v>
      </c>
      <c r="V244" s="72">
        <f t="shared" si="67"/>
        <v>0</v>
      </c>
      <c r="W244" s="100"/>
      <c r="X244" s="100"/>
      <c r="Y244" s="73" t="e">
        <f t="shared" si="59"/>
        <v>#DIV/0!</v>
      </c>
      <c r="Z244" s="71">
        <f t="shared" si="60"/>
        <v>0</v>
      </c>
      <c r="AA244" s="99">
        <v>0.1</v>
      </c>
      <c r="AB244" s="101">
        <f t="shared" si="61"/>
        <v>0</v>
      </c>
      <c r="AC244" s="102">
        <v>0.2</v>
      </c>
      <c r="AD244" s="103"/>
      <c r="AE244" s="102"/>
      <c r="AF244" s="104"/>
    </row>
    <row r="245" hidden="1" customHeight="1" spans="1:32">
      <c r="H245" s="69"/>
    </row>
    <row r="246" hidden="1" customHeight="1" spans="1:32">
      <c r="H246" s="69"/>
    </row>
    <row r="274" customHeight="1" spans="14:21">
      <c r="N274" s="43">
        <v>11949</v>
      </c>
      <c r="O274" s="43">
        <v>22342</v>
      </c>
      <c r="U274" s="43">
        <f>N274/O274</f>
        <v>0.534822307761167</v>
      </c>
    </row>
    <row r="275" customHeight="1" spans="14:21">
      <c r="N275" s="43">
        <v>677.39</v>
      </c>
      <c r="O275" s="43">
        <v>1266.4</v>
      </c>
      <c r="U275" s="43">
        <f>N275/O275</f>
        <v>0.534894188250158</v>
      </c>
    </row>
  </sheetData>
  <autoFilter xmlns:etc="http://www.wps.cn/officeDocument/2017/etCustomData" ref="A11:BD246" etc:filterBottomFollowUsedRange="0">
    <filterColumn colId="7">
      <customFilters>
        <customFilter operator="equal" val="Digitel Cainta MSU"/>
      </customFilters>
    </filterColumn>
    <extLst/>
  </autoFilter>
  <pageMargins left="0.75" right="0.75" top="1" bottom="1" header="0.5" footer="0.5"/>
  <pageSetup paperSize="256"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
  <sheetViews>
    <sheetView zoomScale="59" zoomScaleNormal="59" topLeftCell="A3" workbookViewId="0">
      <selection activeCell="N38" sqref="N38"/>
    </sheetView>
  </sheetViews>
  <sheetFormatPr defaultColWidth="9.14285714285714" defaultRowHeight="15" outlineLevelCol="1"/>
  <cols>
    <col min="1" max="1" width="26.7142857142857" customWidth="1"/>
  </cols>
  <sheetData>
    <row r="1" spans="1:2">
      <c r="A1" t="s">
        <v>1127</v>
      </c>
      <c r="B1" t="s">
        <v>1128</v>
      </c>
    </row>
    <row r="2" spans="1:2">
      <c r="A2" s="31" t="s">
        <v>2149</v>
      </c>
      <c r="B2" t="s">
        <v>2150</v>
      </c>
    </row>
    <row r="3" spans="1:2">
      <c r="A3" s="31" t="s">
        <v>2151</v>
      </c>
      <c r="B3" t="s">
        <v>2150</v>
      </c>
    </row>
    <row r="4" spans="1:2">
      <c r="A4" s="32" t="s">
        <v>1528</v>
      </c>
      <c r="B4" t="s">
        <v>2150</v>
      </c>
    </row>
    <row r="5" spans="1:2">
      <c r="A5" s="32" t="s">
        <v>2152</v>
      </c>
      <c r="B5" t="s">
        <v>2153</v>
      </c>
    </row>
    <row r="6" spans="1:2">
      <c r="A6" s="31" t="s">
        <v>2154</v>
      </c>
      <c r="B6" t="s">
        <v>2155</v>
      </c>
    </row>
    <row r="7" spans="1:2">
      <c r="A7" s="31" t="s">
        <v>1316</v>
      </c>
      <c r="B7" t="s">
        <v>2155</v>
      </c>
    </row>
    <row r="8" spans="1:2">
      <c r="A8" s="31" t="s">
        <v>2156</v>
      </c>
      <c r="B8" t="s">
        <v>2157</v>
      </c>
    </row>
    <row r="9" spans="1:2">
      <c r="A9" s="31" t="s">
        <v>2158</v>
      </c>
      <c r="B9" t="s">
        <v>2150</v>
      </c>
    </row>
    <row r="10" spans="1:2">
      <c r="A10" s="31" t="s">
        <v>2159</v>
      </c>
      <c r="B10" t="s">
        <v>2157</v>
      </c>
    </row>
    <row r="11" spans="1:2">
      <c r="A11" s="31" t="s">
        <v>2160</v>
      </c>
      <c r="B11" t="s">
        <v>2157</v>
      </c>
    </row>
    <row r="12" spans="1:2">
      <c r="A12" s="31" t="s">
        <v>2161</v>
      </c>
      <c r="B12" t="s">
        <v>2155</v>
      </c>
    </row>
    <row r="13" spans="1:2">
      <c r="A13" s="31" t="s">
        <v>2162</v>
      </c>
      <c r="B13" t="s">
        <v>2153</v>
      </c>
    </row>
    <row r="14" spans="1:2">
      <c r="A14" s="31" t="s">
        <v>2163</v>
      </c>
      <c r="B14" t="s">
        <v>2157</v>
      </c>
    </row>
    <row r="15" spans="1:2">
      <c r="A15" s="31" t="s">
        <v>2164</v>
      </c>
      <c r="B15" t="s">
        <v>2150</v>
      </c>
    </row>
    <row r="16" spans="1:2">
      <c r="A16" s="31" t="s">
        <v>2165</v>
      </c>
      <c r="B16" t="s">
        <v>2153</v>
      </c>
    </row>
    <row r="17" spans="1:2">
      <c r="A17" s="31" t="s">
        <v>2166</v>
      </c>
      <c r="B17" t="s">
        <v>2153</v>
      </c>
    </row>
    <row r="18" spans="1:2">
      <c r="A18" s="31" t="s">
        <v>2167</v>
      </c>
      <c r="B18" t="s">
        <v>2150</v>
      </c>
    </row>
    <row r="19" spans="1:2">
      <c r="A19" s="31" t="s">
        <v>2168</v>
      </c>
      <c r="B19" t="s">
        <v>2155</v>
      </c>
    </row>
    <row r="20" spans="1:2">
      <c r="A20" s="31" t="s">
        <v>2169</v>
      </c>
      <c r="B20" t="s">
        <v>2157</v>
      </c>
    </row>
    <row r="21" spans="1:2">
      <c r="A21" s="31" t="s">
        <v>2170</v>
      </c>
      <c r="B21" t="s">
        <v>2157</v>
      </c>
    </row>
    <row r="22" spans="1:2">
      <c r="A22" s="31" t="s">
        <v>2171</v>
      </c>
      <c r="B22" t="s">
        <v>2157</v>
      </c>
    </row>
    <row r="23" spans="1:2">
      <c r="A23" s="31" t="s">
        <v>2172</v>
      </c>
      <c r="B23" t="s">
        <v>2153</v>
      </c>
    </row>
    <row r="24" spans="1:2">
      <c r="A24" s="31" t="s">
        <v>2173</v>
      </c>
      <c r="B24" t="s">
        <v>2153</v>
      </c>
    </row>
    <row r="25" spans="1:2">
      <c r="A25" s="33" t="s">
        <v>2174</v>
      </c>
      <c r="B25" t="s">
        <v>2157</v>
      </c>
    </row>
    <row r="26" spans="1:2">
      <c r="A26" s="33" t="s">
        <v>2175</v>
      </c>
      <c r="B26" t="s">
        <v>2157</v>
      </c>
    </row>
    <row r="27" spans="1:2">
      <c r="A27" s="33" t="s">
        <v>2176</v>
      </c>
      <c r="B27" t="s">
        <v>2157</v>
      </c>
    </row>
    <row r="28" spans="1:2">
      <c r="A28" s="33" t="s">
        <v>2177</v>
      </c>
      <c r="B28" t="s">
        <v>2157</v>
      </c>
    </row>
    <row r="29" spans="1:2">
      <c r="A29" s="33" t="s">
        <v>2178</v>
      </c>
      <c r="B29" t="s">
        <v>2153</v>
      </c>
    </row>
    <row r="30" spans="1:2">
      <c r="A30" s="34" t="s">
        <v>2179</v>
      </c>
      <c r="B30" t="s">
        <v>2155</v>
      </c>
    </row>
    <row r="31" spans="1:2">
      <c r="A31" s="35" t="s">
        <v>2180</v>
      </c>
      <c r="B31" t="s">
        <v>2153</v>
      </c>
    </row>
    <row r="32" spans="1:2">
      <c r="A32" s="35" t="s">
        <v>2181</v>
      </c>
      <c r="B32" t="s">
        <v>2155</v>
      </c>
    </row>
    <row r="33" spans="1:2">
      <c r="A33" s="36" t="s">
        <v>2182</v>
      </c>
      <c r="B33" t="s">
        <v>2155</v>
      </c>
    </row>
    <row r="34" spans="1:2">
      <c r="A34" s="37" t="s">
        <v>2183</v>
      </c>
      <c r="B34" t="s">
        <v>2157</v>
      </c>
    </row>
    <row r="35" spans="1:2">
      <c r="A35" s="33" t="s">
        <v>2184</v>
      </c>
      <c r="B35" t="s">
        <v>2150</v>
      </c>
    </row>
    <row r="36" spans="1:2">
      <c r="A36" t="s">
        <v>2185</v>
      </c>
    </row>
    <row r="37" spans="1:2">
      <c r="A37" t="s">
        <v>2186</v>
      </c>
    </row>
    <row r="38" spans="1:2">
      <c r="A38" t="s">
        <v>2187</v>
      </c>
    </row>
    <row r="39" spans="1:2">
      <c r="A39" t="s">
        <v>2188</v>
      </c>
    </row>
    <row r="40" spans="1:2">
      <c r="A40" t="s">
        <v>2189</v>
      </c>
    </row>
  </sheetData>
  <autoFilter xmlns:etc="http://www.wps.cn/officeDocument/2017/etCustomData" ref="A1:B40"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2"/>
  <sheetViews>
    <sheetView showGridLines="0" workbookViewId="0">
      <selection activeCell="N38" sqref="N38"/>
    </sheetView>
  </sheetViews>
  <sheetFormatPr defaultColWidth="13.7142857142857" defaultRowHeight="15" outlineLevelCol="6"/>
  <cols>
    <col min="1" max="1" width="2.85714285714286" customWidth="1"/>
    <col min="2" max="16384" width="13.7142857142857" customWidth="1"/>
  </cols>
  <sheetData>
    <row r="1" ht="34.5" spans="2:7">
      <c r="B1" s="1" t="s">
        <v>1096</v>
      </c>
      <c r="C1" s="1"/>
      <c r="D1" s="1"/>
      <c r="E1" s="1"/>
      <c r="F1" s="2"/>
      <c r="G1" s="2"/>
    </row>
    <row r="2" ht="34.5" spans="2:7">
      <c r="B2" s="1"/>
      <c r="C2" s="1"/>
      <c r="D2" s="1"/>
      <c r="E2" s="1"/>
      <c r="F2" s="2"/>
      <c r="G2" s="2"/>
    </row>
    <row r="3" spans="2:7">
      <c r="B3" s="3"/>
      <c r="C3" s="3"/>
      <c r="D3" s="3"/>
      <c r="E3" s="3"/>
      <c r="F3" s="4"/>
      <c r="G3" s="3"/>
    </row>
    <row r="4" spans="2:7">
      <c r="B4" s="5" t="s">
        <v>1105</v>
      </c>
      <c r="C4" s="5" t="s">
        <v>1106</v>
      </c>
      <c r="D4" s="5" t="s">
        <v>2190</v>
      </c>
      <c r="E4" s="5" t="s">
        <v>2191</v>
      </c>
      <c r="F4" s="5" t="s">
        <v>2192</v>
      </c>
      <c r="G4" s="5" t="s">
        <v>1163</v>
      </c>
    </row>
    <row r="5" spans="2:7">
      <c r="B5" s="6" t="s">
        <v>123</v>
      </c>
      <c r="C5" s="7" cm="1">
        <f t="array" ref="C5">IF(B5="ALL",ROWS(_xlfn.UNIQUE(_xlfn._xlws.FILTER('IRUP SITELIST'!N4:N1000,'IRUP SITELIST'!N4:N1000&lt;&gt;""))),ROWS(_xlfn.UNIQUE(_xlfn._xlws.FILTER('IRUP SITELIST'!N4:N1000,('IRUP SITELIST'!K4:K1000=B5)*('IRUP SITELIST'!N4:N1000&lt;&gt;"")))))</f>
        <v>40</v>
      </c>
      <c r="D5" s="7">
        <v>745</v>
      </c>
      <c r="E5" s="7">
        <v>943</v>
      </c>
      <c r="F5" s="7">
        <v>757</v>
      </c>
      <c r="G5" s="7">
        <v>1875</v>
      </c>
    </row>
    <row r="6" spans="2:7">
      <c r="B6" s="8"/>
      <c r="C6" s="9"/>
      <c r="D6" s="9"/>
      <c r="E6" s="9"/>
      <c r="F6" s="9"/>
      <c r="G6" s="9"/>
    </row>
    <row r="7" spans="2:7">
      <c r="B7" s="10" t="s">
        <v>1154</v>
      </c>
      <c r="C7" s="10"/>
      <c r="D7" s="10"/>
      <c r="E7" s="10"/>
      <c r="F7" s="10"/>
      <c r="G7" s="11"/>
    </row>
    <row r="8" ht="15.75" spans="2:7">
      <c r="B8" s="10"/>
      <c r="C8" s="10"/>
      <c r="D8" s="10"/>
      <c r="E8" s="10"/>
      <c r="F8" s="10"/>
      <c r="G8" s="12"/>
    </row>
    <row r="9" ht="15.75" spans="2:7">
      <c r="B9" s="13">
        <f>IF(B5="ALL",COUNTIF('IRUP SITELIST'!D:D,B11),COUNTIFS('IRUP SITELIST'!K:K,B5,'IRUP SITELIST'!D:D,B11))</f>
        <v>16</v>
      </c>
      <c r="C9" s="14">
        <f>IF(B5="ALL",COUNTIF('IRUP SITELIST'!D:D,C11),COUNTIFS('IRUP SITELIST'!K:K,B5,'IRUP SITELIST'!D:D,C11))</f>
        <v>24</v>
      </c>
      <c r="D9" s="15">
        <f>IF(B5="ALL",COUNTIF('IRUP SITELIST'!D:D,D11),COUNTIFS('IRUP SITELIST'!K:K,B5,'IRUP SITELIST'!D:D,D11))</f>
        <v>0</v>
      </c>
      <c r="E9" s="16">
        <f>IF(B5="ALL",COUNTIF('IRUP SITELIST'!D:D,E11),COUNTIFS('IRUP SITELIST'!K:K,B5,'IRUP SITELIST'!D:D,E11))</f>
        <v>0</v>
      </c>
      <c r="F9" s="17">
        <f>IF(B5="ALL",COUNTIF('IRUP SITELIST'!D:D,F11),COUNTIFS('IRUP SITELIST'!K:K,B5,'IRUP SITELIST'!D:D,F11))</f>
        <v>0</v>
      </c>
      <c r="G9" s="18">
        <f>IF(B5="ALL",COUNTIF('IRUP SITELIST'!D:D,G11),COUNTIFS('IRUP SITELIST'!K:K,B5,'IRUP SITELIST'!D:D,G11))</f>
        <v>0</v>
      </c>
    </row>
    <row r="10" spans="2:7">
      <c r="B10" s="19"/>
      <c r="C10" s="20"/>
      <c r="D10" s="21"/>
      <c r="E10" s="22"/>
      <c r="F10" s="23"/>
      <c r="G10" s="24"/>
    </row>
    <row r="11" ht="15.75" spans="2:7">
      <c r="B11" s="25" t="s">
        <v>118</v>
      </c>
      <c r="C11" s="26" t="s">
        <v>136</v>
      </c>
      <c r="D11" s="27" t="s">
        <v>364</v>
      </c>
      <c r="E11" s="28" t="s">
        <v>500</v>
      </c>
      <c r="F11" s="29" t="s">
        <v>620</v>
      </c>
      <c r="G11" s="30" t="s">
        <v>607</v>
      </c>
    </row>
    <row r="12" ht="15.75"/>
  </sheetData>
  <mergeCells count="14">
    <mergeCell ref="B5:B6"/>
    <mergeCell ref="B9:B10"/>
    <mergeCell ref="C5:C6"/>
    <mergeCell ref="C9:C10"/>
    <mergeCell ref="D5:D6"/>
    <mergeCell ref="D9:D10"/>
    <mergeCell ref="E5:E6"/>
    <mergeCell ref="E9:E10"/>
    <mergeCell ref="F5:F6"/>
    <mergeCell ref="F9:F10"/>
    <mergeCell ref="G5:G6"/>
    <mergeCell ref="G9:G10"/>
    <mergeCell ref="B1:E2"/>
    <mergeCell ref="B7:F8"/>
  </mergeCells>
  <dataValidations count="1">
    <dataValidation type="list" allowBlank="1" showInputMessage="1" showErrorMessage="1" sqref="B5:B6">
      <formula1>"Q1,Q2,Q1 - BUFFER,ALL"</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IRUP SITELIST</vt:lpstr>
      <vt:lpstr>milestone</vt:lpstr>
      <vt:lpstr>issues</vt:lpstr>
      <vt:lpstr>FISHBONE</vt:lpstr>
      <vt:lpstr>FIELD EXTRACTION</vt:lpstr>
      <vt:lpstr>Sheet2</vt:lpstr>
      <vt:lpstr>Q1-Q8</vt:lpstr>
      <vt:lpstr>ps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Nichole Quitaneg</cp:lastModifiedBy>
  <dcterms:created xsi:type="dcterms:W3CDTF">2024-10-03T08:22:00Z</dcterms:created>
  <dcterms:modified xsi:type="dcterms:W3CDTF">2026-10-30T00:01:46Z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A9455B19C6EC408192030D09E2CE499F_13</vt:lpwstr>
  </property>
  <property fmtid="{D5CDD505-2E9C-101B-9397-08002B2CF9AE}" pid="3" name="KSOProductBuildVer">
    <vt:lpwstr>1033-12.1.0.29162</vt:lpwstr>
  </property>
  <property fmtid="{D5CDD505-2E9C-101B-9397-08002B2CF9AE}" pid="4" name="KSOReadingLayout">
    <vt:bool>true</vt:bool>
  </property>
  <property fmtid="{D5CDD505-2E9C-101B-9397-08002B2CF9AE}" pid="5" name="CalculationRule">
    <vt:i4>0</vt:i4>
  </property>
</Properties>
</file>