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rim\Documents\Bachelorarbeit\UXScope - Usability Test\"/>
    </mc:Choice>
  </mc:AlternateContent>
  <xr:revisionPtr revIDLastSave="0" documentId="13_ncr:1_{D01E57D0-8ADE-42AB-944D-F84AA45EFC85}" xr6:coauthVersionLast="47" xr6:coauthVersionMax="47" xr10:uidLastSave="{00000000-0000-0000-0000-000000000000}"/>
  <bookViews>
    <workbookView xWindow="-120" yWindow="-120" windowWidth="29040" windowHeight="15720" tabRatio="822" firstSheet="1" activeTab="4" xr2:uid="{00000000-000D-0000-FFFF-FFFF00000000}"/>
  </bookViews>
  <sheets>
    <sheet name="QG(UT)" sheetId="1" r:id="rId1"/>
    <sheet name="QG(UE)" sheetId="2" r:id="rId2"/>
    <sheet name="TDL(UT)" sheetId="3" r:id="rId3"/>
    <sheet name="TDL(UE)" sheetId="4" r:id="rId4"/>
    <sheet name="BTA(Selbst gemacht)" sheetId="5" r:id="rId5"/>
    <sheet name="WA(Selbst gemacht)" sheetId="6" r:id="rId6"/>
    <sheet name="ZusammengefassteTabelle" sheetId="7" r:id="rId7"/>
    <sheet name="Durchschnittsergebnisse_Gesamt" sheetId="8" r:id="rId8"/>
    <sheet name="Legende_Referenzen" sheetId="9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8" l="1"/>
  <c r="L15" i="8"/>
  <c r="B15" i="8"/>
  <c r="L14" i="8"/>
  <c r="L13" i="8"/>
  <c r="L12" i="8"/>
  <c r="L11" i="8"/>
  <c r="L10" i="8"/>
  <c r="L9" i="8"/>
  <c r="L8" i="8"/>
  <c r="L7" i="8"/>
  <c r="L6" i="8"/>
  <c r="L5" i="8"/>
  <c r="N241" i="7"/>
  <c r="M241" i="7"/>
  <c r="L241" i="7"/>
  <c r="K241" i="7"/>
  <c r="J241" i="7"/>
  <c r="N240" i="7"/>
  <c r="M240" i="7"/>
  <c r="L240" i="7"/>
  <c r="K240" i="7"/>
  <c r="J240" i="7"/>
  <c r="N239" i="7"/>
  <c r="M239" i="7"/>
  <c r="L239" i="7"/>
  <c r="K239" i="7"/>
  <c r="J239" i="7"/>
  <c r="N238" i="7"/>
  <c r="M238" i="7"/>
  <c r="L238" i="7"/>
  <c r="K238" i="7"/>
  <c r="J238" i="7"/>
  <c r="N237" i="7"/>
  <c r="M237" i="7"/>
  <c r="L237" i="7"/>
  <c r="K237" i="7"/>
  <c r="J237" i="7"/>
  <c r="N236" i="7"/>
  <c r="M236" i="7"/>
  <c r="L236" i="7"/>
  <c r="K236" i="7"/>
  <c r="J236" i="7"/>
  <c r="N235" i="7"/>
  <c r="M235" i="7"/>
  <c r="L235" i="7"/>
  <c r="K235" i="7"/>
  <c r="J235" i="7"/>
  <c r="N234" i="7"/>
  <c r="M234" i="7"/>
  <c r="L234" i="7"/>
  <c r="K234" i="7"/>
  <c r="J234" i="7"/>
  <c r="N233" i="7"/>
  <c r="M233" i="7"/>
  <c r="L233" i="7"/>
  <c r="K233" i="7"/>
  <c r="J233" i="7"/>
  <c r="N232" i="7"/>
  <c r="M232" i="7"/>
  <c r="L232" i="7"/>
  <c r="K232" i="7"/>
  <c r="J232" i="7"/>
  <c r="N231" i="7"/>
  <c r="M231" i="7"/>
  <c r="L231" i="7"/>
  <c r="K231" i="7"/>
  <c r="J231" i="7"/>
  <c r="N230" i="7"/>
  <c r="M230" i="7"/>
  <c r="L230" i="7"/>
  <c r="K230" i="7"/>
  <c r="J230" i="7"/>
  <c r="N229" i="7"/>
  <c r="M229" i="7"/>
  <c r="L229" i="7"/>
  <c r="K229" i="7"/>
  <c r="J229" i="7"/>
  <c r="N228" i="7"/>
  <c r="M228" i="7"/>
  <c r="L228" i="7"/>
  <c r="K228" i="7"/>
  <c r="J228" i="7"/>
  <c r="N227" i="7"/>
  <c r="M227" i="7"/>
  <c r="L227" i="7"/>
  <c r="K227" i="7"/>
  <c r="J227" i="7"/>
  <c r="N226" i="7"/>
  <c r="M226" i="7"/>
  <c r="L226" i="7"/>
  <c r="K226" i="7"/>
  <c r="J226" i="7"/>
  <c r="N225" i="7"/>
  <c r="M225" i="7"/>
  <c r="L225" i="7"/>
  <c r="K225" i="7"/>
  <c r="J225" i="7"/>
  <c r="N224" i="7"/>
  <c r="M224" i="7"/>
  <c r="L224" i="7"/>
  <c r="K224" i="7"/>
  <c r="J224" i="7"/>
  <c r="N223" i="7"/>
  <c r="M223" i="7"/>
  <c r="L223" i="7"/>
  <c r="K223" i="7"/>
  <c r="J223" i="7"/>
  <c r="N222" i="7"/>
  <c r="M222" i="7"/>
  <c r="L222" i="7"/>
  <c r="K222" i="7"/>
  <c r="J222" i="7"/>
  <c r="N221" i="7"/>
  <c r="M221" i="7"/>
  <c r="L221" i="7"/>
  <c r="K221" i="7"/>
  <c r="J221" i="7"/>
  <c r="N220" i="7"/>
  <c r="M220" i="7"/>
  <c r="L220" i="7"/>
  <c r="K220" i="7"/>
  <c r="J220" i="7"/>
  <c r="N219" i="7"/>
  <c r="M219" i="7"/>
  <c r="L219" i="7"/>
  <c r="K219" i="7"/>
  <c r="J219" i="7"/>
  <c r="N218" i="7"/>
  <c r="M218" i="7"/>
  <c r="L218" i="7"/>
  <c r="K218" i="7"/>
  <c r="J218" i="7"/>
  <c r="N217" i="7"/>
  <c r="M217" i="7"/>
  <c r="L217" i="7"/>
  <c r="K217" i="7"/>
  <c r="J217" i="7"/>
  <c r="N216" i="7"/>
  <c r="M216" i="7"/>
  <c r="L216" i="7"/>
  <c r="K216" i="7"/>
  <c r="J216" i="7"/>
  <c r="N215" i="7"/>
  <c r="M215" i="7"/>
  <c r="L215" i="7"/>
  <c r="K215" i="7"/>
  <c r="J215" i="7"/>
  <c r="N214" i="7"/>
  <c r="M214" i="7"/>
  <c r="L214" i="7"/>
  <c r="K214" i="7"/>
  <c r="J214" i="7"/>
  <c r="N213" i="7"/>
  <c r="M213" i="7"/>
  <c r="L213" i="7"/>
  <c r="K213" i="7"/>
  <c r="J213" i="7"/>
  <c r="N212" i="7"/>
  <c r="M212" i="7"/>
  <c r="L212" i="7"/>
  <c r="K212" i="7"/>
  <c r="J212" i="7"/>
  <c r="N211" i="7"/>
  <c r="M211" i="7"/>
  <c r="L211" i="7"/>
  <c r="K211" i="7"/>
  <c r="J211" i="7"/>
  <c r="N210" i="7"/>
  <c r="M210" i="7"/>
  <c r="L210" i="7"/>
  <c r="K210" i="7"/>
  <c r="J210" i="7"/>
  <c r="N209" i="7"/>
  <c r="M209" i="7"/>
  <c r="L209" i="7"/>
  <c r="K209" i="7"/>
  <c r="J209" i="7"/>
  <c r="N208" i="7"/>
  <c r="M208" i="7"/>
  <c r="L208" i="7"/>
  <c r="K208" i="7"/>
  <c r="J208" i="7"/>
  <c r="N207" i="7"/>
  <c r="M207" i="7"/>
  <c r="L207" i="7"/>
  <c r="K207" i="7"/>
  <c r="J207" i="7"/>
  <c r="N206" i="7"/>
  <c r="M206" i="7"/>
  <c r="L206" i="7"/>
  <c r="K206" i="7"/>
  <c r="J206" i="7"/>
  <c r="N205" i="7"/>
  <c r="M205" i="7"/>
  <c r="L205" i="7"/>
  <c r="K205" i="7"/>
  <c r="J205" i="7"/>
  <c r="N204" i="7"/>
  <c r="M204" i="7"/>
  <c r="L204" i="7"/>
  <c r="K204" i="7"/>
  <c r="J204" i="7"/>
  <c r="N203" i="7"/>
  <c r="M203" i="7"/>
  <c r="L203" i="7"/>
  <c r="K203" i="7"/>
  <c r="J203" i="7"/>
  <c r="N202" i="7"/>
  <c r="M202" i="7"/>
  <c r="L202" i="7"/>
  <c r="K202" i="7"/>
  <c r="J202" i="7"/>
  <c r="N201" i="7"/>
  <c r="M201" i="7"/>
  <c r="L201" i="7"/>
  <c r="K201" i="7"/>
  <c r="J201" i="7"/>
  <c r="N200" i="7"/>
  <c r="M200" i="7"/>
  <c r="L200" i="7"/>
  <c r="K200" i="7"/>
  <c r="J200" i="7"/>
  <c r="N199" i="7"/>
  <c r="M199" i="7"/>
  <c r="L199" i="7"/>
  <c r="K199" i="7"/>
  <c r="J199" i="7"/>
  <c r="N198" i="7"/>
  <c r="M198" i="7"/>
  <c r="L198" i="7"/>
  <c r="K198" i="7"/>
  <c r="J198" i="7"/>
  <c r="N197" i="7"/>
  <c r="M197" i="7"/>
  <c r="L197" i="7"/>
  <c r="K197" i="7"/>
  <c r="J197" i="7"/>
  <c r="N196" i="7"/>
  <c r="M196" i="7"/>
  <c r="L196" i="7"/>
  <c r="K196" i="7"/>
  <c r="J196" i="7"/>
  <c r="N195" i="7"/>
  <c r="M195" i="7"/>
  <c r="L195" i="7"/>
  <c r="K195" i="7"/>
  <c r="J195" i="7"/>
  <c r="N194" i="7"/>
  <c r="M194" i="7"/>
  <c r="L194" i="7"/>
  <c r="K194" i="7"/>
  <c r="J194" i="7"/>
  <c r="N193" i="7"/>
  <c r="M193" i="7"/>
  <c r="L193" i="7"/>
  <c r="K193" i="7"/>
  <c r="J193" i="7"/>
  <c r="N192" i="7"/>
  <c r="M192" i="7"/>
  <c r="L192" i="7"/>
  <c r="K192" i="7"/>
  <c r="J192" i="7"/>
  <c r="N191" i="7"/>
  <c r="M191" i="7"/>
  <c r="L191" i="7"/>
  <c r="K191" i="7"/>
  <c r="J191" i="7"/>
  <c r="N190" i="7"/>
  <c r="M190" i="7"/>
  <c r="L190" i="7"/>
  <c r="K190" i="7"/>
  <c r="J190" i="7"/>
  <c r="N189" i="7"/>
  <c r="M189" i="7"/>
  <c r="L189" i="7"/>
  <c r="K189" i="7"/>
  <c r="J189" i="7"/>
  <c r="N188" i="7"/>
  <c r="M188" i="7"/>
  <c r="L188" i="7"/>
  <c r="K188" i="7"/>
  <c r="J188" i="7"/>
  <c r="N187" i="7"/>
  <c r="M187" i="7"/>
  <c r="L187" i="7"/>
  <c r="K187" i="7"/>
  <c r="J187" i="7"/>
  <c r="N186" i="7"/>
  <c r="M186" i="7"/>
  <c r="L186" i="7"/>
  <c r="K186" i="7"/>
  <c r="J186" i="7"/>
  <c r="N185" i="7"/>
  <c r="M185" i="7"/>
  <c r="L185" i="7"/>
  <c r="K185" i="7"/>
  <c r="J185" i="7"/>
  <c r="N184" i="7"/>
  <c r="M184" i="7"/>
  <c r="L184" i="7"/>
  <c r="K184" i="7"/>
  <c r="J184" i="7"/>
  <c r="N183" i="7"/>
  <c r="M183" i="7"/>
  <c r="L183" i="7"/>
  <c r="K183" i="7"/>
  <c r="J183" i="7"/>
  <c r="N182" i="7"/>
  <c r="M182" i="7"/>
  <c r="L182" i="7"/>
  <c r="K182" i="7"/>
  <c r="J182" i="7"/>
  <c r="N181" i="7"/>
  <c r="M181" i="7"/>
  <c r="L181" i="7"/>
  <c r="K181" i="7"/>
  <c r="J181" i="7"/>
  <c r="N180" i="7"/>
  <c r="M180" i="7"/>
  <c r="L180" i="7"/>
  <c r="K180" i="7"/>
  <c r="J180" i="7"/>
  <c r="N179" i="7"/>
  <c r="M179" i="7"/>
  <c r="L179" i="7"/>
  <c r="K179" i="7"/>
  <c r="J179" i="7"/>
  <c r="N178" i="7"/>
  <c r="M178" i="7"/>
  <c r="L178" i="7"/>
  <c r="K178" i="7"/>
  <c r="J178" i="7"/>
  <c r="N177" i="7"/>
  <c r="M177" i="7"/>
  <c r="L177" i="7"/>
  <c r="K177" i="7"/>
  <c r="J177" i="7"/>
  <c r="N176" i="7"/>
  <c r="M176" i="7"/>
  <c r="L176" i="7"/>
  <c r="K176" i="7"/>
  <c r="J176" i="7"/>
  <c r="N175" i="7"/>
  <c r="M175" i="7"/>
  <c r="L175" i="7"/>
  <c r="K175" i="7"/>
  <c r="J175" i="7"/>
  <c r="N174" i="7"/>
  <c r="M174" i="7"/>
  <c r="L174" i="7"/>
  <c r="K174" i="7"/>
  <c r="J174" i="7"/>
  <c r="N173" i="7"/>
  <c r="M173" i="7"/>
  <c r="L173" i="7"/>
  <c r="K173" i="7"/>
  <c r="J173" i="7"/>
  <c r="N172" i="7"/>
  <c r="M172" i="7"/>
  <c r="L172" i="7"/>
  <c r="K172" i="7"/>
  <c r="J172" i="7"/>
  <c r="N171" i="7"/>
  <c r="M171" i="7"/>
  <c r="L171" i="7"/>
  <c r="K171" i="7"/>
  <c r="J171" i="7"/>
  <c r="N170" i="7"/>
  <c r="M170" i="7"/>
  <c r="L170" i="7"/>
  <c r="K170" i="7"/>
  <c r="J170" i="7"/>
  <c r="N169" i="7"/>
  <c r="M169" i="7"/>
  <c r="L169" i="7"/>
  <c r="K169" i="7"/>
  <c r="J169" i="7"/>
  <c r="N168" i="7"/>
  <c r="M168" i="7"/>
  <c r="L168" i="7"/>
  <c r="K168" i="7"/>
  <c r="J168" i="7"/>
  <c r="N167" i="7"/>
  <c r="M167" i="7"/>
  <c r="L167" i="7"/>
  <c r="K167" i="7"/>
  <c r="J167" i="7"/>
  <c r="N166" i="7"/>
  <c r="M166" i="7"/>
  <c r="L166" i="7"/>
  <c r="K166" i="7"/>
  <c r="J166" i="7"/>
  <c r="N165" i="7"/>
  <c r="M165" i="7"/>
  <c r="L165" i="7"/>
  <c r="K165" i="7"/>
  <c r="J165" i="7"/>
  <c r="N164" i="7"/>
  <c r="M164" i="7"/>
  <c r="L164" i="7"/>
  <c r="K164" i="7"/>
  <c r="J164" i="7"/>
  <c r="N163" i="7"/>
  <c r="M163" i="7"/>
  <c r="L163" i="7"/>
  <c r="K163" i="7"/>
  <c r="J163" i="7"/>
  <c r="N162" i="7"/>
  <c r="M162" i="7"/>
  <c r="L162" i="7"/>
  <c r="K162" i="7"/>
  <c r="J162" i="7"/>
  <c r="N161" i="7"/>
  <c r="M161" i="7"/>
  <c r="L161" i="7"/>
  <c r="K161" i="7"/>
  <c r="J161" i="7"/>
  <c r="N160" i="7"/>
  <c r="M160" i="7"/>
  <c r="L160" i="7"/>
  <c r="K160" i="7"/>
  <c r="J160" i="7"/>
  <c r="N159" i="7"/>
  <c r="M159" i="7"/>
  <c r="L159" i="7"/>
  <c r="K159" i="7"/>
  <c r="J159" i="7"/>
  <c r="N158" i="7"/>
  <c r="M158" i="7"/>
  <c r="L158" i="7"/>
  <c r="K158" i="7"/>
  <c r="J158" i="7"/>
  <c r="N157" i="7"/>
  <c r="M157" i="7"/>
  <c r="L157" i="7"/>
  <c r="K157" i="7"/>
  <c r="J157" i="7"/>
  <c r="N156" i="7"/>
  <c r="M156" i="7"/>
  <c r="L156" i="7"/>
  <c r="K156" i="7"/>
  <c r="J156" i="7"/>
  <c r="N155" i="7"/>
  <c r="M155" i="7"/>
  <c r="L155" i="7"/>
  <c r="K155" i="7"/>
  <c r="J155" i="7"/>
  <c r="N154" i="7"/>
  <c r="M154" i="7"/>
  <c r="L154" i="7"/>
  <c r="K154" i="7"/>
  <c r="J154" i="7"/>
  <c r="N153" i="7"/>
  <c r="M153" i="7"/>
  <c r="L153" i="7"/>
  <c r="K153" i="7"/>
  <c r="J153" i="7"/>
  <c r="N152" i="7"/>
  <c r="M152" i="7"/>
  <c r="L152" i="7"/>
  <c r="K152" i="7"/>
  <c r="J152" i="7"/>
  <c r="N151" i="7"/>
  <c r="M151" i="7"/>
  <c r="L151" i="7"/>
  <c r="K151" i="7"/>
  <c r="J151" i="7"/>
  <c r="N150" i="7"/>
  <c r="M150" i="7"/>
  <c r="L150" i="7"/>
  <c r="K150" i="7"/>
  <c r="J150" i="7"/>
  <c r="N149" i="7"/>
  <c r="M149" i="7"/>
  <c r="L149" i="7"/>
  <c r="K149" i="7"/>
  <c r="J149" i="7"/>
  <c r="N148" i="7"/>
  <c r="M148" i="7"/>
  <c r="L148" i="7"/>
  <c r="K148" i="7"/>
  <c r="J148" i="7"/>
  <c r="N147" i="7"/>
  <c r="M147" i="7"/>
  <c r="L147" i="7"/>
  <c r="K147" i="7"/>
  <c r="J147" i="7"/>
  <c r="N146" i="7"/>
  <c r="M146" i="7"/>
  <c r="L146" i="7"/>
  <c r="K146" i="7"/>
  <c r="J146" i="7"/>
  <c r="N145" i="7"/>
  <c r="M145" i="7"/>
  <c r="K145" i="7"/>
  <c r="J145" i="7"/>
  <c r="L145" i="7" s="1"/>
  <c r="N144" i="7"/>
  <c r="M144" i="7"/>
  <c r="K144" i="7"/>
  <c r="L144" i="7" s="1"/>
  <c r="J144" i="7"/>
  <c r="N143" i="7"/>
  <c r="M143" i="7"/>
  <c r="K143" i="7"/>
  <c r="J143" i="7"/>
  <c r="L143" i="7" s="1"/>
  <c r="N142" i="7"/>
  <c r="M142" i="7"/>
  <c r="K142" i="7"/>
  <c r="J142" i="7"/>
  <c r="L142" i="7" s="1"/>
  <c r="N141" i="7"/>
  <c r="M141" i="7"/>
  <c r="L141" i="7"/>
  <c r="K141" i="7"/>
  <c r="J141" i="7"/>
  <c r="N140" i="7"/>
  <c r="M140" i="7"/>
  <c r="K140" i="7"/>
  <c r="L140" i="7" s="1"/>
  <c r="J140" i="7"/>
  <c r="N139" i="7"/>
  <c r="M139" i="7"/>
  <c r="K139" i="7"/>
  <c r="J139" i="7"/>
  <c r="L139" i="7" s="1"/>
  <c r="N138" i="7"/>
  <c r="M138" i="7"/>
  <c r="K138" i="7"/>
  <c r="L138" i="7" s="1"/>
  <c r="J138" i="7"/>
  <c r="N137" i="7"/>
  <c r="M137" i="7"/>
  <c r="K137" i="7"/>
  <c r="J137" i="7"/>
  <c r="L137" i="7" s="1"/>
  <c r="N136" i="7"/>
  <c r="M136" i="7"/>
  <c r="L136" i="7"/>
  <c r="K136" i="7"/>
  <c r="J136" i="7"/>
  <c r="N135" i="7"/>
  <c r="M135" i="7"/>
  <c r="L135" i="7"/>
  <c r="K135" i="7"/>
  <c r="J135" i="7"/>
  <c r="N134" i="7"/>
  <c r="M134" i="7"/>
  <c r="K134" i="7"/>
  <c r="J134" i="7"/>
  <c r="L134" i="7" s="1"/>
  <c r="N133" i="7"/>
  <c r="M133" i="7"/>
  <c r="K133" i="7"/>
  <c r="J133" i="7"/>
  <c r="L133" i="7" s="1"/>
  <c r="N132" i="7"/>
  <c r="M132" i="7"/>
  <c r="K132" i="7"/>
  <c r="L132" i="7" s="1"/>
  <c r="J132" i="7"/>
  <c r="N131" i="7"/>
  <c r="M131" i="7"/>
  <c r="K131" i="7"/>
  <c r="J131" i="7"/>
  <c r="L131" i="7" s="1"/>
  <c r="N130" i="7"/>
  <c r="M130" i="7"/>
  <c r="K130" i="7"/>
  <c r="J130" i="7"/>
  <c r="L130" i="7" s="1"/>
  <c r="N129" i="7"/>
  <c r="M129" i="7"/>
  <c r="L129" i="7"/>
  <c r="K129" i="7"/>
  <c r="J129" i="7"/>
  <c r="N128" i="7"/>
  <c r="M128" i="7"/>
  <c r="K128" i="7"/>
  <c r="L128" i="7" s="1"/>
  <c r="J128" i="7"/>
  <c r="N127" i="7"/>
  <c r="M127" i="7"/>
  <c r="K127" i="7"/>
  <c r="J127" i="7"/>
  <c r="L127" i="7" s="1"/>
  <c r="N126" i="7"/>
  <c r="M126" i="7"/>
  <c r="K126" i="7"/>
  <c r="L126" i="7" s="1"/>
  <c r="J126" i="7"/>
  <c r="N125" i="7"/>
  <c r="M125" i="7"/>
  <c r="K125" i="7"/>
  <c r="J125" i="7"/>
  <c r="L125" i="7" s="1"/>
  <c r="N124" i="7"/>
  <c r="M124" i="7"/>
  <c r="L124" i="7"/>
  <c r="K124" i="7"/>
  <c r="J124" i="7"/>
  <c r="N123" i="7"/>
  <c r="M123" i="7"/>
  <c r="L123" i="7"/>
  <c r="K123" i="7"/>
  <c r="J123" i="7"/>
  <c r="N122" i="7"/>
  <c r="M122" i="7"/>
  <c r="K122" i="7"/>
  <c r="J122" i="7"/>
  <c r="L122" i="7" s="1"/>
  <c r="N121" i="7"/>
  <c r="M121" i="7"/>
  <c r="K121" i="7"/>
  <c r="J121" i="7"/>
  <c r="L121" i="7" s="1"/>
  <c r="N120" i="7"/>
  <c r="M120" i="7"/>
  <c r="K120" i="7"/>
  <c r="L120" i="7" s="1"/>
  <c r="J120" i="7"/>
  <c r="N119" i="7"/>
  <c r="M119" i="7"/>
  <c r="K119" i="7"/>
  <c r="J119" i="7"/>
  <c r="L119" i="7" s="1"/>
  <c r="N118" i="7"/>
  <c r="M118" i="7"/>
  <c r="K118" i="7"/>
  <c r="J118" i="7"/>
  <c r="L118" i="7" s="1"/>
  <c r="N117" i="7"/>
  <c r="M117" i="7"/>
  <c r="L117" i="7"/>
  <c r="K117" i="7"/>
  <c r="J117" i="7"/>
  <c r="N116" i="7"/>
  <c r="M116" i="7"/>
  <c r="K116" i="7"/>
  <c r="L116" i="7" s="1"/>
  <c r="J116" i="7"/>
  <c r="N115" i="7"/>
  <c r="M115" i="7"/>
  <c r="K115" i="7"/>
  <c r="J115" i="7"/>
  <c r="L115" i="7" s="1"/>
  <c r="N114" i="7"/>
  <c r="M114" i="7"/>
  <c r="K114" i="7"/>
  <c r="L114" i="7" s="1"/>
  <c r="J114" i="7"/>
  <c r="N113" i="7"/>
  <c r="M113" i="7"/>
  <c r="K113" i="7"/>
  <c r="J113" i="7"/>
  <c r="L113" i="7" s="1"/>
  <c r="N112" i="7"/>
  <c r="M112" i="7"/>
  <c r="L112" i="7"/>
  <c r="K112" i="7"/>
  <c r="J112" i="7"/>
  <c r="N111" i="7"/>
  <c r="M111" i="7"/>
  <c r="L111" i="7"/>
  <c r="K111" i="7"/>
  <c r="J111" i="7"/>
  <c r="N110" i="7"/>
  <c r="M110" i="7"/>
  <c r="K110" i="7"/>
  <c r="J110" i="7"/>
  <c r="L110" i="7" s="1"/>
  <c r="N109" i="7"/>
  <c r="M109" i="7"/>
  <c r="K109" i="7"/>
  <c r="J109" i="7"/>
  <c r="L109" i="7" s="1"/>
  <c r="N108" i="7"/>
  <c r="M108" i="7"/>
  <c r="K108" i="7"/>
  <c r="L108" i="7" s="1"/>
  <c r="J108" i="7"/>
  <c r="N107" i="7"/>
  <c r="M107" i="7"/>
  <c r="K107" i="7"/>
  <c r="J107" i="7"/>
  <c r="L107" i="7" s="1"/>
  <c r="N106" i="7"/>
  <c r="M106" i="7"/>
  <c r="K106" i="7"/>
  <c r="J106" i="7"/>
  <c r="L106" i="7" s="1"/>
  <c r="N105" i="7"/>
  <c r="M105" i="7"/>
  <c r="L105" i="7"/>
  <c r="K105" i="7"/>
  <c r="J105" i="7"/>
  <c r="N104" i="7"/>
  <c r="M104" i="7"/>
  <c r="K104" i="7"/>
  <c r="L104" i="7" s="1"/>
  <c r="J104" i="7"/>
  <c r="N103" i="7"/>
  <c r="M103" i="7"/>
  <c r="K103" i="7"/>
  <c r="J103" i="7"/>
  <c r="L103" i="7" s="1"/>
  <c r="N102" i="7"/>
  <c r="M102" i="7"/>
  <c r="K102" i="7"/>
  <c r="L102" i="7" s="1"/>
  <c r="J102" i="7"/>
  <c r="N101" i="7"/>
  <c r="M101" i="7"/>
  <c r="K101" i="7"/>
  <c r="J101" i="7"/>
  <c r="L101" i="7" s="1"/>
  <c r="N100" i="7"/>
  <c r="M100" i="7"/>
  <c r="L100" i="7"/>
  <c r="K100" i="7"/>
  <c r="J100" i="7"/>
  <c r="N99" i="7"/>
  <c r="M99" i="7"/>
  <c r="L99" i="7"/>
  <c r="K99" i="7"/>
  <c r="J99" i="7"/>
  <c r="N98" i="7"/>
  <c r="M98" i="7"/>
  <c r="K98" i="7"/>
  <c r="J98" i="7"/>
  <c r="L98" i="7" s="1"/>
  <c r="N97" i="7"/>
  <c r="M97" i="7"/>
  <c r="K97" i="7"/>
  <c r="J97" i="7"/>
  <c r="L97" i="7" s="1"/>
  <c r="N96" i="7"/>
  <c r="M96" i="7"/>
  <c r="K96" i="7"/>
  <c r="L96" i="7" s="1"/>
  <c r="J96" i="7"/>
  <c r="N95" i="7"/>
  <c r="M95" i="7"/>
  <c r="K95" i="7"/>
  <c r="J95" i="7"/>
  <c r="L95" i="7" s="1"/>
  <c r="N94" i="7"/>
  <c r="M94" i="7"/>
  <c r="K94" i="7"/>
  <c r="J94" i="7"/>
  <c r="L94" i="7" s="1"/>
  <c r="N93" i="7"/>
  <c r="M93" i="7"/>
  <c r="L93" i="7"/>
  <c r="K93" i="7"/>
  <c r="J93" i="7"/>
  <c r="N92" i="7"/>
  <c r="M92" i="7"/>
  <c r="K92" i="7"/>
  <c r="L92" i="7" s="1"/>
  <c r="J92" i="7"/>
  <c r="N91" i="7"/>
  <c r="M91" i="7"/>
  <c r="K91" i="7"/>
  <c r="J91" i="7"/>
  <c r="L91" i="7" s="1"/>
  <c r="N90" i="7"/>
  <c r="M90" i="7"/>
  <c r="K90" i="7"/>
  <c r="L90" i="7" s="1"/>
  <c r="J90" i="7"/>
  <c r="N89" i="7"/>
  <c r="M89" i="7"/>
  <c r="K89" i="7"/>
  <c r="J89" i="7"/>
  <c r="L89" i="7" s="1"/>
  <c r="N88" i="7"/>
  <c r="M88" i="7"/>
  <c r="L88" i="7"/>
  <c r="K88" i="7"/>
  <c r="J88" i="7"/>
  <c r="N87" i="7"/>
  <c r="M87" i="7"/>
  <c r="L87" i="7"/>
  <c r="K87" i="7"/>
  <c r="J87" i="7"/>
  <c r="N86" i="7"/>
  <c r="M86" i="7"/>
  <c r="K86" i="7"/>
  <c r="J86" i="7"/>
  <c r="L86" i="7" s="1"/>
  <c r="N85" i="7"/>
  <c r="M85" i="7"/>
  <c r="K85" i="7"/>
  <c r="J85" i="7"/>
  <c r="L85" i="7" s="1"/>
  <c r="N84" i="7"/>
  <c r="M84" i="7"/>
  <c r="K84" i="7"/>
  <c r="L84" i="7" s="1"/>
  <c r="J84" i="7"/>
  <c r="N83" i="7"/>
  <c r="M83" i="7"/>
  <c r="K83" i="7"/>
  <c r="J83" i="7"/>
  <c r="L83" i="7" s="1"/>
  <c r="N82" i="7"/>
  <c r="M82" i="7"/>
  <c r="K82" i="7"/>
  <c r="J82" i="7"/>
  <c r="L82" i="7" s="1"/>
  <c r="N81" i="7"/>
  <c r="M81" i="7"/>
  <c r="L81" i="7"/>
  <c r="K81" i="7"/>
  <c r="J81" i="7"/>
  <c r="N80" i="7"/>
  <c r="M80" i="7"/>
  <c r="K80" i="7"/>
  <c r="L80" i="7" s="1"/>
  <c r="J80" i="7"/>
  <c r="N79" i="7"/>
  <c r="M79" i="7"/>
  <c r="K79" i="7"/>
  <c r="J79" i="7"/>
  <c r="L79" i="7" s="1"/>
  <c r="N78" i="7"/>
  <c r="M78" i="7"/>
  <c r="K78" i="7"/>
  <c r="L78" i="7" s="1"/>
  <c r="J78" i="7"/>
  <c r="N77" i="7"/>
  <c r="M77" i="7"/>
  <c r="K77" i="7"/>
  <c r="J77" i="7"/>
  <c r="L77" i="7" s="1"/>
  <c r="N76" i="7"/>
  <c r="M76" i="7"/>
  <c r="L76" i="7"/>
  <c r="K76" i="7"/>
  <c r="J76" i="7"/>
  <c r="N75" i="7"/>
  <c r="M75" i="7"/>
  <c r="L75" i="7"/>
  <c r="K75" i="7"/>
  <c r="J75" i="7"/>
  <c r="N74" i="7"/>
  <c r="M74" i="7"/>
  <c r="K74" i="7"/>
  <c r="J74" i="7"/>
  <c r="L74" i="7" s="1"/>
  <c r="N73" i="7"/>
  <c r="M73" i="7"/>
  <c r="K73" i="7"/>
  <c r="J73" i="7"/>
  <c r="L73" i="7" s="1"/>
  <c r="N72" i="7"/>
  <c r="M72" i="7"/>
  <c r="K72" i="7"/>
  <c r="L72" i="7" s="1"/>
  <c r="J72" i="7"/>
  <c r="N71" i="7"/>
  <c r="M71" i="7"/>
  <c r="K71" i="7"/>
  <c r="J71" i="7"/>
  <c r="L71" i="7" s="1"/>
  <c r="N70" i="7"/>
  <c r="M70" i="7"/>
  <c r="K70" i="7"/>
  <c r="J70" i="7"/>
  <c r="L70" i="7" s="1"/>
  <c r="N69" i="7"/>
  <c r="M69" i="7"/>
  <c r="L69" i="7"/>
  <c r="K69" i="7"/>
  <c r="J69" i="7"/>
  <c r="N68" i="7"/>
  <c r="M68" i="7"/>
  <c r="K68" i="7"/>
  <c r="L68" i="7" s="1"/>
  <c r="J68" i="7"/>
  <c r="N67" i="7"/>
  <c r="M67" i="7"/>
  <c r="K67" i="7"/>
  <c r="J67" i="7"/>
  <c r="L67" i="7" s="1"/>
  <c r="N66" i="7"/>
  <c r="M66" i="7"/>
  <c r="K66" i="7"/>
  <c r="L66" i="7" s="1"/>
  <c r="J66" i="7"/>
  <c r="N65" i="7"/>
  <c r="M65" i="7"/>
  <c r="K65" i="7"/>
  <c r="J65" i="7"/>
  <c r="L65" i="7" s="1"/>
  <c r="N64" i="7"/>
  <c r="M64" i="7"/>
  <c r="L64" i="7"/>
  <c r="K64" i="7"/>
  <c r="J64" i="7"/>
  <c r="N63" i="7"/>
  <c r="M63" i="7"/>
  <c r="L63" i="7"/>
  <c r="K63" i="7"/>
  <c r="J63" i="7"/>
  <c r="N62" i="7"/>
  <c r="M62" i="7"/>
  <c r="K62" i="7"/>
  <c r="J62" i="7"/>
  <c r="L62" i="7" s="1"/>
  <c r="N61" i="7"/>
  <c r="M61" i="7"/>
  <c r="K61" i="7"/>
  <c r="J61" i="7"/>
  <c r="L61" i="7" s="1"/>
  <c r="N60" i="7"/>
  <c r="M60" i="7"/>
  <c r="K60" i="7"/>
  <c r="L60" i="7" s="1"/>
  <c r="J60" i="7"/>
  <c r="N59" i="7"/>
  <c r="M59" i="7"/>
  <c r="K59" i="7"/>
  <c r="J59" i="7"/>
  <c r="L59" i="7" s="1"/>
  <c r="N58" i="7"/>
  <c r="M58" i="7"/>
  <c r="K58" i="7"/>
  <c r="J58" i="7"/>
  <c r="L58" i="7" s="1"/>
  <c r="N57" i="7"/>
  <c r="M57" i="7"/>
  <c r="L57" i="7"/>
  <c r="K57" i="7"/>
  <c r="J57" i="7"/>
  <c r="N56" i="7"/>
  <c r="M56" i="7"/>
  <c r="K56" i="7"/>
  <c r="L56" i="7" s="1"/>
  <c r="J56" i="7"/>
  <c r="N55" i="7"/>
  <c r="M55" i="7"/>
  <c r="K55" i="7"/>
  <c r="J55" i="7"/>
  <c r="L55" i="7" s="1"/>
  <c r="N54" i="7"/>
  <c r="M54" i="7"/>
  <c r="K54" i="7"/>
  <c r="L54" i="7" s="1"/>
  <c r="J54" i="7"/>
  <c r="N53" i="7"/>
  <c r="M53" i="7"/>
  <c r="K53" i="7"/>
  <c r="J53" i="7"/>
  <c r="L53" i="7" s="1"/>
  <c r="N52" i="7"/>
  <c r="M52" i="7"/>
  <c r="L52" i="7"/>
  <c r="K52" i="7"/>
  <c r="J52" i="7"/>
  <c r="N51" i="7"/>
  <c r="M51" i="7"/>
  <c r="L51" i="7"/>
  <c r="K51" i="7"/>
  <c r="J51" i="7"/>
  <c r="N50" i="7"/>
  <c r="M50" i="7"/>
  <c r="K50" i="7"/>
  <c r="J50" i="7"/>
  <c r="L50" i="7" s="1"/>
  <c r="N49" i="7"/>
  <c r="M49" i="7"/>
  <c r="K49" i="7"/>
  <c r="J49" i="7"/>
  <c r="L49" i="7" s="1"/>
  <c r="N48" i="7"/>
  <c r="M48" i="7"/>
  <c r="K48" i="7"/>
  <c r="L48" i="7" s="1"/>
  <c r="J48" i="7"/>
  <c r="N47" i="7"/>
  <c r="M47" i="7"/>
  <c r="K47" i="7"/>
  <c r="J47" i="7"/>
  <c r="L47" i="7" s="1"/>
  <c r="N46" i="7"/>
  <c r="M46" i="7"/>
  <c r="K46" i="7"/>
  <c r="J46" i="7"/>
  <c r="L46" i="7" s="1"/>
  <c r="N45" i="7"/>
  <c r="M45" i="7"/>
  <c r="L45" i="7"/>
  <c r="K45" i="7"/>
  <c r="J45" i="7"/>
  <c r="N44" i="7"/>
  <c r="M44" i="7"/>
  <c r="K44" i="7"/>
  <c r="L44" i="7" s="1"/>
  <c r="J44" i="7"/>
  <c r="N43" i="7"/>
  <c r="M43" i="7"/>
  <c r="K43" i="7"/>
  <c r="J43" i="7"/>
  <c r="L43" i="7" s="1"/>
  <c r="N42" i="7"/>
  <c r="M42" i="7"/>
  <c r="K42" i="7"/>
  <c r="L42" i="7" s="1"/>
  <c r="J42" i="7"/>
  <c r="N41" i="7"/>
  <c r="M41" i="7"/>
  <c r="K41" i="7"/>
  <c r="J41" i="7"/>
  <c r="L41" i="7" s="1"/>
  <c r="N40" i="7"/>
  <c r="M40" i="7"/>
  <c r="L40" i="7"/>
  <c r="K40" i="7"/>
  <c r="J40" i="7"/>
  <c r="N39" i="7"/>
  <c r="M39" i="7"/>
  <c r="L39" i="7"/>
  <c r="K39" i="7"/>
  <c r="J39" i="7"/>
  <c r="N38" i="7"/>
  <c r="M38" i="7"/>
  <c r="K38" i="7"/>
  <c r="J38" i="7"/>
  <c r="L38" i="7" s="1"/>
  <c r="N37" i="7"/>
  <c r="M37" i="7"/>
  <c r="K37" i="7"/>
  <c r="J37" i="7"/>
  <c r="L37" i="7" s="1"/>
  <c r="N36" i="7"/>
  <c r="M36" i="7"/>
  <c r="K36" i="7"/>
  <c r="L36" i="7" s="1"/>
  <c r="J36" i="7"/>
  <c r="N35" i="7"/>
  <c r="M35" i="7"/>
  <c r="K35" i="7"/>
  <c r="J35" i="7"/>
  <c r="L35" i="7" s="1"/>
  <c r="N34" i="7"/>
  <c r="M34" i="7"/>
  <c r="K34" i="7"/>
  <c r="J34" i="7"/>
  <c r="L34" i="7" s="1"/>
  <c r="N33" i="7"/>
  <c r="M33" i="7"/>
  <c r="L33" i="7"/>
  <c r="K33" i="7"/>
  <c r="J33" i="7"/>
  <c r="N32" i="7"/>
  <c r="M32" i="7"/>
  <c r="K32" i="7"/>
  <c r="L32" i="7" s="1"/>
  <c r="J32" i="7"/>
  <c r="N31" i="7"/>
  <c r="M31" i="7"/>
  <c r="K31" i="7"/>
  <c r="J31" i="7"/>
  <c r="L31" i="7" s="1"/>
  <c r="N30" i="7"/>
  <c r="M30" i="7"/>
  <c r="K30" i="7"/>
  <c r="L30" i="7" s="1"/>
  <c r="J30" i="7"/>
  <c r="N29" i="7"/>
  <c r="M29" i="7"/>
  <c r="K29" i="7"/>
  <c r="J29" i="7"/>
  <c r="L29" i="7" s="1"/>
  <c r="N28" i="7"/>
  <c r="M28" i="7"/>
  <c r="L28" i="7"/>
  <c r="K28" i="7"/>
  <c r="J28" i="7"/>
  <c r="N27" i="7"/>
  <c r="M27" i="7"/>
  <c r="L27" i="7"/>
  <c r="K27" i="7"/>
  <c r="J27" i="7"/>
  <c r="N26" i="7"/>
  <c r="M26" i="7"/>
  <c r="K26" i="7"/>
  <c r="J26" i="7"/>
  <c r="L26" i="7" s="1"/>
  <c r="N25" i="7"/>
  <c r="M25" i="7"/>
  <c r="K25" i="7"/>
  <c r="J25" i="7"/>
  <c r="L25" i="7" s="1"/>
  <c r="N24" i="7"/>
  <c r="M24" i="7"/>
  <c r="K24" i="7"/>
  <c r="L24" i="7" s="1"/>
  <c r="J24" i="7"/>
  <c r="N23" i="7"/>
  <c r="M23" i="7"/>
  <c r="K23" i="7"/>
  <c r="J23" i="7"/>
  <c r="L23" i="7" s="1"/>
  <c r="N22" i="7"/>
  <c r="M22" i="7"/>
  <c r="K22" i="7"/>
  <c r="J22" i="7"/>
  <c r="L22" i="7" s="1"/>
  <c r="N21" i="7"/>
  <c r="M21" i="7"/>
  <c r="L21" i="7"/>
  <c r="K21" i="7"/>
  <c r="J21" i="7"/>
  <c r="N20" i="7"/>
  <c r="M20" i="7"/>
  <c r="K20" i="7"/>
  <c r="L20" i="7" s="1"/>
  <c r="J20" i="7"/>
  <c r="N19" i="7"/>
  <c r="M19" i="7"/>
  <c r="K19" i="7"/>
  <c r="J19" i="7"/>
  <c r="L19" i="7" s="1"/>
  <c r="N18" i="7"/>
  <c r="M18" i="7"/>
  <c r="K18" i="7"/>
  <c r="L18" i="7" s="1"/>
  <c r="J18" i="7"/>
  <c r="N17" i="7"/>
  <c r="M17" i="7"/>
  <c r="K17" i="7"/>
  <c r="J17" i="7"/>
  <c r="L17" i="7" s="1"/>
  <c r="N16" i="7"/>
  <c r="M16" i="7"/>
  <c r="L16" i="7"/>
  <c r="K16" i="7"/>
  <c r="J16" i="7"/>
  <c r="N15" i="7"/>
  <c r="M15" i="7"/>
  <c r="L15" i="7"/>
  <c r="K15" i="7"/>
  <c r="J15" i="7"/>
  <c r="N14" i="7"/>
  <c r="M14" i="7"/>
  <c r="K14" i="7"/>
  <c r="J14" i="7"/>
  <c r="L14" i="7" s="1"/>
  <c r="N13" i="7"/>
  <c r="M13" i="7"/>
  <c r="K13" i="7"/>
  <c r="J13" i="7"/>
  <c r="L13" i="7" s="1"/>
  <c r="N12" i="7"/>
  <c r="M12" i="7"/>
  <c r="K12" i="7"/>
  <c r="L12" i="7" s="1"/>
  <c r="J12" i="7"/>
  <c r="N11" i="7"/>
  <c r="M11" i="7"/>
  <c r="K11" i="7"/>
  <c r="J11" i="7"/>
  <c r="L11" i="7" s="1"/>
  <c r="N10" i="7"/>
  <c r="M10" i="7"/>
  <c r="K10" i="7"/>
  <c r="J10" i="7"/>
  <c r="L10" i="7" s="1"/>
  <c r="N9" i="7"/>
  <c r="M9" i="7"/>
  <c r="L9" i="7"/>
  <c r="K9" i="7"/>
  <c r="J9" i="7"/>
  <c r="N8" i="7"/>
  <c r="M8" i="7"/>
  <c r="K8" i="7"/>
  <c r="L8" i="7" s="1"/>
  <c r="J8" i="7"/>
  <c r="N7" i="7"/>
  <c r="M7" i="7"/>
  <c r="K7" i="7"/>
  <c r="J7" i="7"/>
  <c r="L7" i="7" s="1"/>
  <c r="N6" i="7"/>
  <c r="M6" i="7"/>
  <c r="K6" i="7"/>
  <c r="L6" i="7" s="1"/>
  <c r="J6" i="7"/>
  <c r="N5" i="7"/>
  <c r="M5" i="7"/>
  <c r="K5" i="7"/>
  <c r="J5" i="7"/>
  <c r="L5" i="7" s="1"/>
  <c r="N4" i="7"/>
  <c r="M4" i="7"/>
  <c r="L4" i="7"/>
  <c r="K4" i="7"/>
  <c r="J4" i="7"/>
  <c r="N3" i="7"/>
  <c r="M3" i="7"/>
  <c r="L3" i="7"/>
  <c r="K3" i="7"/>
  <c r="J3" i="7"/>
  <c r="N2" i="7"/>
  <c r="M2" i="7"/>
  <c r="K2" i="7"/>
  <c r="K242" i="7" s="1"/>
  <c r="J2" i="7"/>
  <c r="L2" i="7" s="1"/>
  <c r="Q77" i="6"/>
  <c r="O77" i="6"/>
  <c r="N77" i="6"/>
  <c r="P77" i="6" s="1"/>
  <c r="Q76" i="6"/>
  <c r="O76" i="6"/>
  <c r="N76" i="6"/>
  <c r="P76" i="6" s="1"/>
  <c r="Q75" i="6"/>
  <c r="O75" i="6"/>
  <c r="N75" i="6"/>
  <c r="P75" i="6" s="1"/>
  <c r="Q74" i="6"/>
  <c r="O74" i="6"/>
  <c r="N74" i="6"/>
  <c r="P74" i="6" s="1"/>
  <c r="Q73" i="6"/>
  <c r="O73" i="6"/>
  <c r="N73" i="6"/>
  <c r="P73" i="6" s="1"/>
  <c r="Q72" i="6"/>
  <c r="O72" i="6"/>
  <c r="N72" i="6"/>
  <c r="P72" i="6" s="1"/>
  <c r="Q71" i="6"/>
  <c r="O71" i="6"/>
  <c r="N71" i="6"/>
  <c r="P71" i="6" s="1"/>
  <c r="Q70" i="6"/>
  <c r="O70" i="6"/>
  <c r="N70" i="6"/>
  <c r="P70" i="6" s="1"/>
  <c r="Q69" i="6"/>
  <c r="O69" i="6"/>
  <c r="N69" i="6"/>
  <c r="P69" i="6" s="1"/>
  <c r="H69" i="6"/>
  <c r="G69" i="6"/>
  <c r="I69" i="6" s="1"/>
  <c r="Q68" i="6"/>
  <c r="O68" i="6"/>
  <c r="N68" i="6"/>
  <c r="P68" i="6" s="1"/>
  <c r="I68" i="6"/>
  <c r="H68" i="6"/>
  <c r="G68" i="6"/>
  <c r="C68" i="6"/>
  <c r="D68" i="6" s="1"/>
  <c r="B68" i="6"/>
  <c r="Q67" i="6"/>
  <c r="P67" i="6"/>
  <c r="O67" i="6"/>
  <c r="N67" i="6"/>
  <c r="H67" i="6"/>
  <c r="G67" i="6"/>
  <c r="I67" i="6" s="1"/>
  <c r="C67" i="6"/>
  <c r="B67" i="6"/>
  <c r="D67" i="6" s="1"/>
  <c r="Q66" i="6"/>
  <c r="O66" i="6"/>
  <c r="N66" i="6"/>
  <c r="P66" i="6" s="1"/>
  <c r="I66" i="6"/>
  <c r="H66" i="6"/>
  <c r="G66" i="6"/>
  <c r="D66" i="6"/>
  <c r="C66" i="6"/>
  <c r="B66" i="6"/>
  <c r="M61" i="6"/>
  <c r="L61" i="6"/>
  <c r="K61" i="6"/>
  <c r="J61" i="6"/>
  <c r="O60" i="6"/>
  <c r="M60" i="6"/>
  <c r="L60" i="6"/>
  <c r="K60" i="6"/>
  <c r="J60" i="6"/>
  <c r="M59" i="6"/>
  <c r="K59" i="6"/>
  <c r="J59" i="6"/>
  <c r="L59" i="6" s="1"/>
  <c r="N58" i="6"/>
  <c r="M58" i="6"/>
  <c r="K58" i="6"/>
  <c r="J58" i="6"/>
  <c r="L58" i="6" s="1"/>
  <c r="M57" i="6"/>
  <c r="L57" i="6"/>
  <c r="K57" i="6"/>
  <c r="J57" i="6"/>
  <c r="M56" i="6"/>
  <c r="L56" i="6"/>
  <c r="K56" i="6"/>
  <c r="J56" i="6"/>
  <c r="O55" i="6"/>
  <c r="N55" i="6"/>
  <c r="P55" i="6" s="1"/>
  <c r="M55" i="6"/>
  <c r="K55" i="6"/>
  <c r="J55" i="6"/>
  <c r="L55" i="6" s="1"/>
  <c r="M54" i="6"/>
  <c r="K54" i="6"/>
  <c r="J54" i="6"/>
  <c r="L54" i="6" s="1"/>
  <c r="N53" i="6"/>
  <c r="M53" i="6"/>
  <c r="K53" i="6"/>
  <c r="J53" i="6"/>
  <c r="L53" i="6" s="1"/>
  <c r="N52" i="6"/>
  <c r="M52" i="6"/>
  <c r="L52" i="6"/>
  <c r="K52" i="6"/>
  <c r="J52" i="6"/>
  <c r="N51" i="6"/>
  <c r="M51" i="6"/>
  <c r="L51" i="6"/>
  <c r="K51" i="6"/>
  <c r="J51" i="6"/>
  <c r="N50" i="6"/>
  <c r="M50" i="6"/>
  <c r="K50" i="6"/>
  <c r="J50" i="6"/>
  <c r="L50" i="6" s="1"/>
  <c r="N49" i="6"/>
  <c r="M49" i="6"/>
  <c r="K49" i="6"/>
  <c r="J49" i="6"/>
  <c r="L49" i="6" s="1"/>
  <c r="N48" i="6"/>
  <c r="M48" i="6"/>
  <c r="L48" i="6"/>
  <c r="K48" i="6"/>
  <c r="J48" i="6"/>
  <c r="N47" i="6"/>
  <c r="M47" i="6"/>
  <c r="L47" i="6"/>
  <c r="K47" i="6"/>
  <c r="J47" i="6"/>
  <c r="N46" i="6"/>
  <c r="M46" i="6"/>
  <c r="K46" i="6"/>
  <c r="J46" i="6"/>
  <c r="L46" i="6" s="1"/>
  <c r="N45" i="6"/>
  <c r="M45" i="6"/>
  <c r="K45" i="6"/>
  <c r="J45" i="6"/>
  <c r="L45" i="6" s="1"/>
  <c r="N44" i="6"/>
  <c r="M44" i="6"/>
  <c r="K44" i="6"/>
  <c r="L44" i="6" s="1"/>
  <c r="J44" i="6"/>
  <c r="N43" i="6"/>
  <c r="M43" i="6"/>
  <c r="L43" i="6"/>
  <c r="K43" i="6"/>
  <c r="J43" i="6"/>
  <c r="N42" i="6"/>
  <c r="M42" i="6"/>
  <c r="K42" i="6"/>
  <c r="J42" i="6"/>
  <c r="L42" i="6" s="1"/>
  <c r="N41" i="6"/>
  <c r="M41" i="6"/>
  <c r="K41" i="6"/>
  <c r="J41" i="6"/>
  <c r="L41" i="6" s="1"/>
  <c r="N40" i="6"/>
  <c r="M40" i="6"/>
  <c r="L40" i="6"/>
  <c r="K40" i="6"/>
  <c r="J40" i="6"/>
  <c r="N39" i="6"/>
  <c r="M39" i="6"/>
  <c r="L39" i="6"/>
  <c r="K39" i="6"/>
  <c r="J39" i="6"/>
  <c r="N38" i="6"/>
  <c r="M38" i="6"/>
  <c r="K38" i="6"/>
  <c r="J38" i="6"/>
  <c r="L38" i="6" s="1"/>
  <c r="N37" i="6"/>
  <c r="M37" i="6"/>
  <c r="K37" i="6"/>
  <c r="J37" i="6"/>
  <c r="L37" i="6" s="1"/>
  <c r="N36" i="6"/>
  <c r="M36" i="6"/>
  <c r="L36" i="6"/>
  <c r="K36" i="6"/>
  <c r="J36" i="6"/>
  <c r="N35" i="6"/>
  <c r="M35" i="6"/>
  <c r="L35" i="6"/>
  <c r="K35" i="6"/>
  <c r="J35" i="6"/>
  <c r="N34" i="6"/>
  <c r="M34" i="6"/>
  <c r="K34" i="6"/>
  <c r="J34" i="6"/>
  <c r="L34" i="6" s="1"/>
  <c r="N33" i="6"/>
  <c r="M33" i="6"/>
  <c r="K33" i="6"/>
  <c r="J33" i="6"/>
  <c r="L33" i="6" s="1"/>
  <c r="N32" i="6"/>
  <c r="M32" i="6"/>
  <c r="K32" i="6"/>
  <c r="L32" i="6" s="1"/>
  <c r="J32" i="6"/>
  <c r="N31" i="6"/>
  <c r="M31" i="6"/>
  <c r="L31" i="6"/>
  <c r="K31" i="6"/>
  <c r="J31" i="6"/>
  <c r="N30" i="6"/>
  <c r="M30" i="6"/>
  <c r="K30" i="6"/>
  <c r="J30" i="6"/>
  <c r="L30" i="6" s="1"/>
  <c r="N29" i="6"/>
  <c r="M29" i="6"/>
  <c r="K29" i="6"/>
  <c r="J29" i="6"/>
  <c r="L29" i="6" s="1"/>
  <c r="N28" i="6"/>
  <c r="M28" i="6"/>
  <c r="L28" i="6"/>
  <c r="K28" i="6"/>
  <c r="J28" i="6"/>
  <c r="N27" i="6"/>
  <c r="M27" i="6"/>
  <c r="L27" i="6"/>
  <c r="K27" i="6"/>
  <c r="J27" i="6"/>
  <c r="N26" i="6"/>
  <c r="M26" i="6"/>
  <c r="K26" i="6"/>
  <c r="J26" i="6"/>
  <c r="L26" i="6" s="1"/>
  <c r="N25" i="6"/>
  <c r="M25" i="6"/>
  <c r="K25" i="6"/>
  <c r="J25" i="6"/>
  <c r="L25" i="6" s="1"/>
  <c r="N24" i="6"/>
  <c r="M24" i="6"/>
  <c r="L24" i="6"/>
  <c r="K24" i="6"/>
  <c r="J24" i="6"/>
  <c r="N23" i="6"/>
  <c r="M23" i="6"/>
  <c r="L23" i="6"/>
  <c r="K23" i="6"/>
  <c r="J23" i="6"/>
  <c r="N22" i="6"/>
  <c r="M22" i="6"/>
  <c r="K22" i="6"/>
  <c r="J22" i="6"/>
  <c r="L22" i="6" s="1"/>
  <c r="N21" i="6"/>
  <c r="M21" i="6"/>
  <c r="K21" i="6"/>
  <c r="J21" i="6"/>
  <c r="L21" i="6" s="1"/>
  <c r="N20" i="6"/>
  <c r="M20" i="6"/>
  <c r="K20" i="6"/>
  <c r="L20" i="6" s="1"/>
  <c r="J20" i="6"/>
  <c r="N19" i="6"/>
  <c r="M19" i="6"/>
  <c r="L19" i="6"/>
  <c r="K19" i="6"/>
  <c r="J19" i="6"/>
  <c r="N18" i="6"/>
  <c r="M18" i="6"/>
  <c r="K18" i="6"/>
  <c r="J18" i="6"/>
  <c r="L18" i="6" s="1"/>
  <c r="N17" i="6"/>
  <c r="M17" i="6"/>
  <c r="K17" i="6"/>
  <c r="J17" i="6"/>
  <c r="L17" i="6" s="1"/>
  <c r="N16" i="6"/>
  <c r="M16" i="6"/>
  <c r="L16" i="6"/>
  <c r="K16" i="6"/>
  <c r="J16" i="6"/>
  <c r="N15" i="6"/>
  <c r="M15" i="6"/>
  <c r="L15" i="6"/>
  <c r="K15" i="6"/>
  <c r="J15" i="6"/>
  <c r="N14" i="6"/>
  <c r="M14" i="6"/>
  <c r="K14" i="6"/>
  <c r="J14" i="6"/>
  <c r="L14" i="6" s="1"/>
  <c r="N13" i="6"/>
  <c r="M13" i="6"/>
  <c r="K13" i="6"/>
  <c r="J13" i="6"/>
  <c r="L13" i="6" s="1"/>
  <c r="N12" i="6"/>
  <c r="M12" i="6"/>
  <c r="L12" i="6"/>
  <c r="K12" i="6"/>
  <c r="J12" i="6"/>
  <c r="N11" i="6"/>
  <c r="M11" i="6"/>
  <c r="L11" i="6"/>
  <c r="K11" i="6"/>
  <c r="J11" i="6"/>
  <c r="N10" i="6"/>
  <c r="M10" i="6"/>
  <c r="K10" i="6"/>
  <c r="J10" i="6"/>
  <c r="L10" i="6" s="1"/>
  <c r="N9" i="6"/>
  <c r="M9" i="6"/>
  <c r="K9" i="6"/>
  <c r="J9" i="6"/>
  <c r="L9" i="6" s="1"/>
  <c r="N8" i="6"/>
  <c r="M8" i="6"/>
  <c r="K8" i="6"/>
  <c r="L8" i="6" s="1"/>
  <c r="J8" i="6"/>
  <c r="N7" i="6"/>
  <c r="M7" i="6"/>
  <c r="L7" i="6"/>
  <c r="K7" i="6"/>
  <c r="J7" i="6"/>
  <c r="N6" i="6"/>
  <c r="M6" i="6"/>
  <c r="K6" i="6"/>
  <c r="J6" i="6"/>
  <c r="L6" i="6" s="1"/>
  <c r="N5" i="6"/>
  <c r="M5" i="6"/>
  <c r="K5" i="6"/>
  <c r="J5" i="6"/>
  <c r="L5" i="6" s="1"/>
  <c r="N4" i="6"/>
  <c r="M4" i="6"/>
  <c r="L4" i="6"/>
  <c r="K4" i="6"/>
  <c r="J4" i="6"/>
  <c r="N3" i="6"/>
  <c r="M3" i="6"/>
  <c r="L3" i="6"/>
  <c r="K3" i="6"/>
  <c r="J3" i="6"/>
  <c r="N2" i="6"/>
  <c r="M2" i="6"/>
  <c r="K2" i="6"/>
  <c r="J2" i="6"/>
  <c r="L2" i="6" s="1"/>
  <c r="T50" i="5"/>
  <c r="R50" i="5"/>
  <c r="Q50" i="5"/>
  <c r="S50" i="5" s="1"/>
  <c r="T49" i="5"/>
  <c r="R49" i="5"/>
  <c r="Q49" i="5"/>
  <c r="S49" i="5" s="1"/>
  <c r="T48" i="5"/>
  <c r="R48" i="5"/>
  <c r="Q48" i="5"/>
  <c r="S48" i="5" s="1"/>
  <c r="T47" i="5"/>
  <c r="R47" i="5"/>
  <c r="Q47" i="5"/>
  <c r="S47" i="5" s="1"/>
  <c r="T46" i="5"/>
  <c r="R46" i="5"/>
  <c r="Q46" i="5"/>
  <c r="S46" i="5" s="1"/>
  <c r="T45" i="5"/>
  <c r="R45" i="5"/>
  <c r="Q45" i="5"/>
  <c r="S45" i="5" s="1"/>
  <c r="T44" i="5"/>
  <c r="R44" i="5"/>
  <c r="Q44" i="5"/>
  <c r="S44" i="5" s="1"/>
  <c r="I44" i="5"/>
  <c r="H44" i="5"/>
  <c r="G44" i="5"/>
  <c r="D44" i="5"/>
  <c r="C44" i="5"/>
  <c r="B44" i="5"/>
  <c r="T43" i="5"/>
  <c r="S43" i="5"/>
  <c r="R43" i="5"/>
  <c r="Q43" i="5"/>
  <c r="H43" i="5"/>
  <c r="G43" i="5"/>
  <c r="I43" i="5" s="1"/>
  <c r="C43" i="5"/>
  <c r="B43" i="5"/>
  <c r="D43" i="5" s="1"/>
  <c r="T42" i="5"/>
  <c r="R42" i="5"/>
  <c r="Q42" i="5"/>
  <c r="S42" i="5" s="1"/>
  <c r="I42" i="5"/>
  <c r="H42" i="5"/>
  <c r="G42" i="5"/>
  <c r="C42" i="5"/>
  <c r="D42" i="5" s="1"/>
  <c r="B42" i="5"/>
  <c r="N37" i="5"/>
  <c r="M37" i="5"/>
  <c r="L37" i="5"/>
  <c r="K37" i="5"/>
  <c r="J37" i="5"/>
  <c r="N36" i="5"/>
  <c r="M36" i="5"/>
  <c r="L36" i="5"/>
  <c r="K36" i="5"/>
  <c r="J36" i="5"/>
  <c r="N35" i="5"/>
  <c r="M35" i="5"/>
  <c r="K35" i="5"/>
  <c r="J35" i="5"/>
  <c r="L35" i="5" s="1"/>
  <c r="N34" i="5"/>
  <c r="M34" i="5"/>
  <c r="K34" i="5"/>
  <c r="J34" i="5"/>
  <c r="L34" i="5" s="1"/>
  <c r="N33" i="5"/>
  <c r="M33" i="5"/>
  <c r="L33" i="5"/>
  <c r="K33" i="5"/>
  <c r="J33" i="5"/>
  <c r="N32" i="5"/>
  <c r="M32" i="5"/>
  <c r="L32" i="5"/>
  <c r="K32" i="5"/>
  <c r="J32" i="5"/>
  <c r="N31" i="5"/>
  <c r="M31" i="5"/>
  <c r="K31" i="5"/>
  <c r="J31" i="5"/>
  <c r="L31" i="5" s="1"/>
  <c r="N30" i="5"/>
  <c r="M30" i="5"/>
  <c r="K30" i="5"/>
  <c r="J30" i="5"/>
  <c r="L30" i="5" s="1"/>
  <c r="N29" i="5"/>
  <c r="M29" i="5"/>
  <c r="K29" i="5"/>
  <c r="L29" i="5" s="1"/>
  <c r="J29" i="5"/>
  <c r="N28" i="5"/>
  <c r="M28" i="5"/>
  <c r="L28" i="5"/>
  <c r="K28" i="5"/>
  <c r="J28" i="5"/>
  <c r="N27" i="5"/>
  <c r="M27" i="5"/>
  <c r="K27" i="5"/>
  <c r="J27" i="5"/>
  <c r="L27" i="5" s="1"/>
  <c r="N26" i="5"/>
  <c r="M26" i="5"/>
  <c r="K26" i="5"/>
  <c r="L26" i="5" s="1"/>
  <c r="J26" i="5"/>
  <c r="N25" i="5"/>
  <c r="M25" i="5"/>
  <c r="L25" i="5"/>
  <c r="K25" i="5"/>
  <c r="J25" i="5"/>
  <c r="N24" i="5"/>
  <c r="M24" i="5"/>
  <c r="L24" i="5"/>
  <c r="K24" i="5"/>
  <c r="J24" i="5"/>
  <c r="N23" i="5"/>
  <c r="M23" i="5"/>
  <c r="K23" i="5"/>
  <c r="J23" i="5"/>
  <c r="L23" i="5" s="1"/>
  <c r="N22" i="5"/>
  <c r="M22" i="5"/>
  <c r="K22" i="5"/>
  <c r="J22" i="5"/>
  <c r="L22" i="5" s="1"/>
  <c r="N21" i="5"/>
  <c r="M21" i="5"/>
  <c r="L21" i="5"/>
  <c r="K21" i="5"/>
  <c r="J21" i="5"/>
  <c r="N20" i="5"/>
  <c r="M20" i="5"/>
  <c r="L20" i="5"/>
  <c r="K20" i="5"/>
  <c r="J20" i="5"/>
  <c r="N19" i="5"/>
  <c r="M19" i="5"/>
  <c r="K19" i="5"/>
  <c r="J19" i="5"/>
  <c r="L19" i="5" s="1"/>
  <c r="N18" i="5"/>
  <c r="M18" i="5"/>
  <c r="K18" i="5"/>
  <c r="J18" i="5"/>
  <c r="L18" i="5" s="1"/>
  <c r="N17" i="5"/>
  <c r="M17" i="5"/>
  <c r="K17" i="5"/>
  <c r="L17" i="5" s="1"/>
  <c r="J17" i="5"/>
  <c r="N16" i="5"/>
  <c r="M16" i="5"/>
  <c r="L16" i="5"/>
  <c r="K16" i="5"/>
  <c r="J16" i="5"/>
  <c r="N15" i="5"/>
  <c r="M15" i="5"/>
  <c r="K15" i="5"/>
  <c r="J15" i="5"/>
  <c r="L15" i="5" s="1"/>
  <c r="N14" i="5"/>
  <c r="M14" i="5"/>
  <c r="K14" i="5"/>
  <c r="L14" i="5" s="1"/>
  <c r="J14" i="5"/>
  <c r="N13" i="5"/>
  <c r="M13" i="5"/>
  <c r="L13" i="5"/>
  <c r="K13" i="5"/>
  <c r="J13" i="5"/>
  <c r="N12" i="5"/>
  <c r="M12" i="5"/>
  <c r="L12" i="5"/>
  <c r="K12" i="5"/>
  <c r="J12" i="5"/>
  <c r="N11" i="5"/>
  <c r="M11" i="5"/>
  <c r="K11" i="5"/>
  <c r="J11" i="5"/>
  <c r="L11" i="5" s="1"/>
  <c r="N10" i="5"/>
  <c r="M10" i="5"/>
  <c r="K10" i="5"/>
  <c r="J10" i="5"/>
  <c r="L10" i="5" s="1"/>
  <c r="N9" i="5"/>
  <c r="M9" i="5"/>
  <c r="L9" i="5"/>
  <c r="K9" i="5"/>
  <c r="J9" i="5"/>
  <c r="N8" i="5"/>
  <c r="M8" i="5"/>
  <c r="L8" i="5"/>
  <c r="K8" i="5"/>
  <c r="J8" i="5"/>
  <c r="N7" i="5"/>
  <c r="M7" i="5"/>
  <c r="K7" i="5"/>
  <c r="J7" i="5"/>
  <c r="L7" i="5" s="1"/>
  <c r="N6" i="5"/>
  <c r="M6" i="5"/>
  <c r="K6" i="5"/>
  <c r="J6" i="5"/>
  <c r="L6" i="5" s="1"/>
  <c r="N5" i="5"/>
  <c r="M5" i="5"/>
  <c r="K5" i="5"/>
  <c r="L5" i="5" s="1"/>
  <c r="J5" i="5"/>
  <c r="N4" i="5"/>
  <c r="M4" i="5"/>
  <c r="L4" i="5"/>
  <c r="K4" i="5"/>
  <c r="J4" i="5"/>
  <c r="N3" i="5"/>
  <c r="M3" i="5"/>
  <c r="K3" i="5"/>
  <c r="J3" i="5"/>
  <c r="L3" i="5" s="1"/>
  <c r="N2" i="5"/>
  <c r="M2" i="5"/>
  <c r="K2" i="5"/>
  <c r="L2" i="5" s="1"/>
  <c r="J2" i="5"/>
  <c r="J38" i="5" s="1"/>
  <c r="Q41" i="4"/>
  <c r="O41" i="4"/>
  <c r="N41" i="4"/>
  <c r="P41" i="4" s="1"/>
  <c r="Q40" i="4"/>
  <c r="O40" i="4"/>
  <c r="N40" i="4"/>
  <c r="P40" i="4" s="1"/>
  <c r="Q39" i="4"/>
  <c r="O39" i="4"/>
  <c r="P39" i="4" s="1"/>
  <c r="N39" i="4"/>
  <c r="Q38" i="4"/>
  <c r="O38" i="4"/>
  <c r="N38" i="4"/>
  <c r="P38" i="4" s="1"/>
  <c r="Q37" i="4"/>
  <c r="O37" i="4"/>
  <c r="N37" i="4"/>
  <c r="P37" i="4" s="1"/>
  <c r="Q36" i="4"/>
  <c r="O36" i="4"/>
  <c r="N36" i="4"/>
  <c r="P36" i="4" s="1"/>
  <c r="Q35" i="4"/>
  <c r="O35" i="4"/>
  <c r="N35" i="4"/>
  <c r="P35" i="4" s="1"/>
  <c r="Q34" i="4"/>
  <c r="O34" i="4"/>
  <c r="N34" i="4"/>
  <c r="P34" i="4" s="1"/>
  <c r="Q33" i="4"/>
  <c r="O33" i="4"/>
  <c r="N33" i="4"/>
  <c r="P33" i="4" s="1"/>
  <c r="H33" i="4"/>
  <c r="G33" i="4"/>
  <c r="I33" i="4" s="1"/>
  <c r="Q32" i="4"/>
  <c r="O32" i="4"/>
  <c r="N32" i="4"/>
  <c r="P32" i="4" s="1"/>
  <c r="I32" i="4"/>
  <c r="H32" i="4"/>
  <c r="G32" i="4"/>
  <c r="D32" i="4"/>
  <c r="C32" i="4"/>
  <c r="B32" i="4"/>
  <c r="Q31" i="4"/>
  <c r="P31" i="4"/>
  <c r="O31" i="4"/>
  <c r="N31" i="4"/>
  <c r="H31" i="4"/>
  <c r="G31" i="4"/>
  <c r="I31" i="4" s="1"/>
  <c r="C31" i="4"/>
  <c r="B31" i="4"/>
  <c r="D31" i="4" s="1"/>
  <c r="Q30" i="4"/>
  <c r="O30" i="4"/>
  <c r="N30" i="4"/>
  <c r="P30" i="4" s="1"/>
  <c r="I30" i="4"/>
  <c r="H30" i="4"/>
  <c r="G30" i="4"/>
  <c r="C30" i="4"/>
  <c r="D30" i="4" s="1"/>
  <c r="B30" i="4"/>
  <c r="K26" i="4"/>
  <c r="J26" i="4"/>
  <c r="L26" i="4" s="1"/>
  <c r="N25" i="4"/>
  <c r="M25" i="4"/>
  <c r="L25" i="4"/>
  <c r="K25" i="4"/>
  <c r="J25" i="4"/>
  <c r="N24" i="4"/>
  <c r="M24" i="4"/>
  <c r="L24" i="4"/>
  <c r="K24" i="4"/>
  <c r="J24" i="4"/>
  <c r="N23" i="4"/>
  <c r="M23" i="4"/>
  <c r="K23" i="4"/>
  <c r="J23" i="4"/>
  <c r="L23" i="4" s="1"/>
  <c r="N22" i="4"/>
  <c r="M22" i="4"/>
  <c r="K22" i="4"/>
  <c r="J22" i="4"/>
  <c r="L22" i="4" s="1"/>
  <c r="N21" i="4"/>
  <c r="M21" i="4"/>
  <c r="L21" i="4"/>
  <c r="K21" i="4"/>
  <c r="J21" i="4"/>
  <c r="N20" i="4"/>
  <c r="M20" i="4"/>
  <c r="L20" i="4"/>
  <c r="K20" i="4"/>
  <c r="J20" i="4"/>
  <c r="N19" i="4"/>
  <c r="M19" i="4"/>
  <c r="K19" i="4"/>
  <c r="J19" i="4"/>
  <c r="L19" i="4" s="1"/>
  <c r="N18" i="4"/>
  <c r="M18" i="4"/>
  <c r="K18" i="4"/>
  <c r="J18" i="4"/>
  <c r="L18" i="4" s="1"/>
  <c r="N17" i="4"/>
  <c r="M17" i="4"/>
  <c r="K17" i="4"/>
  <c r="L17" i="4" s="1"/>
  <c r="J17" i="4"/>
  <c r="N16" i="4"/>
  <c r="M16" i="4"/>
  <c r="L16" i="4"/>
  <c r="K16" i="4"/>
  <c r="J16" i="4"/>
  <c r="N15" i="4"/>
  <c r="M15" i="4"/>
  <c r="K15" i="4"/>
  <c r="J15" i="4"/>
  <c r="L15" i="4" s="1"/>
  <c r="N14" i="4"/>
  <c r="M14" i="4"/>
  <c r="K14" i="4"/>
  <c r="J14" i="4"/>
  <c r="L14" i="4" s="1"/>
  <c r="N13" i="4"/>
  <c r="M13" i="4"/>
  <c r="L13" i="4"/>
  <c r="K13" i="4"/>
  <c r="J13" i="4"/>
  <c r="N12" i="4"/>
  <c r="M12" i="4"/>
  <c r="L12" i="4"/>
  <c r="K12" i="4"/>
  <c r="J12" i="4"/>
  <c r="N11" i="4"/>
  <c r="M11" i="4"/>
  <c r="K11" i="4"/>
  <c r="J11" i="4"/>
  <c r="L11" i="4" s="1"/>
  <c r="N10" i="4"/>
  <c r="M10" i="4"/>
  <c r="K10" i="4"/>
  <c r="J10" i="4"/>
  <c r="L10" i="4" s="1"/>
  <c r="N9" i="4"/>
  <c r="M9" i="4"/>
  <c r="L9" i="4"/>
  <c r="K9" i="4"/>
  <c r="J9" i="4"/>
  <c r="N8" i="4"/>
  <c r="M8" i="4"/>
  <c r="L8" i="4"/>
  <c r="K8" i="4"/>
  <c r="J8" i="4"/>
  <c r="N7" i="4"/>
  <c r="M7" i="4"/>
  <c r="K7" i="4"/>
  <c r="J7" i="4"/>
  <c r="L7" i="4" s="1"/>
  <c r="N6" i="4"/>
  <c r="M6" i="4"/>
  <c r="K6" i="4"/>
  <c r="J6" i="4"/>
  <c r="L6" i="4" s="1"/>
  <c r="N5" i="4"/>
  <c r="M5" i="4"/>
  <c r="K5" i="4"/>
  <c r="L5" i="4" s="1"/>
  <c r="J5" i="4"/>
  <c r="N4" i="4"/>
  <c r="M4" i="4"/>
  <c r="L4" i="4"/>
  <c r="K4" i="4"/>
  <c r="J4" i="4"/>
  <c r="N3" i="4"/>
  <c r="M3" i="4"/>
  <c r="K3" i="4"/>
  <c r="J3" i="4"/>
  <c r="L3" i="4" s="1"/>
  <c r="N2" i="4"/>
  <c r="M2" i="4"/>
  <c r="K2" i="4"/>
  <c r="J2" i="4"/>
  <c r="L2" i="4" s="1"/>
  <c r="Q41" i="3"/>
  <c r="O41" i="3"/>
  <c r="N41" i="3"/>
  <c r="P41" i="3" s="1"/>
  <c r="Q40" i="3"/>
  <c r="O40" i="3"/>
  <c r="N40" i="3"/>
  <c r="P40" i="3" s="1"/>
  <c r="Q39" i="3"/>
  <c r="O39" i="3"/>
  <c r="N39" i="3"/>
  <c r="P39" i="3" s="1"/>
  <c r="Q38" i="3"/>
  <c r="O38" i="3"/>
  <c r="N38" i="3"/>
  <c r="P38" i="3" s="1"/>
  <c r="Q37" i="3"/>
  <c r="O37" i="3"/>
  <c r="N37" i="3"/>
  <c r="P37" i="3" s="1"/>
  <c r="Q36" i="3"/>
  <c r="O36" i="3"/>
  <c r="N36" i="3"/>
  <c r="P36" i="3" s="1"/>
  <c r="Q35" i="3"/>
  <c r="O35" i="3"/>
  <c r="N35" i="3"/>
  <c r="P35" i="3" s="1"/>
  <c r="Q34" i="3"/>
  <c r="O34" i="3"/>
  <c r="N34" i="3"/>
  <c r="P34" i="3" s="1"/>
  <c r="Q33" i="3"/>
  <c r="O33" i="3"/>
  <c r="N33" i="3"/>
  <c r="P33" i="3" s="1"/>
  <c r="H33" i="3"/>
  <c r="G33" i="3"/>
  <c r="I33" i="3" s="1"/>
  <c r="Q32" i="3"/>
  <c r="O32" i="3"/>
  <c r="N32" i="3"/>
  <c r="P32" i="3" s="1"/>
  <c r="I32" i="3"/>
  <c r="H32" i="3"/>
  <c r="G32" i="3"/>
  <c r="D32" i="3"/>
  <c r="C32" i="3"/>
  <c r="B32" i="3"/>
  <c r="Q31" i="3"/>
  <c r="P31" i="3"/>
  <c r="O31" i="3"/>
  <c r="N31" i="3"/>
  <c r="H31" i="3"/>
  <c r="G31" i="3"/>
  <c r="I31" i="3" s="1"/>
  <c r="C31" i="3"/>
  <c r="B31" i="3"/>
  <c r="D31" i="3" s="1"/>
  <c r="Q30" i="3"/>
  <c r="O30" i="3"/>
  <c r="N30" i="3"/>
  <c r="P30" i="3" s="1"/>
  <c r="I30" i="3"/>
  <c r="H30" i="3"/>
  <c r="G30" i="3"/>
  <c r="C30" i="3"/>
  <c r="D30" i="3" s="1"/>
  <c r="B30" i="3"/>
  <c r="K26" i="3"/>
  <c r="J26" i="3"/>
  <c r="L26" i="3" s="1"/>
  <c r="N25" i="3"/>
  <c r="M25" i="3"/>
  <c r="L25" i="3"/>
  <c r="K25" i="3"/>
  <c r="J25" i="3"/>
  <c r="N24" i="3"/>
  <c r="M24" i="3"/>
  <c r="L24" i="3"/>
  <c r="K24" i="3"/>
  <c r="J24" i="3"/>
  <c r="N23" i="3"/>
  <c r="M23" i="3"/>
  <c r="K23" i="3"/>
  <c r="J23" i="3"/>
  <c r="L23" i="3" s="1"/>
  <c r="N22" i="3"/>
  <c r="M22" i="3"/>
  <c r="K22" i="3"/>
  <c r="J22" i="3"/>
  <c r="L22" i="3" s="1"/>
  <c r="N21" i="3"/>
  <c r="M21" i="3"/>
  <c r="L21" i="3"/>
  <c r="K21" i="3"/>
  <c r="J21" i="3"/>
  <c r="N20" i="3"/>
  <c r="M20" i="3"/>
  <c r="L20" i="3"/>
  <c r="K20" i="3"/>
  <c r="J20" i="3"/>
  <c r="N19" i="3"/>
  <c r="M19" i="3"/>
  <c r="K19" i="3"/>
  <c r="J19" i="3"/>
  <c r="L19" i="3" s="1"/>
  <c r="N18" i="3"/>
  <c r="M18" i="3"/>
  <c r="K18" i="3"/>
  <c r="J18" i="3"/>
  <c r="L18" i="3" s="1"/>
  <c r="N17" i="3"/>
  <c r="M17" i="3"/>
  <c r="K17" i="3"/>
  <c r="L17" i="3" s="1"/>
  <c r="J17" i="3"/>
  <c r="N16" i="3"/>
  <c r="M16" i="3"/>
  <c r="L16" i="3"/>
  <c r="K16" i="3"/>
  <c r="J16" i="3"/>
  <c r="N15" i="3"/>
  <c r="M15" i="3"/>
  <c r="K15" i="3"/>
  <c r="J15" i="3"/>
  <c r="L15" i="3" s="1"/>
  <c r="N14" i="3"/>
  <c r="M14" i="3"/>
  <c r="K14" i="3"/>
  <c r="J14" i="3"/>
  <c r="L14" i="3" s="1"/>
  <c r="N13" i="3"/>
  <c r="M13" i="3"/>
  <c r="L13" i="3"/>
  <c r="K13" i="3"/>
  <c r="J13" i="3"/>
  <c r="N12" i="3"/>
  <c r="M12" i="3"/>
  <c r="L12" i="3"/>
  <c r="K12" i="3"/>
  <c r="J12" i="3"/>
  <c r="N11" i="3"/>
  <c r="M11" i="3"/>
  <c r="K11" i="3"/>
  <c r="J11" i="3"/>
  <c r="L11" i="3" s="1"/>
  <c r="N10" i="3"/>
  <c r="M10" i="3"/>
  <c r="K10" i="3"/>
  <c r="J10" i="3"/>
  <c r="L10" i="3" s="1"/>
  <c r="N9" i="3"/>
  <c r="M9" i="3"/>
  <c r="L9" i="3"/>
  <c r="K9" i="3"/>
  <c r="J9" i="3"/>
  <c r="N8" i="3"/>
  <c r="M8" i="3"/>
  <c r="L8" i="3"/>
  <c r="K8" i="3"/>
  <c r="J8" i="3"/>
  <c r="N7" i="3"/>
  <c r="M7" i="3"/>
  <c r="K7" i="3"/>
  <c r="J7" i="3"/>
  <c r="L7" i="3" s="1"/>
  <c r="N6" i="3"/>
  <c r="M6" i="3"/>
  <c r="K6" i="3"/>
  <c r="J6" i="3"/>
  <c r="L6" i="3" s="1"/>
  <c r="N5" i="3"/>
  <c r="M5" i="3"/>
  <c r="K5" i="3"/>
  <c r="L5" i="3" s="1"/>
  <c r="J5" i="3"/>
  <c r="N4" i="3"/>
  <c r="M4" i="3"/>
  <c r="L4" i="3"/>
  <c r="K4" i="3"/>
  <c r="J4" i="3"/>
  <c r="N3" i="3"/>
  <c r="M3" i="3"/>
  <c r="K3" i="3"/>
  <c r="J3" i="3"/>
  <c r="L3" i="3" s="1"/>
  <c r="N2" i="3"/>
  <c r="M2" i="3"/>
  <c r="K2" i="3"/>
  <c r="J2" i="3"/>
  <c r="L2" i="3" s="1"/>
  <c r="Q65" i="2"/>
  <c r="O65" i="2"/>
  <c r="N65" i="2"/>
  <c r="P65" i="2" s="1"/>
  <c r="Q64" i="2"/>
  <c r="O64" i="2"/>
  <c r="N64" i="2"/>
  <c r="P64" i="2" s="1"/>
  <c r="Q63" i="2"/>
  <c r="O63" i="2"/>
  <c r="N63" i="2"/>
  <c r="P63" i="2" s="1"/>
  <c r="Q62" i="2"/>
  <c r="O62" i="2"/>
  <c r="N62" i="2"/>
  <c r="P62" i="2" s="1"/>
  <c r="Q61" i="2"/>
  <c r="O61" i="2"/>
  <c r="N61" i="2"/>
  <c r="P61" i="2" s="1"/>
  <c r="Q60" i="2"/>
  <c r="O60" i="2"/>
  <c r="N60" i="2"/>
  <c r="P60" i="2" s="1"/>
  <c r="Q59" i="2"/>
  <c r="O59" i="2"/>
  <c r="N59" i="2"/>
  <c r="P59" i="2" s="1"/>
  <c r="Q58" i="2"/>
  <c r="O58" i="2"/>
  <c r="N58" i="2"/>
  <c r="P58" i="2" s="1"/>
  <c r="Q57" i="2"/>
  <c r="O57" i="2"/>
  <c r="N57" i="2"/>
  <c r="P57" i="2" s="1"/>
  <c r="H57" i="2"/>
  <c r="G57" i="2"/>
  <c r="I57" i="2" s="1"/>
  <c r="Q56" i="2"/>
  <c r="O56" i="2"/>
  <c r="N56" i="2"/>
  <c r="P56" i="2" s="1"/>
  <c r="I56" i="2"/>
  <c r="H56" i="2"/>
  <c r="G56" i="2"/>
  <c r="C56" i="2"/>
  <c r="D56" i="2" s="1"/>
  <c r="B56" i="2"/>
  <c r="Q55" i="2"/>
  <c r="O55" i="2"/>
  <c r="P55" i="2" s="1"/>
  <c r="N55" i="2"/>
  <c r="H55" i="2"/>
  <c r="G55" i="2"/>
  <c r="I55" i="2" s="1"/>
  <c r="C55" i="2"/>
  <c r="B55" i="2"/>
  <c r="D55" i="2" s="1"/>
  <c r="Q54" i="2"/>
  <c r="O54" i="2"/>
  <c r="N54" i="2"/>
  <c r="P54" i="2" s="1"/>
  <c r="I54" i="2"/>
  <c r="H54" i="2"/>
  <c r="G54" i="2"/>
  <c r="C54" i="2"/>
  <c r="D54" i="2" s="1"/>
  <c r="B54" i="2"/>
  <c r="K50" i="2"/>
  <c r="J50" i="2"/>
  <c r="L50" i="2" s="1"/>
  <c r="N49" i="2"/>
  <c r="M49" i="2"/>
  <c r="L49" i="2"/>
  <c r="K49" i="2"/>
  <c r="J49" i="2"/>
  <c r="N48" i="2"/>
  <c r="M48" i="2"/>
  <c r="L48" i="2"/>
  <c r="K48" i="2"/>
  <c r="J48" i="2"/>
  <c r="N47" i="2"/>
  <c r="M47" i="2"/>
  <c r="K47" i="2"/>
  <c r="J47" i="2"/>
  <c r="L47" i="2" s="1"/>
  <c r="N46" i="2"/>
  <c r="M46" i="2"/>
  <c r="K46" i="2"/>
  <c r="J46" i="2"/>
  <c r="L46" i="2" s="1"/>
  <c r="N45" i="2"/>
  <c r="M45" i="2"/>
  <c r="K45" i="2"/>
  <c r="L45" i="2" s="1"/>
  <c r="J45" i="2"/>
  <c r="N44" i="2"/>
  <c r="M44" i="2"/>
  <c r="L44" i="2"/>
  <c r="K44" i="2"/>
  <c r="J44" i="2"/>
  <c r="N43" i="2"/>
  <c r="M43" i="2"/>
  <c r="K43" i="2"/>
  <c r="J43" i="2"/>
  <c r="L43" i="2" s="1"/>
  <c r="N42" i="2"/>
  <c r="M42" i="2"/>
  <c r="K42" i="2"/>
  <c r="J42" i="2"/>
  <c r="L42" i="2" s="1"/>
  <c r="N41" i="2"/>
  <c r="M41" i="2"/>
  <c r="K41" i="2"/>
  <c r="L41" i="2" s="1"/>
  <c r="J41" i="2"/>
  <c r="N40" i="2"/>
  <c r="M40" i="2"/>
  <c r="L40" i="2"/>
  <c r="K40" i="2"/>
  <c r="J40" i="2"/>
  <c r="N39" i="2"/>
  <c r="M39" i="2"/>
  <c r="K39" i="2"/>
  <c r="J39" i="2"/>
  <c r="L39" i="2" s="1"/>
  <c r="N38" i="2"/>
  <c r="M38" i="2"/>
  <c r="K38" i="2"/>
  <c r="J38" i="2"/>
  <c r="L38" i="2" s="1"/>
  <c r="N37" i="2"/>
  <c r="M37" i="2"/>
  <c r="L37" i="2"/>
  <c r="K37" i="2"/>
  <c r="J37" i="2"/>
  <c r="N36" i="2"/>
  <c r="M36" i="2"/>
  <c r="L36" i="2"/>
  <c r="K36" i="2"/>
  <c r="J36" i="2"/>
  <c r="N35" i="2"/>
  <c r="M35" i="2"/>
  <c r="K35" i="2"/>
  <c r="J35" i="2"/>
  <c r="L35" i="2" s="1"/>
  <c r="N34" i="2"/>
  <c r="M34" i="2"/>
  <c r="K34" i="2"/>
  <c r="J34" i="2"/>
  <c r="L34" i="2" s="1"/>
  <c r="N33" i="2"/>
  <c r="M33" i="2"/>
  <c r="K33" i="2"/>
  <c r="L33" i="2" s="1"/>
  <c r="J33" i="2"/>
  <c r="N32" i="2"/>
  <c r="M32" i="2"/>
  <c r="L32" i="2"/>
  <c r="K32" i="2"/>
  <c r="J32" i="2"/>
  <c r="N31" i="2"/>
  <c r="M31" i="2"/>
  <c r="K31" i="2"/>
  <c r="J31" i="2"/>
  <c r="L31" i="2" s="1"/>
  <c r="N30" i="2"/>
  <c r="M30" i="2"/>
  <c r="K30" i="2"/>
  <c r="J30" i="2"/>
  <c r="L30" i="2" s="1"/>
  <c r="N29" i="2"/>
  <c r="M29" i="2"/>
  <c r="K29" i="2"/>
  <c r="L29" i="2" s="1"/>
  <c r="J29" i="2"/>
  <c r="N28" i="2"/>
  <c r="M28" i="2"/>
  <c r="L28" i="2"/>
  <c r="K28" i="2"/>
  <c r="J28" i="2"/>
  <c r="N27" i="2"/>
  <c r="M27" i="2"/>
  <c r="K27" i="2"/>
  <c r="J27" i="2"/>
  <c r="L27" i="2" s="1"/>
  <c r="N26" i="2"/>
  <c r="M26" i="2"/>
  <c r="K26" i="2"/>
  <c r="J26" i="2"/>
  <c r="L26" i="2" s="1"/>
  <c r="N25" i="2"/>
  <c r="M25" i="2"/>
  <c r="L25" i="2"/>
  <c r="K25" i="2"/>
  <c r="J25" i="2"/>
  <c r="N24" i="2"/>
  <c r="M24" i="2"/>
  <c r="L24" i="2"/>
  <c r="K24" i="2"/>
  <c r="J24" i="2"/>
  <c r="N23" i="2"/>
  <c r="M23" i="2"/>
  <c r="K23" i="2"/>
  <c r="J23" i="2"/>
  <c r="L23" i="2" s="1"/>
  <c r="N22" i="2"/>
  <c r="M22" i="2"/>
  <c r="K22" i="2"/>
  <c r="J22" i="2"/>
  <c r="L22" i="2" s="1"/>
  <c r="N21" i="2"/>
  <c r="M21" i="2"/>
  <c r="K21" i="2"/>
  <c r="L21" i="2" s="1"/>
  <c r="J21" i="2"/>
  <c r="N20" i="2"/>
  <c r="M20" i="2"/>
  <c r="L20" i="2"/>
  <c r="K20" i="2"/>
  <c r="J20" i="2"/>
  <c r="N19" i="2"/>
  <c r="M19" i="2"/>
  <c r="K19" i="2"/>
  <c r="J19" i="2"/>
  <c r="L19" i="2" s="1"/>
  <c r="N18" i="2"/>
  <c r="M18" i="2"/>
  <c r="K18" i="2"/>
  <c r="J18" i="2"/>
  <c r="L18" i="2" s="1"/>
  <c r="N17" i="2"/>
  <c r="M17" i="2"/>
  <c r="K17" i="2"/>
  <c r="L17" i="2" s="1"/>
  <c r="J17" i="2"/>
  <c r="N16" i="2"/>
  <c r="M16" i="2"/>
  <c r="L16" i="2"/>
  <c r="K16" i="2"/>
  <c r="J16" i="2"/>
  <c r="N15" i="2"/>
  <c r="M15" i="2"/>
  <c r="K15" i="2"/>
  <c r="J15" i="2"/>
  <c r="L15" i="2" s="1"/>
  <c r="N14" i="2"/>
  <c r="M14" i="2"/>
  <c r="K14" i="2"/>
  <c r="J14" i="2"/>
  <c r="L14" i="2" s="1"/>
  <c r="N13" i="2"/>
  <c r="M13" i="2"/>
  <c r="L13" i="2"/>
  <c r="K13" i="2"/>
  <c r="J13" i="2"/>
  <c r="N12" i="2"/>
  <c r="M12" i="2"/>
  <c r="L12" i="2"/>
  <c r="K12" i="2"/>
  <c r="J12" i="2"/>
  <c r="N11" i="2"/>
  <c r="M11" i="2"/>
  <c r="K11" i="2"/>
  <c r="J11" i="2"/>
  <c r="L11" i="2" s="1"/>
  <c r="N10" i="2"/>
  <c r="M10" i="2"/>
  <c r="K10" i="2"/>
  <c r="J10" i="2"/>
  <c r="L10" i="2" s="1"/>
  <c r="N9" i="2"/>
  <c r="M9" i="2"/>
  <c r="K9" i="2"/>
  <c r="L9" i="2" s="1"/>
  <c r="J9" i="2"/>
  <c r="N8" i="2"/>
  <c r="M8" i="2"/>
  <c r="L8" i="2"/>
  <c r="K8" i="2"/>
  <c r="J8" i="2"/>
  <c r="N7" i="2"/>
  <c r="M7" i="2"/>
  <c r="K7" i="2"/>
  <c r="J7" i="2"/>
  <c r="L7" i="2" s="1"/>
  <c r="N6" i="2"/>
  <c r="M6" i="2"/>
  <c r="K6" i="2"/>
  <c r="J6" i="2"/>
  <c r="L6" i="2" s="1"/>
  <c r="N5" i="2"/>
  <c r="M5" i="2"/>
  <c r="K5" i="2"/>
  <c r="L5" i="2" s="1"/>
  <c r="J5" i="2"/>
  <c r="N4" i="2"/>
  <c r="M4" i="2"/>
  <c r="L4" i="2"/>
  <c r="K4" i="2"/>
  <c r="J4" i="2"/>
  <c r="N3" i="2"/>
  <c r="M3" i="2"/>
  <c r="K3" i="2"/>
  <c r="J3" i="2"/>
  <c r="L3" i="2" s="1"/>
  <c r="N2" i="2"/>
  <c r="M2" i="2"/>
  <c r="K2" i="2"/>
  <c r="J2" i="2"/>
  <c r="L2" i="2" s="1"/>
  <c r="Q65" i="1"/>
  <c r="O65" i="1"/>
  <c r="N65" i="1"/>
  <c r="P65" i="1" s="1"/>
  <c r="Q64" i="1"/>
  <c r="O64" i="1"/>
  <c r="N64" i="1"/>
  <c r="P64" i="1" s="1"/>
  <c r="Q63" i="1"/>
  <c r="O63" i="1"/>
  <c r="N63" i="1"/>
  <c r="P63" i="1" s="1"/>
  <c r="Q62" i="1"/>
  <c r="O62" i="1"/>
  <c r="N62" i="1"/>
  <c r="P62" i="1" s="1"/>
  <c r="Q61" i="1"/>
  <c r="O61" i="1"/>
  <c r="N61" i="1"/>
  <c r="P61" i="1" s="1"/>
  <c r="Q60" i="1"/>
  <c r="O60" i="1"/>
  <c r="N60" i="1"/>
  <c r="P60" i="1" s="1"/>
  <c r="Q59" i="1"/>
  <c r="O59" i="1"/>
  <c r="N59" i="1"/>
  <c r="P59" i="1" s="1"/>
  <c r="Q58" i="1"/>
  <c r="O58" i="1"/>
  <c r="N58" i="1"/>
  <c r="P58" i="1" s="1"/>
  <c r="Q57" i="1"/>
  <c r="O57" i="1"/>
  <c r="N57" i="1"/>
  <c r="P57" i="1" s="1"/>
  <c r="H57" i="1"/>
  <c r="G57" i="1"/>
  <c r="I57" i="1" s="1"/>
  <c r="Q56" i="1"/>
  <c r="O56" i="1"/>
  <c r="N56" i="1"/>
  <c r="P56" i="1" s="1"/>
  <c r="I56" i="1"/>
  <c r="H56" i="1"/>
  <c r="G56" i="1"/>
  <c r="C56" i="1"/>
  <c r="D56" i="1" s="1"/>
  <c r="B56" i="1"/>
  <c r="Q55" i="1"/>
  <c r="O55" i="1"/>
  <c r="P55" i="1" s="1"/>
  <c r="N55" i="1"/>
  <c r="H55" i="1"/>
  <c r="G55" i="1"/>
  <c r="I55" i="1" s="1"/>
  <c r="C55" i="1"/>
  <c r="B55" i="1"/>
  <c r="D55" i="1" s="1"/>
  <c r="Q54" i="1"/>
  <c r="O54" i="1"/>
  <c r="N54" i="1"/>
  <c r="P54" i="1" s="1"/>
  <c r="I54" i="1"/>
  <c r="H54" i="1"/>
  <c r="G54" i="1"/>
  <c r="C54" i="1"/>
  <c r="D54" i="1" s="1"/>
  <c r="B54" i="1"/>
  <c r="B13" i="8" s="1"/>
  <c r="K50" i="1"/>
  <c r="J50" i="1"/>
  <c r="L50" i="1" s="1"/>
  <c r="N49" i="1"/>
  <c r="M49" i="1"/>
  <c r="K49" i="1"/>
  <c r="L49" i="1" s="1"/>
  <c r="J49" i="1"/>
  <c r="N48" i="1"/>
  <c r="M48" i="1"/>
  <c r="L48" i="1"/>
  <c r="K48" i="1"/>
  <c r="J48" i="1"/>
  <c r="N47" i="1"/>
  <c r="M47" i="1"/>
  <c r="K47" i="1"/>
  <c r="J47" i="1"/>
  <c r="L47" i="1" s="1"/>
  <c r="N46" i="1"/>
  <c r="M46" i="1"/>
  <c r="K46" i="1"/>
  <c r="J46" i="1"/>
  <c r="L46" i="1" s="1"/>
  <c r="N45" i="1"/>
  <c r="M45" i="1"/>
  <c r="K45" i="1"/>
  <c r="L45" i="1" s="1"/>
  <c r="J45" i="1"/>
  <c r="N44" i="1"/>
  <c r="M44" i="1"/>
  <c r="L44" i="1"/>
  <c r="K44" i="1"/>
  <c r="J44" i="1"/>
  <c r="N43" i="1"/>
  <c r="M43" i="1"/>
  <c r="K43" i="1"/>
  <c r="J43" i="1"/>
  <c r="L43" i="1" s="1"/>
  <c r="N42" i="1"/>
  <c r="M42" i="1"/>
  <c r="K42" i="1"/>
  <c r="J42" i="1"/>
  <c r="L42" i="1" s="1"/>
  <c r="N41" i="1"/>
  <c r="M41" i="1"/>
  <c r="K41" i="1"/>
  <c r="L41" i="1" s="1"/>
  <c r="J41" i="1"/>
  <c r="N40" i="1"/>
  <c r="M40" i="1"/>
  <c r="L40" i="1"/>
  <c r="K40" i="1"/>
  <c r="J40" i="1"/>
  <c r="N39" i="1"/>
  <c r="M39" i="1"/>
  <c r="K39" i="1"/>
  <c r="J39" i="1"/>
  <c r="L39" i="1" s="1"/>
  <c r="N38" i="1"/>
  <c r="M38" i="1"/>
  <c r="K38" i="1"/>
  <c r="J38" i="1"/>
  <c r="L38" i="1" s="1"/>
  <c r="N37" i="1"/>
  <c r="M37" i="1"/>
  <c r="K37" i="1"/>
  <c r="L37" i="1" s="1"/>
  <c r="J37" i="1"/>
  <c r="N36" i="1"/>
  <c r="M36" i="1"/>
  <c r="L36" i="1"/>
  <c r="K36" i="1"/>
  <c r="J36" i="1"/>
  <c r="N35" i="1"/>
  <c r="M35" i="1"/>
  <c r="K35" i="1"/>
  <c r="J35" i="1"/>
  <c r="L35" i="1" s="1"/>
  <c r="N34" i="1"/>
  <c r="M34" i="1"/>
  <c r="K34" i="1"/>
  <c r="J34" i="1"/>
  <c r="L34" i="1" s="1"/>
  <c r="N33" i="1"/>
  <c r="M33" i="1"/>
  <c r="K33" i="1"/>
  <c r="L33" i="1" s="1"/>
  <c r="J33" i="1"/>
  <c r="N32" i="1"/>
  <c r="M32" i="1"/>
  <c r="L32" i="1"/>
  <c r="K32" i="1"/>
  <c r="J32" i="1"/>
  <c r="N31" i="1"/>
  <c r="M31" i="1"/>
  <c r="K31" i="1"/>
  <c r="J31" i="1"/>
  <c r="L31" i="1" s="1"/>
  <c r="N30" i="1"/>
  <c r="M30" i="1"/>
  <c r="K30" i="1"/>
  <c r="J30" i="1"/>
  <c r="L30" i="1" s="1"/>
  <c r="N29" i="1"/>
  <c r="M29" i="1"/>
  <c r="K29" i="1"/>
  <c r="L29" i="1" s="1"/>
  <c r="J29" i="1"/>
  <c r="N28" i="1"/>
  <c r="M28" i="1"/>
  <c r="L28" i="1"/>
  <c r="K28" i="1"/>
  <c r="J28" i="1"/>
  <c r="N27" i="1"/>
  <c r="M27" i="1"/>
  <c r="K27" i="1"/>
  <c r="J27" i="1"/>
  <c r="L27" i="1" s="1"/>
  <c r="N26" i="1"/>
  <c r="M26" i="1"/>
  <c r="K26" i="1"/>
  <c r="J26" i="1"/>
  <c r="L26" i="1" s="1"/>
  <c r="N25" i="1"/>
  <c r="M25" i="1"/>
  <c r="K25" i="1"/>
  <c r="L25" i="1" s="1"/>
  <c r="J25" i="1"/>
  <c r="N24" i="1"/>
  <c r="M24" i="1"/>
  <c r="L24" i="1"/>
  <c r="K24" i="1"/>
  <c r="J24" i="1"/>
  <c r="N23" i="1"/>
  <c r="M23" i="1"/>
  <c r="K23" i="1"/>
  <c r="J23" i="1"/>
  <c r="L23" i="1" s="1"/>
  <c r="N22" i="1"/>
  <c r="M22" i="1"/>
  <c r="K22" i="1"/>
  <c r="J22" i="1"/>
  <c r="L22" i="1" s="1"/>
  <c r="N21" i="1"/>
  <c r="M21" i="1"/>
  <c r="K21" i="1"/>
  <c r="L21" i="1" s="1"/>
  <c r="J21" i="1"/>
  <c r="N20" i="1"/>
  <c r="M20" i="1"/>
  <c r="L20" i="1"/>
  <c r="K20" i="1"/>
  <c r="J20" i="1"/>
  <c r="N19" i="1"/>
  <c r="M19" i="1"/>
  <c r="K19" i="1"/>
  <c r="J19" i="1"/>
  <c r="L19" i="1" s="1"/>
  <c r="N18" i="1"/>
  <c r="M18" i="1"/>
  <c r="K18" i="1"/>
  <c r="J18" i="1"/>
  <c r="L18" i="1" s="1"/>
  <c r="N17" i="1"/>
  <c r="M17" i="1"/>
  <c r="K17" i="1"/>
  <c r="L17" i="1" s="1"/>
  <c r="J17" i="1"/>
  <c r="N16" i="1"/>
  <c r="M16" i="1"/>
  <c r="L16" i="1"/>
  <c r="K16" i="1"/>
  <c r="J16" i="1"/>
  <c r="N15" i="1"/>
  <c r="M15" i="1"/>
  <c r="K15" i="1"/>
  <c r="J15" i="1"/>
  <c r="L15" i="1" s="1"/>
  <c r="N14" i="1"/>
  <c r="M14" i="1"/>
  <c r="K14" i="1"/>
  <c r="J14" i="1"/>
  <c r="L14" i="1" s="1"/>
  <c r="N13" i="1"/>
  <c r="M13" i="1"/>
  <c r="K13" i="1"/>
  <c r="L13" i="1" s="1"/>
  <c r="J13" i="1"/>
  <c r="N12" i="1"/>
  <c r="M12" i="1"/>
  <c r="L12" i="1"/>
  <c r="K12" i="1"/>
  <c r="J12" i="1"/>
  <c r="N11" i="1"/>
  <c r="M11" i="1"/>
  <c r="K11" i="1"/>
  <c r="J11" i="1"/>
  <c r="L11" i="1" s="1"/>
  <c r="N10" i="1"/>
  <c r="M10" i="1"/>
  <c r="K10" i="1"/>
  <c r="J10" i="1"/>
  <c r="L10" i="1" s="1"/>
  <c r="N9" i="1"/>
  <c r="M9" i="1"/>
  <c r="K9" i="1"/>
  <c r="L9" i="1" s="1"/>
  <c r="J9" i="1"/>
  <c r="N8" i="1"/>
  <c r="M8" i="1"/>
  <c r="L8" i="1"/>
  <c r="K8" i="1"/>
  <c r="J8" i="1"/>
  <c r="N7" i="1"/>
  <c r="M7" i="1"/>
  <c r="K7" i="1"/>
  <c r="J7" i="1"/>
  <c r="L7" i="1" s="1"/>
  <c r="N6" i="1"/>
  <c r="M6" i="1"/>
  <c r="K6" i="1"/>
  <c r="J6" i="1"/>
  <c r="L6" i="1" s="1"/>
  <c r="N5" i="1"/>
  <c r="M5" i="1"/>
  <c r="K5" i="1"/>
  <c r="L5" i="1" s="1"/>
  <c r="J5" i="1"/>
  <c r="N4" i="1"/>
  <c r="M4" i="1"/>
  <c r="L4" i="1"/>
  <c r="K4" i="1"/>
  <c r="J4" i="1"/>
  <c r="N3" i="1"/>
  <c r="M3" i="1"/>
  <c r="K3" i="1"/>
  <c r="J3" i="1"/>
  <c r="L3" i="1" s="1"/>
  <c r="N2" i="1"/>
  <c r="M2" i="1"/>
  <c r="K2" i="1"/>
  <c r="J2" i="1"/>
  <c r="L2" i="1" s="1"/>
  <c r="L62" i="6" l="1"/>
  <c r="C6" i="8"/>
  <c r="B6" i="8"/>
  <c r="D6" i="8" s="1"/>
  <c r="C7" i="8"/>
  <c r="B7" i="8"/>
  <c r="C5" i="8"/>
  <c r="B5" i="8"/>
  <c r="C8" i="8"/>
  <c r="B8" i="8"/>
  <c r="D8" i="8" s="1"/>
  <c r="L242" i="7"/>
  <c r="J62" i="6"/>
  <c r="J242" i="7"/>
  <c r="J10" i="8"/>
  <c r="C13" i="8"/>
  <c r="K62" i="6"/>
  <c r="I6" i="8"/>
  <c r="N57" i="6"/>
  <c r="J6" i="8"/>
  <c r="I13" i="8"/>
  <c r="K13" i="8" s="1"/>
  <c r="C15" i="8"/>
  <c r="D15" i="8" s="1"/>
  <c r="O57" i="6"/>
  <c r="I8" i="8"/>
  <c r="I11" i="8"/>
  <c r="J13" i="8"/>
  <c r="N59" i="6"/>
  <c r="J8" i="8"/>
  <c r="J11" i="8"/>
  <c r="I15" i="8"/>
  <c r="N54" i="6"/>
  <c r="O59" i="6"/>
  <c r="J15" i="8"/>
  <c r="O54" i="6"/>
  <c r="N61" i="6"/>
  <c r="I5" i="8"/>
  <c r="B14" i="8"/>
  <c r="D14" i="8" s="1"/>
  <c r="N56" i="6"/>
  <c r="O61" i="6"/>
  <c r="J5" i="8"/>
  <c r="I9" i="8"/>
  <c r="K9" i="8" s="1"/>
  <c r="I12" i="8"/>
  <c r="K12" i="8" s="1"/>
  <c r="C14" i="8"/>
  <c r="O56" i="6"/>
  <c r="I7" i="8"/>
  <c r="K7" i="8" s="1"/>
  <c r="J9" i="8"/>
  <c r="J12" i="8"/>
  <c r="I16" i="8"/>
  <c r="K38" i="5"/>
  <c r="L38" i="5" s="1"/>
  <c r="J7" i="8"/>
  <c r="I14" i="8"/>
  <c r="J16" i="8"/>
  <c r="O58" i="6"/>
  <c r="P58" i="6" s="1"/>
  <c r="J14" i="8"/>
  <c r="N60" i="6"/>
  <c r="P60" i="6" s="1"/>
  <c r="I10" i="8"/>
  <c r="K10" i="8" s="1"/>
  <c r="I17" i="8" l="1"/>
  <c r="D5" i="8"/>
  <c r="D9" i="8" s="1"/>
  <c r="B9" i="8"/>
  <c r="C9" i="8"/>
  <c r="P57" i="6"/>
  <c r="D13" i="8"/>
  <c r="D16" i="8" s="1"/>
  <c r="C16" i="8"/>
  <c r="J17" i="8"/>
  <c r="B16" i="8"/>
  <c r="P54" i="6"/>
  <c r="K15" i="8"/>
  <c r="K6" i="8"/>
  <c r="D7" i="8"/>
  <c r="K14" i="8"/>
  <c r="P59" i="6"/>
  <c r="K11" i="8"/>
  <c r="P56" i="6"/>
  <c r="K5" i="8"/>
  <c r="K8" i="8"/>
  <c r="K16" i="8"/>
  <c r="P61" i="6"/>
  <c r="K17" i="8" l="1"/>
</calcChain>
</file>

<file path=xl/sharedStrings.xml><?xml version="1.0" encoding="utf-8"?>
<sst xmlns="http://schemas.openxmlformats.org/spreadsheetml/2006/main" count="4032" uniqueCount="558">
  <si>
    <t>Screenshot_ID</t>
  </si>
  <si>
    <t>LLM</t>
  </si>
  <si>
    <t>ID</t>
  </si>
  <si>
    <t>Prompt</t>
  </si>
  <si>
    <t>TP</t>
  </si>
  <si>
    <t>FP</t>
  </si>
  <si>
    <t>FN</t>
  </si>
  <si>
    <t>Predicted</t>
  </si>
  <si>
    <t>Actual</t>
  </si>
  <si>
    <t>Precision</t>
  </si>
  <si>
    <t>Recall</t>
  </si>
  <si>
    <t>F1</t>
  </si>
  <si>
    <t>PredictedWert</t>
  </si>
  <si>
    <t>ActualWert</t>
  </si>
  <si>
    <t>Category View</t>
  </si>
  <si>
    <t>GPT-4o</t>
  </si>
  <si>
    <t>CG_CW_UT01</t>
  </si>
  <si>
    <t>A-SwiftUI</t>
  </si>
  <si>
    <t>CG_CW_UT02</t>
  </si>
  <si>
    <t>A-General</t>
  </si>
  <si>
    <t>CG_CW_UT03</t>
  </si>
  <si>
    <t>B</t>
  </si>
  <si>
    <t>CG_CW_UT04</t>
  </si>
  <si>
    <t>C</t>
  </si>
  <si>
    <t>Legende</t>
  </si>
  <si>
    <t>Claude 3.5</t>
  </si>
  <si>
    <t>CG_CW_UT05</t>
  </si>
  <si>
    <t>Anzahl der Befunde aus der Ground Truth</t>
  </si>
  <si>
    <t>CG_CW_UT06</t>
  </si>
  <si>
    <t>Anzahl der Befunde aus LLM-Test</t>
  </si>
  <si>
    <t>CG_CW_UT07</t>
  </si>
  <si>
    <t>TP (True Positives)</t>
  </si>
  <si>
    <t>Befunde, die korrekt ein echtes Problem aus der Ground Truth erkennen</t>
  </si>
  <si>
    <t>→ Das LLM erkennt ein Problem und dieses Problem ist auch wirklich im „Ground Truth“ vorhanden.</t>
  </si>
  <si>
    <t>CG_CW_UT08</t>
  </si>
  <si>
    <t>FP (False Positives)</t>
  </si>
  <si>
    <t>Befunde, die kein echtes Problem aus der Ground Truth abdecken</t>
  </si>
  <si>
    <t>→ Das LLM meldet etwas als Problem, aber in Wirklichkeit ist es kein echtes Problem.</t>
  </si>
  <si>
    <t>Grok 4</t>
  </si>
  <si>
    <t>CG_CW_UT09</t>
  </si>
  <si>
    <t>FN (False Negatives)</t>
  </si>
  <si>
    <t>Echte Probleme, die in der Evaluation nicht erkannt wurden</t>
  </si>
  <si>
    <t>→ Ein echtes Problem wurde in der Evaluation gefunden, aber das LLM hat es nicht erkannt.</t>
  </si>
  <si>
    <t>CG_CW_UT10</t>
  </si>
  <si>
    <t>CG_CW_UT11</t>
  </si>
  <si>
    <t>CG_CW_UT12</t>
  </si>
  <si>
    <t>Setup View</t>
  </si>
  <si>
    <t>CG_SV_UE01</t>
  </si>
  <si>
    <t>CG_SV_UE02</t>
  </si>
  <si>
    <t>CG_SV_UE03</t>
  </si>
  <si>
    <t>CG_SV_UE04</t>
  </si>
  <si>
    <t>CG_SV_UE05</t>
  </si>
  <si>
    <t>CG_SV_UE06</t>
  </si>
  <si>
    <t>CG_SV_UE07</t>
  </si>
  <si>
    <t>CG_SV_UE08</t>
  </si>
  <si>
    <t>CG_SV_UE09</t>
  </si>
  <si>
    <t>CG_SV_UE10</t>
  </si>
  <si>
    <t>CG_SV_UE11</t>
  </si>
  <si>
    <t>CG_SV_UE12</t>
  </si>
  <si>
    <t>Quiz View</t>
  </si>
  <si>
    <t>CG_QV_UE01</t>
  </si>
  <si>
    <t>CG_QV_UE02</t>
  </si>
  <si>
    <t>CG_QV_UE03</t>
  </si>
  <si>
    <t>CG_QV_UE04</t>
  </si>
  <si>
    <t>CG_QV_UE05</t>
  </si>
  <si>
    <t>CG_QV_UE06</t>
  </si>
  <si>
    <t>CG_QV_UE07</t>
  </si>
  <si>
    <t>CG_QV_UE08</t>
  </si>
  <si>
    <t>CG_QV_UE09</t>
  </si>
  <si>
    <t>CG_QV_UE10</t>
  </si>
  <si>
    <t>CG_QV_UE11</t>
  </si>
  <si>
    <t>CG_QV_UE12</t>
  </si>
  <si>
    <t>Score View</t>
  </si>
  <si>
    <t>CG_SVW_UE01</t>
  </si>
  <si>
    <t>CG_SVW_UE02</t>
  </si>
  <si>
    <t>CG_SVW_UE03</t>
  </si>
  <si>
    <t>CG_SVW_UE04</t>
  </si>
  <si>
    <t>CG_SVW_UE05</t>
  </si>
  <si>
    <t>CG_SVW_UE06</t>
  </si>
  <si>
    <t>CG_SVW_UE07</t>
  </si>
  <si>
    <t>CG_SVW_UE08</t>
  </si>
  <si>
    <t>CG_SVW_UE09</t>
  </si>
  <si>
    <t>CG_SVW_UE10</t>
  </si>
  <si>
    <t>CG_SVW_UE11</t>
  </si>
  <si>
    <t>CG_SVW_UE12</t>
  </si>
  <si>
    <t>Ergebnis</t>
  </si>
  <si>
    <t>Durchschnitt je LLM-Modell</t>
  </si>
  <si>
    <t>Durchschnitt je Promptvariante</t>
  </si>
  <si>
    <t>Durchschnitt je LLM x Prompt</t>
  </si>
  <si>
    <t>Kategorie</t>
  </si>
  <si>
    <t>CG_CW_UE01</t>
  </si>
  <si>
    <t>CG_CW_UE02</t>
  </si>
  <si>
    <t>CG_CW_UE03</t>
  </si>
  <si>
    <t>CG_CW_UE04</t>
  </si>
  <si>
    <t>CG_CW_UE05</t>
  </si>
  <si>
    <t>CG_CW_UE06</t>
  </si>
  <si>
    <t>CG_CW_UE07</t>
  </si>
  <si>
    <t>CG_CW_UE08</t>
  </si>
  <si>
    <t>CG_CW_UE09</t>
  </si>
  <si>
    <t>CG_CW_UE10</t>
  </si>
  <si>
    <t>CG_CW_UE11</t>
  </si>
  <si>
    <t>CG_CW_UE12</t>
  </si>
  <si>
    <t>List View</t>
  </si>
  <si>
    <t>TD_S_UT1</t>
  </si>
  <si>
    <t>TD_S_UT2</t>
  </si>
  <si>
    <t>TD_S_UT3</t>
  </si>
  <si>
    <t>TD_S_UT4</t>
  </si>
  <si>
    <t>TD_S_UT5</t>
  </si>
  <si>
    <t>TD_S_UT6</t>
  </si>
  <si>
    <t>TD_S_UT7</t>
  </si>
  <si>
    <t>TD_S_UT8</t>
  </si>
  <si>
    <t>TD_S_UT9</t>
  </si>
  <si>
    <t>TD_S_UT10</t>
  </si>
  <si>
    <t>TD_S_UT11</t>
  </si>
  <si>
    <t>TD_S_UT12</t>
  </si>
  <si>
    <t>Task Detail View</t>
  </si>
  <si>
    <t>TD_S_UT13</t>
  </si>
  <si>
    <t>TD_S_UT14</t>
  </si>
  <si>
    <t>TD_S_UT15</t>
  </si>
  <si>
    <t>TD_S_UT16</t>
  </si>
  <si>
    <t>TD_S_UT17</t>
  </si>
  <si>
    <t>TD_S_UT18</t>
  </si>
  <si>
    <t>TD_S_UT19</t>
  </si>
  <si>
    <t>TD_S_UT20</t>
  </si>
  <si>
    <t>TD_S_UT21</t>
  </si>
  <si>
    <t>TD_S_UT22</t>
  </si>
  <si>
    <t>TD_S_UT23</t>
  </si>
  <si>
    <t>TD_S_UT24</t>
  </si>
  <si>
    <t>TD_S_UE1</t>
  </si>
  <si>
    <t>TD_S_UE2</t>
  </si>
  <si>
    <t>TD_S_UE3</t>
  </si>
  <si>
    <t>TD_S_UE4</t>
  </si>
  <si>
    <t>TD_S_UE5</t>
  </si>
  <si>
    <t>TD_S_UE6</t>
  </si>
  <si>
    <t>TD_S_UE7</t>
  </si>
  <si>
    <t>TD_S_UE8</t>
  </si>
  <si>
    <t>TD_S_UE9</t>
  </si>
  <si>
    <t>TD_S_UE10</t>
  </si>
  <si>
    <t>TD_S_UE11</t>
  </si>
  <si>
    <t>TD_S_UE12</t>
  </si>
  <si>
    <t>Item Detail View</t>
  </si>
  <si>
    <t>TD_S_UE13</t>
  </si>
  <si>
    <t>TD_S_UE14</t>
  </si>
  <si>
    <t>TD_S_UE15</t>
  </si>
  <si>
    <t>TD_S_UE16</t>
  </si>
  <si>
    <t>TD_S_UE17</t>
  </si>
  <si>
    <t>TD_S_UE18</t>
  </si>
  <si>
    <t>TD_S_UE19</t>
  </si>
  <si>
    <t>TD_S_UE20</t>
  </si>
  <si>
    <t>TD_S_UE21</t>
  </si>
  <si>
    <t>TD_S_UE22</t>
  </si>
  <si>
    <t>TD_S_UE23</t>
  </si>
  <si>
    <t>TD_S_UE24</t>
  </si>
  <si>
    <t>Dashboard View</t>
  </si>
  <si>
    <t>BD_D1</t>
  </si>
  <si>
    <t>BD_D2</t>
  </si>
  <si>
    <t>BD_D3</t>
  </si>
  <si>
    <t>BD_D4</t>
  </si>
  <si>
    <t>BD_D5</t>
  </si>
  <si>
    <t>BD_D6</t>
  </si>
  <si>
    <t>BD_D7</t>
  </si>
  <si>
    <t>BD_D8</t>
  </si>
  <si>
    <t>BD_D9</t>
  </si>
  <si>
    <t>Hinzufuegen View</t>
  </si>
  <si>
    <t>BD_H1</t>
  </si>
  <si>
    <t>BD_H2</t>
  </si>
  <si>
    <t>BD_H3</t>
  </si>
  <si>
    <t>BD_H4</t>
  </si>
  <si>
    <t>BD_H5</t>
  </si>
  <si>
    <t>BD_H6</t>
  </si>
  <si>
    <t>BD_H7</t>
  </si>
  <si>
    <t>BD_H8</t>
  </si>
  <si>
    <t>BD_H9</t>
  </si>
  <si>
    <t>Ausgaben View</t>
  </si>
  <si>
    <t>BD_A1</t>
  </si>
  <si>
    <t>BD_A2</t>
  </si>
  <si>
    <t>BD_A3</t>
  </si>
  <si>
    <t>BD_A4</t>
  </si>
  <si>
    <t>BD_A5</t>
  </si>
  <si>
    <t>BD_A6</t>
  </si>
  <si>
    <t>BD_A7</t>
  </si>
  <si>
    <t>BD_A8</t>
  </si>
  <si>
    <t>BD_A9</t>
  </si>
  <si>
    <t>Einstellungen View</t>
  </si>
  <si>
    <t>BD_E1</t>
  </si>
  <si>
    <t>BD_E2</t>
  </si>
  <si>
    <t>BD_E3</t>
  </si>
  <si>
    <t>BD_E4</t>
  </si>
  <si>
    <t>BD_E5</t>
  </si>
  <si>
    <t>BD_E6</t>
  </si>
  <si>
    <t>BD_E7</t>
  </si>
  <si>
    <t>BD_E8</t>
  </si>
  <si>
    <t>BD_E9</t>
  </si>
  <si>
    <t>1_AktuellesWetterView</t>
  </si>
  <si>
    <t>S_W01</t>
  </si>
  <si>
    <t>S_W02</t>
  </si>
  <si>
    <t>S_W03</t>
  </si>
  <si>
    <t>S_W04</t>
  </si>
  <si>
    <t>S_W05</t>
  </si>
  <si>
    <t>S_W06</t>
  </si>
  <si>
    <t>S_W07</t>
  </si>
  <si>
    <t>S_W08</t>
  </si>
  <si>
    <t>S_W09</t>
  </si>
  <si>
    <t>S_W10</t>
  </si>
  <si>
    <t>S_W11</t>
  </si>
  <si>
    <t>S_W12</t>
  </si>
  <si>
    <t>2_VorhersageView</t>
  </si>
  <si>
    <t>S_V01</t>
  </si>
  <si>
    <t>S_V02</t>
  </si>
  <si>
    <t>S_V03</t>
  </si>
  <si>
    <t>S_V04</t>
  </si>
  <si>
    <t>S_V05</t>
  </si>
  <si>
    <t>S_V06</t>
  </si>
  <si>
    <t>S_V07</t>
  </si>
  <si>
    <t>S_V08</t>
  </si>
  <si>
    <t>S_V09</t>
  </si>
  <si>
    <t>S_V10</t>
  </si>
  <si>
    <t>S_V11</t>
  </si>
  <si>
    <t>S_V12</t>
  </si>
  <si>
    <t>3_KartenView</t>
  </si>
  <si>
    <t>S_K01</t>
  </si>
  <si>
    <t>S_K02</t>
  </si>
  <si>
    <t>S_K03</t>
  </si>
  <si>
    <t>S_K04</t>
  </si>
  <si>
    <t>S_K05</t>
  </si>
  <si>
    <t>S_K06</t>
  </si>
  <si>
    <t>S_K07</t>
  </si>
  <si>
    <t>S_K08</t>
  </si>
  <si>
    <t>S_K09</t>
  </si>
  <si>
    <t>S_K10</t>
  </si>
  <si>
    <t>S_K11</t>
  </si>
  <si>
    <t>S_K12</t>
  </si>
  <si>
    <t>4_DetailsView</t>
  </si>
  <si>
    <t>S_D01</t>
  </si>
  <si>
    <t>S_D02</t>
  </si>
  <si>
    <t>S_D03</t>
  </si>
  <si>
    <t>S_D04</t>
  </si>
  <si>
    <t>S_D05</t>
  </si>
  <si>
    <t>S_D06</t>
  </si>
  <si>
    <t>S_D07</t>
  </si>
  <si>
    <t>S_D08</t>
  </si>
  <si>
    <t>S_D09</t>
  </si>
  <si>
    <t>S_D10</t>
  </si>
  <si>
    <t>S_D11</t>
  </si>
  <si>
    <t>S_D12</t>
  </si>
  <si>
    <t>5_EinstellungenView</t>
  </si>
  <si>
    <t>S_E01</t>
  </si>
  <si>
    <t>S_E02</t>
  </si>
  <si>
    <t>S_E03</t>
  </si>
  <si>
    <t>S_E04</t>
  </si>
  <si>
    <t>S_E05</t>
  </si>
  <si>
    <t>S_E06</t>
  </si>
  <si>
    <t>S_E07</t>
  </si>
  <si>
    <t>S_E08</t>
  </si>
  <si>
    <t>S_E09</t>
  </si>
  <si>
    <t>S_E10</t>
  </si>
  <si>
    <t>S_E11</t>
  </si>
  <si>
    <t>S_E12</t>
  </si>
  <si>
    <t>Mittelwert von Precision</t>
  </si>
  <si>
    <t>Mittelwert von Recall</t>
  </si>
  <si>
    <t>Mittelwert von F1</t>
  </si>
  <si>
    <t>Ergebnisse</t>
  </si>
  <si>
    <t>Gesamtdurchschnit je nach Prompt</t>
  </si>
  <si>
    <t>Gesamtdurchschnitt LLM x Prompt</t>
  </si>
  <si>
    <t>LLM × Prompt</t>
  </si>
  <si>
    <t>Gesamtdurchschnit je nach LLM</t>
  </si>
  <si>
    <t>Farbcode</t>
  </si>
  <si>
    <t>Bedeutung</t>
  </si>
  <si>
    <t>Precision (Quelle)</t>
  </si>
  <si>
    <t>Recall (Quelle)</t>
  </si>
  <si>
    <t>F1 (Quelle)</t>
  </si>
  <si>
    <t>Zielzellen in 'Durchschnittsergebnisse Gesamt'</t>
  </si>
  <si>
    <t>Ziel-Zelle</t>
  </si>
  <si>
    <t>Typ</t>
  </si>
  <si>
    <t>Metrik</t>
  </si>
  <si>
    <t>Quell-Sheet</t>
  </si>
  <si>
    <t>Quell-Zelle</t>
  </si>
  <si>
    <t>Durchschnittsergebnisse Gesamt!B5</t>
  </si>
  <si>
    <t>PROMPT</t>
  </si>
  <si>
    <t>QG(UT)</t>
  </si>
  <si>
    <t>G55</t>
  </si>
  <si>
    <t>QG(UE)</t>
  </si>
  <si>
    <t>TDL(UT)</t>
  </si>
  <si>
    <t>G31</t>
  </si>
  <si>
    <t>TDL(UE)</t>
  </si>
  <si>
    <t>BTA(Selbst gemacht)</t>
  </si>
  <si>
    <t>G42</t>
  </si>
  <si>
    <t>WA(Selbst gemacht)</t>
  </si>
  <si>
    <t>G67</t>
  </si>
  <si>
    <t>Durchschnittsergebnisse Gesamt!C5</t>
  </si>
  <si>
    <t>H55</t>
  </si>
  <si>
    <t>H31</t>
  </si>
  <si>
    <t>H42</t>
  </si>
  <si>
    <t>H67</t>
  </si>
  <si>
    <t>Durchschnittsergebnisse Gesamt!D5</t>
  </si>
  <si>
    <t>I55</t>
  </si>
  <si>
    <t>I31</t>
  </si>
  <si>
    <t>I42</t>
  </si>
  <si>
    <t>I67</t>
  </si>
  <si>
    <t>Durchschnittsergebnisse Gesamt!B6</t>
  </si>
  <si>
    <t>G54</t>
  </si>
  <si>
    <t>G30</t>
  </si>
  <si>
    <t>G66</t>
  </si>
  <si>
    <t>Durchschnittsergebnisse Gesamt!C6</t>
  </si>
  <si>
    <t>H54</t>
  </si>
  <si>
    <t>H30</t>
  </si>
  <si>
    <t>H66</t>
  </si>
  <si>
    <t>Durchschnittsergebnisse Gesamt!D6</t>
  </si>
  <si>
    <t>I54</t>
  </si>
  <si>
    <t>I30</t>
  </si>
  <si>
    <t>I66</t>
  </si>
  <si>
    <t>Durchschnittsergebnisse Gesamt!B7</t>
  </si>
  <si>
    <t>G56</t>
  </si>
  <si>
    <t>G32</t>
  </si>
  <si>
    <t>G43</t>
  </si>
  <si>
    <t>G68</t>
  </si>
  <si>
    <t>Durchschnittsergebnisse Gesamt!C7</t>
  </si>
  <si>
    <t>H56</t>
  </si>
  <si>
    <t>H32</t>
  </si>
  <si>
    <t>H43</t>
  </si>
  <si>
    <t>H68</t>
  </si>
  <si>
    <t>Durchschnittsergebnisse Gesamt!D7</t>
  </si>
  <si>
    <t>I56</t>
  </si>
  <si>
    <t>I32</t>
  </si>
  <si>
    <t>I43</t>
  </si>
  <si>
    <t>I68</t>
  </si>
  <si>
    <t>Durchschnittsergebnisse Gesamt!B8</t>
  </si>
  <si>
    <t>G57</t>
  </si>
  <si>
    <t>G33</t>
  </si>
  <si>
    <t>G44</t>
  </si>
  <si>
    <t>G69</t>
  </si>
  <si>
    <t>Durchschnittsergebnisse Gesamt!C8</t>
  </si>
  <si>
    <t>H57</t>
  </si>
  <si>
    <t>H33</t>
  </si>
  <si>
    <t>H44</t>
  </si>
  <si>
    <t>H69</t>
  </si>
  <si>
    <t>Durchschnittsergebnisse Gesamt!D8</t>
  </si>
  <si>
    <t>I57</t>
  </si>
  <si>
    <t>I33</t>
  </si>
  <si>
    <t>I44</t>
  </si>
  <si>
    <t>I69</t>
  </si>
  <si>
    <t>Durchschnittsergebnisse Gesamt!B13</t>
  </si>
  <si>
    <t>B55</t>
  </si>
  <si>
    <t>B31</t>
  </si>
  <si>
    <t>B43</t>
  </si>
  <si>
    <t>B67</t>
  </si>
  <si>
    <t>Durchschnittsergebnisse Gesamt!C13</t>
  </si>
  <si>
    <t>C55</t>
  </si>
  <si>
    <t>C31</t>
  </si>
  <si>
    <t>C43</t>
  </si>
  <si>
    <t>C67</t>
  </si>
  <si>
    <t>Durchschnittsergebnisse Gesamt!D13</t>
  </si>
  <si>
    <t>D55</t>
  </si>
  <si>
    <t>D31</t>
  </si>
  <si>
    <t>D43</t>
  </si>
  <si>
    <t>D67</t>
  </si>
  <si>
    <t>Durchschnittsergebnisse Gesamt!B14</t>
  </si>
  <si>
    <t>B54</t>
  </si>
  <si>
    <t>B30</t>
  </si>
  <si>
    <t>B42</t>
  </si>
  <si>
    <t>B66</t>
  </si>
  <si>
    <t>Durchschnittsergebnisse Gesamt!C14</t>
  </si>
  <si>
    <t>C54</t>
  </si>
  <si>
    <t>C30</t>
  </si>
  <si>
    <t>C42</t>
  </si>
  <si>
    <t>C66</t>
  </si>
  <si>
    <t>Durchschnittsergebnisse Gesamt!D14</t>
  </si>
  <si>
    <t>D54</t>
  </si>
  <si>
    <t>D30</t>
  </si>
  <si>
    <t>D42</t>
  </si>
  <si>
    <t>D66</t>
  </si>
  <si>
    <t>Durchschnittsergebnisse Gesamt!B15</t>
  </si>
  <si>
    <t>B56</t>
  </si>
  <si>
    <t>B32</t>
  </si>
  <si>
    <t>B44</t>
  </si>
  <si>
    <t>B68</t>
  </si>
  <si>
    <t>Durchschnittsergebnisse Gesamt!C15</t>
  </si>
  <si>
    <t>C56</t>
  </si>
  <si>
    <t>C32</t>
  </si>
  <si>
    <t>C44</t>
  </si>
  <si>
    <t>C68</t>
  </si>
  <si>
    <t>Durchschnittsergebnisse Gesamt!D15</t>
  </si>
  <si>
    <t>D56</t>
  </si>
  <si>
    <t>D32</t>
  </si>
  <si>
    <t>D44</t>
  </si>
  <si>
    <t>D68</t>
  </si>
  <si>
    <t>Durchschnittsergebnisse Gesamt!I5</t>
  </si>
  <si>
    <t>LLM_X_PROMPT</t>
  </si>
  <si>
    <t>N54</t>
  </si>
  <si>
    <t>N30</t>
  </si>
  <si>
    <t>Q42</t>
  </si>
  <si>
    <t>N66</t>
  </si>
  <si>
    <t>Durchschnittsergebnisse Gesamt!J5</t>
  </si>
  <si>
    <t>O54</t>
  </si>
  <si>
    <t>O30</t>
  </si>
  <si>
    <t>R42</t>
  </si>
  <si>
    <t>O66</t>
  </si>
  <si>
    <t>Durchschnittsergebnisse Gesamt!K5</t>
  </si>
  <si>
    <t>P54</t>
  </si>
  <si>
    <t>P30</t>
  </si>
  <si>
    <t>S42</t>
  </si>
  <si>
    <t>P66</t>
  </si>
  <si>
    <t>Durchschnittsergebnisse Gesamt!I6</t>
  </si>
  <si>
    <t>N55</t>
  </si>
  <si>
    <t>N31</t>
  </si>
  <si>
    <t>N67</t>
  </si>
  <si>
    <t>Durchschnittsergebnisse Gesamt!J6</t>
  </si>
  <si>
    <t>O55</t>
  </si>
  <si>
    <t>O31</t>
  </si>
  <si>
    <t>O67</t>
  </si>
  <si>
    <t>Durchschnittsergebnisse Gesamt!K6</t>
  </si>
  <si>
    <t>P55</t>
  </si>
  <si>
    <t>P31</t>
  </si>
  <si>
    <t>P67</t>
  </si>
  <si>
    <t>Durchschnittsergebnisse Gesamt!I7</t>
  </si>
  <si>
    <t>N56</t>
  </si>
  <si>
    <t>N32</t>
  </si>
  <si>
    <t>Q43</t>
  </si>
  <si>
    <t>N68</t>
  </si>
  <si>
    <t>Durchschnittsergebnisse Gesamt!J7</t>
  </si>
  <si>
    <t>O56</t>
  </si>
  <si>
    <t>O32</t>
  </si>
  <si>
    <t>R43</t>
  </si>
  <si>
    <t>O68</t>
  </si>
  <si>
    <t>Durchschnittsergebnisse Gesamt!K7</t>
  </si>
  <si>
    <t>P56</t>
  </si>
  <si>
    <t>P32</t>
  </si>
  <si>
    <t>S43</t>
  </si>
  <si>
    <t>P68</t>
  </si>
  <si>
    <t>Durchschnittsergebnisse Gesamt!I8</t>
  </si>
  <si>
    <t>N57</t>
  </si>
  <si>
    <t>N33</t>
  </si>
  <si>
    <t>Q44</t>
  </si>
  <si>
    <t>N69</t>
  </si>
  <si>
    <t>Durchschnittsergebnisse Gesamt!J8</t>
  </si>
  <si>
    <t>O57</t>
  </si>
  <si>
    <t>O33</t>
  </si>
  <si>
    <t>R44</t>
  </si>
  <si>
    <t>O69</t>
  </si>
  <si>
    <t>Durchschnittsergebnisse Gesamt!K8</t>
  </si>
  <si>
    <t>P57</t>
  </si>
  <si>
    <t>P33</t>
  </si>
  <si>
    <t>S44</t>
  </si>
  <si>
    <t>P69</t>
  </si>
  <si>
    <t>Durchschnittsergebnisse Gesamt!I9</t>
  </si>
  <si>
    <t>N58</t>
  </si>
  <si>
    <t>N34</t>
  </si>
  <si>
    <t>Q45</t>
  </si>
  <si>
    <t>N70</t>
  </si>
  <si>
    <t>Durchschnittsergebnisse Gesamt!J9</t>
  </si>
  <si>
    <t>O58</t>
  </si>
  <si>
    <t>O34</t>
  </si>
  <si>
    <t>R45</t>
  </si>
  <si>
    <t>O70</t>
  </si>
  <si>
    <t>Durchschnittsergebnisse Gesamt!K9</t>
  </si>
  <si>
    <t>P58</t>
  </si>
  <si>
    <t>P34</t>
  </si>
  <si>
    <t>S45</t>
  </si>
  <si>
    <t>P70</t>
  </si>
  <si>
    <t>Durchschnittsergebnisse Gesamt!I10</t>
  </si>
  <si>
    <t>N59</t>
  </si>
  <si>
    <t>N35</t>
  </si>
  <si>
    <t>N71</t>
  </si>
  <si>
    <t>Durchschnittsergebnisse Gesamt!J10</t>
  </si>
  <si>
    <t>O59</t>
  </si>
  <si>
    <t>O35</t>
  </si>
  <si>
    <t>O71</t>
  </si>
  <si>
    <t>Durchschnittsergebnisse Gesamt!K10</t>
  </si>
  <si>
    <t>P59</t>
  </si>
  <si>
    <t>P35</t>
  </si>
  <si>
    <t>P71</t>
  </si>
  <si>
    <t>Durchschnittsergebnisse Gesamt!I11</t>
  </si>
  <si>
    <t>N60</t>
  </si>
  <si>
    <t>N36</t>
  </si>
  <si>
    <t>Q46</t>
  </si>
  <si>
    <t>N72</t>
  </si>
  <si>
    <t>Durchschnittsergebnisse Gesamt!J11</t>
  </si>
  <si>
    <t>O60</t>
  </si>
  <si>
    <t>O36</t>
  </si>
  <si>
    <t>R46</t>
  </si>
  <si>
    <t>O72</t>
  </si>
  <si>
    <t>Durchschnittsergebnisse Gesamt!K11</t>
  </si>
  <si>
    <t>P60</t>
  </si>
  <si>
    <t>P36</t>
  </si>
  <si>
    <t>S46</t>
  </si>
  <si>
    <t>P72</t>
  </si>
  <si>
    <t>Durchschnittsergebnisse Gesamt!I12</t>
  </si>
  <si>
    <t>N61</t>
  </si>
  <si>
    <t>N37</t>
  </si>
  <si>
    <t>Q47</t>
  </si>
  <si>
    <t>N73</t>
  </si>
  <si>
    <t>Durchschnittsergebnisse Gesamt!J12</t>
  </si>
  <si>
    <t>O61</t>
  </si>
  <si>
    <t>O37</t>
  </si>
  <si>
    <t>R47</t>
  </si>
  <si>
    <t>O73</t>
  </si>
  <si>
    <t>Durchschnittsergebnisse Gesamt!K12</t>
  </si>
  <si>
    <t>P61</t>
  </si>
  <si>
    <t>P37</t>
  </si>
  <si>
    <t>S47</t>
  </si>
  <si>
    <t>P73</t>
  </si>
  <si>
    <t>Durchschnittsergebnisse Gesamt!I13</t>
  </si>
  <si>
    <t>N62</t>
  </si>
  <si>
    <t>N38</t>
  </si>
  <si>
    <t>Q48</t>
  </si>
  <si>
    <t>N74</t>
  </si>
  <si>
    <t>Durchschnittsergebnisse Gesamt!J13</t>
  </si>
  <si>
    <t>O62</t>
  </si>
  <si>
    <t>O38</t>
  </si>
  <si>
    <t>R48</t>
  </si>
  <si>
    <t>O74</t>
  </si>
  <si>
    <t>Durchschnittsergebnisse Gesamt!K13</t>
  </si>
  <si>
    <t>P62</t>
  </si>
  <si>
    <t>P38</t>
  </si>
  <si>
    <t>S48</t>
  </si>
  <si>
    <t>P74</t>
  </si>
  <si>
    <t>Durchschnittsergebnisse Gesamt!I14</t>
  </si>
  <si>
    <t>N63</t>
  </si>
  <si>
    <t>N39</t>
  </si>
  <si>
    <t>N75</t>
  </si>
  <si>
    <t>Durchschnittsergebnisse Gesamt!J14</t>
  </si>
  <si>
    <t>O63</t>
  </si>
  <si>
    <t>O39</t>
  </si>
  <si>
    <t>O75</t>
  </si>
  <si>
    <t>Durchschnittsergebnisse Gesamt!K14</t>
  </si>
  <si>
    <t>P63</t>
  </si>
  <si>
    <t>P39</t>
  </si>
  <si>
    <t>P75</t>
  </si>
  <si>
    <t>Durchschnittsergebnisse Gesamt!I15</t>
  </si>
  <si>
    <t>N64</t>
  </si>
  <si>
    <t>N40</t>
  </si>
  <si>
    <t>Q49</t>
  </si>
  <si>
    <t>N76</t>
  </si>
  <si>
    <t>Durchschnittsergebnisse Gesamt!J15</t>
  </si>
  <si>
    <t>O64</t>
  </si>
  <si>
    <t>O40</t>
  </si>
  <si>
    <t>R49</t>
  </si>
  <si>
    <t>O76</t>
  </si>
  <si>
    <t>Durchschnittsergebnisse Gesamt!K15</t>
  </si>
  <si>
    <t>P64</t>
  </si>
  <si>
    <t>P40</t>
  </si>
  <si>
    <t>S49</t>
  </si>
  <si>
    <t>P76</t>
  </si>
  <si>
    <t>Durchschnittsergebnisse Gesamt!I16</t>
  </si>
  <si>
    <t>N65</t>
  </si>
  <si>
    <t>N41</t>
  </si>
  <si>
    <t>Q50</t>
  </si>
  <si>
    <t>N77</t>
  </si>
  <si>
    <t>Durchschnittsergebnisse Gesamt!J16</t>
  </si>
  <si>
    <t>O65</t>
  </si>
  <si>
    <t>O41</t>
  </si>
  <si>
    <t>R50</t>
  </si>
  <si>
    <t>O77</t>
  </si>
  <si>
    <t>Durchschnittsergebnisse Gesamt!K16</t>
  </si>
  <si>
    <t>P65</t>
  </si>
  <si>
    <t>P41</t>
  </si>
  <si>
    <t>S50</t>
  </si>
  <si>
    <t>P77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</si>
</sst>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E6F3FF"/>
        <bgColor rgb="FFE6F3FF"/>
      </patternFill>
    </fill>
    <fill>
      <patternFill patternType="solid">
        <fgColor rgb="FFE9F9E9"/>
        <bgColor rgb="FFE9F9E9"/>
      </patternFill>
    </fill>
    <fill>
      <patternFill patternType="solid">
        <fgColor rgb="FFFFF9E6"/>
        <bgColor rgb="FFFFF9E6"/>
      </patternFill>
    </fill>
    <fill>
      <patternFill patternType="solid">
        <fgColor rgb="FFDCE6F1"/>
      </patternFill>
    </fill>
    <fill>
      <patternFill patternType="solid">
        <fgColor rgb="FFFFD966"/>
      </patternFill>
    </fill>
    <fill>
      <patternFill patternType="solid">
        <fgColor rgb="FFF4CCCC"/>
      </patternFill>
    </fill>
    <fill>
      <patternFill patternType="solid">
        <fgColor rgb="FFD9EAD3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0" borderId="0" xfId="0" applyFont="1"/>
    <xf numFmtId="0" fontId="1" fillId="0" borderId="0" xfId="0" applyFont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0" xfId="0" applyFont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5" borderId="13" xfId="0" applyFill="1" applyBorder="1"/>
    <xf numFmtId="0" fontId="4" fillId="5" borderId="13" xfId="0" applyFont="1" applyFill="1" applyBorder="1"/>
    <xf numFmtId="0" fontId="0" fillId="0" borderId="14" xfId="0" applyBorder="1"/>
    <xf numFmtId="0" fontId="0" fillId="6" borderId="12" xfId="0" applyFill="1" applyBorder="1"/>
    <xf numFmtId="0" fontId="0" fillId="6" borderId="9" xfId="0" applyFill="1" applyBorder="1"/>
    <xf numFmtId="0" fontId="0" fillId="0" borderId="15" xfId="0" applyBorder="1"/>
    <xf numFmtId="0" fontId="0" fillId="6" borderId="11" xfId="0" applyFill="1" applyBorder="1"/>
    <xf numFmtId="0" fontId="0" fillId="7" borderId="13" xfId="0" applyFill="1" applyBorder="1"/>
    <xf numFmtId="0" fontId="0" fillId="0" borderId="0" xfId="0" applyAlignment="1">
      <alignment horizontal="center" vertical="center"/>
    </xf>
    <xf numFmtId="0" fontId="0" fillId="0" borderId="16" xfId="0" applyBorder="1"/>
    <xf numFmtId="0" fontId="4" fillId="8" borderId="0" xfId="0" applyFont="1" applyFill="1"/>
    <xf numFmtId="0" fontId="0" fillId="0" borderId="17" xfId="0" applyBorder="1"/>
    <xf numFmtId="0" fontId="0" fillId="7" borderId="17" xfId="0" applyFill="1" applyBorder="1"/>
    <xf numFmtId="0" fontId="0" fillId="5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5" fillId="9" borderId="23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0" borderId="23" xfId="0" applyBorder="1"/>
    <xf numFmtId="0" fontId="0" fillId="14" borderId="23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6" fillId="0" borderId="0" xfId="0" applyFont="1"/>
    <xf numFmtId="2" fontId="0" fillId="13" borderId="23" xfId="0" applyNumberFormat="1" applyFill="1" applyBorder="1"/>
    <xf numFmtId="0" fontId="0" fillId="0" borderId="24" xfId="0" applyBorder="1"/>
    <xf numFmtId="0" fontId="1" fillId="0" borderId="11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0" fillId="0" borderId="3" xfId="0" applyBorder="1"/>
    <xf numFmtId="0" fontId="0" fillId="0" borderId="5" xfId="0" applyBorder="1"/>
    <xf numFmtId="2" fontId="0" fillId="13" borderId="10" xfId="0" applyNumberFormat="1" applyFill="1" applyBorder="1"/>
    <xf numFmtId="0" fontId="0" fillId="13" borderId="4" xfId="0" applyFill="1" applyBorder="1"/>
    <xf numFmtId="0" fontId="0" fillId="13" borderId="6" xfId="0" applyFill="1" applyBorder="1"/>
    <xf numFmtId="0" fontId="0" fillId="0" borderId="25" xfId="0" applyBorder="1"/>
    <xf numFmtId="0" fontId="0" fillId="0" borderId="26" xfId="0" applyBorder="1"/>
    <xf numFmtId="2" fontId="0" fillId="0" borderId="0" xfId="0" applyNumberFormat="1"/>
    <xf numFmtId="0" fontId="0" fillId="0" borderId="30" xfId="0" applyBorder="1"/>
    <xf numFmtId="164" fontId="0" fillId="0" borderId="0" xfId="0" applyNumberFormat="1"/>
    <xf numFmtId="0" fontId="7" fillId="14" borderId="23" xfId="0" applyFont="1" applyFill="1" applyBorder="1" applyAlignment="1">
      <alignment horizontal="center"/>
    </xf>
    <xf numFmtId="0" fontId="7" fillId="15" borderId="23" xfId="0" applyFont="1" applyFill="1" applyBorder="1" applyAlignment="1">
      <alignment horizontal="center"/>
    </xf>
    <xf numFmtId="0" fontId="7" fillId="16" borderId="23" xfId="0" applyFont="1" applyFill="1" applyBorder="1" applyAlignment="1">
      <alignment horizontal="center"/>
    </xf>
    <xf numFmtId="2" fontId="0" fillId="4" borderId="23" xfId="0" applyNumberFormat="1" applyFill="1" applyBorder="1"/>
    <xf numFmtId="0" fontId="0" fillId="4" borderId="4" xfId="0" applyFill="1" applyBorder="1"/>
    <xf numFmtId="2" fontId="0" fillId="4" borderId="4" xfId="0" applyNumberFormat="1" applyFill="1" applyBorder="1"/>
    <xf numFmtId="2" fontId="0" fillId="4" borderId="10" xfId="0" applyNumberFormat="1" applyFill="1" applyBorder="1"/>
    <xf numFmtId="2" fontId="0" fillId="4" borderId="6" xfId="0" applyNumberFormat="1" applyFill="1" applyBorder="1"/>
    <xf numFmtId="0" fontId="0" fillId="17" borderId="3" xfId="0" applyFill="1" applyBorder="1"/>
    <xf numFmtId="0" fontId="0" fillId="17" borderId="23" xfId="0" applyFill="1" applyBorder="1"/>
    <xf numFmtId="2" fontId="0" fillId="17" borderId="23" xfId="0" applyNumberFormat="1" applyFill="1" applyBorder="1"/>
    <xf numFmtId="0" fontId="0" fillId="17" borderId="4" xfId="0" applyFill="1" applyBorder="1"/>
    <xf numFmtId="0" fontId="0" fillId="4" borderId="2" xfId="0" applyFill="1" applyBorder="1" applyAlignment="1">
      <alignment horizontal="center"/>
    </xf>
    <xf numFmtId="0" fontId="0" fillId="0" borderId="22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29" xfId="0" applyBorder="1" applyAlignment="1">
      <alignment horizontal="center"/>
    </xf>
    <xf numFmtId="0" fontId="0" fillId="0" borderId="25" xfId="0" applyBorder="1"/>
    <xf numFmtId="0" fontId="0" fillId="0" borderId="26" xfId="0" applyBorder="1"/>
  </cellXfs>
  <cellStyles count="1">
    <cellStyle name="Standard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/>
        </patternFill>
      </fill>
    </dxf>
    <dxf>
      <border outline="0">
        <bottom style="thick">
          <color rgb="FFFFFFFF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59999389629810485"/>
        </patternFill>
      </fill>
    </dxf>
    <dxf>
      <border outline="0">
        <bottom style="thick">
          <color rgb="FFFFFFFF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LLM-Modell QG(UT)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'QG(UT)'!$B$53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'QG(UT)'!$A$54:$A$56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'QG(UT)'!$B$54:$B$56</c:f>
              <c:numCache>
                <c:formatCode>General</c:formatCode>
                <c:ptCount val="3"/>
                <c:pt idx="0">
                  <c:v>0.3</c:v>
                </c:pt>
                <c:pt idx="1">
                  <c:v>0.23966942148760331</c:v>
                </c:pt>
                <c:pt idx="2">
                  <c:v>0.37634408602150538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8-4E54-B158-8F995D08052D}"/>
            </c:ext>
          </c:extLst>
        </c:ser>
        <c:ser>
          <c:idx val="1"/>
          <c:order val="1"/>
          <c:tx>
            <c:strRef>
              <c:f>'QG(UT)'!$C$53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'QG(UT)'!$A$54:$A$56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'QG(UT)'!$C$54:$C$56</c:f>
              <c:numCache>
                <c:formatCode>General</c:formatCode>
                <c:ptCount val="3"/>
                <c:pt idx="0">
                  <c:v>0.375</c:v>
                </c:pt>
                <c:pt idx="1">
                  <c:v>0.453125</c:v>
                </c:pt>
                <c:pt idx="2">
                  <c:v>0.546875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8-4E54-B158-8F995D08052D}"/>
            </c:ext>
          </c:extLst>
        </c:ser>
        <c:ser>
          <c:idx val="2"/>
          <c:order val="2"/>
          <c:tx>
            <c:strRef>
              <c:f>'QG(UT)'!$D$53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'QG(UT)'!$A$54:$A$56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'QG(UT)'!$D$54:$D$56</c:f>
              <c:numCache>
                <c:formatCode>General</c:formatCode>
                <c:ptCount val="3"/>
                <c:pt idx="0">
                  <c:v>0.33333333333333326</c:v>
                </c:pt>
                <c:pt idx="1">
                  <c:v>0.31351351351351353</c:v>
                </c:pt>
                <c:pt idx="2">
                  <c:v>0.44585987261146498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8-4E54-B158-8F995D0805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LLM-Modell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'TDL(UE)'!$B$29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'TDL(UE)'!$A$30:$A$32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'TDL(UE)'!$B$30:$B$32</c:f>
              <c:numCache>
                <c:formatCode>General</c:formatCode>
                <c:ptCount val="3"/>
                <c:pt idx="0">
                  <c:v>0.7142857142857143</c:v>
                </c:pt>
                <c:pt idx="1">
                  <c:v>0.67741935483870963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9-4B0D-842F-6A82F5B877FE}"/>
            </c:ext>
          </c:extLst>
        </c:ser>
        <c:ser>
          <c:idx val="1"/>
          <c:order val="1"/>
          <c:tx>
            <c:strRef>
              <c:f>'TDL(UE)'!$C$29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'TDL(UE)'!$A$30:$A$32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'TDL(UE)'!$C$30:$C$32</c:f>
              <c:numCache>
                <c:formatCode>General</c:formatCode>
                <c:ptCount val="3"/>
                <c:pt idx="0">
                  <c:v>0.25862068965517243</c:v>
                </c:pt>
                <c:pt idx="1">
                  <c:v>0.36206896551724138</c:v>
                </c:pt>
                <c:pt idx="2">
                  <c:v>0.31034482758620691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9-4B0D-842F-6A82F5B877FE}"/>
            </c:ext>
          </c:extLst>
        </c:ser>
        <c:ser>
          <c:idx val="2"/>
          <c:order val="2"/>
          <c:tx>
            <c:strRef>
              <c:f>'TDL(UE)'!$D$29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'TDL(UE)'!$A$30:$A$32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'TDL(UE)'!$D$30:$D$32</c:f>
              <c:numCache>
                <c:formatCode>General</c:formatCode>
                <c:ptCount val="3"/>
                <c:pt idx="0">
                  <c:v>0.379746835443038</c:v>
                </c:pt>
                <c:pt idx="1">
                  <c:v>0.47191011235955055</c:v>
                </c:pt>
                <c:pt idx="2">
                  <c:v>0.4390243902439025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9-4B0D-842F-6A82F5B87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Promptvariante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'TDL(UE)'!$G$29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'TDL(UE)'!$F$30:$F$33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'TDL(UE)'!$G$30:$G$33</c:f>
              <c:numCache>
                <c:formatCode>General</c:formatCode>
                <c:ptCount val="4"/>
                <c:pt idx="0">
                  <c:v>0.7</c:v>
                </c:pt>
                <c:pt idx="1">
                  <c:v>0.63636363636363635</c:v>
                </c:pt>
                <c:pt idx="2">
                  <c:v>0.73076923076923073</c:v>
                </c:pt>
                <c:pt idx="3">
                  <c:v>0.7857142857142857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1-48D8-AAFC-ED74CDFC0F03}"/>
            </c:ext>
          </c:extLst>
        </c:ser>
        <c:ser>
          <c:idx val="1"/>
          <c:order val="1"/>
          <c:tx>
            <c:strRef>
              <c:f>'TDL(UE)'!$H$29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'TDL(UE)'!$F$30:$F$33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'TDL(UE)'!$H$30:$H$33</c:f>
              <c:numCache>
                <c:formatCode>General</c:formatCode>
                <c:ptCount val="4"/>
                <c:pt idx="0">
                  <c:v>0.32183908045977011</c:v>
                </c:pt>
                <c:pt idx="1">
                  <c:v>0.32183908045977011</c:v>
                </c:pt>
                <c:pt idx="2">
                  <c:v>0.21839080459770116</c:v>
                </c:pt>
                <c:pt idx="3">
                  <c:v>0.37931034482758619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1-48D8-AAFC-ED74CDFC0F03}"/>
            </c:ext>
          </c:extLst>
        </c:ser>
        <c:ser>
          <c:idx val="2"/>
          <c:order val="2"/>
          <c:tx>
            <c:strRef>
              <c:f>'TDL(UE)'!$I$29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'TDL(UE)'!$F$30:$F$33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'TDL(UE)'!$I$30:$I$33</c:f>
              <c:numCache>
                <c:formatCode>General</c:formatCode>
                <c:ptCount val="4"/>
                <c:pt idx="0">
                  <c:v>0.44094488188976372</c:v>
                </c:pt>
                <c:pt idx="1">
                  <c:v>0.4274809160305344</c:v>
                </c:pt>
                <c:pt idx="2">
                  <c:v>0.33628318584070799</c:v>
                </c:pt>
                <c:pt idx="3">
                  <c:v>0.5116279069767441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1-48D8-AAFC-ED74CDFC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 x Prompt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'TDL(UE)'!$N$29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'TDL(UE)'!$Q$30:$Q$41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'TDL(UE)'!$N$30:$N$41</c:f>
              <c:numCache>
                <c:formatCode>General</c:formatCode>
                <c:ptCount val="12"/>
                <c:pt idx="0">
                  <c:v>0.55555555555555558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0.82352941176470584</c:v>
                </c:pt>
                <c:pt idx="4">
                  <c:v>0.76923076923076927</c:v>
                </c:pt>
                <c:pt idx="5">
                  <c:v>0.7</c:v>
                </c:pt>
                <c:pt idx="6">
                  <c:v>0.75</c:v>
                </c:pt>
                <c:pt idx="7">
                  <c:v>0.63636363636363635</c:v>
                </c:pt>
                <c:pt idx="8">
                  <c:v>0.61538461538461542</c:v>
                </c:pt>
                <c:pt idx="9">
                  <c:v>0.75</c:v>
                </c:pt>
                <c:pt idx="10">
                  <c:v>0.77777777777777779</c:v>
                </c:pt>
                <c:pt idx="11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E-49C2-B79E-A8E167392A35}"/>
            </c:ext>
          </c:extLst>
        </c:ser>
        <c:ser>
          <c:idx val="1"/>
          <c:order val="1"/>
          <c:tx>
            <c:strRef>
              <c:f>'TDL(UE)'!$O$29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'TDL(UE)'!$Q$30:$Q$41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'TDL(UE)'!$O$30:$O$41</c:f>
              <c:numCache>
                <c:formatCode>General</c:formatCode>
                <c:ptCount val="12"/>
                <c:pt idx="0">
                  <c:v>0.34482758620689657</c:v>
                </c:pt>
                <c:pt idx="1">
                  <c:v>0.41379310344827586</c:v>
                </c:pt>
                <c:pt idx="2">
                  <c:v>0.20689655172413793</c:v>
                </c:pt>
                <c:pt idx="3">
                  <c:v>0.48275862068965519</c:v>
                </c:pt>
                <c:pt idx="4">
                  <c:v>0.34482758620689657</c:v>
                </c:pt>
                <c:pt idx="5">
                  <c:v>0.2413793103448276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0.2413793103448276</c:v>
                </c:pt>
                <c:pt idx="11">
                  <c:v>0.41379310344827586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E-49C2-B79E-A8E167392A35}"/>
            </c:ext>
          </c:extLst>
        </c:ser>
        <c:ser>
          <c:idx val="2"/>
          <c:order val="2"/>
          <c:tx>
            <c:strRef>
              <c:f>'TDL(UE)'!$P$29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'TDL(UE)'!$Q$30:$Q$41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'TDL(UE)'!$P$30:$P$41</c:f>
              <c:numCache>
                <c:formatCode>General</c:formatCode>
                <c:ptCount val="12"/>
                <c:pt idx="0">
                  <c:v>0.42553191489361708</c:v>
                </c:pt>
                <c:pt idx="1">
                  <c:v>0.51063829787234039</c:v>
                </c:pt>
                <c:pt idx="2">
                  <c:v>0.31578947368421056</c:v>
                </c:pt>
                <c:pt idx="3">
                  <c:v>0.60869565217391297</c:v>
                </c:pt>
                <c:pt idx="4">
                  <c:v>0.47619047619047616</c:v>
                </c:pt>
                <c:pt idx="5">
                  <c:v>0.35897435897435898</c:v>
                </c:pt>
                <c:pt idx="6">
                  <c:v>0.32432432432432434</c:v>
                </c:pt>
                <c:pt idx="7">
                  <c:v>0.35</c:v>
                </c:pt>
                <c:pt idx="8">
                  <c:v>0.38095238095238099</c:v>
                </c:pt>
                <c:pt idx="9">
                  <c:v>0.4390243902439025</c:v>
                </c:pt>
                <c:pt idx="10">
                  <c:v>0.36842105263157898</c:v>
                </c:pt>
                <c:pt idx="11">
                  <c:v>0.55813953488372081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E-49C2-B79E-A8E16739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LLM-Modell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'BTA(Selbst gemacht)'!$B$41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'BTA(Selbst gemacht)'!$A$42:$A$44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'BTA(Selbst gemacht)'!$B$42:$B$44</c:f>
              <c:numCache>
                <c:formatCode>General</c:formatCode>
                <c:ptCount val="3"/>
                <c:pt idx="0">
                  <c:v>0.4</c:v>
                </c:pt>
                <c:pt idx="1">
                  <c:v>0.4935064935064935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9-49B1-8803-8DA1D7F752DD}"/>
            </c:ext>
          </c:extLst>
        </c:ser>
        <c:ser>
          <c:idx val="1"/>
          <c:order val="1"/>
          <c:tx>
            <c:strRef>
              <c:f>'BTA(Selbst gemacht)'!$C$41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'BTA(Selbst gemacht)'!$A$42:$A$44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'BTA(Selbst gemacht)'!$C$42:$C$44</c:f>
              <c:numCache>
                <c:formatCode>General</c:formatCode>
                <c:ptCount val="3"/>
                <c:pt idx="0">
                  <c:v>0.37681159420289856</c:v>
                </c:pt>
                <c:pt idx="1">
                  <c:v>0.55072463768115942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9-49B1-8803-8DA1D7F752DD}"/>
            </c:ext>
          </c:extLst>
        </c:ser>
        <c:ser>
          <c:idx val="2"/>
          <c:order val="2"/>
          <c:tx>
            <c:strRef>
              <c:f>'BTA(Selbst gemacht)'!$D$41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'BTA(Selbst gemacht)'!$A$42:$A$44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'BTA(Selbst gemacht)'!$D$42:$D$44</c:f>
              <c:numCache>
                <c:formatCode>General</c:formatCode>
                <c:ptCount val="3"/>
                <c:pt idx="0">
                  <c:v>0.38805970149253732</c:v>
                </c:pt>
                <c:pt idx="1">
                  <c:v>0.52054794520547953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9-49B1-8803-8DA1D7F75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Promptvariante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'BTA(Selbst gemacht)'!$G$41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'BTA(Selbst gemacht)'!$F$42:$F$44</c:f>
              <c:strCache>
                <c:ptCount val="3"/>
                <c:pt idx="0">
                  <c:v>A-General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'BTA(Selbst gemacht)'!$G$42:$G$44</c:f>
              <c:numCache>
                <c:formatCode>General</c:formatCode>
                <c:ptCount val="3"/>
                <c:pt idx="0">
                  <c:v>0.38461538461538464</c:v>
                </c:pt>
                <c:pt idx="1">
                  <c:v>0.46296296296296297</c:v>
                </c:pt>
                <c:pt idx="2">
                  <c:v>0.4050632911392405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6-47E7-8FD4-AE92081EDADB}"/>
            </c:ext>
          </c:extLst>
        </c:ser>
        <c:ser>
          <c:idx val="1"/>
          <c:order val="1"/>
          <c:tx>
            <c:strRef>
              <c:f>'BTA(Selbst gemacht)'!$H$41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'BTA(Selbst gemacht)'!$F$42:$F$44</c:f>
              <c:strCache>
                <c:ptCount val="3"/>
                <c:pt idx="0">
                  <c:v>A-General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'BTA(Selbst gemacht)'!$H$42:$H$44</c:f>
              <c:numCache>
                <c:formatCode>General</c:formatCode>
                <c:ptCount val="3"/>
                <c:pt idx="0">
                  <c:v>0.43478260869565216</c:v>
                </c:pt>
                <c:pt idx="1">
                  <c:v>0.36231884057971014</c:v>
                </c:pt>
                <c:pt idx="2">
                  <c:v>0.46376811594202899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6-47E7-8FD4-AE92081EDADB}"/>
            </c:ext>
          </c:extLst>
        </c:ser>
        <c:ser>
          <c:idx val="2"/>
          <c:order val="2"/>
          <c:tx>
            <c:strRef>
              <c:f>'BTA(Selbst gemacht)'!$I$41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'BTA(Selbst gemacht)'!$F$42:$F$44</c:f>
              <c:strCache>
                <c:ptCount val="3"/>
                <c:pt idx="0">
                  <c:v>A-General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'BTA(Selbst gemacht)'!$I$42:$I$44</c:f>
              <c:numCache>
                <c:formatCode>General</c:formatCode>
                <c:ptCount val="3"/>
                <c:pt idx="0">
                  <c:v>0.40816326530612246</c:v>
                </c:pt>
                <c:pt idx="1">
                  <c:v>0.4065040650406504</c:v>
                </c:pt>
                <c:pt idx="2">
                  <c:v>0.4324324324324324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6-47E7-8FD4-AE92081E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 x Prompt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'BTA(Selbst gemacht)'!$Q$41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'BTA(Selbst gemacht)'!$T$42:$T$50</c:f>
              <c:strCache>
                <c:ptCount val="9"/>
                <c:pt idx="0">
                  <c:v>Claude 3.5 - A-General</c:v>
                </c:pt>
                <c:pt idx="1">
                  <c:v>Claude 3.5 - B</c:v>
                </c:pt>
                <c:pt idx="2">
                  <c:v>Claude 3.5 - C</c:v>
                </c:pt>
                <c:pt idx="3">
                  <c:v>GPT-4o - A-General</c:v>
                </c:pt>
                <c:pt idx="4">
                  <c:v>GPT-4o - B</c:v>
                </c:pt>
                <c:pt idx="5">
                  <c:v>GPT-4o - C</c:v>
                </c:pt>
                <c:pt idx="6">
                  <c:v>Grok 4 - A-General</c:v>
                </c:pt>
                <c:pt idx="7">
                  <c:v>Grok 4 - B</c:v>
                </c:pt>
                <c:pt idx="8">
                  <c:v>Grok 4 - C</c:v>
                </c:pt>
              </c:strCache>
            </c:strRef>
          </c:cat>
          <c:val>
            <c:numRef>
              <c:f>'BTA(Selbst gemacht)'!$Q$42:$Q$50</c:f>
              <c:numCache>
                <c:formatCode>General</c:formatCode>
                <c:ptCount val="9"/>
                <c:pt idx="0">
                  <c:v>0.41176470588235292</c:v>
                </c:pt>
                <c:pt idx="1">
                  <c:v>0.70588235294117652</c:v>
                </c:pt>
                <c:pt idx="2">
                  <c:v>0.46153846153846156</c:v>
                </c:pt>
                <c:pt idx="3">
                  <c:v>0.47619047619047616</c:v>
                </c:pt>
                <c:pt idx="4">
                  <c:v>0.35</c:v>
                </c:pt>
                <c:pt idx="5">
                  <c:v>0.375</c:v>
                </c:pt>
                <c:pt idx="6">
                  <c:v>0.2608695652173913</c:v>
                </c:pt>
                <c:pt idx="7">
                  <c:v>0.35294117647058826</c:v>
                </c:pt>
                <c:pt idx="8">
                  <c:v>0.37931034482758619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6-42D6-B0E2-70E9F916FE36}"/>
            </c:ext>
          </c:extLst>
        </c:ser>
        <c:ser>
          <c:idx val="1"/>
          <c:order val="1"/>
          <c:tx>
            <c:strRef>
              <c:f>'BTA(Selbst gemacht)'!$R$41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'BTA(Selbst gemacht)'!$T$42:$T$50</c:f>
              <c:strCache>
                <c:ptCount val="9"/>
                <c:pt idx="0">
                  <c:v>Claude 3.5 - A-General</c:v>
                </c:pt>
                <c:pt idx="1">
                  <c:v>Claude 3.5 - B</c:v>
                </c:pt>
                <c:pt idx="2">
                  <c:v>Claude 3.5 - C</c:v>
                </c:pt>
                <c:pt idx="3">
                  <c:v>GPT-4o - A-General</c:v>
                </c:pt>
                <c:pt idx="4">
                  <c:v>GPT-4o - B</c:v>
                </c:pt>
                <c:pt idx="5">
                  <c:v>GPT-4o - C</c:v>
                </c:pt>
                <c:pt idx="6">
                  <c:v>Grok 4 - A-General</c:v>
                </c:pt>
                <c:pt idx="7">
                  <c:v>Grok 4 - B</c:v>
                </c:pt>
                <c:pt idx="8">
                  <c:v>Grok 4 - C</c:v>
                </c:pt>
              </c:strCache>
            </c:strRef>
          </c:cat>
          <c:val>
            <c:numRef>
              <c:f>'BTA(Selbst gemacht)'!$R$42:$R$50</c:f>
              <c:numCache>
                <c:formatCode>General</c:formatCode>
                <c:ptCount val="9"/>
                <c:pt idx="0">
                  <c:v>0.60869565217391308</c:v>
                </c:pt>
                <c:pt idx="1">
                  <c:v>0.52173913043478259</c:v>
                </c:pt>
                <c:pt idx="2">
                  <c:v>0.52173913043478259</c:v>
                </c:pt>
                <c:pt idx="3">
                  <c:v>0.43478260869565216</c:v>
                </c:pt>
                <c:pt idx="4">
                  <c:v>0.30434782608695654</c:v>
                </c:pt>
                <c:pt idx="5">
                  <c:v>0.39130434782608697</c:v>
                </c:pt>
                <c:pt idx="6">
                  <c:v>0.2608695652173913</c:v>
                </c:pt>
                <c:pt idx="7">
                  <c:v>0.2608695652173913</c:v>
                </c:pt>
                <c:pt idx="8">
                  <c:v>0.47826086956521741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6-42D6-B0E2-70E9F916FE36}"/>
            </c:ext>
          </c:extLst>
        </c:ser>
        <c:ser>
          <c:idx val="2"/>
          <c:order val="2"/>
          <c:tx>
            <c:strRef>
              <c:f>'BTA(Selbst gemacht)'!$S$41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'BTA(Selbst gemacht)'!$T$42:$T$50</c:f>
              <c:strCache>
                <c:ptCount val="9"/>
                <c:pt idx="0">
                  <c:v>Claude 3.5 - A-General</c:v>
                </c:pt>
                <c:pt idx="1">
                  <c:v>Claude 3.5 - B</c:v>
                </c:pt>
                <c:pt idx="2">
                  <c:v>Claude 3.5 - C</c:v>
                </c:pt>
                <c:pt idx="3">
                  <c:v>GPT-4o - A-General</c:v>
                </c:pt>
                <c:pt idx="4">
                  <c:v>GPT-4o - B</c:v>
                </c:pt>
                <c:pt idx="5">
                  <c:v>GPT-4o - C</c:v>
                </c:pt>
                <c:pt idx="6">
                  <c:v>Grok 4 - A-General</c:v>
                </c:pt>
                <c:pt idx="7">
                  <c:v>Grok 4 - B</c:v>
                </c:pt>
                <c:pt idx="8">
                  <c:v>Grok 4 - C</c:v>
                </c:pt>
              </c:strCache>
            </c:strRef>
          </c:cat>
          <c:val>
            <c:numRef>
              <c:f>'BTA(Selbst gemacht)'!$S$42:$S$50</c:f>
              <c:numCache>
                <c:formatCode>General</c:formatCode>
                <c:ptCount val="9"/>
                <c:pt idx="0">
                  <c:v>0.49122807017543862</c:v>
                </c:pt>
                <c:pt idx="1">
                  <c:v>0.6</c:v>
                </c:pt>
                <c:pt idx="2">
                  <c:v>0.48979591836734693</c:v>
                </c:pt>
                <c:pt idx="3">
                  <c:v>0.45454545454545447</c:v>
                </c:pt>
                <c:pt idx="4">
                  <c:v>0.32558139534883718</c:v>
                </c:pt>
                <c:pt idx="5">
                  <c:v>0.38297872340425537</c:v>
                </c:pt>
                <c:pt idx="6">
                  <c:v>0.2608695652173913</c:v>
                </c:pt>
                <c:pt idx="7">
                  <c:v>0.3</c:v>
                </c:pt>
                <c:pt idx="8">
                  <c:v>0.42307692307692307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6-42D6-B0E2-70E9F916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LLM-Modell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'WA(Selbst gemacht)'!$B$65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'WA(Selbst gemacht)'!$A$66:$A$68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'WA(Selbst gemacht)'!$B$66:$B$68</c:f>
              <c:numCache>
                <c:formatCode>General</c:formatCode>
                <c:ptCount val="3"/>
                <c:pt idx="0">
                  <c:v>0.26126126126126126</c:v>
                </c:pt>
                <c:pt idx="1">
                  <c:v>0.34810126582278483</c:v>
                </c:pt>
                <c:pt idx="2">
                  <c:v>0.29032258064516131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7-469E-998A-7A236DBFB562}"/>
            </c:ext>
          </c:extLst>
        </c:ser>
        <c:ser>
          <c:idx val="1"/>
          <c:order val="1"/>
          <c:tx>
            <c:strRef>
              <c:f>'WA(Selbst gemacht)'!$C$65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'WA(Selbst gemacht)'!$A$66:$A$68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'WA(Selbst gemacht)'!$C$66:$C$68</c:f>
              <c:numCache>
                <c:formatCode>General</c:formatCode>
                <c:ptCount val="3"/>
                <c:pt idx="0">
                  <c:v>0.27884615384615385</c:v>
                </c:pt>
                <c:pt idx="1">
                  <c:v>0.52884615384615385</c:v>
                </c:pt>
                <c:pt idx="2">
                  <c:v>0.34615384615384615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7-469E-998A-7A236DBFB562}"/>
            </c:ext>
          </c:extLst>
        </c:ser>
        <c:ser>
          <c:idx val="2"/>
          <c:order val="2"/>
          <c:tx>
            <c:strRef>
              <c:f>'WA(Selbst gemacht)'!$D$65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'WA(Selbst gemacht)'!$A$66:$A$68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'WA(Selbst gemacht)'!$D$66:$D$68</c:f>
              <c:numCache>
                <c:formatCode>General</c:formatCode>
                <c:ptCount val="3"/>
                <c:pt idx="0">
                  <c:v>0.26976744186046514</c:v>
                </c:pt>
                <c:pt idx="1">
                  <c:v>0.41984732824427484</c:v>
                </c:pt>
                <c:pt idx="2">
                  <c:v>0.31578947368421051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7-469E-998A-7A236DBF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Promptvariante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'WA(Selbst gemacht)'!$G$65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'WA(Selbst gemacht)'!$F$66:$F$69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'WA(Selbst gemacht)'!$G$66:$G$69</c:f>
              <c:numCache>
                <c:formatCode>General</c:formatCode>
                <c:ptCount val="4"/>
                <c:pt idx="0">
                  <c:v>0.29126213592233008</c:v>
                </c:pt>
                <c:pt idx="1">
                  <c:v>0.27826086956521739</c:v>
                </c:pt>
                <c:pt idx="2">
                  <c:v>0.37313432835820898</c:v>
                </c:pt>
                <c:pt idx="3">
                  <c:v>0.30555555555555558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2-4FE9-9B4A-1ED0777EC28B}"/>
            </c:ext>
          </c:extLst>
        </c:ser>
        <c:ser>
          <c:idx val="1"/>
          <c:order val="1"/>
          <c:tx>
            <c:strRef>
              <c:f>'WA(Selbst gemacht)'!$H$65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'WA(Selbst gemacht)'!$F$66:$F$69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'WA(Selbst gemacht)'!$H$66:$H$69</c:f>
              <c:numCache>
                <c:formatCode>General</c:formatCode>
                <c:ptCount val="4"/>
                <c:pt idx="0">
                  <c:v>0.38461538461538464</c:v>
                </c:pt>
                <c:pt idx="1">
                  <c:v>0.41025641025641024</c:v>
                </c:pt>
                <c:pt idx="2">
                  <c:v>0.32051282051282054</c:v>
                </c:pt>
                <c:pt idx="3">
                  <c:v>0.42307692307692307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2-4FE9-9B4A-1ED0777EC28B}"/>
            </c:ext>
          </c:extLst>
        </c:ser>
        <c:ser>
          <c:idx val="2"/>
          <c:order val="2"/>
          <c:tx>
            <c:strRef>
              <c:f>'WA(Selbst gemacht)'!$I$65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'WA(Selbst gemacht)'!$F$66:$F$69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'WA(Selbst gemacht)'!$I$66:$I$69</c:f>
              <c:numCache>
                <c:formatCode>General</c:formatCode>
                <c:ptCount val="4"/>
                <c:pt idx="0">
                  <c:v>0.33149171270718231</c:v>
                </c:pt>
                <c:pt idx="1">
                  <c:v>0.33160621761658032</c:v>
                </c:pt>
                <c:pt idx="2">
                  <c:v>0.34482758620689657</c:v>
                </c:pt>
                <c:pt idx="3">
                  <c:v>0.35483870967741937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2-4FE9-9B4A-1ED0777E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 x Prompt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'WA(Selbst gemacht)'!$N$65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'WA(Selbst gemacht)'!$Q$66:$Q$77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'WA(Selbst gemacht)'!$N$66:$N$77</c:f>
              <c:numCache>
                <c:formatCode>General</c:formatCode>
                <c:ptCount val="12"/>
                <c:pt idx="0">
                  <c:v>0.31818181818181818</c:v>
                </c:pt>
                <c:pt idx="1">
                  <c:v>0.32608695652173914</c:v>
                </c:pt>
                <c:pt idx="2">
                  <c:v>0.40740740740740738</c:v>
                </c:pt>
                <c:pt idx="3">
                  <c:v>0.36585365853658536</c:v>
                </c:pt>
                <c:pt idx="4">
                  <c:v>0.2413793103448276</c:v>
                </c:pt>
                <c:pt idx="5">
                  <c:v>0.22857142857142856</c:v>
                </c:pt>
                <c:pt idx="6">
                  <c:v>0.375</c:v>
                </c:pt>
                <c:pt idx="7">
                  <c:v>0.25806451612903225</c:v>
                </c:pt>
                <c:pt idx="8">
                  <c:v>0.3</c:v>
                </c:pt>
                <c:pt idx="9">
                  <c:v>0.26470588235294118</c:v>
                </c:pt>
                <c:pt idx="10">
                  <c:v>0.33333333333333331</c:v>
                </c:pt>
                <c:pt idx="11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1-412C-8077-0571161D9BA7}"/>
            </c:ext>
          </c:extLst>
        </c:ser>
        <c:ser>
          <c:idx val="1"/>
          <c:order val="1"/>
          <c:tx>
            <c:strRef>
              <c:f>'WA(Selbst gemacht)'!$O$65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'WA(Selbst gemacht)'!$Q$66:$Q$77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'WA(Selbst gemacht)'!$O$66:$O$77</c:f>
              <c:numCache>
                <c:formatCode>General</c:formatCode>
                <c:ptCount val="12"/>
                <c:pt idx="0">
                  <c:v>0.53846153846153844</c:v>
                </c:pt>
                <c:pt idx="1">
                  <c:v>0.57692307692307687</c:v>
                </c:pt>
                <c:pt idx="2">
                  <c:v>0.42307692307692307</c:v>
                </c:pt>
                <c:pt idx="3">
                  <c:v>0.57692307692307687</c:v>
                </c:pt>
                <c:pt idx="4">
                  <c:v>0.26923076923076922</c:v>
                </c:pt>
                <c:pt idx="5">
                  <c:v>0.30769230769230771</c:v>
                </c:pt>
                <c:pt idx="6">
                  <c:v>0.23076923076923078</c:v>
                </c:pt>
                <c:pt idx="7">
                  <c:v>0.30769230769230771</c:v>
                </c:pt>
                <c:pt idx="8">
                  <c:v>0.34615384615384615</c:v>
                </c:pt>
                <c:pt idx="9">
                  <c:v>0.34615384615384615</c:v>
                </c:pt>
                <c:pt idx="10">
                  <c:v>0.30769230769230771</c:v>
                </c:pt>
                <c:pt idx="11">
                  <c:v>0.38461538461538464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1-412C-8077-0571161D9BA7}"/>
            </c:ext>
          </c:extLst>
        </c:ser>
        <c:ser>
          <c:idx val="2"/>
          <c:order val="2"/>
          <c:tx>
            <c:strRef>
              <c:f>'WA(Selbst gemacht)'!$P$65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'WA(Selbst gemacht)'!$Q$66:$Q$77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'WA(Selbst gemacht)'!$P$66:$P$77</c:f>
              <c:numCache>
                <c:formatCode>General</c:formatCode>
                <c:ptCount val="12"/>
                <c:pt idx="0">
                  <c:v>0.39999999999999997</c:v>
                </c:pt>
                <c:pt idx="1">
                  <c:v>0.41666666666666663</c:v>
                </c:pt>
                <c:pt idx="2">
                  <c:v>0.41509433962264147</c:v>
                </c:pt>
                <c:pt idx="3">
                  <c:v>0.44776119402985076</c:v>
                </c:pt>
                <c:pt idx="4">
                  <c:v>0.25454545454545452</c:v>
                </c:pt>
                <c:pt idx="5">
                  <c:v>0.26229508196721313</c:v>
                </c:pt>
                <c:pt idx="6">
                  <c:v>0.2857142857142857</c:v>
                </c:pt>
                <c:pt idx="7">
                  <c:v>0.2807017543859649</c:v>
                </c:pt>
                <c:pt idx="8">
                  <c:v>0.32142857142857145</c:v>
                </c:pt>
                <c:pt idx="9">
                  <c:v>0.29999999999999993</c:v>
                </c:pt>
                <c:pt idx="10">
                  <c:v>0.32</c:v>
                </c:pt>
                <c:pt idx="11">
                  <c:v>0.32258064516129031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1-412C-8077-0571161D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[Ergebnismatrix_Fertiggestellt.xlsx]ZusammengefassteTabelle!PivotTable12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ZusammengefassteTabelle!$Q$2</c:f>
              <c:strCache>
                <c:ptCount val="1"/>
                <c:pt idx="0">
                  <c:v>Mittelwert von 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ZusammengefassteTabelle!$Q$3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ZusammengefassteTabelle!$Q$3</c:f>
              <c:numCache>
                <c:formatCode>General</c:formatCode>
                <c:ptCount val="1"/>
                <c:pt idx="0">
                  <c:v>0.40032738095238107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3-4A39-8E6D-467E0A5BB886}"/>
            </c:ext>
          </c:extLst>
        </c:ser>
        <c:ser>
          <c:idx val="1"/>
          <c:order val="1"/>
          <c:tx>
            <c:strRef>
              <c:f>ZusammengefassteTabelle!$R$2</c:f>
              <c:strCache>
                <c:ptCount val="1"/>
                <c:pt idx="0">
                  <c:v>Mittelwert von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ZusammengefassteTabelle!$Q$3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ZusammengefassteTabelle!$R$3</c:f>
              <c:numCache>
                <c:formatCode>General</c:formatCode>
                <c:ptCount val="1"/>
                <c:pt idx="0">
                  <c:v>0.45975904882154889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3-4A39-8E6D-467E0A5BB886}"/>
            </c:ext>
          </c:extLst>
        </c:ser>
        <c:ser>
          <c:idx val="2"/>
          <c:order val="2"/>
          <c:tx>
            <c:strRef>
              <c:f>ZusammengefassteTabelle!$S$2</c:f>
              <c:strCache>
                <c:ptCount val="1"/>
                <c:pt idx="0">
                  <c:v>Mittelwert von F1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ZusammengefassteTabelle!$Q$3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ZusammengefassteTabelle!$S$3</c:f>
              <c:numCache>
                <c:formatCode>General</c:formatCode>
                <c:ptCount val="1"/>
                <c:pt idx="0">
                  <c:v>0.38676134758028802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3-4A39-8E6D-467E0A5BB8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895568"/>
        <c:axId val="86888368"/>
      </c:barChart>
      <c:catAx>
        <c:axId val="868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888368"/>
        <c:crosses val="autoZero"/>
        <c:auto val="1"/>
        <c:lblAlgn val="ctr"/>
        <c:lblOffset val="100"/>
        <c:noMultiLvlLbl val="0"/>
      </c:catAx>
      <c:valAx>
        <c:axId val="86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89556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Promptvariante </a:t>
            </a:r>
            <a:r>
              <a:rPr lang="de-DE" sz="1800" b="1" i="0" strike="noStrike" kern="1200" baseline="0">
                <a:solidFill>
                  <a:sysClr val="windowText" lastClr="000000"/>
                </a:solidFill>
              </a:rPr>
              <a:t>QG(UT)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'QG(UT)'!$G$53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'QG(UT)'!$F$54:$F$57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'QG(UT)'!$G$54:$G$57</c:f>
              <c:numCache>
                <c:formatCode>General</c:formatCode>
                <c:ptCount val="4"/>
                <c:pt idx="0">
                  <c:v>0.28749999999999998</c:v>
                </c:pt>
                <c:pt idx="1">
                  <c:v>0.3253012048192771</c:v>
                </c:pt>
                <c:pt idx="2">
                  <c:v>0.31034482758620691</c:v>
                </c:pt>
                <c:pt idx="3">
                  <c:v>0.27397260273972601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C-46D2-A209-20DD0FBDA1C4}"/>
            </c:ext>
          </c:extLst>
        </c:ser>
        <c:ser>
          <c:idx val="1"/>
          <c:order val="1"/>
          <c:tx>
            <c:strRef>
              <c:f>'QG(UT)'!$H$53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'QG(UT)'!$F$54:$F$57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'QG(UT)'!$H$54:$H$57</c:f>
              <c:numCache>
                <c:formatCode>General</c:formatCode>
                <c:ptCount val="4"/>
                <c:pt idx="0">
                  <c:v>0.47916666666666669</c:v>
                </c:pt>
                <c:pt idx="1">
                  <c:v>0.5625</c:v>
                </c:pt>
                <c:pt idx="2">
                  <c:v>0.375</c:v>
                </c:pt>
                <c:pt idx="3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C-46D2-A209-20DD0FBDA1C4}"/>
            </c:ext>
          </c:extLst>
        </c:ser>
        <c:ser>
          <c:idx val="2"/>
          <c:order val="2"/>
          <c:tx>
            <c:strRef>
              <c:f>'QG(UT)'!$I$53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'QG(UT)'!$F$54:$F$57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'QG(UT)'!$I$54:$I$57</c:f>
              <c:numCache>
                <c:formatCode>General</c:formatCode>
                <c:ptCount val="4"/>
                <c:pt idx="0">
                  <c:v>0.359375</c:v>
                </c:pt>
                <c:pt idx="1">
                  <c:v>0.41221374045801523</c:v>
                </c:pt>
                <c:pt idx="2">
                  <c:v>0.339622641509434</c:v>
                </c:pt>
                <c:pt idx="3">
                  <c:v>0.33057851239669417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C-46D2-A209-20DD0FBDA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Gesamtdurchschnitt je Prompt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Durchschnittsergebnisse_Gesamt!$B$4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Durchschnittsergebnisse_Gesamt!$A$5:$A$8</c:f>
              <c:strCache>
                <c:ptCount val="4"/>
                <c:pt idx="0">
                  <c:v>A-General</c:v>
                </c:pt>
                <c:pt idx="1">
                  <c:v>A-SwiftUI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Durchschnittsergebnisse_Gesamt!$B$5:$B$8</c:f>
              <c:numCache>
                <c:formatCode>0.00</c:formatCode>
                <c:ptCount val="4"/>
                <c:pt idx="0">
                  <c:v>0.3825503355704698</c:v>
                </c:pt>
                <c:pt idx="1">
                  <c:v>0.37026239067055394</c:v>
                </c:pt>
                <c:pt idx="2">
                  <c:v>0.43252595155709345</c:v>
                </c:pt>
                <c:pt idx="3">
                  <c:v>0.40047961630695444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4-4BFA-B888-9F497929189D}"/>
            </c:ext>
          </c:extLst>
        </c:ser>
        <c:ser>
          <c:idx val="1"/>
          <c:order val="1"/>
          <c:tx>
            <c:strRef>
              <c:f>Durchschnittsergebnisse_Gesamt!$C$4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Durchschnittsergebnisse_Gesamt!$A$5:$A$8</c:f>
              <c:strCache>
                <c:ptCount val="4"/>
                <c:pt idx="0">
                  <c:v>A-General</c:v>
                </c:pt>
                <c:pt idx="1">
                  <c:v>A-SwiftUI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Durchschnittsergebnisse_Gesamt!$C$5:$C$8</c:f>
              <c:numCache>
                <c:formatCode>0.00</c:formatCode>
                <c:ptCount val="4"/>
                <c:pt idx="0">
                  <c:v>0.42537313432835822</c:v>
                </c:pt>
                <c:pt idx="1">
                  <c:v>0.38138138138138139</c:v>
                </c:pt>
                <c:pt idx="2">
                  <c:v>0.31094527363184077</c:v>
                </c:pt>
                <c:pt idx="3">
                  <c:v>0.4154228855721393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4-4BFA-B888-9F497929189D}"/>
            </c:ext>
          </c:extLst>
        </c:ser>
        <c:ser>
          <c:idx val="2"/>
          <c:order val="2"/>
          <c:tx>
            <c:strRef>
              <c:f>Durchschnittsergebnisse_Gesamt!$D$4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Durchschnittsergebnisse_Gesamt!$A$5:$A$8</c:f>
              <c:strCache>
                <c:ptCount val="4"/>
                <c:pt idx="0">
                  <c:v>A-General</c:v>
                </c:pt>
                <c:pt idx="1">
                  <c:v>A-SwiftUI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Durchschnittsergebnisse_Gesamt!$D$5:$D$8</c:f>
              <c:numCache>
                <c:formatCode>0.00</c:formatCode>
                <c:ptCount val="4"/>
                <c:pt idx="0">
                  <c:v>0.40282685512367494</c:v>
                </c:pt>
                <c:pt idx="1">
                  <c:v>0.37573964497041423</c:v>
                </c:pt>
                <c:pt idx="2">
                  <c:v>0.36179450072358899</c:v>
                </c:pt>
                <c:pt idx="3">
                  <c:v>0.40781440781440781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4-4BFA-B888-9F49792918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Prompt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Gesamtdurchschnitt je LLM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Durchschnittsergebnisse_Gesamt!$B$12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Durchschnittsergebnisse_Gesamt!$A$13:$A$15</c:f>
              <c:strCache>
                <c:ptCount val="3"/>
                <c:pt idx="0">
                  <c:v>Claude 3.5</c:v>
                </c:pt>
                <c:pt idx="1">
                  <c:v>GPT-4o</c:v>
                </c:pt>
                <c:pt idx="2">
                  <c:v>Grok 4</c:v>
                </c:pt>
              </c:strCache>
            </c:strRef>
          </c:cat>
          <c:val>
            <c:numRef>
              <c:f>Durchschnittsergebnisse_Gesamt!$B$13:$B$15</c:f>
              <c:numCache>
                <c:formatCode>0.00</c:formatCode>
                <c:ptCount val="3"/>
                <c:pt idx="0">
                  <c:v>0.39600665557404324</c:v>
                </c:pt>
                <c:pt idx="1">
                  <c:v>0.37857142857142856</c:v>
                </c:pt>
                <c:pt idx="2">
                  <c:v>0.40631578947368419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F-4A23-8F85-22868B0445BD}"/>
            </c:ext>
          </c:extLst>
        </c:ser>
        <c:ser>
          <c:idx val="1"/>
          <c:order val="1"/>
          <c:tx>
            <c:strRef>
              <c:f>Durchschnittsergebnisse_Gesamt!$C$12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Durchschnittsergebnisse_Gesamt!$A$13:$A$15</c:f>
              <c:strCache>
                <c:ptCount val="3"/>
                <c:pt idx="0">
                  <c:v>Claude 3.5</c:v>
                </c:pt>
                <c:pt idx="1">
                  <c:v>GPT-4o</c:v>
                </c:pt>
                <c:pt idx="2">
                  <c:v>Grok 4</c:v>
                </c:pt>
              </c:strCache>
            </c:strRef>
          </c:cat>
          <c:val>
            <c:numRef>
              <c:f>Durchschnittsergebnisse_Gesamt!$C$13:$C$15</c:f>
              <c:numCache>
                <c:formatCode>0.00</c:formatCode>
                <c:ptCount val="3"/>
                <c:pt idx="0">
                  <c:v>0.46393762183235865</c:v>
                </c:pt>
                <c:pt idx="1">
                  <c:v>0.30994152046783624</c:v>
                </c:pt>
                <c:pt idx="2">
                  <c:v>0.37621832358674462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F-4A23-8F85-22868B0445BD}"/>
            </c:ext>
          </c:extLst>
        </c:ser>
        <c:ser>
          <c:idx val="2"/>
          <c:order val="2"/>
          <c:tx>
            <c:strRef>
              <c:f>Durchschnittsergebnisse_Gesamt!$D$12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Durchschnittsergebnisse_Gesamt!$A$13:$A$15</c:f>
              <c:strCache>
                <c:ptCount val="3"/>
                <c:pt idx="0">
                  <c:v>Claude 3.5</c:v>
                </c:pt>
                <c:pt idx="1">
                  <c:v>GPT-4o</c:v>
                </c:pt>
                <c:pt idx="2">
                  <c:v>Grok 4</c:v>
                </c:pt>
              </c:strCache>
            </c:strRef>
          </c:cat>
          <c:val>
            <c:numRef>
              <c:f>Durchschnittsergebnisse_Gesamt!$D$13:$D$15</c:f>
              <c:numCache>
                <c:formatCode>0.00</c:formatCode>
                <c:ptCount val="3"/>
                <c:pt idx="0">
                  <c:v>0.42728904847396765</c:v>
                </c:pt>
                <c:pt idx="1">
                  <c:v>0.34083601286173637</c:v>
                </c:pt>
                <c:pt idx="2">
                  <c:v>0.39068825910931171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F-4A23-8F85-22868B0445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LLM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 × Prompt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Durchschnittsergebnisse_Gesamt!$I$4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Durchschnittsergebnisse_Gesamt!$L$5:$L$16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Durchschnittsergebnisse_Gesamt!$I$5:$I$16</c:f>
              <c:numCache>
                <c:formatCode>0.00</c:formatCode>
                <c:ptCount val="12"/>
                <c:pt idx="0">
                  <c:v>0.36170212765957449</c:v>
                </c:pt>
                <c:pt idx="1">
                  <c:v>0.35526315789473684</c:v>
                </c:pt>
                <c:pt idx="2">
                  <c:v>0.44339622641509435</c:v>
                </c:pt>
                <c:pt idx="3">
                  <c:v>0.44516129032258067</c:v>
                </c:pt>
                <c:pt idx="4">
                  <c:v>0.3968253968253968</c:v>
                </c:pt>
                <c:pt idx="5">
                  <c:v>0.38461538461538464</c:v>
                </c:pt>
                <c:pt idx="6">
                  <c:v>0.41666666666666669</c:v>
                </c:pt>
                <c:pt idx="7">
                  <c:v>0.32773109243697479</c:v>
                </c:pt>
                <c:pt idx="8">
                  <c:v>0.39849624060150374</c:v>
                </c:pt>
                <c:pt idx="9">
                  <c:v>0.38</c:v>
                </c:pt>
                <c:pt idx="10">
                  <c:v>0.43434343434343436</c:v>
                </c:pt>
                <c:pt idx="11">
                  <c:v>0.41258741258741261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C-4AE8-B1E8-A93DD4B8DE49}"/>
            </c:ext>
          </c:extLst>
        </c:ser>
        <c:ser>
          <c:idx val="1"/>
          <c:order val="1"/>
          <c:tx>
            <c:strRef>
              <c:f>Durchschnittsergebnisse_Gesamt!$J$4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Durchschnittsergebnisse_Gesamt!$L$5:$L$16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Durchschnittsergebnisse_Gesamt!$J$5:$J$16</c:f>
              <c:numCache>
                <c:formatCode>0.00</c:formatCode>
                <c:ptCount val="12"/>
                <c:pt idx="0">
                  <c:v>0.5074626865671642</c:v>
                </c:pt>
                <c:pt idx="1">
                  <c:v>0.48648648648648651</c:v>
                </c:pt>
                <c:pt idx="2">
                  <c:v>0.35074626865671643</c:v>
                </c:pt>
                <c:pt idx="3">
                  <c:v>0.5149253731343284</c:v>
                </c:pt>
                <c:pt idx="4">
                  <c:v>0.37313432835820898</c:v>
                </c:pt>
                <c:pt idx="5">
                  <c:v>0.31531531531531531</c:v>
                </c:pt>
                <c:pt idx="6">
                  <c:v>0.26119402985074625</c:v>
                </c:pt>
                <c:pt idx="7">
                  <c:v>0.29104477611940299</c:v>
                </c:pt>
                <c:pt idx="8">
                  <c:v>0.39552238805970147</c:v>
                </c:pt>
                <c:pt idx="9">
                  <c:v>0.34234234234234234</c:v>
                </c:pt>
                <c:pt idx="10">
                  <c:v>0.32089552238805968</c:v>
                </c:pt>
                <c:pt idx="11">
                  <c:v>0.44029850746268656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C-4AE8-B1E8-A93DD4B8DE49}"/>
            </c:ext>
          </c:extLst>
        </c:ser>
        <c:ser>
          <c:idx val="2"/>
          <c:order val="2"/>
          <c:tx>
            <c:strRef>
              <c:f>Durchschnittsergebnisse_Gesamt!$K$4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Durchschnittsergebnisse_Gesamt!$L$5:$L$16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Durchschnittsergebnisse_Gesamt!$K$5:$K$16</c:f>
              <c:numCache>
                <c:formatCode>General</c:formatCode>
                <c:ptCount val="12"/>
                <c:pt idx="0">
                  <c:v>0.42236024844720493</c:v>
                </c:pt>
                <c:pt idx="1">
                  <c:v>0.41064638783269958</c:v>
                </c:pt>
                <c:pt idx="2">
                  <c:v>0.39166666666666672</c:v>
                </c:pt>
                <c:pt idx="3">
                  <c:v>0.47750865051903113</c:v>
                </c:pt>
                <c:pt idx="4">
                  <c:v>0.38461538461538464</c:v>
                </c:pt>
                <c:pt idx="5">
                  <c:v>0.34653465346534651</c:v>
                </c:pt>
                <c:pt idx="6">
                  <c:v>0.32110091743119262</c:v>
                </c:pt>
                <c:pt idx="7">
                  <c:v>0.30830039525691699</c:v>
                </c:pt>
                <c:pt idx="8">
                  <c:v>0.39700374531835203</c:v>
                </c:pt>
                <c:pt idx="9">
                  <c:v>0.3601895734597157</c:v>
                </c:pt>
                <c:pt idx="10">
                  <c:v>0.3690987124463519</c:v>
                </c:pt>
                <c:pt idx="11">
                  <c:v>0.4259927797833935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C-4AE8-B1E8-A93DD4B8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 x Prompt </a:t>
            </a:r>
            <a:r>
              <a:rPr lang="de-DE" sz="1800" b="1" i="0" strike="noStrike" kern="1200" baseline="0">
                <a:solidFill>
                  <a:sysClr val="windowText" lastClr="000000"/>
                </a:solidFill>
              </a:rPr>
              <a:t>QG(UT)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'QG(UT)'!$N$53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'QG(UT)'!$Q$54:$Q$65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'QG(UT)'!$N$54:$N$65</c:f>
              <c:numCache>
                <c:formatCode>General</c:formatCode>
                <c:ptCount val="12"/>
                <c:pt idx="0">
                  <c:v>0.22222222222222221</c:v>
                </c:pt>
                <c:pt idx="1">
                  <c:v>0.22222222222222221</c:v>
                </c:pt>
                <c:pt idx="2">
                  <c:v>0.22727272727272727</c:v>
                </c:pt>
                <c:pt idx="3">
                  <c:v>0.29629629629629628</c:v>
                </c:pt>
                <c:pt idx="4">
                  <c:v>0.36363636363636365</c:v>
                </c:pt>
                <c:pt idx="5">
                  <c:v>0.33333333333333331</c:v>
                </c:pt>
                <c:pt idx="6">
                  <c:v>0.3125</c:v>
                </c:pt>
                <c:pt idx="7">
                  <c:v>0.19047619047619047</c:v>
                </c:pt>
                <c:pt idx="8">
                  <c:v>0.44</c:v>
                </c:pt>
                <c:pt idx="9">
                  <c:v>0.34782608695652173</c:v>
                </c:pt>
                <c:pt idx="10">
                  <c:v>0.4</c:v>
                </c:pt>
                <c:pt idx="1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3-40D8-87CC-2258B95183C5}"/>
            </c:ext>
          </c:extLst>
        </c:ser>
        <c:ser>
          <c:idx val="1"/>
          <c:order val="1"/>
          <c:tx>
            <c:strRef>
              <c:f>'QG(UT)'!$O$53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'QG(UT)'!$Q$54:$Q$65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'QG(UT)'!$O$54:$O$65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0.3125</c:v>
                </c:pt>
                <c:pt idx="3">
                  <c:v>0.5</c:v>
                </c:pt>
                <c:pt idx="4">
                  <c:v>0.5</c:v>
                </c:pt>
                <c:pt idx="5">
                  <c:v>0.4375</c:v>
                </c:pt>
                <c:pt idx="6">
                  <c:v>0.3125</c:v>
                </c:pt>
                <c:pt idx="7">
                  <c:v>0.25</c:v>
                </c:pt>
                <c:pt idx="8">
                  <c:v>0.6875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3-40D8-87CC-2258B95183C5}"/>
            </c:ext>
          </c:extLst>
        </c:ser>
        <c:ser>
          <c:idx val="2"/>
          <c:order val="2"/>
          <c:tx>
            <c:strRef>
              <c:f>'QG(UT)'!$P$53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numFmt formatCode="#,##0.00" sourceLinked="0"/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'QG(UT)'!$Q$54:$Q$65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'QG(UT)'!$P$54:$P$65</c:f>
              <c:numCache>
                <c:formatCode>General</c:formatCode>
                <c:ptCount val="12"/>
                <c:pt idx="0">
                  <c:v>0.30769230769230765</c:v>
                </c:pt>
                <c:pt idx="1">
                  <c:v>0.30769230769230765</c:v>
                </c:pt>
                <c:pt idx="2">
                  <c:v>0.26315789473684209</c:v>
                </c:pt>
                <c:pt idx="3">
                  <c:v>0.37209302325581395</c:v>
                </c:pt>
                <c:pt idx="4">
                  <c:v>0.4210526315789474</c:v>
                </c:pt>
                <c:pt idx="5">
                  <c:v>0.37837837837837834</c:v>
                </c:pt>
                <c:pt idx="6">
                  <c:v>0.3125</c:v>
                </c:pt>
                <c:pt idx="7">
                  <c:v>0.2162162162162162</c:v>
                </c:pt>
                <c:pt idx="8">
                  <c:v>0.53658536585365857</c:v>
                </c:pt>
                <c:pt idx="9">
                  <c:v>0.41025641025641024</c:v>
                </c:pt>
                <c:pt idx="10">
                  <c:v>0.44444444444444448</c:v>
                </c:pt>
                <c:pt idx="11">
                  <c:v>0.39024390243902435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3-40D8-87CC-2258B95183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LLM-Modell (UE)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'QG(UE)'!$B$53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'QG(UE)'!$A$54:$A$56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'QG(UE)'!$B$54:$B$56</c:f>
              <c:numCache>
                <c:formatCode>General</c:formatCode>
                <c:ptCount val="3"/>
                <c:pt idx="0">
                  <c:v>0.4</c:v>
                </c:pt>
                <c:pt idx="1">
                  <c:v>0.46280991735537191</c:v>
                </c:pt>
                <c:pt idx="2">
                  <c:v>0.46236559139784944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E-4779-888D-DA34737053A7}"/>
            </c:ext>
          </c:extLst>
        </c:ser>
        <c:ser>
          <c:idx val="1"/>
          <c:order val="1"/>
          <c:tx>
            <c:strRef>
              <c:f>'QG(UE)'!$C$53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'QG(UE)'!$A$54:$A$56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'QG(UE)'!$C$54:$C$56</c:f>
              <c:numCache>
                <c:formatCode>General</c:formatCode>
                <c:ptCount val="3"/>
                <c:pt idx="0">
                  <c:v>0.27586206896551724</c:v>
                </c:pt>
                <c:pt idx="1">
                  <c:v>0.48275862068965519</c:v>
                </c:pt>
                <c:pt idx="2">
                  <c:v>0.37068965517241381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E-4779-888D-DA34737053A7}"/>
            </c:ext>
          </c:extLst>
        </c:ser>
        <c:ser>
          <c:idx val="2"/>
          <c:order val="2"/>
          <c:tx>
            <c:strRef>
              <c:f>'QG(UE)'!$D$53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'QG(UE)'!$A$54:$A$56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'QG(UE)'!$D$54:$D$56</c:f>
              <c:numCache>
                <c:formatCode>General</c:formatCode>
                <c:ptCount val="3"/>
                <c:pt idx="0">
                  <c:v>0.32653061224489793</c:v>
                </c:pt>
                <c:pt idx="1">
                  <c:v>0.47257383966244726</c:v>
                </c:pt>
                <c:pt idx="2">
                  <c:v>0.41148325358851678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E-4779-888D-DA347370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Promptvariante (UE)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'QG(UE)'!$G$53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'QG(UE)'!$F$54:$F$57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'QG(UE)'!$G$54:$G$57</c:f>
              <c:numCache>
                <c:formatCode>General</c:formatCode>
                <c:ptCount val="4"/>
                <c:pt idx="0">
                  <c:v>0.38750000000000001</c:v>
                </c:pt>
                <c:pt idx="1">
                  <c:v>0.48192771084337349</c:v>
                </c:pt>
                <c:pt idx="2">
                  <c:v>0.46551724137931033</c:v>
                </c:pt>
                <c:pt idx="3">
                  <c:v>0.45205479452054792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E-4FBD-9A8E-327CEA82CAB7}"/>
            </c:ext>
          </c:extLst>
        </c:ser>
        <c:ser>
          <c:idx val="1"/>
          <c:order val="1"/>
          <c:tx>
            <c:strRef>
              <c:f>'QG(UE)'!$H$53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'QG(UE)'!$F$54:$F$57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'QG(UE)'!$H$54:$H$57</c:f>
              <c:numCache>
                <c:formatCode>General</c:formatCode>
                <c:ptCount val="4"/>
                <c:pt idx="0">
                  <c:v>0.35632183908045978</c:v>
                </c:pt>
                <c:pt idx="1">
                  <c:v>0.45977011494252873</c:v>
                </c:pt>
                <c:pt idx="2">
                  <c:v>0.31034482758620691</c:v>
                </c:pt>
                <c:pt idx="3">
                  <c:v>0.37931034482758619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E-4FBD-9A8E-327CEA82CAB7}"/>
            </c:ext>
          </c:extLst>
        </c:ser>
        <c:ser>
          <c:idx val="2"/>
          <c:order val="2"/>
          <c:tx>
            <c:strRef>
              <c:f>'QG(UE)'!$I$53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'QG(UE)'!$F$54:$F$57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'QG(UE)'!$I$54:$I$57</c:f>
              <c:numCache>
                <c:formatCode>General</c:formatCode>
                <c:ptCount val="4"/>
                <c:pt idx="0">
                  <c:v>0.37125748502994005</c:v>
                </c:pt>
                <c:pt idx="1">
                  <c:v>0.4705882352941177</c:v>
                </c:pt>
                <c:pt idx="2">
                  <c:v>0.3724137931034483</c:v>
                </c:pt>
                <c:pt idx="3">
                  <c:v>0.41249999999999998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E-4FBD-9A8E-327CEA82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 x Prompt (UE)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'QG(UE)'!$N$53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'QG(UE)'!$Q$54:$Q$65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'QG(UE)'!$N$54:$N$65</c:f>
              <c:numCache>
                <c:formatCode>General</c:formatCode>
                <c:ptCount val="12"/>
                <c:pt idx="0">
                  <c:v>0.5</c:v>
                </c:pt>
                <c:pt idx="1">
                  <c:v>0.3888888888888889</c:v>
                </c:pt>
                <c:pt idx="2">
                  <c:v>0.45454545454545453</c:v>
                </c:pt>
                <c:pt idx="3">
                  <c:v>0.51851851851851849</c:v>
                </c:pt>
                <c:pt idx="4">
                  <c:v>0.45454545454545453</c:v>
                </c:pt>
                <c:pt idx="5">
                  <c:v>0.42857142857142855</c:v>
                </c:pt>
                <c:pt idx="6">
                  <c:v>0.375</c:v>
                </c:pt>
                <c:pt idx="7">
                  <c:v>0.33333333333333331</c:v>
                </c:pt>
                <c:pt idx="8">
                  <c:v>0.48</c:v>
                </c:pt>
                <c:pt idx="9">
                  <c:v>0.34782608695652173</c:v>
                </c:pt>
                <c:pt idx="10">
                  <c:v>0.55000000000000004</c:v>
                </c:pt>
                <c:pt idx="1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189-B1A7-C02776E5830F}"/>
            </c:ext>
          </c:extLst>
        </c:ser>
        <c:ser>
          <c:idx val="1"/>
          <c:order val="1"/>
          <c:tx>
            <c:strRef>
              <c:f>'QG(UE)'!$O$53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'QG(UE)'!$Q$54:$Q$65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'QG(UE)'!$O$54:$O$65</c:f>
              <c:numCache>
                <c:formatCode>General</c:formatCode>
                <c:ptCount val="12"/>
                <c:pt idx="0">
                  <c:v>0.62068965517241381</c:v>
                </c:pt>
                <c:pt idx="1">
                  <c:v>0.48275862068965519</c:v>
                </c:pt>
                <c:pt idx="2">
                  <c:v>0.34482758620689657</c:v>
                </c:pt>
                <c:pt idx="3">
                  <c:v>0.48275862068965519</c:v>
                </c:pt>
                <c:pt idx="4">
                  <c:v>0.34482758620689657</c:v>
                </c:pt>
                <c:pt idx="5">
                  <c:v>0.31034482758620691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0.41379310344827586</c:v>
                </c:pt>
                <c:pt idx="9">
                  <c:v>0.27586206896551724</c:v>
                </c:pt>
                <c:pt idx="10">
                  <c:v>0.37931034482758619</c:v>
                </c:pt>
                <c:pt idx="11">
                  <c:v>0.41379310344827586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189-B1A7-C02776E5830F}"/>
            </c:ext>
          </c:extLst>
        </c:ser>
        <c:ser>
          <c:idx val="2"/>
          <c:order val="2"/>
          <c:tx>
            <c:strRef>
              <c:f>'QG(UE)'!$P$53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'QG(UE)'!$Q$54:$Q$65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'QG(UE)'!$P$54:$P$65</c:f>
              <c:numCache>
                <c:formatCode>General</c:formatCode>
                <c:ptCount val="12"/>
                <c:pt idx="0">
                  <c:v>0.55384615384615388</c:v>
                </c:pt>
                <c:pt idx="1">
                  <c:v>0.43076923076923074</c:v>
                </c:pt>
                <c:pt idx="2">
                  <c:v>0.39215686274509803</c:v>
                </c:pt>
                <c:pt idx="3">
                  <c:v>0.5</c:v>
                </c:pt>
                <c:pt idx="4">
                  <c:v>0.39215686274509803</c:v>
                </c:pt>
                <c:pt idx="5">
                  <c:v>0.36000000000000004</c:v>
                </c:pt>
                <c:pt idx="6">
                  <c:v>0.26666666666666666</c:v>
                </c:pt>
                <c:pt idx="7">
                  <c:v>0.28000000000000003</c:v>
                </c:pt>
                <c:pt idx="8">
                  <c:v>0.44444444444444448</c:v>
                </c:pt>
                <c:pt idx="9">
                  <c:v>0.30769230769230771</c:v>
                </c:pt>
                <c:pt idx="10">
                  <c:v>0.44897959183673469</c:v>
                </c:pt>
                <c:pt idx="11">
                  <c:v>0.44444444444444448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B-4189-B1A7-C02776E5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LLM-Modell (UT)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'TDL(UT)'!$B$29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'TDL(UT)'!$A$30:$A$32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'TDL(UT)'!$B$30:$B$32</c:f>
              <c:numCache>
                <c:formatCode>General</c:formatCode>
                <c:ptCount val="3"/>
                <c:pt idx="0">
                  <c:v>0.42857142857142855</c:v>
                </c:pt>
                <c:pt idx="1">
                  <c:v>0.29032258064516131</c:v>
                </c:pt>
                <c:pt idx="2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6-46D3-9E3D-C743BCCE386D}"/>
            </c:ext>
          </c:extLst>
        </c:ser>
        <c:ser>
          <c:idx val="1"/>
          <c:order val="1"/>
          <c:tx>
            <c:strRef>
              <c:f>'TDL(UT)'!$C$29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'TDL(UT)'!$A$30:$A$32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'TDL(UT)'!$C$30:$C$32</c:f>
              <c:numCache>
                <c:formatCode>General</c:formatCode>
                <c:ptCount val="3"/>
                <c:pt idx="0">
                  <c:v>0.40909090909090912</c:v>
                </c:pt>
                <c:pt idx="1">
                  <c:v>0.40909090909090912</c:v>
                </c:pt>
                <c:pt idx="2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6-46D3-9E3D-C743BCCE386D}"/>
            </c:ext>
          </c:extLst>
        </c:ser>
        <c:ser>
          <c:idx val="2"/>
          <c:order val="2"/>
          <c:tx>
            <c:strRef>
              <c:f>'TDL(UT)'!$D$29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'TDL(UT)'!$A$30:$A$32</c:f>
              <c:strCache>
                <c:ptCount val="3"/>
                <c:pt idx="0">
                  <c:v>GPT-4o</c:v>
                </c:pt>
                <c:pt idx="1">
                  <c:v>Claude 3.5</c:v>
                </c:pt>
                <c:pt idx="2">
                  <c:v>Grok 4</c:v>
                </c:pt>
              </c:strCache>
            </c:strRef>
          </c:cat>
          <c:val>
            <c:numRef>
              <c:f>'TDL(UT)'!$D$30:$D$32</c:f>
              <c:numCache>
                <c:formatCode>General</c:formatCode>
                <c:ptCount val="3"/>
                <c:pt idx="0">
                  <c:v>0.41860465116279072</c:v>
                </c:pt>
                <c:pt idx="1">
                  <c:v>0.339622641509434</c:v>
                </c:pt>
                <c:pt idx="2">
                  <c:v>0.43478260869565216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6-46D3-9E3D-C743BCCE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Promptvariante (UT)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'TDL(UT)'!$G$29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'TDL(UT)'!$F$30:$F$33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'TDL(UT)'!$G$30:$G$33</c:f>
              <c:numCache>
                <c:formatCode>General</c:formatCode>
                <c:ptCount val="4"/>
                <c:pt idx="0">
                  <c:v>0.375</c:v>
                </c:pt>
                <c:pt idx="1">
                  <c:v>0.31818181818181818</c:v>
                </c:pt>
                <c:pt idx="2">
                  <c:v>0.42307692307692307</c:v>
                </c:pt>
                <c:pt idx="3">
                  <c:v>0.38095238095238093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D-43FA-AF19-CA6D679855FF}"/>
            </c:ext>
          </c:extLst>
        </c:ser>
        <c:ser>
          <c:idx val="1"/>
          <c:order val="1"/>
          <c:tx>
            <c:strRef>
              <c:f>'TDL(UT)'!$H$29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'TDL(UT)'!$F$30:$F$33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'TDL(UT)'!$H$30:$H$33</c:f>
              <c:numCache>
                <c:formatCode>General</c:formatCode>
                <c:ptCount val="4"/>
                <c:pt idx="0">
                  <c:v>0.45454545454545453</c:v>
                </c:pt>
                <c:pt idx="1">
                  <c:v>0.42424242424242425</c:v>
                </c:pt>
                <c:pt idx="2">
                  <c:v>0.33333333333333331</c:v>
                </c:pt>
                <c:pt idx="3">
                  <c:v>0.48484848484848486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D-43FA-AF19-CA6D679855FF}"/>
            </c:ext>
          </c:extLst>
        </c:ser>
        <c:ser>
          <c:idx val="2"/>
          <c:order val="2"/>
          <c:tx>
            <c:strRef>
              <c:f>'TDL(UT)'!$I$29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'TDL(UT)'!$F$30:$F$33</c:f>
              <c:strCache>
                <c:ptCount val="4"/>
                <c:pt idx="0">
                  <c:v>A-SwiftUI</c:v>
                </c:pt>
                <c:pt idx="1">
                  <c:v>A-General</c:v>
                </c:pt>
                <c:pt idx="2">
                  <c:v>B</c:v>
                </c:pt>
                <c:pt idx="3">
                  <c:v>C</c:v>
                </c:pt>
              </c:strCache>
            </c:strRef>
          </c:cat>
          <c:val>
            <c:numRef>
              <c:f>'TDL(UT)'!$I$30:$I$33</c:f>
              <c:numCache>
                <c:formatCode>General</c:formatCode>
                <c:ptCount val="4"/>
                <c:pt idx="0">
                  <c:v>0.41095890410958902</c:v>
                </c:pt>
                <c:pt idx="1">
                  <c:v>0.36363636363636365</c:v>
                </c:pt>
                <c:pt idx="2">
                  <c:v>0.3728813559322034</c:v>
                </c:pt>
                <c:pt idx="3">
                  <c:v>0.42666666666666669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D-43FA-AF19-CA6D6798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Durchschnitt je LLM x Prompt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'TDL(UT)'!$N$29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'TDL(UT)'!$Q$30:$Q$41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'TDL(UT)'!$N$30:$N$41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0.35294117647058826</c:v>
                </c:pt>
                <c:pt idx="4">
                  <c:v>0.30769230769230771</c:v>
                </c:pt>
                <c:pt idx="5">
                  <c:v>0.5</c:v>
                </c:pt>
                <c:pt idx="6">
                  <c:v>0.625</c:v>
                </c:pt>
                <c:pt idx="7">
                  <c:v>0.36363636363636365</c:v>
                </c:pt>
                <c:pt idx="8">
                  <c:v>0.53846153846153844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C-48CF-B057-94BB2511894B}"/>
            </c:ext>
          </c:extLst>
        </c:ser>
        <c:ser>
          <c:idx val="1"/>
          <c:order val="1"/>
          <c:tx>
            <c:strRef>
              <c:f>'TDL(UT)'!$O$29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'TDL(UT)'!$Q$30:$Q$41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'TDL(UT)'!$O$30:$O$41</c:f>
              <c:numCache>
                <c:formatCode>General</c:formatCode>
                <c:ptCount val="12"/>
                <c:pt idx="0">
                  <c:v>0.27272727272727271</c:v>
                </c:pt>
                <c:pt idx="1">
                  <c:v>0.54545454545454541</c:v>
                </c:pt>
                <c:pt idx="2">
                  <c:v>0.27272727272727271</c:v>
                </c:pt>
                <c:pt idx="3">
                  <c:v>0.54545454545454541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0.36363636363636365</c:v>
                </c:pt>
                <c:pt idx="8">
                  <c:v>0.63636363636363635</c:v>
                </c:pt>
                <c:pt idx="9">
                  <c:v>0.36363636363636365</c:v>
                </c:pt>
                <c:pt idx="10">
                  <c:v>0.27272727272727271</c:v>
                </c:pt>
                <c:pt idx="11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C-48CF-B057-94BB2511894B}"/>
            </c:ext>
          </c:extLst>
        </c:ser>
        <c:ser>
          <c:idx val="2"/>
          <c:order val="2"/>
          <c:tx>
            <c:strRef>
              <c:f>'TDL(UT)'!$P$29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'TDL(UT)'!$Q$30:$Q$41</c:f>
              <c:strCache>
                <c:ptCount val="12"/>
                <c:pt idx="0">
                  <c:v>Claude 3.5 - A-General</c:v>
                </c:pt>
                <c:pt idx="1">
                  <c:v>Claude 3.5 - A-SwiftUI</c:v>
                </c:pt>
                <c:pt idx="2">
                  <c:v>Claude 3.5 - B</c:v>
                </c:pt>
                <c:pt idx="3">
                  <c:v>Claude 3.5 - C</c:v>
                </c:pt>
                <c:pt idx="4">
                  <c:v>GPT-4o - A-General</c:v>
                </c:pt>
                <c:pt idx="5">
                  <c:v>GPT-4o - A-SwiftUI</c:v>
                </c:pt>
                <c:pt idx="6">
                  <c:v>GPT-4o - B</c:v>
                </c:pt>
                <c:pt idx="7">
                  <c:v>GPT-4o - C</c:v>
                </c:pt>
                <c:pt idx="8">
                  <c:v>Grok 4 - A-General</c:v>
                </c:pt>
                <c:pt idx="9">
                  <c:v>Grok 4 - A-SwiftUI</c:v>
                </c:pt>
                <c:pt idx="10">
                  <c:v>Grok 4 - B</c:v>
                </c:pt>
                <c:pt idx="11">
                  <c:v>Grok 4 - C</c:v>
                </c:pt>
              </c:strCache>
            </c:strRef>
          </c:cat>
          <c:val>
            <c:numRef>
              <c:f>'TDL(UT)'!$P$30:$P$41</c:f>
              <c:numCache>
                <c:formatCode>General</c:formatCode>
                <c:ptCount val="12"/>
                <c:pt idx="0">
                  <c:v>0.20689655172413793</c:v>
                </c:pt>
                <c:pt idx="1">
                  <c:v>0.41379310344827586</c:v>
                </c:pt>
                <c:pt idx="2">
                  <c:v>0.3</c:v>
                </c:pt>
                <c:pt idx="3">
                  <c:v>0.42857142857142855</c:v>
                </c:pt>
                <c:pt idx="4">
                  <c:v>0.33333333333333337</c:v>
                </c:pt>
                <c:pt idx="5">
                  <c:v>0.47619047619047616</c:v>
                </c:pt>
                <c:pt idx="6">
                  <c:v>0.52631578947368418</c:v>
                </c:pt>
                <c:pt idx="7">
                  <c:v>0.36363636363636365</c:v>
                </c:pt>
                <c:pt idx="8">
                  <c:v>0.58333333333333337</c:v>
                </c:pt>
                <c:pt idx="9">
                  <c:v>0.34782608695652173</c:v>
                </c:pt>
                <c:pt idx="10">
                  <c:v>0.3</c:v>
                </c:pt>
                <c:pt idx="11">
                  <c:v>0.47999999999999993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C-48CF-B057-94BB25118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57</xdr:row>
      <xdr:rowOff>33617</xdr:rowOff>
    </xdr:from>
    <xdr:ext cx="5602940" cy="38772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784412</xdr:colOff>
      <xdr:row>57</xdr:row>
      <xdr:rowOff>123264</xdr:rowOff>
    </xdr:from>
    <xdr:ext cx="6420970" cy="387723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1030940</xdr:colOff>
      <xdr:row>65</xdr:row>
      <xdr:rowOff>134470</xdr:rowOff>
    </xdr:from>
    <xdr:ext cx="8281149" cy="3675529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57</xdr:row>
      <xdr:rowOff>156882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582706</xdr:colOff>
      <xdr:row>57</xdr:row>
      <xdr:rowOff>156882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403412</xdr:colOff>
      <xdr:row>67</xdr:row>
      <xdr:rowOff>0</xdr:rowOff>
    </xdr:from>
    <xdr:ext cx="8583706" cy="367553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95250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19050</xdr:colOff>
      <xdr:row>33</xdr:row>
      <xdr:rowOff>95250</xdr:rowOff>
    </xdr:from>
    <xdr:ext cx="5303744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95250</xdr:colOff>
      <xdr:row>41</xdr:row>
      <xdr:rowOff>47625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42</xdr:row>
      <xdr:rowOff>9525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723900</xdr:colOff>
      <xdr:row>42</xdr:row>
      <xdr:rowOff>9525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1184056</xdr:colOff>
      <xdr:row>42</xdr:row>
      <xdr:rowOff>6569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51</xdr:row>
      <xdr:rowOff>76200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378802</xdr:colOff>
      <xdr:row>51</xdr:row>
      <xdr:rowOff>72537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112833</xdr:colOff>
      <xdr:row>51</xdr:row>
      <xdr:rowOff>72537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80</xdr:row>
      <xdr:rowOff>156883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232737</xdr:colOff>
      <xdr:row>80</xdr:row>
      <xdr:rowOff>146538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1035683</xdr:colOff>
      <xdr:row>80</xdr:row>
      <xdr:rowOff>143522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6</xdr:row>
      <xdr:rowOff>142874</xdr:rowOff>
    </xdr:from>
    <xdr:to>
      <xdr:col>19</xdr:col>
      <xdr:colOff>581025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152400</xdr:rowOff>
    </xdr:from>
    <xdr:ext cx="5457824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114299</xdr:colOff>
      <xdr:row>18</xdr:row>
      <xdr:rowOff>152400</xdr:rowOff>
    </xdr:from>
    <xdr:ext cx="6734176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32</xdr:row>
      <xdr:rowOff>180975</xdr:rowOff>
    </xdr:from>
    <xdr:ext cx="15230475" cy="4953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m" refreshedDate="45911.153377199073" createdVersion="8" refreshedVersion="8" minRefreshableVersion="3" recordCount="241" xr:uid="{00000000-000A-0000-FFFF-FFFF00000000}">
  <cacheSource type="worksheet">
    <worksheetSource name="Tabelle8"/>
  </cacheSource>
  <cacheFields count="14">
    <cacheField name="Screenshot_ID" numFmtId="0">
      <sharedItems/>
    </cacheField>
    <cacheField name="LLM" numFmtId="0">
      <sharedItems containsBlank="1"/>
    </cacheField>
    <cacheField name="ID" numFmtId="0">
      <sharedItems containsBlank="1"/>
    </cacheField>
    <cacheField name="Prompt" numFmtId="0">
      <sharedItems containsBlank="1"/>
    </cacheField>
    <cacheField name="TP" numFmtId="0">
      <sharedItems containsString="0" containsBlank="1" containsNumber="1" containsInteger="1" minValue="0" maxValue="8"/>
    </cacheField>
    <cacheField name="FP" numFmtId="0">
      <sharedItems containsString="0" containsBlank="1" containsNumber="1" containsInteger="1" minValue="0" maxValue="10"/>
    </cacheField>
    <cacheField name="FN" numFmtId="0">
      <sharedItems containsString="0" containsBlank="1" containsNumber="1" containsInteger="1" minValue="0" maxValue="12"/>
    </cacheField>
    <cacheField name="Predicted" numFmtId="0">
      <sharedItems containsString="0" containsBlank="1" containsNumber="1" containsInteger="1" minValue="3" maxValue="10"/>
    </cacheField>
    <cacheField name="Actual" numFmtId="0">
      <sharedItems containsString="0" containsBlank="1" containsNumber="1" containsInteger="1" minValue="2" maxValue="15"/>
    </cacheField>
    <cacheField name="Precision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1"/>
    </cacheField>
    <cacheField name="F1" numFmtId="0">
      <sharedItems containsMixedTypes="1" containsNumber="1" minValue="0" maxValue="0.90909090909090906"/>
    </cacheField>
    <cacheField name="PredictedWert" numFmtId="0">
      <sharedItems containsBlank="1"/>
    </cacheField>
    <cacheField name="ActualWer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41">
  <r>
    <s v="Category View"/>
    <s v="GPT-4o"/>
    <s v="CG_CW_UT01"/>
    <s v="A-SwiftUI"/>
    <n v="2"/>
    <n v="3"/>
    <n v="2"/>
    <n v="5"/>
    <n v="4"/>
    <n v="0.4"/>
    <n v="0.5"/>
    <n v="0.4444444444444445"/>
    <b v="1"/>
    <b v="1"/>
  </r>
  <r>
    <s v="Category View"/>
    <s v="GPT-4o"/>
    <s v="CG_CW_UT02"/>
    <s v="A-General"/>
    <n v="2"/>
    <n v="3"/>
    <n v="2"/>
    <n v="5"/>
    <n v="4"/>
    <n v="0.4"/>
    <n v="0.5"/>
    <n v="0.4444444444444445"/>
    <b v="1"/>
    <b v="1"/>
  </r>
  <r>
    <s v="Category View"/>
    <s v="GPT-4o"/>
    <s v="CG_CW_UT03"/>
    <s v="B"/>
    <n v="1"/>
    <n v="3"/>
    <n v="3"/>
    <n v="4"/>
    <n v="4"/>
    <n v="0.25"/>
    <n v="0.25"/>
    <n v="0.25"/>
    <b v="1"/>
    <b v="1"/>
  </r>
  <r>
    <s v="Category View"/>
    <s v="GPT-4o"/>
    <s v="CG_CW_UT04"/>
    <s v="C"/>
    <n v="1"/>
    <n v="6"/>
    <n v="3"/>
    <n v="7"/>
    <n v="4"/>
    <n v="0.1428571428571428"/>
    <n v="0.25"/>
    <n v="0.1818181818181818"/>
    <b v="1"/>
    <b v="1"/>
  </r>
  <r>
    <s v="Category View"/>
    <s v="Claude 3.5"/>
    <s v="CG_CW_UT05"/>
    <s v="A-SwiftUI"/>
    <n v="1"/>
    <n v="7"/>
    <n v="3"/>
    <n v="8"/>
    <n v="4"/>
    <n v="0.125"/>
    <n v="0.25"/>
    <n v="0.1666666666666667"/>
    <b v="1"/>
    <b v="1"/>
  </r>
  <r>
    <s v="Category View"/>
    <s v="Claude 3.5"/>
    <s v="CG_CW_UT06"/>
    <s v="A-General"/>
    <n v="1"/>
    <n v="9"/>
    <n v="3"/>
    <n v="10"/>
    <n v="4"/>
    <n v="0.1"/>
    <n v="0.25"/>
    <n v="0.1428571428571429"/>
    <b v="1"/>
    <b v="1"/>
  </r>
  <r>
    <s v="Category View"/>
    <s v="Claude 3.5"/>
    <s v="CG_CW_UT07"/>
    <s v="B"/>
    <n v="1"/>
    <n v="5"/>
    <n v="3"/>
    <n v="6"/>
    <n v="4"/>
    <n v="0.1666666666666667"/>
    <n v="0.25"/>
    <n v="0.2"/>
    <b v="1"/>
    <b v="1"/>
  </r>
  <r>
    <s v="Category View"/>
    <s v="Claude 3.5"/>
    <s v="CG_CW_UT08"/>
    <s v="C"/>
    <n v="1"/>
    <n v="5"/>
    <n v="3"/>
    <n v="6"/>
    <n v="4"/>
    <n v="0.1666666666666667"/>
    <n v="0.25"/>
    <n v="0.2"/>
    <b v="1"/>
    <b v="1"/>
  </r>
  <r>
    <s v="Category View"/>
    <s v="Grok 4"/>
    <s v="CG_CW_UT09"/>
    <s v="A-SwiftUI"/>
    <n v="2"/>
    <n v="4"/>
    <n v="2"/>
    <n v="6"/>
    <n v="4"/>
    <n v="0.3333333333333333"/>
    <n v="0.5"/>
    <n v="0.4"/>
    <b v="1"/>
    <b v="1"/>
  </r>
  <r>
    <s v="Category View"/>
    <s v="Grok 4"/>
    <s v="CG_CW_UT10"/>
    <s v="A-General"/>
    <n v="2"/>
    <n v="5"/>
    <n v="2"/>
    <n v="7"/>
    <n v="4"/>
    <n v="0.2857142857142857"/>
    <n v="0.5"/>
    <n v="0.3636363636363636"/>
    <b v="1"/>
    <b v="1"/>
  </r>
  <r>
    <s v="Category View"/>
    <s v="Grok 4"/>
    <s v="CG_CW_UT11"/>
    <s v="B"/>
    <n v="2"/>
    <n v="2"/>
    <n v="2"/>
    <n v="4"/>
    <n v="4"/>
    <n v="0.5"/>
    <n v="0.5"/>
    <n v="0.5"/>
    <b v="1"/>
    <b v="1"/>
  </r>
  <r>
    <s v="Category View"/>
    <s v="Grok 4"/>
    <s v="CG_CW_UT12"/>
    <s v="C"/>
    <n v="1"/>
    <n v="4"/>
    <n v="3"/>
    <n v="5"/>
    <n v="4"/>
    <n v="0.2"/>
    <n v="0.25"/>
    <n v="0.2222222222222222"/>
    <b v="1"/>
    <b v="1"/>
  </r>
  <r>
    <s v="Setup View"/>
    <s v="GPT-4o"/>
    <s v="CG_SV_UE01"/>
    <s v="A-SwiftUI"/>
    <n v="1"/>
    <n v="4"/>
    <n v="3"/>
    <n v="5"/>
    <n v="4"/>
    <n v="0.2"/>
    <n v="0.25"/>
    <n v="0.2222222222222222"/>
    <b v="1"/>
    <b v="1"/>
  </r>
  <r>
    <s v="Setup View"/>
    <s v="GPT-4o"/>
    <s v="CG_SV_UE02"/>
    <s v="A-General"/>
    <n v="3"/>
    <n v="2"/>
    <n v="1"/>
    <n v="5"/>
    <n v="4"/>
    <n v="0.6"/>
    <n v="0.75"/>
    <n v="0.6666666666666665"/>
    <b v="1"/>
    <b v="1"/>
  </r>
  <r>
    <s v="Setup View"/>
    <s v="GPT-4o"/>
    <s v="CG_SV_UE03"/>
    <s v="B"/>
    <n v="1"/>
    <n v="3"/>
    <n v="3"/>
    <n v="4"/>
    <n v="4"/>
    <n v="0.25"/>
    <n v="0.25"/>
    <n v="0.25"/>
    <b v="1"/>
    <b v="1"/>
  </r>
  <r>
    <s v="Setup View"/>
    <s v="GPT-4o"/>
    <s v="CG_SV_UE04"/>
    <s v="C"/>
    <n v="2"/>
    <n v="3"/>
    <n v="2"/>
    <n v="5"/>
    <n v="4"/>
    <n v="0.4"/>
    <n v="0.5"/>
    <n v="0.4444444444444445"/>
    <b v="1"/>
    <b v="1"/>
  </r>
  <r>
    <s v="Setup View"/>
    <s v="Claude 3.5"/>
    <s v="CG_SV_UE05"/>
    <s v="A-SwiftUI"/>
    <n v="3"/>
    <n v="5"/>
    <n v="1"/>
    <n v="8"/>
    <n v="4"/>
    <n v="0.375"/>
    <n v="0.75"/>
    <n v="0.5"/>
    <b v="1"/>
    <b v="1"/>
  </r>
  <r>
    <s v="Setup View"/>
    <s v="Claude 3.5"/>
    <s v="CG_SV_UE06"/>
    <s v="A-General"/>
    <n v="3"/>
    <n v="7"/>
    <n v="1"/>
    <n v="10"/>
    <n v="4"/>
    <n v="0.3"/>
    <n v="0.75"/>
    <n v="0.4285714285714285"/>
    <b v="1"/>
    <b v="1"/>
  </r>
  <r>
    <s v="Setup View"/>
    <s v="Claude 3.5"/>
    <s v="CG_SV_UE07"/>
    <s v="B"/>
    <n v="3"/>
    <n v="2"/>
    <n v="1"/>
    <n v="5"/>
    <n v="4"/>
    <n v="0.6"/>
    <n v="0.75"/>
    <n v="0.6666666666666665"/>
    <b v="1"/>
    <b v="1"/>
  </r>
  <r>
    <s v="Setup View"/>
    <s v="Claude 3.5"/>
    <s v="CG_SV_UE08"/>
    <s v="C"/>
    <n v="3"/>
    <n v="4"/>
    <n v="1"/>
    <n v="7"/>
    <n v="4"/>
    <n v="0.4285714285714285"/>
    <n v="0.75"/>
    <n v="0.5454545454545454"/>
    <b v="1"/>
    <b v="1"/>
  </r>
  <r>
    <s v="Setup View"/>
    <s v="Grok 4"/>
    <s v="CG_SV_UE09"/>
    <s v="A-SwiftUI"/>
    <n v="3"/>
    <n v="4"/>
    <n v="1"/>
    <n v="7"/>
    <n v="4"/>
    <n v="0.4285714285714285"/>
    <n v="0.75"/>
    <n v="0.5454545454545454"/>
    <b v="1"/>
    <b v="1"/>
  </r>
  <r>
    <s v="Setup View"/>
    <s v="Grok 4"/>
    <s v="CG_SV_UE10"/>
    <s v="A-General"/>
    <n v="2"/>
    <n v="5"/>
    <n v="2"/>
    <n v="7"/>
    <n v="4"/>
    <n v="0.2857142857142857"/>
    <n v="0.5"/>
    <n v="0.3636363636363636"/>
    <b v="1"/>
    <b v="1"/>
  </r>
  <r>
    <s v="Setup View"/>
    <s v="Grok 4"/>
    <s v="CG_SV_UE11"/>
    <s v="B"/>
    <n v="2"/>
    <n v="3"/>
    <n v="2"/>
    <n v="5"/>
    <n v="4"/>
    <n v="0.4"/>
    <n v="0.5"/>
    <n v="0.4444444444444445"/>
    <b v="1"/>
    <b v="1"/>
  </r>
  <r>
    <s v="Setup View"/>
    <s v="Grok 4"/>
    <s v="CG_SV_UE12"/>
    <s v="C"/>
    <n v="2"/>
    <n v="5"/>
    <n v="2"/>
    <n v="7"/>
    <n v="4"/>
    <n v="0.2857142857142857"/>
    <n v="0.5"/>
    <n v="0.3636363636363636"/>
    <b v="1"/>
    <b v="1"/>
  </r>
  <r>
    <s v="Quiz View"/>
    <s v="GPT-4o"/>
    <s v="CG_QV_UE01"/>
    <s v="A-SwiftUI"/>
    <n v="4"/>
    <n v="2"/>
    <n v="2"/>
    <n v="6"/>
    <n v="6"/>
    <n v="0.6666666666666666"/>
    <n v="0.6666666666666666"/>
    <n v="0.6666666666666666"/>
    <b v="1"/>
    <b v="1"/>
  </r>
  <r>
    <s v="Quiz View"/>
    <s v="GPT-4o"/>
    <s v="CG_QV_UE02"/>
    <s v="A-General"/>
    <n v="3"/>
    <n v="2"/>
    <n v="3"/>
    <n v="5"/>
    <n v="6"/>
    <n v="0.6"/>
    <n v="0.5"/>
    <n v="0.5454545454545454"/>
    <b v="1"/>
    <b v="1"/>
  </r>
  <r>
    <s v="Quiz View"/>
    <s v="GPT-4o"/>
    <s v="CG_QV_UE03"/>
    <s v="B"/>
    <n v="3"/>
    <n v="1"/>
    <n v="3"/>
    <n v="4"/>
    <n v="6"/>
    <n v="0.75"/>
    <n v="0.5"/>
    <n v="0.6"/>
    <b v="1"/>
    <b v="1"/>
  </r>
  <r>
    <s v="Quiz View"/>
    <s v="GPT-4o"/>
    <s v="CG_QV_UE04"/>
    <s v="C"/>
    <n v="1"/>
    <n v="4"/>
    <n v="5"/>
    <n v="5"/>
    <n v="6"/>
    <n v="0.2"/>
    <n v="0.1666666666666667"/>
    <n v="0.1818181818181818"/>
    <b v="1"/>
    <b v="1"/>
  </r>
  <r>
    <s v="Quiz View"/>
    <s v="Claude 3.5"/>
    <s v="CG_QV_UE05"/>
    <s v="A-SwiftUI"/>
    <n v="4"/>
    <n v="6"/>
    <n v="2"/>
    <n v="10"/>
    <n v="6"/>
    <n v="0.4"/>
    <n v="0.6666666666666666"/>
    <n v="0.5"/>
    <b v="1"/>
    <b v="1"/>
  </r>
  <r>
    <s v="Quiz View"/>
    <s v="Claude 3.5"/>
    <s v="CG_QV_UE06"/>
    <s v="A-General"/>
    <n v="3"/>
    <n v="5"/>
    <n v="3"/>
    <n v="8"/>
    <n v="6"/>
    <n v="0.375"/>
    <n v="0.5"/>
    <n v="0.4285714285714285"/>
    <b v="1"/>
    <b v="1"/>
  </r>
  <r>
    <s v="Quiz View"/>
    <s v="Claude 3.5"/>
    <s v="CG_QV_UE07"/>
    <s v="B"/>
    <n v="1"/>
    <n v="4"/>
    <n v="5"/>
    <n v="5"/>
    <n v="6"/>
    <n v="0.2"/>
    <n v="0.1666666666666667"/>
    <n v="0.1818181818181818"/>
    <b v="1"/>
    <b v="1"/>
  </r>
  <r>
    <s v="Quiz View"/>
    <s v="Claude 3.5"/>
    <s v="CG_QV_UE08"/>
    <s v="C"/>
    <n v="3"/>
    <n v="3"/>
    <n v="3"/>
    <n v="6"/>
    <n v="6"/>
    <n v="0.5"/>
    <n v="0.5"/>
    <n v="0.5"/>
    <b v="1"/>
    <b v="1"/>
  </r>
  <r>
    <s v="Quiz View"/>
    <s v="Grok 4"/>
    <s v="CG_QV_UE09"/>
    <s v="A-SwiftUI"/>
    <n v="2"/>
    <n v="3"/>
    <n v="4"/>
    <n v="5"/>
    <n v="6"/>
    <n v="0.4"/>
    <n v="0.3333333333333333"/>
    <n v="0.3636363636363636"/>
    <b v="1"/>
    <b v="1"/>
  </r>
  <r>
    <s v="Quiz View"/>
    <s v="Grok 4"/>
    <s v="CG_QV_UE10"/>
    <s v="A-General"/>
    <n v="5"/>
    <n v="0"/>
    <n v="1"/>
    <n v="5"/>
    <n v="6"/>
    <n v="1"/>
    <n v="0.8333333333333334"/>
    <n v="0.9090909090909091"/>
    <b v="1"/>
    <b v="1"/>
  </r>
  <r>
    <s v="Quiz View"/>
    <s v="Grok 4"/>
    <s v="CG_QV_UE11"/>
    <s v="B"/>
    <n v="4"/>
    <n v="2"/>
    <n v="2"/>
    <n v="6"/>
    <n v="6"/>
    <n v="0.6666666666666666"/>
    <n v="0.6666666666666666"/>
    <n v="0.6666666666666666"/>
    <b v="1"/>
    <b v="1"/>
  </r>
  <r>
    <s v="Quiz View"/>
    <s v="Grok 4"/>
    <s v="CG_QV_UE12"/>
    <s v="C"/>
    <n v="3"/>
    <n v="4"/>
    <n v="3"/>
    <n v="7"/>
    <n v="6"/>
    <n v="0.4285714285714285"/>
    <n v="0.5"/>
    <n v="0.4615384615384615"/>
    <b v="1"/>
    <b v="1"/>
  </r>
  <r>
    <s v="Score View"/>
    <s v="GPT-4o"/>
    <s v="CG_SVW_UE01"/>
    <s v="A-SwiftUI"/>
    <n v="0"/>
    <n v="5"/>
    <n v="2"/>
    <n v="5"/>
    <n v="2"/>
    <n v="0"/>
    <n v="0"/>
    <s v=""/>
    <b v="1"/>
    <b v="1"/>
  </r>
  <r>
    <s v="Score View"/>
    <s v="GPT-4o"/>
    <s v="CG_SVW_UE02"/>
    <s v="A-General"/>
    <n v="0"/>
    <n v="7"/>
    <n v="2"/>
    <n v="7"/>
    <n v="2"/>
    <n v="0"/>
    <n v="0"/>
    <s v=""/>
    <b v="1"/>
    <b v="1"/>
  </r>
  <r>
    <s v="Score View"/>
    <s v="GPT-4o"/>
    <s v="CG_SVW_UE03"/>
    <s v="B"/>
    <n v="0"/>
    <n v="4"/>
    <n v="2"/>
    <n v="4"/>
    <n v="2"/>
    <n v="0"/>
    <n v="0"/>
    <s v=""/>
    <b v="1"/>
    <b v="1"/>
  </r>
  <r>
    <s v="Score View"/>
    <s v="GPT-4o"/>
    <s v="CG_SVW_UE04"/>
    <s v="C"/>
    <n v="0"/>
    <n v="4"/>
    <n v="2"/>
    <n v="4"/>
    <n v="2"/>
    <n v="0"/>
    <n v="0"/>
    <s v=""/>
    <b v="1"/>
    <b v="1"/>
  </r>
  <r>
    <s v="Score View"/>
    <s v="Claude 3.5"/>
    <s v="CG_SVW_UE05"/>
    <s v="A-SwiftUI"/>
    <n v="0"/>
    <n v="10"/>
    <n v="2"/>
    <n v="10"/>
    <n v="2"/>
    <n v="0"/>
    <n v="0"/>
    <s v=""/>
    <b v="1"/>
    <b v="1"/>
  </r>
  <r>
    <s v="Score View"/>
    <s v="Claude 3.5"/>
    <s v="CG_SVW_UE06"/>
    <s v="A-General"/>
    <n v="1"/>
    <n v="7"/>
    <n v="1"/>
    <n v="8"/>
    <n v="2"/>
    <n v="0.125"/>
    <n v="0.5"/>
    <n v="0.2"/>
    <b v="1"/>
    <b v="1"/>
  </r>
  <r>
    <s v="Score View"/>
    <s v="Claude 3.5"/>
    <s v="CG_SVW_UE07"/>
    <s v="B"/>
    <n v="0"/>
    <n v="6"/>
    <n v="2"/>
    <n v="6"/>
    <n v="2"/>
    <n v="0"/>
    <n v="0"/>
    <s v=""/>
    <b v="1"/>
    <b v="1"/>
  </r>
  <r>
    <s v="Score View"/>
    <s v="Claude 3.5"/>
    <s v="CG_SVW_UE08"/>
    <s v="C"/>
    <n v="1"/>
    <n v="7"/>
    <n v="1"/>
    <n v="8"/>
    <n v="2"/>
    <n v="0.125"/>
    <n v="0.5"/>
    <n v="0.2"/>
    <b v="1"/>
    <b v="1"/>
  </r>
  <r>
    <s v="Score View"/>
    <s v="Grok 4"/>
    <s v="CG_SVW_UE09"/>
    <s v="A-SwiftUI"/>
    <n v="1"/>
    <n v="4"/>
    <n v="1"/>
    <n v="5"/>
    <n v="2"/>
    <n v="0.2"/>
    <n v="0.5"/>
    <n v="0.2857142857142858"/>
    <b v="1"/>
    <b v="1"/>
  </r>
  <r>
    <s v="Score View"/>
    <s v="Grok 4"/>
    <s v="CG_SVW_UE10"/>
    <s v="A-General"/>
    <n v="2"/>
    <n v="4"/>
    <n v="0"/>
    <n v="6"/>
    <n v="2"/>
    <n v="0.3333333333333333"/>
    <n v="1"/>
    <n v="0.5"/>
    <b v="1"/>
    <b v="1"/>
  </r>
  <r>
    <s v="Score View"/>
    <s v="Grok 4"/>
    <s v="CG_SVW_UE11"/>
    <s v="B"/>
    <n v="0"/>
    <n v="5"/>
    <n v="2"/>
    <n v="5"/>
    <n v="2"/>
    <n v="0"/>
    <n v="0"/>
    <s v=""/>
    <b v="1"/>
    <b v="1"/>
  </r>
  <r>
    <s v="Score View"/>
    <s v="Grok 4"/>
    <s v="CG_SVW_UE12"/>
    <s v="C"/>
    <n v="2"/>
    <n v="4"/>
    <n v="0"/>
    <n v="6"/>
    <n v="2"/>
    <n v="0.3333333333333333"/>
    <n v="1"/>
    <n v="0.5"/>
    <b v="1"/>
    <b v="1"/>
  </r>
  <r>
    <s v="Category View"/>
    <s v="GPT-4o"/>
    <s v="CG_CW_UE01"/>
    <s v="A-SwiftUI"/>
    <n v="3"/>
    <n v="2"/>
    <n v="3"/>
    <n v="5"/>
    <n v="6"/>
    <n v="0.6"/>
    <n v="0.5"/>
    <n v="0.5454545454545454"/>
    <b v="1"/>
    <b v="1"/>
  </r>
  <r>
    <s v="Category View"/>
    <s v="GPT-4o"/>
    <s v="CG_CW_UE02"/>
    <s v="A-General"/>
    <n v="2"/>
    <n v="3"/>
    <n v="4"/>
    <n v="5"/>
    <n v="6"/>
    <n v="0.4"/>
    <n v="0.3333333333333333"/>
    <n v="0.3636363636363636"/>
    <b v="1"/>
    <b v="1"/>
  </r>
  <r>
    <s v="Category View"/>
    <s v="GPT-4o"/>
    <s v="CG_CW_UE03"/>
    <s v="B"/>
    <n v="1"/>
    <n v="3"/>
    <n v="5"/>
    <n v="4"/>
    <n v="6"/>
    <n v="0.25"/>
    <n v="0.1666666666666667"/>
    <n v="0.2"/>
    <b v="1"/>
    <b v="1"/>
  </r>
  <r>
    <s v="Category View"/>
    <s v="GPT-4o"/>
    <s v="CG_CW_UE04"/>
    <s v="C"/>
    <n v="3"/>
    <n v="4"/>
    <n v="3"/>
    <n v="7"/>
    <n v="6"/>
    <n v="0.4285714285714285"/>
    <n v="0.5"/>
    <n v="0.4615384615384615"/>
    <b v="1"/>
    <b v="1"/>
  </r>
  <r>
    <s v="Category View"/>
    <s v="Claude 3.5"/>
    <s v="CG_CW_UE05"/>
    <s v="A-SwiftUI"/>
    <n v="4"/>
    <n v="4"/>
    <n v="2"/>
    <n v="8"/>
    <n v="6"/>
    <n v="0.5"/>
    <n v="0.6666666666666666"/>
    <n v="0.5714285714285715"/>
    <b v="1"/>
    <b v="1"/>
  </r>
  <r>
    <s v="Category View"/>
    <s v="Claude 3.5"/>
    <s v="CG_CW_UE06"/>
    <s v="A-General"/>
    <n v="5"/>
    <n v="5"/>
    <n v="1"/>
    <n v="10"/>
    <n v="6"/>
    <n v="0.5"/>
    <n v="0.8333333333333334"/>
    <n v="0.625"/>
    <b v="1"/>
    <b v="1"/>
  </r>
  <r>
    <s v="Category View"/>
    <s v="Claude 3.5"/>
    <s v="CG_CW_UE07"/>
    <s v="B"/>
    <n v="3"/>
    <n v="3"/>
    <n v="3"/>
    <n v="6"/>
    <n v="6"/>
    <n v="0.5"/>
    <n v="0.5"/>
    <n v="0.5"/>
    <b v="1"/>
    <b v="1"/>
  </r>
  <r>
    <s v="Category View"/>
    <s v="Claude 3.5"/>
    <s v="CG_CW_UE08"/>
    <s v="C"/>
    <n v="4"/>
    <n v="2"/>
    <n v="2"/>
    <n v="6"/>
    <n v="6"/>
    <n v="0.6666666666666666"/>
    <n v="0.6666666666666666"/>
    <n v="0.6666666666666666"/>
    <b v="1"/>
    <b v="1"/>
  </r>
  <r>
    <s v="Category View"/>
    <s v="Grok 4"/>
    <s v="CG_CW_UE09"/>
    <s v="A-SwiftUI"/>
    <n v="2"/>
    <n v="4"/>
    <n v="4"/>
    <n v="6"/>
    <n v="6"/>
    <n v="0.3333333333333333"/>
    <n v="0.3333333333333333"/>
    <n v="0.3333333333333333"/>
    <b v="1"/>
    <b v="1"/>
  </r>
  <r>
    <s v="Category View"/>
    <s v="Grok 4"/>
    <s v="CG_CW_UE10"/>
    <s v="A-General"/>
    <n v="2"/>
    <n v="5"/>
    <n v="4"/>
    <n v="7"/>
    <n v="6"/>
    <n v="0.2857142857142857"/>
    <n v="0.3333333333333333"/>
    <n v="0.3076923076923077"/>
    <b v="1"/>
    <b v="1"/>
  </r>
  <r>
    <s v="Category View"/>
    <s v="Grok 4"/>
    <s v="CG_CW_UE11"/>
    <s v="B"/>
    <n v="3"/>
    <n v="1"/>
    <n v="3"/>
    <n v="4"/>
    <n v="6"/>
    <n v="0.75"/>
    <n v="0.5"/>
    <n v="0.6"/>
    <b v="1"/>
    <b v="1"/>
  </r>
  <r>
    <s v="Category View"/>
    <s v="Grok 4"/>
    <s v="CG_CW_UE12"/>
    <s v="C"/>
    <n v="3"/>
    <n v="2"/>
    <n v="3"/>
    <n v="5"/>
    <n v="6"/>
    <n v="0.6"/>
    <n v="0.5"/>
    <n v="0.5454545454545454"/>
    <b v="1"/>
    <b v="1"/>
  </r>
  <r>
    <s v="Setup View"/>
    <s v="GPT-4o"/>
    <s v="CG_SV_UE01"/>
    <s v="A-SwiftUI"/>
    <n v="2"/>
    <n v="3"/>
    <n v="8"/>
    <n v="5"/>
    <n v="10"/>
    <n v="0.4"/>
    <n v="0.2"/>
    <n v="0.2666666666666667"/>
    <b v="1"/>
    <b v="1"/>
  </r>
  <r>
    <s v="Setup View"/>
    <s v="GPT-4o"/>
    <s v="CG_SV_UE02"/>
    <s v="A-General"/>
    <n v="1"/>
    <n v="4"/>
    <n v="9"/>
    <n v="5"/>
    <n v="10"/>
    <n v="0.2"/>
    <n v="0.1"/>
    <n v="0.1333333333333333"/>
    <b v="1"/>
    <b v="1"/>
  </r>
  <r>
    <s v="Setup View"/>
    <s v="GPT-4o"/>
    <s v="CG_SV_UE03"/>
    <s v="B"/>
    <n v="0"/>
    <n v="4"/>
    <n v="10"/>
    <n v="4"/>
    <n v="10"/>
    <n v="0"/>
    <n v="0"/>
    <s v=""/>
    <b v="1"/>
    <b v="1"/>
  </r>
  <r>
    <s v="Setup View"/>
    <s v="GPT-4o"/>
    <s v="CG_SV_UE04"/>
    <s v="C"/>
    <n v="1"/>
    <n v="4"/>
    <n v="9"/>
    <n v="5"/>
    <n v="10"/>
    <n v="0.2"/>
    <n v="0.1"/>
    <n v="0.1333333333333333"/>
    <b v="1"/>
    <b v="1"/>
  </r>
  <r>
    <s v="Setup View"/>
    <s v="Claude 3.5"/>
    <s v="CG_SV_UE05"/>
    <s v="A-SwiftUI"/>
    <n v="2"/>
    <n v="6"/>
    <n v="8"/>
    <n v="8"/>
    <n v="10"/>
    <n v="0.25"/>
    <n v="0.2"/>
    <n v="0.2222222222222222"/>
    <b v="1"/>
    <b v="1"/>
  </r>
  <r>
    <s v="Setup View"/>
    <s v="Claude 3.5"/>
    <s v="CG_SV_UE06"/>
    <s v="A-General"/>
    <n v="5"/>
    <n v="5"/>
    <n v="5"/>
    <n v="10"/>
    <n v="10"/>
    <n v="0.5"/>
    <n v="0.5"/>
    <n v="0.5"/>
    <b v="1"/>
    <b v="1"/>
  </r>
  <r>
    <s v="Setup View"/>
    <s v="Claude 3.5"/>
    <s v="CG_SV_UE07"/>
    <s v="B"/>
    <n v="2"/>
    <n v="3"/>
    <n v="8"/>
    <n v="5"/>
    <n v="10"/>
    <n v="0.4"/>
    <n v="0.2"/>
    <n v="0.2666666666666667"/>
    <b v="1"/>
    <b v="1"/>
  </r>
  <r>
    <s v="Setup View"/>
    <s v="Claude 3.5"/>
    <s v="CG_SV_UE08"/>
    <s v="C"/>
    <n v="4"/>
    <n v="3"/>
    <n v="6"/>
    <n v="7"/>
    <n v="10"/>
    <n v="0.5714285714285714"/>
    <n v="0.4"/>
    <n v="0.4705882352941176"/>
    <b v="1"/>
    <b v="1"/>
  </r>
  <r>
    <s v="Setup View"/>
    <s v="Grok 4"/>
    <s v="CG_SV_UE09"/>
    <s v="A-SwiftUI"/>
    <n v="2"/>
    <n v="5"/>
    <n v="8"/>
    <n v="7"/>
    <n v="10"/>
    <n v="0.2857142857142857"/>
    <n v="0.2"/>
    <n v="0.2352941176470588"/>
    <b v="1"/>
    <b v="1"/>
  </r>
  <r>
    <s v="Setup View"/>
    <s v="Grok 4"/>
    <s v="CG_SV_UE10"/>
    <s v="A-General"/>
    <n v="4"/>
    <n v="3"/>
    <n v="6"/>
    <n v="7"/>
    <n v="10"/>
    <n v="0.5714285714285714"/>
    <n v="0.4"/>
    <n v="0.4705882352941176"/>
    <b v="1"/>
    <b v="1"/>
  </r>
  <r>
    <s v="Setup View"/>
    <s v="Grok 4"/>
    <s v="CG_SV_UE11"/>
    <s v="B"/>
    <n v="3"/>
    <n v="2"/>
    <n v="7"/>
    <n v="5"/>
    <n v="10"/>
    <n v="0.6"/>
    <n v="0.3"/>
    <n v="0.4"/>
    <b v="1"/>
    <b v="1"/>
  </r>
  <r>
    <s v="Setup View"/>
    <s v="Grok 4"/>
    <s v="CG_SV_UE12"/>
    <s v="C"/>
    <n v="2"/>
    <n v="5"/>
    <n v="8"/>
    <n v="7"/>
    <n v="10"/>
    <n v="0.2857142857142857"/>
    <n v="0.2"/>
    <n v="0.2352941176470588"/>
    <b v="1"/>
    <b v="1"/>
  </r>
  <r>
    <s v="Quiz View"/>
    <s v="GPT-4o"/>
    <s v="CG_QV_UE01"/>
    <s v="A-SwiftUI"/>
    <n v="3"/>
    <n v="3"/>
    <n v="3"/>
    <n v="6"/>
    <n v="6"/>
    <n v="0.5"/>
    <n v="0.5"/>
    <n v="0.5"/>
    <b v="1"/>
    <b v="1"/>
  </r>
  <r>
    <s v="Quiz View"/>
    <s v="GPT-4o"/>
    <s v="CG_QV_UE02"/>
    <s v="A-General"/>
    <n v="3"/>
    <n v="2"/>
    <n v="3"/>
    <n v="5"/>
    <n v="6"/>
    <n v="0.6"/>
    <n v="0.5"/>
    <n v="0.5454545454545454"/>
    <b v="1"/>
    <b v="1"/>
  </r>
  <r>
    <s v="Quiz View"/>
    <s v="GPT-4o"/>
    <s v="CG_QV_UE03"/>
    <s v="B"/>
    <n v="2"/>
    <n v="2"/>
    <n v="4"/>
    <n v="4"/>
    <n v="6"/>
    <n v="0.5"/>
    <n v="0.3333333333333333"/>
    <n v="0.4"/>
    <b v="1"/>
    <b v="1"/>
  </r>
  <r>
    <s v="Quiz View"/>
    <s v="GPT-4o"/>
    <s v="CG_QV_UE04"/>
    <s v="C"/>
    <n v="2"/>
    <n v="3"/>
    <n v="4"/>
    <n v="5"/>
    <n v="6"/>
    <n v="0.4"/>
    <n v="0.3333333333333333"/>
    <n v="0.3636363636363636"/>
    <b v="1"/>
    <b v="1"/>
  </r>
  <r>
    <s v="Quiz View"/>
    <s v="Claude 3.5"/>
    <s v="CG_QV_UE05"/>
    <s v="A-SwiftUI"/>
    <n v="5"/>
    <n v="5"/>
    <n v="1"/>
    <n v="10"/>
    <n v="6"/>
    <n v="0.5"/>
    <n v="0.8333333333333334"/>
    <n v="0.625"/>
    <b v="1"/>
    <b v="1"/>
  </r>
  <r>
    <s v="Quiz View"/>
    <s v="Claude 3.5"/>
    <s v="CG_QV_UE06"/>
    <s v="A-General"/>
    <n v="4"/>
    <n v="4"/>
    <n v="2"/>
    <n v="8"/>
    <n v="6"/>
    <n v="0.5"/>
    <n v="0.6666666666666666"/>
    <n v="0.5714285714285715"/>
    <b v="1"/>
    <b v="1"/>
  </r>
  <r>
    <s v="Quiz View"/>
    <s v="Claude 3.5"/>
    <s v="CG_QV_UE07"/>
    <s v="B"/>
    <n v="2"/>
    <n v="3"/>
    <n v="4"/>
    <n v="5"/>
    <n v="6"/>
    <n v="0.4"/>
    <n v="0.3333333333333333"/>
    <n v="0.3636363636363636"/>
    <b v="1"/>
    <b v="1"/>
  </r>
  <r>
    <s v="Quiz View"/>
    <s v="Claude 3.5"/>
    <s v="CG_QV_UE08"/>
    <s v="C"/>
    <n v="2"/>
    <n v="4"/>
    <n v="4"/>
    <n v="6"/>
    <n v="6"/>
    <n v="0.3333333333333333"/>
    <n v="0.3333333333333333"/>
    <n v="0.3333333333333333"/>
    <b v="1"/>
    <b v="1"/>
  </r>
  <r>
    <s v="Quiz View"/>
    <s v="Grok 4"/>
    <s v="CG_QV_UE09"/>
    <s v="A-SwiftUI"/>
    <n v="2"/>
    <n v="3"/>
    <n v="4"/>
    <n v="5"/>
    <n v="6"/>
    <n v="0.4"/>
    <n v="0.3333333333333333"/>
    <n v="0.3636363636363636"/>
    <b v="1"/>
    <b v="1"/>
  </r>
  <r>
    <s v="Quiz View"/>
    <s v="Grok 4"/>
    <s v="CG_QV_UE10"/>
    <s v="A-General"/>
    <n v="3"/>
    <n v="2"/>
    <n v="3"/>
    <n v="5"/>
    <n v="6"/>
    <n v="0.6"/>
    <n v="0.5"/>
    <n v="0.5454545454545454"/>
    <b v="1"/>
    <b v="1"/>
  </r>
  <r>
    <s v="Quiz View"/>
    <s v="Grok 4"/>
    <s v="CG_QV_UE11"/>
    <s v="B"/>
    <n v="3"/>
    <n v="3"/>
    <n v="3"/>
    <n v="6"/>
    <n v="6"/>
    <n v="0.5"/>
    <n v="0.5"/>
    <n v="0.5"/>
    <b v="1"/>
    <b v="1"/>
  </r>
  <r>
    <s v="Quiz View"/>
    <s v="Grok 4"/>
    <s v="CG_QV_UE12"/>
    <s v="C"/>
    <n v="5"/>
    <n v="2"/>
    <n v="1"/>
    <n v="7"/>
    <n v="6"/>
    <n v="0.7142857142857143"/>
    <n v="0.8333333333333334"/>
    <n v="0.7692307692307692"/>
    <b v="1"/>
    <b v="1"/>
  </r>
  <r>
    <s v="Score View"/>
    <s v="GPT-4o"/>
    <s v="CG_SVW_UE01"/>
    <s v="A-SwiftUI"/>
    <n v="1"/>
    <n v="4"/>
    <n v="6"/>
    <n v="5"/>
    <n v="7"/>
    <n v="0.2"/>
    <n v="0.1428571428571428"/>
    <n v="0.1666666666666667"/>
    <b v="1"/>
    <b v="1"/>
  </r>
  <r>
    <s v="Score View"/>
    <s v="GPT-4o"/>
    <s v="CG_SVW_UE02"/>
    <s v="A-General"/>
    <n v="4"/>
    <n v="3"/>
    <n v="3"/>
    <n v="7"/>
    <n v="7"/>
    <n v="0.5714285714285714"/>
    <n v="0.5714285714285714"/>
    <n v="0.5714285714285714"/>
    <b v="1"/>
    <b v="1"/>
  </r>
  <r>
    <s v="Score View"/>
    <s v="GPT-4o"/>
    <s v="CG_SVW_UE03"/>
    <s v="B"/>
    <n v="3"/>
    <n v="1"/>
    <n v="4"/>
    <n v="4"/>
    <n v="7"/>
    <n v="0.75"/>
    <n v="0.4285714285714285"/>
    <n v="0.5454545454545454"/>
    <b v="1"/>
    <b v="1"/>
  </r>
  <r>
    <s v="Score View"/>
    <s v="GPT-4o"/>
    <s v="CG_SVW_UE04"/>
    <s v="C"/>
    <n v="1"/>
    <n v="3"/>
    <n v="6"/>
    <n v="4"/>
    <n v="7"/>
    <n v="0.25"/>
    <n v="0.1428571428571428"/>
    <n v="0.1818181818181818"/>
    <b v="1"/>
    <b v="1"/>
  </r>
  <r>
    <s v="Score View"/>
    <s v="Claude 3.5"/>
    <s v="CG_SVW_UE05"/>
    <s v="A-SwiftUI"/>
    <n v="3"/>
    <n v="7"/>
    <n v="4"/>
    <n v="10"/>
    <n v="7"/>
    <n v="0.3"/>
    <n v="0.4285714285714285"/>
    <n v="0.3529411764705882"/>
    <b v="1"/>
    <b v="1"/>
  </r>
  <r>
    <s v="Score View"/>
    <s v="Claude 3.5"/>
    <s v="CG_SVW_UE06"/>
    <s v="A-General"/>
    <n v="4"/>
    <n v="4"/>
    <n v="3"/>
    <n v="8"/>
    <n v="7"/>
    <n v="0.5"/>
    <n v="0.5714285714285714"/>
    <n v="0.5333333333333333"/>
    <b v="1"/>
    <b v="1"/>
  </r>
  <r>
    <s v="Score View"/>
    <s v="Claude 3.5"/>
    <s v="CG_SVW_UE07"/>
    <s v="B"/>
    <n v="3"/>
    <n v="3"/>
    <n v="4"/>
    <n v="6"/>
    <n v="7"/>
    <n v="0.5"/>
    <n v="0.4285714285714285"/>
    <n v="0.4615384615384615"/>
    <b v="1"/>
    <b v="1"/>
  </r>
  <r>
    <s v="Score View"/>
    <s v="Claude 3.5"/>
    <s v="CG_SVW_UE08"/>
    <s v="C"/>
    <n v="4"/>
    <n v="4"/>
    <n v="3"/>
    <n v="8"/>
    <n v="7"/>
    <n v="0.5"/>
    <n v="0.5714285714285714"/>
    <n v="0.5333333333333333"/>
    <b v="1"/>
    <b v="1"/>
  </r>
  <r>
    <s v="Score View"/>
    <s v="Grok 4"/>
    <s v="CG_SVW_UE09"/>
    <s v="A-SwiftUI"/>
    <n v="2"/>
    <n v="3"/>
    <n v="5"/>
    <n v="5"/>
    <n v="7"/>
    <n v="0.4"/>
    <n v="0.2857142857142857"/>
    <n v="0.3333333333333333"/>
    <b v="1"/>
    <b v="1"/>
  </r>
  <r>
    <s v="Score View"/>
    <s v="Grok 4"/>
    <s v="CG_SVW_UE10"/>
    <s v="A-General"/>
    <n v="3"/>
    <n v="3"/>
    <n v="4"/>
    <n v="6"/>
    <n v="7"/>
    <n v="0.5"/>
    <n v="0.4285714285714285"/>
    <n v="0.4615384615384615"/>
    <b v="1"/>
    <b v="1"/>
  </r>
  <r>
    <s v="Score View"/>
    <s v="Grok 4"/>
    <s v="CG_SVW_UE11"/>
    <s v="B"/>
    <n v="2"/>
    <n v="3"/>
    <n v="5"/>
    <n v="5"/>
    <n v="7"/>
    <n v="0.4"/>
    <n v="0.2857142857142857"/>
    <n v="0.3333333333333333"/>
    <b v="1"/>
    <b v="1"/>
  </r>
  <r>
    <s v="Score View"/>
    <s v="Grok 4"/>
    <s v="CG_SVW_UE12"/>
    <s v="C"/>
    <n v="2"/>
    <n v="4"/>
    <n v="5"/>
    <n v="6"/>
    <n v="7"/>
    <n v="0.3333333333333333"/>
    <n v="0.2857142857142857"/>
    <n v="0.3076923076923077"/>
    <b v="1"/>
    <b v="1"/>
  </r>
  <r>
    <s v="List View"/>
    <s v="GPT-4o"/>
    <s v="TD_S_UT1"/>
    <s v="A-SwiftUI"/>
    <n v="4"/>
    <n v="1"/>
    <n v="3"/>
    <n v="5"/>
    <n v="7"/>
    <n v="0.8"/>
    <n v="0.5714285714285714"/>
    <n v="0.6666666666666666"/>
    <b v="1"/>
    <b v="1"/>
  </r>
  <r>
    <s v="List View"/>
    <s v="GPT-4o"/>
    <s v="TD_S_UT2"/>
    <s v="A-General"/>
    <n v="4"/>
    <n v="3"/>
    <n v="3"/>
    <n v="7"/>
    <n v="7"/>
    <n v="0.5714285714285714"/>
    <n v="0.5714285714285714"/>
    <n v="0.5714285714285714"/>
    <b v="1"/>
    <b v="1"/>
  </r>
  <r>
    <s v="List View"/>
    <s v="GPT-4o"/>
    <s v="TD_S_UT3"/>
    <s v="B"/>
    <n v="3"/>
    <n v="1"/>
    <n v="4"/>
    <n v="4"/>
    <n v="7"/>
    <n v="0.75"/>
    <n v="0.4285714285714285"/>
    <n v="0.5454545454545454"/>
    <b v="1"/>
    <b v="1"/>
  </r>
  <r>
    <s v="List View"/>
    <s v="GPT-4o"/>
    <s v="TD_S_UT4"/>
    <s v="C"/>
    <n v="3"/>
    <n v="2"/>
    <n v="4"/>
    <n v="5"/>
    <n v="7"/>
    <n v="0.6"/>
    <n v="0.4285714285714285"/>
    <n v="0.5"/>
    <b v="1"/>
    <b v="1"/>
  </r>
  <r>
    <s v="List View"/>
    <s v="Claude 3.5"/>
    <s v="TD_S_UT5"/>
    <s v="A-SwiftUI"/>
    <n v="6"/>
    <n v="4"/>
    <n v="1"/>
    <n v="10"/>
    <n v="7"/>
    <n v="0.6"/>
    <n v="0.8571428571428571"/>
    <n v="0.7058823529411764"/>
    <b v="1"/>
    <b v="1"/>
  </r>
  <r>
    <s v="List View"/>
    <s v="Claude 3.5"/>
    <s v="TD_S_UT6"/>
    <s v="A-General"/>
    <n v="3"/>
    <n v="7"/>
    <n v="4"/>
    <n v="10"/>
    <n v="7"/>
    <n v="0.3"/>
    <n v="0.4285714285714285"/>
    <n v="0.3529411764705882"/>
    <b v="1"/>
    <b v="1"/>
  </r>
  <r>
    <s v="List View"/>
    <s v="Claude 3.5"/>
    <s v="TD_S_UT7"/>
    <s v="B"/>
    <n v="2"/>
    <n v="3"/>
    <n v="5"/>
    <n v="5"/>
    <n v="7"/>
    <n v="0.4"/>
    <n v="0.2857142857142857"/>
    <n v="0.3333333333333333"/>
    <b v="1"/>
    <b v="1"/>
  </r>
  <r>
    <s v="List View"/>
    <s v="Claude 3.5"/>
    <s v="TD_S_UT8"/>
    <s v="C"/>
    <n v="5"/>
    <n v="4"/>
    <n v="2"/>
    <n v="9"/>
    <n v="7"/>
    <n v="0.5555555555555556"/>
    <n v="0.7142857142857143"/>
    <n v="0.6250000000000001"/>
    <b v="1"/>
    <b v="1"/>
  </r>
  <r>
    <s v="List View"/>
    <s v="Grok 4"/>
    <s v="TD_S_UT9"/>
    <s v="A-SwiftUI"/>
    <n v="3"/>
    <n v="4"/>
    <n v="4"/>
    <n v="7"/>
    <n v="7"/>
    <n v="0.4285714285714285"/>
    <n v="0.4285714285714285"/>
    <n v="0.4285714285714285"/>
    <b v="1"/>
    <b v="1"/>
  </r>
  <r>
    <s v="List View"/>
    <s v="Grok 4"/>
    <s v="TD_S_UT10"/>
    <s v="A-General"/>
    <n v="4"/>
    <n v="3"/>
    <n v="3"/>
    <n v="7"/>
    <n v="7"/>
    <n v="0.5714285714285714"/>
    <n v="0.5714285714285714"/>
    <n v="0.5714285714285714"/>
    <b v="1"/>
    <b v="1"/>
  </r>
  <r>
    <s v="List View"/>
    <s v="Grok 4"/>
    <s v="TD_S_UT11"/>
    <s v="B"/>
    <n v="2"/>
    <n v="2"/>
    <n v="5"/>
    <n v="4"/>
    <n v="7"/>
    <n v="0.5"/>
    <n v="0.2857142857142857"/>
    <n v="0.3636363636363636"/>
    <b v="1"/>
    <b v="1"/>
  </r>
  <r>
    <s v="List View"/>
    <s v="Grok 4"/>
    <s v="TD_S_UT12"/>
    <s v="C"/>
    <n v="4"/>
    <n v="3"/>
    <n v="3"/>
    <n v="7"/>
    <n v="7"/>
    <n v="0.5714285714285714"/>
    <n v="0.5714285714285714"/>
    <n v="0.5714285714285714"/>
    <b v="1"/>
    <b v="1"/>
  </r>
  <r>
    <s v="Task Detail View"/>
    <s v="GPT-4o"/>
    <s v="TD_S_UT13"/>
    <s v="A-SwiftUI"/>
    <n v="1"/>
    <n v="4"/>
    <n v="3"/>
    <n v="5"/>
    <n v="4"/>
    <n v="0.2"/>
    <n v="0.25"/>
    <n v="0.2222222222222222"/>
    <b v="1"/>
    <b v="1"/>
  </r>
  <r>
    <s v="Task Detail View"/>
    <s v="GPT-4o"/>
    <s v="TD_S_UT14"/>
    <s v="A-General"/>
    <n v="0"/>
    <n v="6"/>
    <n v="4"/>
    <n v="6"/>
    <n v="4"/>
    <n v="0"/>
    <n v="0"/>
    <s v=""/>
    <b v="1"/>
    <b v="1"/>
  </r>
  <r>
    <s v="Task Detail View"/>
    <s v="GPT-4o"/>
    <s v="TD_S_UT15"/>
    <s v="B"/>
    <n v="2"/>
    <n v="2"/>
    <n v="2"/>
    <n v="4"/>
    <n v="4"/>
    <n v="0.5"/>
    <n v="0.5"/>
    <n v="0.5"/>
    <b v="1"/>
    <b v="1"/>
  </r>
  <r>
    <s v="Task Detail View"/>
    <s v="GPT-4o"/>
    <s v="TD_S_UT16"/>
    <s v="C"/>
    <n v="1"/>
    <n v="5"/>
    <n v="3"/>
    <n v="6"/>
    <n v="4"/>
    <n v="0.1666666666666667"/>
    <n v="0.25"/>
    <n v="0.2"/>
    <b v="1"/>
    <b v="1"/>
  </r>
  <r>
    <s v="Task Detail View"/>
    <s v="Claude 3.5"/>
    <s v="TD_S_UT17"/>
    <s v="A-SwiftUI"/>
    <n v="0"/>
    <n v="8"/>
    <n v="4"/>
    <n v="8"/>
    <n v="4"/>
    <n v="0"/>
    <n v="0"/>
    <s v=""/>
    <b v="1"/>
    <b v="1"/>
  </r>
  <r>
    <s v="Task Detail View"/>
    <s v="Claude 3.5"/>
    <s v="TD_S_UT18"/>
    <s v="A-General"/>
    <n v="0"/>
    <n v="8"/>
    <n v="4"/>
    <n v="8"/>
    <n v="4"/>
    <n v="0"/>
    <n v="0"/>
    <s v=""/>
    <b v="1"/>
    <b v="1"/>
  </r>
  <r>
    <s v="Task Detail View"/>
    <s v="Claude 3.5"/>
    <s v="TD_S_UT19"/>
    <s v="B"/>
    <n v="1"/>
    <n v="3"/>
    <n v="3"/>
    <n v="4"/>
    <n v="4"/>
    <n v="0.25"/>
    <n v="0.25"/>
    <n v="0.25"/>
    <b v="1"/>
    <b v="1"/>
  </r>
  <r>
    <s v="Task Detail View"/>
    <s v="Claude 3.5"/>
    <s v="TD_S_UT20"/>
    <s v="C"/>
    <n v="1"/>
    <n v="7"/>
    <n v="3"/>
    <n v="8"/>
    <n v="4"/>
    <n v="0.125"/>
    <n v="0.25"/>
    <n v="0.1666666666666667"/>
    <b v="1"/>
    <b v="1"/>
  </r>
  <r>
    <s v="Task Detail View"/>
    <s v="Grok 4"/>
    <s v="TD_S_UT21"/>
    <s v="A-SwiftUI"/>
    <n v="1"/>
    <n v="4"/>
    <n v="3"/>
    <n v="5"/>
    <n v="4"/>
    <n v="0.2"/>
    <n v="0.25"/>
    <n v="0.2222222222222222"/>
    <b v="1"/>
    <b v="1"/>
  </r>
  <r>
    <s v="Task Detail View"/>
    <s v="Grok 4"/>
    <s v="TD_S_UT22"/>
    <s v="A-General"/>
    <n v="3"/>
    <n v="3"/>
    <n v="1"/>
    <n v="6"/>
    <n v="4"/>
    <n v="0.5"/>
    <n v="0.75"/>
    <n v="0.6"/>
    <b v="1"/>
    <b v="1"/>
  </r>
  <r>
    <s v="Task Detail View"/>
    <s v="Grok 4"/>
    <s v="TD_S_UT23"/>
    <s v="B"/>
    <n v="1"/>
    <n v="4"/>
    <n v="3"/>
    <n v="5"/>
    <n v="4"/>
    <n v="0.2"/>
    <n v="0.25"/>
    <n v="0.2222222222222222"/>
    <b v="1"/>
    <b v="1"/>
  </r>
  <r>
    <s v="Task Detail View"/>
    <s v="Grok 4"/>
    <s v="TD_S_UT24"/>
    <s v="C"/>
    <n v="2"/>
    <n v="5"/>
    <n v="2"/>
    <n v="7"/>
    <n v="4"/>
    <n v="0.2857142857142857"/>
    <n v="0.5"/>
    <n v="0.3636363636363636"/>
    <b v="1"/>
    <b v="1"/>
  </r>
  <r>
    <s v="List View"/>
    <s v="GPT-4o"/>
    <s v="TD_S_UE1"/>
    <s v="A-SwiftUI"/>
    <n v="4"/>
    <n v="1"/>
    <n v="10"/>
    <n v="5"/>
    <n v="14"/>
    <n v="0.8"/>
    <n v="0.2857142857142857"/>
    <n v="0.4210526315789473"/>
    <b v="1"/>
    <b v="1"/>
  </r>
  <r>
    <s v="List View"/>
    <s v="GPT-4o"/>
    <s v="TD_S_UE2"/>
    <s v="A-General"/>
    <n v="6"/>
    <n v="1"/>
    <n v="8"/>
    <n v="7"/>
    <n v="14"/>
    <n v="0.8571428571428571"/>
    <n v="0.4285714285714285"/>
    <n v="0.5714285714285714"/>
    <b v="1"/>
    <b v="1"/>
  </r>
  <r>
    <s v="List View"/>
    <s v="GPT-4o"/>
    <s v="TD_S_UE3"/>
    <s v="B"/>
    <n v="3"/>
    <n v="1"/>
    <n v="11"/>
    <n v="4"/>
    <n v="14"/>
    <n v="0.75"/>
    <n v="0.2142857142857143"/>
    <n v="0.3333333333333333"/>
    <b v="1"/>
    <b v="1"/>
  </r>
  <r>
    <s v="List View"/>
    <s v="GPT-4o"/>
    <s v="TD_S_UE4"/>
    <s v="C"/>
    <n v="4"/>
    <n v="1"/>
    <n v="10"/>
    <n v="5"/>
    <n v="14"/>
    <n v="0.8"/>
    <n v="0.2857142857142857"/>
    <n v="0.4210526315789473"/>
    <b v="1"/>
    <b v="1"/>
  </r>
  <r>
    <s v="List View"/>
    <s v="Claude 3.5"/>
    <s v="TD_S_UE5"/>
    <s v="A-SwiftUI"/>
    <n v="6"/>
    <n v="4"/>
    <n v="8"/>
    <n v="10"/>
    <n v="14"/>
    <n v="0.6"/>
    <n v="0.4285714285714285"/>
    <n v="0.5"/>
    <b v="1"/>
    <b v="1"/>
  </r>
  <r>
    <s v="List View"/>
    <s v="Claude 3.5"/>
    <s v="TD_S_UE6"/>
    <s v="A-General"/>
    <n v="5"/>
    <n v="5"/>
    <n v="9"/>
    <n v="10"/>
    <n v="14"/>
    <n v="0.5"/>
    <n v="0.3571428571428572"/>
    <n v="0.4166666666666666"/>
    <b v="1"/>
    <b v="1"/>
  </r>
  <r>
    <s v="List View"/>
    <s v="Claude 3.5"/>
    <s v="TD_S_UE7"/>
    <s v="B"/>
    <n v="3"/>
    <n v="2"/>
    <n v="11"/>
    <n v="5"/>
    <n v="14"/>
    <n v="0.6"/>
    <n v="0.2142857142857143"/>
    <n v="0.3157894736842105"/>
    <b v="1"/>
    <b v="1"/>
  </r>
  <r>
    <s v="List View"/>
    <s v="Claude 3.5"/>
    <s v="TD_S_UE8"/>
    <s v="C"/>
    <n v="8"/>
    <n v="1"/>
    <n v="6"/>
    <n v="9"/>
    <n v="14"/>
    <n v="0.8888888888888888"/>
    <n v="0.5714285714285714"/>
    <n v="0.6956521739130435"/>
    <b v="1"/>
    <b v="1"/>
  </r>
  <r>
    <s v="List View"/>
    <s v="Grok 4"/>
    <s v="TD_S_UE9"/>
    <s v="A-SwiftUI"/>
    <n v="4"/>
    <n v="3"/>
    <n v="10"/>
    <n v="7"/>
    <n v="14"/>
    <n v="0.5714285714285714"/>
    <n v="0.2857142857142857"/>
    <n v="0.3809523809523809"/>
    <b v="1"/>
    <b v="1"/>
  </r>
  <r>
    <s v="List View"/>
    <s v="Grok 4"/>
    <s v="TD_S_UE10"/>
    <s v="A-General"/>
    <n v="4"/>
    <n v="3"/>
    <n v="10"/>
    <n v="7"/>
    <n v="14"/>
    <n v="0.5714285714285714"/>
    <n v="0.2857142857142857"/>
    <n v="0.3809523809523809"/>
    <b v="1"/>
    <b v="1"/>
  </r>
  <r>
    <s v="List View"/>
    <s v="Grok 4"/>
    <s v="TD_S_UE11"/>
    <s v="B"/>
    <n v="3"/>
    <n v="1"/>
    <n v="11"/>
    <n v="4"/>
    <n v="14"/>
    <n v="0.75"/>
    <n v="0.2142857142857143"/>
    <n v="0.3333333333333333"/>
    <b v="1"/>
    <b v="1"/>
  </r>
  <r>
    <s v="List View"/>
    <s v="Grok 4"/>
    <s v="TD_S_UE12"/>
    <s v="C"/>
    <n v="6"/>
    <n v="1"/>
    <n v="8"/>
    <n v="7"/>
    <n v="14"/>
    <n v="0.8571428571428571"/>
    <n v="0.4285714285714285"/>
    <n v="0.5714285714285714"/>
    <b v="1"/>
    <b v="1"/>
  </r>
  <r>
    <s v="Item Detail View"/>
    <s v="GPT-4o"/>
    <s v="TD_S_UE13"/>
    <s v="A-SwiftUI"/>
    <n v="3"/>
    <n v="2"/>
    <n v="12"/>
    <n v="5"/>
    <n v="15"/>
    <n v="0.6"/>
    <n v="0.2"/>
    <n v="0.3"/>
    <b v="1"/>
    <b v="1"/>
  </r>
  <r>
    <s v="Item Detail View"/>
    <s v="GPT-4o"/>
    <s v="TD_S_UE14"/>
    <s v="A-General"/>
    <n v="4"/>
    <n v="2"/>
    <n v="11"/>
    <n v="6"/>
    <n v="15"/>
    <n v="0.6666666666666666"/>
    <n v="0.2666666666666667"/>
    <n v="0.3809523809523809"/>
    <b v="1"/>
    <b v="1"/>
  </r>
  <r>
    <s v="Item Detail View"/>
    <s v="GPT-4o"/>
    <s v="TD_S_UE15"/>
    <s v="B"/>
    <n v="3"/>
    <n v="1"/>
    <n v="12"/>
    <n v="4"/>
    <n v="15"/>
    <n v="0.75"/>
    <n v="0.2"/>
    <n v="0.3157894736842106"/>
    <b v="1"/>
    <b v="1"/>
  </r>
  <r>
    <s v="Item Detail View"/>
    <s v="GPT-4o"/>
    <s v="TD_S_UE16"/>
    <s v="C"/>
    <n v="3"/>
    <n v="3"/>
    <n v="12"/>
    <n v="6"/>
    <n v="15"/>
    <n v="0.5"/>
    <n v="0.2"/>
    <n v="0.2857142857142858"/>
    <b v="1"/>
    <b v="1"/>
  </r>
  <r>
    <s v="Item Detail View"/>
    <s v="Claude 3.5"/>
    <s v="TD_S_UE17"/>
    <s v="A-SwiftUI"/>
    <n v="6"/>
    <n v="2"/>
    <n v="9"/>
    <n v="8"/>
    <n v="15"/>
    <n v="0.75"/>
    <n v="0.4"/>
    <n v="0.5217391304347827"/>
    <b v="1"/>
    <b v="1"/>
  </r>
  <r>
    <s v="Item Detail View"/>
    <s v="Claude 3.5"/>
    <s v="TD_S_UE18"/>
    <s v="A-General"/>
    <n v="5"/>
    <n v="3"/>
    <n v="10"/>
    <n v="8"/>
    <n v="15"/>
    <n v="0.625"/>
    <n v="0.3333333333333333"/>
    <n v="0.4347826086956522"/>
    <b v="1"/>
    <b v="1"/>
  </r>
  <r>
    <s v="Item Detail View"/>
    <s v="Claude 3.5"/>
    <s v="TD_S_UE19"/>
    <s v="B"/>
    <n v="3"/>
    <n v="1"/>
    <n v="12"/>
    <n v="4"/>
    <n v="15"/>
    <n v="0.75"/>
    <n v="0.2"/>
    <n v="0.3157894736842106"/>
    <b v="1"/>
    <b v="1"/>
  </r>
  <r>
    <s v="Item Detail View"/>
    <s v="Claude 3.5"/>
    <s v="TD_S_UE20"/>
    <s v="C"/>
    <n v="6"/>
    <n v="2"/>
    <n v="9"/>
    <n v="8"/>
    <n v="15"/>
    <n v="0.75"/>
    <n v="0.4"/>
    <n v="0.5217391304347827"/>
    <b v="1"/>
    <b v="1"/>
  </r>
  <r>
    <s v="Item Detail View"/>
    <s v="Grok 4"/>
    <s v="TD_S_UE21"/>
    <s v="A-SwiftUI"/>
    <n v="5"/>
    <n v="0"/>
    <n v="10"/>
    <n v="5"/>
    <n v="15"/>
    <n v="1"/>
    <n v="0.3333333333333333"/>
    <n v="0.5"/>
    <b v="1"/>
    <b v="1"/>
  </r>
  <r>
    <s v="Item Detail View"/>
    <s v="Grok 4"/>
    <s v="TD_S_UE22"/>
    <s v="A-General"/>
    <n v="4"/>
    <n v="2"/>
    <n v="11"/>
    <n v="6"/>
    <n v="15"/>
    <n v="0.6666666666666666"/>
    <n v="0.2666666666666667"/>
    <n v="0.3809523809523809"/>
    <b v="1"/>
    <b v="1"/>
  </r>
  <r>
    <s v="Item Detail View"/>
    <s v="Grok 4"/>
    <s v="TD_S_UE23"/>
    <s v="B"/>
    <n v="4"/>
    <n v="1"/>
    <n v="11"/>
    <n v="5"/>
    <n v="15"/>
    <n v="0.8"/>
    <n v="0.2666666666666667"/>
    <n v="0.4"/>
    <b v="1"/>
    <b v="1"/>
  </r>
  <r>
    <s v="Item Detail View"/>
    <s v="Grok 4"/>
    <s v="TD_S_UE24"/>
    <s v="C"/>
    <n v="6"/>
    <n v="1"/>
    <n v="9"/>
    <n v="7"/>
    <n v="15"/>
    <n v="0.8571428571428571"/>
    <n v="0.4"/>
    <n v="0.5454545454545455"/>
    <b v="1"/>
    <b v="1"/>
  </r>
  <r>
    <s v="Dashboard View"/>
    <s v="GPT-4o"/>
    <s v="BD_D1"/>
    <s v="A-General"/>
    <n v="3"/>
    <n v="2"/>
    <n v="5"/>
    <n v="5"/>
    <n v="8"/>
    <n v="0.6"/>
    <n v="0.2857142857142857"/>
    <n v="0.5"/>
    <b v="1"/>
    <b v="1"/>
  </r>
  <r>
    <s v="Dashboard View"/>
    <s v="GPT-4o"/>
    <s v="BD_D2"/>
    <s v="B"/>
    <n v="4"/>
    <n v="6"/>
    <n v="4"/>
    <n v="10"/>
    <n v="8"/>
    <n v="0.4"/>
    <n v="0.6"/>
    <n v="0.2857142857142857"/>
    <b v="1"/>
    <b v="1"/>
  </r>
  <r>
    <s v="Dashboard View"/>
    <s v="GPT-4o"/>
    <s v="BD_D3"/>
    <s v="C"/>
    <n v="2"/>
    <n v="3"/>
    <n v="6"/>
    <n v="5"/>
    <n v="8"/>
    <n v="0.4"/>
    <n v="0.3333333333333333"/>
    <n v="0.5454545454545454"/>
    <b v="1"/>
    <b v="1"/>
  </r>
  <r>
    <s v="Dashboard View"/>
    <s v="Claude 3.5"/>
    <s v="BD_D4"/>
    <s v="A-General"/>
    <n v="5"/>
    <n v="3"/>
    <n v="3"/>
    <n v="8"/>
    <n v="8"/>
    <n v="0.625"/>
    <n v="0.5"/>
    <n v="0.2727272727272727"/>
    <b v="1"/>
    <b v="1"/>
  </r>
  <r>
    <s v="Dashboard View"/>
    <s v="Claude 3.5"/>
    <s v="BD_D5"/>
    <s v="B"/>
    <n v="3"/>
    <n v="1"/>
    <n v="5"/>
    <n v="4"/>
    <n v="8"/>
    <n v="0.75"/>
    <n v="0.1666666666666667"/>
    <n v="0.5555555555555556"/>
    <b v="1"/>
    <b v="1"/>
  </r>
  <r>
    <s v="Dashboard View"/>
    <s v="Claude 3.5"/>
    <s v="BD_D6"/>
    <s v="C"/>
    <n v="3"/>
    <n v="5"/>
    <n v="5"/>
    <n v="8"/>
    <n v="8"/>
    <n v="0.375"/>
    <n v="0.5"/>
    <n v="0.3846153846153846"/>
    <b v="1"/>
    <b v="1"/>
  </r>
  <r>
    <s v="Dashboard View"/>
    <s v="Grok 4"/>
    <s v="BD_D7"/>
    <s v="A-General"/>
    <n v="2"/>
    <n v="3"/>
    <n v="6"/>
    <n v="5"/>
    <n v="8"/>
    <n v="0.4"/>
    <n v="0.3333333333333333"/>
    <n v="0.5454545454545454"/>
    <b v="1"/>
    <b v="1"/>
  </r>
  <r>
    <s v="Dashboard View"/>
    <s v="Grok 4"/>
    <s v="BD_D8"/>
    <s v="B"/>
    <n v="2"/>
    <n v="2"/>
    <n v="6"/>
    <n v="4"/>
    <n v="8"/>
    <n v="0.5"/>
    <n v="0.25"/>
    <n v="0.6"/>
    <b v="1"/>
    <b v="1"/>
  </r>
  <r>
    <s v="Dashboard View"/>
    <s v="Grok 4"/>
    <s v="BD_D9"/>
    <s v="C"/>
    <n v="4"/>
    <n v="3"/>
    <n v="4"/>
    <n v="7"/>
    <n v="8"/>
    <n v="0.5714285714285714"/>
    <n v="0.4285714285714285"/>
    <n v="0.3636363636363636"/>
    <b v="1"/>
    <b v="1"/>
  </r>
  <r>
    <s v="Hinzufuegen View"/>
    <s v="GPT-4o"/>
    <s v="BD_H1"/>
    <s v="A-General"/>
    <n v="3"/>
    <n v="3"/>
    <n v="3"/>
    <n v="6"/>
    <n v="6"/>
    <n v="0.5"/>
    <n v="0.5"/>
    <n v="0.3333333333333333"/>
    <b v="1"/>
    <b v="1"/>
  </r>
  <r>
    <s v="Hinzufuegen View"/>
    <s v="GPT-4o"/>
    <s v="BD_H2"/>
    <s v="B"/>
    <n v="0"/>
    <n v="3"/>
    <n v="6"/>
    <n v="3"/>
    <n v="6"/>
    <n v="0"/>
    <n v="0.3333333333333333"/>
    <n v="0.6666666666666666"/>
    <b v="1"/>
    <b v="1"/>
  </r>
  <r>
    <s v="Hinzufuegen View"/>
    <s v="GPT-4o"/>
    <s v="BD_H3"/>
    <s v="C"/>
    <n v="3"/>
    <n v="5"/>
    <n v="3"/>
    <n v="8"/>
    <n v="6"/>
    <n v="0.375"/>
    <n v="0.625"/>
    <n v="0.2727272727272727"/>
    <b v="1"/>
    <b v="1"/>
  </r>
  <r>
    <s v="Hinzufuegen View"/>
    <s v="Claude 3.5"/>
    <s v="BD_H4"/>
    <s v="A-General"/>
    <n v="3"/>
    <n v="5"/>
    <n v="3"/>
    <n v="8"/>
    <n v="6"/>
    <n v="0.375"/>
    <n v="0.625"/>
    <n v="0.2727272727272727"/>
    <b v="1"/>
    <b v="1"/>
  </r>
  <r>
    <s v="Hinzufuegen View"/>
    <s v="Claude 3.5"/>
    <s v="BD_H5"/>
    <s v="B"/>
    <n v="3"/>
    <n v="1"/>
    <n v="3"/>
    <n v="4"/>
    <n v="6"/>
    <n v="0.75"/>
    <n v="0.25"/>
    <n v="0.4285714285714285"/>
    <b v="1"/>
    <b v="1"/>
  </r>
  <r>
    <s v="Hinzufuegen View"/>
    <s v="Claude 3.5"/>
    <s v="BD_H6"/>
    <s v="C"/>
    <n v="3"/>
    <n v="3"/>
    <n v="3"/>
    <n v="6"/>
    <n v="6"/>
    <n v="0.5"/>
    <n v="0.5"/>
    <n v="0.3333333333333333"/>
    <b v="1"/>
    <b v="1"/>
  </r>
  <r>
    <s v="Hinzufuegen View"/>
    <s v="Grok 4"/>
    <s v="BD_H7"/>
    <s v="A-General"/>
    <n v="3"/>
    <n v="3"/>
    <n v="3"/>
    <n v="6"/>
    <n v="6"/>
    <n v="0.5"/>
    <n v="0.5"/>
    <n v="0.3333333333333333"/>
    <b v="1"/>
    <b v="1"/>
  </r>
  <r>
    <s v="Hinzufuegen View"/>
    <s v="Grok 4"/>
    <s v="BD_H8"/>
    <s v="B"/>
    <n v="0"/>
    <n v="4"/>
    <n v="6"/>
    <n v="4"/>
    <n v="6"/>
    <n v="0"/>
    <n v="0.4"/>
    <n v="0.6"/>
    <b v="1"/>
    <b v="1"/>
  </r>
  <r>
    <s v="Hinzufuegen View"/>
    <s v="Grok 4"/>
    <s v="BD_H9"/>
    <s v="C"/>
    <n v="2"/>
    <n v="4"/>
    <n v="4"/>
    <n v="6"/>
    <n v="6"/>
    <n v="0.3333333333333333"/>
    <n v="0.5"/>
    <n v="0.4"/>
    <b v="1"/>
    <b v="1"/>
  </r>
  <r>
    <s v="Ausgaben View"/>
    <s v="GPT-4o"/>
    <s v="BD_A1"/>
    <s v="A-General"/>
    <n v="2"/>
    <n v="3"/>
    <n v="3"/>
    <n v="5"/>
    <n v="5"/>
    <n v="0.4"/>
    <n v="0.5"/>
    <n v="0.375"/>
    <b v="1"/>
    <b v="1"/>
  </r>
  <r>
    <s v="Ausgaben View"/>
    <s v="GPT-4o"/>
    <s v="BD_A2"/>
    <s v="B"/>
    <n v="2"/>
    <n v="1"/>
    <n v="3"/>
    <n v="3"/>
    <n v="5"/>
    <n v="0.6666666666666666"/>
    <n v="0.25"/>
    <n v="0.5"/>
    <b v="1"/>
    <b v="1"/>
  </r>
  <r>
    <s v="Ausgaben View"/>
    <s v="GPT-4o"/>
    <s v="BD_A3"/>
    <s v="C"/>
    <n v="2"/>
    <n v="3"/>
    <n v="3"/>
    <n v="5"/>
    <n v="5"/>
    <n v="0.4"/>
    <n v="0.5"/>
    <n v="0.375"/>
    <b v="1"/>
    <b v="1"/>
  </r>
  <r>
    <s v="Ausgaben View"/>
    <s v="Claude 3.5"/>
    <s v="BD_A4"/>
    <s v="A-General"/>
    <n v="2"/>
    <n v="6"/>
    <n v="3"/>
    <n v="8"/>
    <n v="5"/>
    <n v="0.25"/>
    <n v="0.6666666666666666"/>
    <n v="0.2727272727272727"/>
    <b v="1"/>
    <b v="1"/>
  </r>
  <r>
    <s v="Ausgaben View"/>
    <s v="Claude 3.5"/>
    <s v="BD_A5"/>
    <s v="B"/>
    <n v="2"/>
    <n v="2"/>
    <n v="3"/>
    <n v="4"/>
    <n v="5"/>
    <n v="0.5"/>
    <n v="0.4"/>
    <n v="0.4285714285714285"/>
    <b v="1"/>
    <b v="1"/>
  </r>
  <r>
    <s v="Ausgaben View"/>
    <s v="Claude 3.5"/>
    <s v="BD_A6"/>
    <s v="C"/>
    <n v="2"/>
    <n v="4"/>
    <n v="3"/>
    <n v="6"/>
    <n v="5"/>
    <n v="0.3333333333333333"/>
    <n v="0.5714285714285714"/>
    <n v="0.3333333333333333"/>
    <b v="1"/>
    <b v="1"/>
  </r>
  <r>
    <s v="Ausgaben View"/>
    <s v="Grok 4"/>
    <s v="BD_A7"/>
    <s v="A-General"/>
    <n v="1"/>
    <n v="5"/>
    <n v="4"/>
    <n v="6"/>
    <n v="5"/>
    <n v="0.1666666666666667"/>
    <n v="0.5555555555555556"/>
    <n v="0.4"/>
    <b v="1"/>
    <b v="1"/>
  </r>
  <r>
    <s v="Ausgaben View"/>
    <s v="Grok 4"/>
    <s v="BD_A8"/>
    <s v="B"/>
    <n v="2"/>
    <n v="2"/>
    <n v="3"/>
    <n v="4"/>
    <n v="5"/>
    <n v="0.5"/>
    <n v="0.4"/>
    <n v="0.4285714285714285"/>
    <b v="1"/>
    <b v="1"/>
  </r>
  <r>
    <s v="Ausgaben View"/>
    <s v="Grok 4"/>
    <s v="BD_A9"/>
    <s v="C"/>
    <n v="2"/>
    <n v="5"/>
    <n v="3"/>
    <n v="7"/>
    <n v="5"/>
    <n v="0.2857142857142857"/>
    <n v="0.625"/>
    <n v="0.3"/>
    <b v="1"/>
    <b v="1"/>
  </r>
  <r>
    <s v="Einstellungen View"/>
    <s v="GPT-4o"/>
    <s v="BD_E1"/>
    <s v="A-General"/>
    <n v="2"/>
    <n v="3"/>
    <n v="2"/>
    <n v="5"/>
    <n v="4"/>
    <n v="0.4"/>
    <n v="0.6"/>
    <n v="0.2857142857142857"/>
    <b v="1"/>
    <b v="1"/>
  </r>
  <r>
    <s v="Einstellungen View"/>
    <s v="GPT-4o"/>
    <s v="BD_E2"/>
    <s v="B"/>
    <n v="1"/>
    <n v="3"/>
    <n v="3"/>
    <n v="4"/>
    <n v="4"/>
    <n v="0.25"/>
    <n v="0.5"/>
    <n v="0.4285714285714285"/>
    <b v="1"/>
    <b v="1"/>
  </r>
  <r>
    <s v="Einstellungen View"/>
    <s v="GPT-4o"/>
    <s v="BD_E3"/>
    <s v="C"/>
    <n v="2"/>
    <n v="4"/>
    <n v="2"/>
    <n v="6"/>
    <n v="4"/>
    <n v="0.3333333333333333"/>
    <n v="0.6666666666666666"/>
    <n v="0.25"/>
    <b v="1"/>
    <b v="1"/>
  </r>
  <r>
    <s v="Einstellungen View"/>
    <s v="Claude 3.5"/>
    <s v="BD_E4"/>
    <s v="A-General"/>
    <n v="4"/>
    <n v="6"/>
    <n v="0"/>
    <n v="10"/>
    <n v="4"/>
    <n v="0.4"/>
    <n v="1"/>
    <n v="0"/>
    <b v="1"/>
    <b v="1"/>
  </r>
  <r>
    <s v="Einstellungen View"/>
    <s v="Claude 3.5"/>
    <s v="BD_E5"/>
    <s v="B"/>
    <n v="4"/>
    <n v="1"/>
    <n v="0"/>
    <n v="5"/>
    <n v="4"/>
    <n v="0.8"/>
    <n v="1"/>
    <n v="0"/>
    <b v="1"/>
    <b v="1"/>
  </r>
  <r>
    <s v="Einstellungen View"/>
    <s v="Claude 3.5"/>
    <s v="BD_E6"/>
    <s v="C"/>
    <n v="4"/>
    <n v="2"/>
    <n v="0"/>
    <n v="6"/>
    <n v="4"/>
    <n v="0.6666666666666666"/>
    <n v="1"/>
    <n v="0"/>
    <b v="1"/>
    <b v="1"/>
  </r>
  <r>
    <s v="Einstellungen View"/>
    <s v="Grok 4"/>
    <s v="BD_E7"/>
    <s v="A-General"/>
    <n v="0"/>
    <n v="6"/>
    <n v="4"/>
    <n v="6"/>
    <n v="4"/>
    <n v="0"/>
    <n v="0.6"/>
    <n v="0.4"/>
    <b v="1"/>
    <b v="1"/>
  </r>
  <r>
    <s v="Einstellungen View"/>
    <s v="Grok 4"/>
    <s v="BD_E8"/>
    <s v="B"/>
    <n v="2"/>
    <n v="3"/>
    <n v="2"/>
    <n v="5"/>
    <n v="4"/>
    <n v="0.4"/>
    <n v="0.6"/>
    <n v="0.2857142857142857"/>
    <b v="1"/>
    <b v="1"/>
  </r>
  <r>
    <s v="Einstellungen View"/>
    <s v="Grok 4"/>
    <s v="BD_E9"/>
    <s v="C"/>
    <n v="3"/>
    <n v="6"/>
    <n v="1"/>
    <n v="9"/>
    <n v="4"/>
    <n v="0.3333333333333333"/>
    <n v="0.8571428571428571"/>
    <n v="0.1"/>
    <b v="1"/>
    <b v="1"/>
  </r>
  <r>
    <s v="1_AktuellesWetterView"/>
    <s v="GPT-4o"/>
    <s v="S_W01"/>
    <s v="A-SwiftUI"/>
    <n v="0"/>
    <n v="5"/>
    <n v="4"/>
    <n v="5"/>
    <n v="4"/>
    <n v="0"/>
    <n v="0.5555555555555556"/>
    <n v="0.4444444444444444"/>
    <b v="1"/>
    <b v="1"/>
  </r>
  <r>
    <s v="1_AktuellesWetterView"/>
    <s v="GPT-4o"/>
    <s v="S_W02"/>
    <s v="A-General"/>
    <n v="1"/>
    <n v="7"/>
    <n v="3"/>
    <n v="8"/>
    <n v="4"/>
    <n v="0.125"/>
    <n v="0.7"/>
    <n v="0.2727272727272727"/>
    <b v="1"/>
    <b v="1"/>
  </r>
  <r>
    <s v="1_AktuellesWetterView"/>
    <s v="GPT-4o"/>
    <s v="S_W03"/>
    <s v="B"/>
    <n v="0"/>
    <n v="3"/>
    <n v="4"/>
    <n v="3"/>
    <n v="4"/>
    <n v="0"/>
    <n v="0.4285714285714285"/>
    <n v="0.5714285714285714"/>
    <b v="1"/>
    <b v="1"/>
  </r>
  <r>
    <s v="1_AktuellesWetterView"/>
    <s v="GPT-4o"/>
    <s v="S_W04"/>
    <s v="C"/>
    <n v="0"/>
    <n v="7"/>
    <n v="4"/>
    <n v="7"/>
    <n v="4"/>
    <n v="0"/>
    <n v="0.6363636363636364"/>
    <n v="0.3636363636363636"/>
    <b v="1"/>
    <b v="1"/>
  </r>
  <r>
    <s v="1_AktuellesWetterView"/>
    <s v="Claude 3.5"/>
    <s v="S_W05"/>
    <s v="A-SwiftUI"/>
    <n v="1"/>
    <n v="9"/>
    <n v="3"/>
    <n v="10"/>
    <n v="4"/>
    <n v="0.1"/>
    <n v="0.75"/>
    <n v="0.2307692307692308"/>
    <b v="1"/>
    <b v="1"/>
  </r>
  <r>
    <s v="1_AktuellesWetterView"/>
    <s v="Claude 3.5"/>
    <s v="S_W06"/>
    <s v="A-General"/>
    <n v="2"/>
    <n v="6"/>
    <n v="2"/>
    <n v="8"/>
    <n v="4"/>
    <n v="0.25"/>
    <n v="0.75"/>
    <n v="0.2"/>
    <b v="1"/>
    <b v="1"/>
  </r>
  <r>
    <s v="1_AktuellesWetterView"/>
    <s v="Claude 3.5"/>
    <s v="S_W07"/>
    <s v="B"/>
    <n v="1"/>
    <n v="4"/>
    <n v="3"/>
    <n v="5"/>
    <n v="4"/>
    <n v="0.2"/>
    <n v="0.5714285714285714"/>
    <n v="0.375"/>
    <b v="1"/>
    <b v="1"/>
  </r>
  <r>
    <s v="1_AktuellesWetterView"/>
    <s v="Claude 3.5"/>
    <s v="S_W08"/>
    <s v="C"/>
    <n v="2"/>
    <n v="7"/>
    <n v="2"/>
    <n v="9"/>
    <n v="4"/>
    <n v="0.2222222222222222"/>
    <n v="0.7777777777777778"/>
    <n v="0.1818181818181818"/>
    <b v="1"/>
    <b v="1"/>
  </r>
  <r>
    <s v="1_AktuellesWetterView"/>
    <s v="Grok 4"/>
    <s v="S_W09"/>
    <s v="A-SwiftUI"/>
    <n v="1"/>
    <n v="5"/>
    <n v="3"/>
    <n v="6"/>
    <n v="4"/>
    <n v="0.1666666666666667"/>
    <n v="0.625"/>
    <n v="0.3333333333333333"/>
    <b v="1"/>
    <b v="1"/>
  </r>
  <r>
    <s v="1_AktuellesWetterView"/>
    <s v="Grok 4"/>
    <s v="S_W10"/>
    <s v="A-General"/>
    <n v="1"/>
    <n v="7"/>
    <n v="3"/>
    <n v="8"/>
    <n v="4"/>
    <n v="0.125"/>
    <n v="0.7"/>
    <n v="0.2727272727272727"/>
    <b v="1"/>
    <b v="1"/>
  </r>
  <r>
    <s v="1_AktuellesWetterView"/>
    <s v="Grok 4"/>
    <s v="S_W11"/>
    <s v="B"/>
    <n v="1"/>
    <n v="4"/>
    <n v="3"/>
    <n v="5"/>
    <n v="4"/>
    <n v="0.2"/>
    <n v="0.5714285714285714"/>
    <n v="0.375"/>
    <b v="1"/>
    <b v="1"/>
  </r>
  <r>
    <s v="1_AktuellesWetterView"/>
    <s v="Grok 4"/>
    <s v="S_W12"/>
    <s v="C"/>
    <n v="1"/>
    <n v="6"/>
    <n v="3"/>
    <n v="7"/>
    <n v="4"/>
    <n v="0.1428571428571428"/>
    <n v="0.6666666666666666"/>
    <n v="0.3"/>
    <b v="1"/>
    <b v="1"/>
  </r>
  <r>
    <s v="2_VorhersageView"/>
    <s v="GPT-4o"/>
    <s v="S_V01"/>
    <s v="A-SwiftUI"/>
    <n v="1"/>
    <n v="5"/>
    <n v="4"/>
    <n v="6"/>
    <n v="5"/>
    <n v="0.1666666666666667"/>
    <n v="0.5555555555555556"/>
    <n v="0.4"/>
    <b v="1"/>
    <b v="1"/>
  </r>
  <r>
    <s v="2_VorhersageView"/>
    <s v="GPT-4o"/>
    <s v="S_V02"/>
    <s v="A-General"/>
    <n v="1"/>
    <n v="7"/>
    <n v="4"/>
    <n v="8"/>
    <n v="5"/>
    <n v="0.125"/>
    <n v="0.6363636363636364"/>
    <n v="0.3333333333333333"/>
    <b v="1"/>
    <b v="1"/>
  </r>
  <r>
    <s v="2_VorhersageView"/>
    <s v="GPT-4o"/>
    <s v="S_V03"/>
    <s v="B"/>
    <n v="1"/>
    <n v="2"/>
    <n v="4"/>
    <n v="3"/>
    <n v="5"/>
    <n v="0.3333333333333333"/>
    <n v="0.3333333333333333"/>
    <n v="0.5714285714285714"/>
    <b v="1"/>
    <b v="1"/>
  </r>
  <r>
    <s v="2_VorhersageView"/>
    <s v="GPT-4o"/>
    <s v="S_V04"/>
    <s v="C"/>
    <n v="1"/>
    <n v="4"/>
    <n v="4"/>
    <n v="5"/>
    <n v="5"/>
    <n v="0.2"/>
    <n v="0.5"/>
    <n v="0.4444444444444444"/>
    <b v="1"/>
    <b v="1"/>
  </r>
  <r>
    <s v="2_VorhersageView"/>
    <s v="Claude 3.5"/>
    <s v="S_V05"/>
    <s v="A-SwiftUI"/>
    <n v="3"/>
    <n v="5"/>
    <n v="2"/>
    <n v="8"/>
    <n v="5"/>
    <n v="0.375"/>
    <n v="0.7142857142857143"/>
    <n v="0.2"/>
    <b v="1"/>
    <b v="1"/>
  </r>
  <r>
    <s v="2_VorhersageView"/>
    <s v="Claude 3.5"/>
    <s v="S_V06"/>
    <s v="A-General"/>
    <n v="4"/>
    <n v="6"/>
    <n v="1"/>
    <n v="10"/>
    <n v="5"/>
    <n v="0.4"/>
    <n v="0.8571428571428571"/>
    <n v="0.09090909090909091"/>
    <b v="1"/>
    <b v="1"/>
  </r>
  <r>
    <s v="2_VorhersageView"/>
    <s v="Claude 3.5"/>
    <s v="S_V07"/>
    <s v="B"/>
    <n v="3"/>
    <n v="2"/>
    <n v="2"/>
    <n v="5"/>
    <n v="5"/>
    <n v="0.6"/>
    <n v="0.5"/>
    <n v="0.2857142857142857"/>
    <b v="1"/>
    <b v="1"/>
  </r>
  <r>
    <s v="2_VorhersageView"/>
    <s v="Claude 3.5"/>
    <s v="S_V08"/>
    <s v="C"/>
    <n v="3"/>
    <n v="5"/>
    <n v="2"/>
    <n v="8"/>
    <n v="5"/>
    <n v="0.375"/>
    <n v="0.7142857142857143"/>
    <n v="0.2"/>
    <b v="1"/>
    <b v="1"/>
  </r>
  <r>
    <s v="2_VorhersageView"/>
    <s v="Grok 4"/>
    <s v="S_V09"/>
    <s v="A-SwiftUI"/>
    <n v="1"/>
    <n v="5"/>
    <n v="4"/>
    <n v="6"/>
    <n v="5"/>
    <n v="0.1666666666666667"/>
    <n v="0.5555555555555556"/>
    <n v="0.4"/>
    <b v="1"/>
    <b v="1"/>
  </r>
  <r>
    <s v="2_VorhersageView"/>
    <s v="Grok 4"/>
    <s v="S_V10"/>
    <s v="A-General"/>
    <n v="1"/>
    <n v="5"/>
    <n v="4"/>
    <n v="6"/>
    <n v="5"/>
    <n v="0.1666666666666667"/>
    <n v="0.5555555555555556"/>
    <n v="0.4"/>
    <b v="1"/>
    <b v="1"/>
  </r>
  <r>
    <s v="2_VorhersageView"/>
    <s v="Grok 4"/>
    <s v="S_V11"/>
    <s v="B"/>
    <n v="3"/>
    <n v="2"/>
    <n v="2"/>
    <n v="5"/>
    <n v="5"/>
    <n v="0.6"/>
    <n v="0.5"/>
    <n v="0.2857142857142857"/>
    <b v="1"/>
    <b v="1"/>
  </r>
  <r>
    <s v="2_VorhersageView"/>
    <s v="Grok 4"/>
    <s v="S_V12"/>
    <s v="C"/>
    <n v="2"/>
    <n v="5"/>
    <n v="3"/>
    <n v="7"/>
    <n v="5"/>
    <n v="0.2857142857142857"/>
    <n v="0.625"/>
    <n v="0.3"/>
    <b v="1"/>
    <b v="1"/>
  </r>
  <r>
    <s v="3_KartenView"/>
    <s v="GPT-4o"/>
    <s v="S_K01"/>
    <s v="A-SwiftUI"/>
    <n v="2"/>
    <n v="5"/>
    <n v="4"/>
    <n v="7"/>
    <n v="6"/>
    <n v="0.2857142857142857"/>
    <n v="0.5555555555555556"/>
    <n v="0.3636363636363636"/>
    <b v="1"/>
    <b v="1"/>
  </r>
  <r>
    <s v="3_KartenView"/>
    <s v="GPT-4o"/>
    <s v="S_K02"/>
    <s v="A-General"/>
    <n v="2"/>
    <n v="5"/>
    <n v="4"/>
    <n v="7"/>
    <n v="6"/>
    <n v="0.2857142857142857"/>
    <n v="0.5555555555555556"/>
    <n v="0.3636363636363636"/>
    <b v="1"/>
    <b v="1"/>
  </r>
  <r>
    <s v="3_KartenView"/>
    <s v="GPT-4o"/>
    <s v="S_K03"/>
    <s v="B"/>
    <n v="2"/>
    <n v="1"/>
    <n v="4"/>
    <n v="3"/>
    <n v="6"/>
    <n v="0.6666666666666666"/>
    <n v="0.2"/>
    <n v="0.5714285714285714"/>
    <b v="1"/>
    <b v="1"/>
  </r>
  <r>
    <s v="3_KartenView"/>
    <s v="GPT-4o"/>
    <s v="S_K04"/>
    <s v="C"/>
    <n v="2"/>
    <n v="5"/>
    <n v="4"/>
    <n v="7"/>
    <n v="6"/>
    <n v="0.2857142857142857"/>
    <n v="0.5555555555555556"/>
    <n v="0.3636363636363636"/>
    <b v="1"/>
    <b v="1"/>
  </r>
  <r>
    <s v="3_KartenView"/>
    <s v="Claude 3.5"/>
    <s v="S_K05"/>
    <s v="A-SwiftUI"/>
    <n v="2"/>
    <n v="6"/>
    <n v="4"/>
    <n v="8"/>
    <n v="6"/>
    <n v="0.25"/>
    <n v="0.6"/>
    <n v="0.3333333333333333"/>
    <b v="1"/>
    <b v="1"/>
  </r>
  <r>
    <s v="3_KartenView"/>
    <s v="Claude 3.5"/>
    <s v="S_K06"/>
    <s v="A-General"/>
    <n v="3"/>
    <n v="5"/>
    <n v="3"/>
    <n v="8"/>
    <n v="6"/>
    <n v="0.375"/>
    <n v="0.625"/>
    <n v="0.2727272727272727"/>
    <b v="1"/>
    <b v="1"/>
  </r>
  <r>
    <s v="3_KartenView"/>
    <s v="Claude 3.5"/>
    <s v="S_K07"/>
    <s v="B"/>
    <n v="2"/>
    <n v="5"/>
    <n v="4"/>
    <n v="7"/>
    <n v="6"/>
    <n v="0.2857142857142857"/>
    <n v="0.5555555555555556"/>
    <n v="0.3636363636363636"/>
    <b v="1"/>
    <b v="1"/>
  </r>
  <r>
    <s v="3_KartenView"/>
    <s v="Claude 3.5"/>
    <s v="S_K08"/>
    <s v="C"/>
    <n v="3"/>
    <n v="6"/>
    <n v="3"/>
    <n v="9"/>
    <n v="6"/>
    <n v="0.3333333333333333"/>
    <n v="0.6666666666666666"/>
    <n v="0.25"/>
    <b v="1"/>
    <b v="1"/>
  </r>
  <r>
    <s v="3_KartenView"/>
    <s v="Grok 4"/>
    <s v="S_K09"/>
    <s v="A-SwiftUI"/>
    <n v="3"/>
    <n v="3"/>
    <n v="3"/>
    <n v="6"/>
    <n v="6"/>
    <n v="0.5"/>
    <n v="0.5"/>
    <n v="0.3333333333333333"/>
    <b v="1"/>
    <b v="1"/>
  </r>
  <r>
    <s v="3_KartenView"/>
    <s v="Grok 4"/>
    <s v="S_K10"/>
    <s v="A-General"/>
    <n v="2"/>
    <n v="4"/>
    <n v="4"/>
    <n v="6"/>
    <n v="6"/>
    <n v="0.3333333333333333"/>
    <n v="0.5"/>
    <n v="0.4"/>
    <b v="1"/>
    <b v="1"/>
  </r>
  <r>
    <s v="3_KartenView"/>
    <s v="Grok 4"/>
    <s v="S_K11"/>
    <s v="B"/>
    <n v="1"/>
    <n v="4"/>
    <n v="5"/>
    <n v="5"/>
    <n v="6"/>
    <n v="0.2"/>
    <n v="0.4444444444444444"/>
    <n v="0.5"/>
    <b v="1"/>
    <b v="1"/>
  </r>
  <r>
    <s v="3_KartenView"/>
    <s v="Grok 4"/>
    <s v="S_K12"/>
    <s v="C"/>
    <n v="2"/>
    <n v="6"/>
    <n v="4"/>
    <n v="8"/>
    <n v="6"/>
    <n v="0.25"/>
    <n v="0.6"/>
    <n v="0.3333333333333333"/>
    <b v="1"/>
    <b v="1"/>
  </r>
  <r>
    <s v="4_DetailsView"/>
    <s v="GPT-4o"/>
    <s v="S_D01"/>
    <s v="A-SwiftUI"/>
    <n v="2"/>
    <n v="3"/>
    <n v="3"/>
    <n v="5"/>
    <n v="5"/>
    <n v="0.4"/>
    <n v="0.5"/>
    <n v="0.375"/>
    <b v="1"/>
    <b v="1"/>
  </r>
  <r>
    <s v="4_DetailsView"/>
    <s v="GPT-4o"/>
    <s v="S_D02"/>
    <s v="A-General"/>
    <n v="1"/>
    <n v="4"/>
    <n v="4"/>
    <n v="5"/>
    <n v="5"/>
    <n v="0.2"/>
    <n v="0.5"/>
    <n v="0.4444444444444444"/>
    <b v="1"/>
    <b v="1"/>
  </r>
  <r>
    <s v="4_DetailsView"/>
    <s v="GPT-4o"/>
    <s v="S_D03"/>
    <s v="B"/>
    <n v="3"/>
    <n v="1"/>
    <n v="2"/>
    <n v="4"/>
    <n v="5"/>
    <n v="0.75"/>
    <n v="0.3333333333333333"/>
    <n v="0.3333333333333333"/>
    <b v="1"/>
    <b v="1"/>
  </r>
  <r>
    <s v="4_DetailsView"/>
    <s v="GPT-4o"/>
    <s v="S_D04"/>
    <s v="C"/>
    <n v="3"/>
    <n v="2"/>
    <n v="2"/>
    <n v="5"/>
    <n v="5"/>
    <n v="0.6"/>
    <n v="0.5"/>
    <n v="0.2857142857142857"/>
    <b v="1"/>
    <b v="1"/>
  </r>
  <r>
    <s v="4_DetailsView"/>
    <s v="Claude 3.5"/>
    <s v="S_D05"/>
    <s v="A-SwiftUI"/>
    <n v="4"/>
    <n v="4"/>
    <n v="1"/>
    <n v="8"/>
    <n v="5"/>
    <n v="0.5"/>
    <n v="0.8"/>
    <n v="0.1111111111111111"/>
    <b v="1"/>
    <b v="1"/>
  </r>
  <r>
    <s v="4_DetailsView"/>
    <s v="Claude 3.5"/>
    <s v="S_D06"/>
    <s v="A-General"/>
    <n v="3"/>
    <n v="7"/>
    <n v="2"/>
    <n v="10"/>
    <n v="5"/>
    <n v="0.3"/>
    <n v="0.7777777777777778"/>
    <n v="0.1666666666666667"/>
    <b v="1"/>
    <b v="1"/>
  </r>
  <r>
    <s v="4_DetailsView"/>
    <s v="Claude 3.5"/>
    <s v="S_D07"/>
    <s v="B"/>
    <n v="2"/>
    <n v="3"/>
    <n v="3"/>
    <n v="5"/>
    <n v="5"/>
    <n v="0.4"/>
    <n v="0.5"/>
    <n v="0.375"/>
    <b v="1"/>
    <b v="1"/>
  </r>
  <r>
    <s v="4_DetailsView"/>
    <s v="Claude 3.5"/>
    <s v="S_D08"/>
    <s v="C"/>
    <n v="3"/>
    <n v="4"/>
    <n v="2"/>
    <n v="7"/>
    <n v="5"/>
    <n v="0.4285714285714285"/>
    <n v="0.6666666666666666"/>
    <n v="0.2222222222222222"/>
    <b v="1"/>
    <b v="1"/>
  </r>
  <r>
    <s v="4_DetailsView"/>
    <s v="Grok 4"/>
    <s v="S_D09"/>
    <s v="A-SwiftUI"/>
    <n v="3"/>
    <n v="3"/>
    <n v="2"/>
    <n v="6"/>
    <n v="5"/>
    <n v="0.5"/>
    <n v="0.6"/>
    <n v="0.25"/>
    <b v="1"/>
    <b v="1"/>
  </r>
  <r>
    <s v="4_DetailsView"/>
    <s v="Grok 4"/>
    <s v="S_D10"/>
    <s v="A-General"/>
    <n v="3"/>
    <n v="4"/>
    <n v="2"/>
    <n v="7"/>
    <n v="5"/>
    <n v="0.4285714285714285"/>
    <n v="0.6666666666666666"/>
    <n v="0.2222222222222222"/>
    <b v="1"/>
    <b v="1"/>
  </r>
  <r>
    <s v="4_DetailsView"/>
    <s v="Grok 4"/>
    <s v="S_D11"/>
    <s v="B"/>
    <n v="2"/>
    <n v="3"/>
    <n v="3"/>
    <n v="5"/>
    <n v="5"/>
    <n v="0.4"/>
    <n v="0.5"/>
    <n v="0.375"/>
    <b v="1"/>
    <b v="1"/>
  </r>
  <r>
    <s v="4_DetailsView"/>
    <s v="Grok 4"/>
    <s v="S_D12"/>
    <s v="C"/>
    <n v="3"/>
    <n v="5"/>
    <n v="2"/>
    <n v="8"/>
    <n v="5"/>
    <n v="0.375"/>
    <n v="0.7142857142857143"/>
    <n v="0.2"/>
    <b v="1"/>
    <b v="1"/>
  </r>
  <r>
    <s v="5_EinstellungenView"/>
    <s v="GPT-4o"/>
    <s v="S_E01"/>
    <s v="A-SwiftUI"/>
    <n v="2"/>
    <n v="4"/>
    <n v="4"/>
    <n v="6"/>
    <n v="6"/>
    <n v="0.3333333333333333"/>
    <n v="0.5"/>
    <n v="0.4"/>
    <b v="1"/>
    <b v="1"/>
  </r>
  <r>
    <s v="5_EinstellungenView"/>
    <s v="GPT-4o"/>
    <s v="S_E02"/>
    <s v="A-General"/>
    <n v="3"/>
    <n v="4"/>
    <n v="3"/>
    <n v="7"/>
    <n v="6"/>
    <n v="0.4285714285714285"/>
    <n v="0.5714285714285714"/>
    <n v="0.3"/>
    <b v="1"/>
    <b v="1"/>
  </r>
  <r>
    <s v="5_EinstellungenView"/>
    <s v="GPT-4o"/>
    <s v="S_E03"/>
    <s v="B"/>
    <n v="0"/>
    <n v="3"/>
    <n v="6"/>
    <n v="3"/>
    <n v="6"/>
    <n v="0"/>
    <n v="0.3333333333333333"/>
    <n v="0.6666666666666666"/>
    <b v="1"/>
    <b v="1"/>
  </r>
  <r>
    <s v="5_EinstellungenView"/>
    <s v="GPT-4o"/>
    <s v="S_E04"/>
    <s v="C"/>
    <n v="2"/>
    <n v="5"/>
    <n v="4"/>
    <n v="7"/>
    <n v="6"/>
    <n v="0.2857142857142857"/>
    <n v="0.5555555555555556"/>
    <n v="0.3636363636363636"/>
    <b v="1"/>
    <b v="1"/>
  </r>
  <r>
    <s v="5_EinstellungenView"/>
    <s v="Claude 3.5"/>
    <s v="S_E05"/>
    <s v="A-SwiftUI"/>
    <n v="4"/>
    <n v="6"/>
    <n v="2"/>
    <n v="10"/>
    <n v="6"/>
    <n v="0.4"/>
    <n v="0.75"/>
    <n v="0.1666666666666667"/>
    <b v="1"/>
    <b v="1"/>
  </r>
  <r>
    <s v="5_EinstellungenView"/>
    <s v="Claude 3.5"/>
    <s v="S_E06"/>
    <s v="A-General"/>
    <n v="3"/>
    <n v="7"/>
    <n v="3"/>
    <n v="10"/>
    <n v="6"/>
    <n v="0.3"/>
    <n v="0.7"/>
    <n v="0.2307692307692308"/>
    <b v="1"/>
    <b v="1"/>
  </r>
  <r>
    <s v="5_EinstellungenView"/>
    <s v="Claude 3.5"/>
    <s v="S_E07"/>
    <s v="B"/>
    <n v="3"/>
    <n v="2"/>
    <n v="3"/>
    <n v="5"/>
    <n v="6"/>
    <n v="0.6"/>
    <n v="0.4"/>
    <n v="0.375"/>
    <b v="1"/>
    <b v="1"/>
  </r>
  <r>
    <s v="5_EinstellungenView"/>
    <s v="Claude 3.5"/>
    <s v="S_E08"/>
    <s v="C"/>
    <n v="4"/>
    <n v="4"/>
    <n v="2"/>
    <n v="8"/>
    <n v="6"/>
    <n v="0.5"/>
    <n v="0.6666666666666666"/>
    <n v="0.2"/>
    <b v="1"/>
    <b v="1"/>
  </r>
  <r>
    <s v="5_EinstellungenView"/>
    <s v="Grok 4"/>
    <s v="S_E09"/>
    <s v="A-SwiftUI"/>
    <n v="1"/>
    <n v="5"/>
    <n v="5"/>
    <n v="6"/>
    <n v="6"/>
    <n v="0.1666666666666667"/>
    <n v="0.5"/>
    <n v="0.4545454545454545"/>
    <b v="1"/>
    <b v="1"/>
  </r>
  <r>
    <s v="5_EinstellungenView"/>
    <s v="Grok 4"/>
    <s v="S_E10"/>
    <s v="A-General"/>
    <n v="2"/>
    <n v="5"/>
    <n v="4"/>
    <n v="7"/>
    <n v="6"/>
    <n v="0.2857142857142857"/>
    <n v="0.5555555555555556"/>
    <n v="0.3636363636363636"/>
    <b v="1"/>
    <b v="1"/>
  </r>
  <r>
    <s v="5_EinstellungenView"/>
    <s v="Grok 4"/>
    <s v="S_E11"/>
    <s v="B"/>
    <n v="1"/>
    <n v="3"/>
    <n v="5"/>
    <n v="4"/>
    <n v="6"/>
    <n v="0.25"/>
    <n v="0.375"/>
    <n v="0.5555555555555556"/>
    <b v="1"/>
    <b v="1"/>
  </r>
  <r>
    <s v="5_EinstellungenView"/>
    <s v="Grok 4"/>
    <s v="S_E12"/>
    <s v="C"/>
    <n v="2"/>
    <n v="4"/>
    <n v="4"/>
    <n v="6"/>
    <n v="6"/>
    <n v="0.3333333333333333"/>
    <n v="0.5"/>
    <n v="0.4"/>
    <b v="1"/>
    <b v="1"/>
  </r>
  <r>
    <s v="Ergebnisse"/>
    <m/>
    <m/>
    <m/>
    <m/>
    <m/>
    <m/>
    <m/>
    <m/>
    <n v="0.4003273809523812"/>
    <n v="0.4597590488215489"/>
    <n v="0.38676134758028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Q2:S3" firstHeaderRow="0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ittelwert von Precision" fld="9" subtotal="average" baseField="0" baseItem="1"/>
    <dataField name="Mittelwert von Recall" fld="10" subtotal="average" baseField="0" baseItem="1"/>
    <dataField name="Mittelwert von F1" fld="11" subtotal="average" baseField="0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N50" headerRowDxfId="163" tableBorderDxfId="162">
  <tableColumns count="14">
    <tableColumn id="1" xr3:uid="{00000000-0010-0000-0000-000001000000}" name="Screenshot_ID" totalsRowLabel="Ergebnis" dataDxfId="161"/>
    <tableColumn id="2" xr3:uid="{00000000-0010-0000-0000-000002000000}" name="LLM" dataDxfId="160"/>
    <tableColumn id="5" xr3:uid="{00000000-0010-0000-0000-000005000000}" name="ID" dataDxfId="159"/>
    <tableColumn id="3" xr3:uid="{00000000-0010-0000-0000-000003000000}" name="Prompt" dataDxfId="158"/>
    <tableColumn id="7" xr3:uid="{00000000-0010-0000-0000-000007000000}" name="TP" dataDxfId="157"/>
    <tableColumn id="8" xr3:uid="{00000000-0010-0000-0000-000008000000}" name="FP" dataDxfId="156"/>
    <tableColumn id="9" xr3:uid="{00000000-0010-0000-0000-000009000000}" name="FN" dataDxfId="155"/>
    <tableColumn id="10" xr3:uid="{00000000-0010-0000-0000-00000A000000}" name="Predicted" dataDxfId="154"/>
    <tableColumn id="11" xr3:uid="{00000000-0010-0000-0000-00000B000000}" name="Actual" dataDxfId="153">
      <calculatedColumnFormula>IFERROR(E2+G2,"")</calculatedColumnFormula>
    </tableColumn>
    <tableColumn id="12" xr3:uid="{00000000-0010-0000-0000-00000C000000}" name="Precision" totalsRowFunction="average" dataDxfId="152">
      <calculatedColumnFormula>IFERROR(E2/(E2+F2),"")</calculatedColumnFormula>
    </tableColumn>
    <tableColumn id="13" xr3:uid="{00000000-0010-0000-0000-00000D000000}" name="Recall" totalsRowFunction="average" dataDxfId="151">
      <calculatedColumnFormula>IFERROR(E2/(E2+G2),"")</calculatedColumnFormula>
    </tableColumn>
    <tableColumn id="14" xr3:uid="{00000000-0010-0000-0000-00000E000000}" name="F1" totalsRowFunction="average" dataDxfId="150">
      <calculatedColumnFormula>IFERROR(2*J2*K2/(J2+K2),"")</calculatedColumnFormula>
    </tableColumn>
    <tableColumn id="15" xr3:uid="{00000000-0010-0000-0000-00000F000000}" name="PredictedWert" dataDxfId="149">
      <calculatedColumnFormula>H2=(E2+F2)</calculatedColumnFormula>
    </tableColumn>
    <tableColumn id="16" xr3:uid="{00000000-0010-0000-0000-000010000000}" name="ActualWert" dataDxfId="148">
      <calculatedColumnFormula>I2=(E2+G2)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135" displayName="Tabelle135" ref="A1:N50" headerRowDxfId="147" tableBorderDxfId="146">
  <tableColumns count="14">
    <tableColumn id="1" xr3:uid="{00000000-0010-0000-0100-000001000000}" name="Screenshot_ID" totalsRowLabel="Ergebnis" dataDxfId="145" totalsRowDxfId="144"/>
    <tableColumn id="2" xr3:uid="{00000000-0010-0000-0100-000002000000}" name="LLM" dataDxfId="143" totalsRowDxfId="142"/>
    <tableColumn id="5" xr3:uid="{00000000-0010-0000-0100-000005000000}" name="ID" dataDxfId="141" totalsRowDxfId="140"/>
    <tableColumn id="3" xr3:uid="{00000000-0010-0000-0100-000003000000}" name="Prompt" dataDxfId="139" totalsRowDxfId="138"/>
    <tableColumn id="7" xr3:uid="{00000000-0010-0000-0100-000007000000}" name="TP" dataDxfId="137" totalsRowDxfId="136"/>
    <tableColumn id="8" xr3:uid="{00000000-0010-0000-0100-000008000000}" name="FP" dataDxfId="135" totalsRowDxfId="134"/>
    <tableColumn id="9" xr3:uid="{00000000-0010-0000-0100-000009000000}" name="FN" dataDxfId="133" totalsRowDxfId="132"/>
    <tableColumn id="10" xr3:uid="{00000000-0010-0000-0100-00000A000000}" name="Predicted" dataDxfId="131" totalsRowDxfId="130">
      <calculatedColumnFormula>Tabelle135[[#This Row],[TP]]+Tabelle135[[#This Row],[FP]]</calculatedColumnFormula>
    </tableColumn>
    <tableColumn id="11" xr3:uid="{00000000-0010-0000-0100-00000B000000}" name="Actual" dataDxfId="129" totalsRowDxfId="128"/>
    <tableColumn id="12" xr3:uid="{00000000-0010-0000-0100-00000C000000}" name="Precision" totalsRowFunction="average" dataDxfId="127" totalsRowDxfId="126">
      <calculatedColumnFormula>IFERROR(E2/(E2+F2),"")</calculatedColumnFormula>
    </tableColumn>
    <tableColumn id="13" xr3:uid="{00000000-0010-0000-0100-00000D000000}" name="Recall" totalsRowFunction="average" dataDxfId="125" totalsRowDxfId="124">
      <calculatedColumnFormula>IFERROR(E2/(E2+G2),"")</calculatedColumnFormula>
    </tableColumn>
    <tableColumn id="14" xr3:uid="{00000000-0010-0000-0100-00000E000000}" name="F1" totalsRowFunction="average" dataDxfId="123" totalsRowDxfId="122">
      <calculatedColumnFormula>IFERROR(2*J2*K2/(J2+K2),"")</calculatedColumnFormula>
    </tableColumn>
    <tableColumn id="6" xr3:uid="{00000000-0010-0000-0100-000006000000}" name="PredictedWert" dataDxfId="121" totalsRowDxfId="120">
      <calculatedColumnFormula>H2=(E2+F2)</calculatedColumnFormula>
    </tableColumn>
    <tableColumn id="15" xr3:uid="{00000000-0010-0000-0100-00000F000000}" name="ActualWert" dataDxfId="119" totalsRowDxfId="118">
      <calculatedColumnFormula>I2=(E2+G2)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64" displayName="Tabelle364" ref="A1:N26" headerRowDxfId="117" totalsRowDxfId="115" headerRowBorderDxfId="116">
  <tableColumns count="14">
    <tableColumn id="1" xr3:uid="{00000000-0010-0000-0200-000001000000}" name="Screenshot_ID" totalsRowLabel="Ergebnis" dataDxfId="114" totalsRowDxfId="113"/>
    <tableColumn id="2" xr3:uid="{00000000-0010-0000-0200-000002000000}" name="LLM" dataDxfId="112" totalsRowDxfId="111"/>
    <tableColumn id="12" xr3:uid="{00000000-0010-0000-0200-00000C000000}" name="ID" dataDxfId="110" totalsRowDxfId="109"/>
    <tableColumn id="3" xr3:uid="{00000000-0010-0000-0200-000003000000}" name="Prompt" dataDxfId="108" totalsRowDxfId="107"/>
    <tableColumn id="4" xr3:uid="{00000000-0010-0000-0200-000004000000}" name="TP" dataDxfId="106" totalsRowDxfId="105"/>
    <tableColumn id="5" xr3:uid="{00000000-0010-0000-0200-000005000000}" name="FP" dataDxfId="104" totalsRowDxfId="103"/>
    <tableColumn id="6" xr3:uid="{00000000-0010-0000-0200-000006000000}" name="FN" dataDxfId="102" totalsRowDxfId="101"/>
    <tableColumn id="7" xr3:uid="{00000000-0010-0000-0200-000007000000}" name="Predicted" dataDxfId="100" totalsRowDxfId="99"/>
    <tableColumn id="8" xr3:uid="{00000000-0010-0000-0200-000008000000}" name="Actual" dataDxfId="98" totalsRowDxfId="97"/>
    <tableColumn id="9" xr3:uid="{00000000-0010-0000-0200-000009000000}" name="Precision" totalsRowFunction="average" dataDxfId="96" totalsRowDxfId="95">
      <calculatedColumnFormula>IFERROR(E2/(E2+F2),"")</calculatedColumnFormula>
    </tableColumn>
    <tableColumn id="10" xr3:uid="{00000000-0010-0000-0200-00000A000000}" name="Recall" totalsRowFunction="average" dataDxfId="94" totalsRowDxfId="93">
      <calculatedColumnFormula>IFERROR(E2/(E2+G2),"")</calculatedColumnFormula>
    </tableColumn>
    <tableColumn id="11" xr3:uid="{00000000-0010-0000-0200-00000B000000}" name="F1" totalsRowFunction="average" dataDxfId="92" totalsRowDxfId="91">
      <calculatedColumnFormula>IFERROR(2*J2*K2/(J2+K2),"")</calculatedColumnFormula>
    </tableColumn>
    <tableColumn id="13" xr3:uid="{00000000-0010-0000-0200-00000D000000}" name="PredictedWert" dataDxfId="90" totalsRowDxfId="89">
      <calculatedColumnFormula>H2=(E2+F2)</calculatedColumnFormula>
    </tableColumn>
    <tableColumn id="14" xr3:uid="{00000000-0010-0000-0200-00000E000000}" name="ActualWert" dataDxfId="88" totalsRowDxfId="87">
      <calculatedColumnFormula>I2=(E2+G2)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6" displayName="Tabelle36" ref="A1:N26" headerRowDxfId="86" totalsRowDxfId="84" headerRowBorderDxfId="85">
  <tableColumns count="14">
    <tableColumn id="1" xr3:uid="{00000000-0010-0000-0300-000001000000}" name="Screenshot_ID" totalsRowLabel="Ergebnis" dataDxfId="83" totalsRowDxfId="82"/>
    <tableColumn id="2" xr3:uid="{00000000-0010-0000-0300-000002000000}" name="LLM" dataDxfId="81" totalsRowDxfId="80"/>
    <tableColumn id="12" xr3:uid="{00000000-0010-0000-0300-00000C000000}" name="ID" dataDxfId="79" totalsRowDxfId="78"/>
    <tableColumn id="3" xr3:uid="{00000000-0010-0000-0300-000003000000}" name="Prompt" dataDxfId="77" totalsRowDxfId="76"/>
    <tableColumn id="4" xr3:uid="{00000000-0010-0000-0300-000004000000}" name="TP" dataDxfId="75" totalsRowDxfId="74"/>
    <tableColumn id="5" xr3:uid="{00000000-0010-0000-0300-000005000000}" name="FP" dataDxfId="73" totalsRowDxfId="72"/>
    <tableColumn id="6" xr3:uid="{00000000-0010-0000-0300-000006000000}" name="FN" dataDxfId="71" totalsRowDxfId="70"/>
    <tableColumn id="7" xr3:uid="{00000000-0010-0000-0300-000007000000}" name="Predicted" dataDxfId="69" totalsRowDxfId="68"/>
    <tableColumn id="8" xr3:uid="{00000000-0010-0000-0300-000008000000}" name="Actual" dataDxfId="67" totalsRowDxfId="66"/>
    <tableColumn id="9" xr3:uid="{00000000-0010-0000-0300-000009000000}" name="Precision" totalsRowFunction="average" dataDxfId="65" totalsRowDxfId="64">
      <calculatedColumnFormula>IFERROR(E2/(E2+F2),"")</calculatedColumnFormula>
    </tableColumn>
    <tableColumn id="10" xr3:uid="{00000000-0010-0000-0300-00000A000000}" name="Recall" totalsRowFunction="average" dataDxfId="63" totalsRowDxfId="62">
      <calculatedColumnFormula>IFERROR(E2/(E2+G2),"")</calculatedColumnFormula>
    </tableColumn>
    <tableColumn id="11" xr3:uid="{00000000-0010-0000-0300-00000B000000}" name="F1" totalsRowFunction="average" dataDxfId="61" totalsRowDxfId="60">
      <calculatedColumnFormula>IFERROR(2*J2*K2/(J2+K2),"")</calculatedColumnFormula>
    </tableColumn>
    <tableColumn id="13" xr3:uid="{00000000-0010-0000-0300-00000D000000}" name="PredictedWert" dataDxfId="59" totalsRowDxfId="58">
      <calculatedColumnFormula>H2=(E2+F2)</calculatedColumnFormula>
    </tableColumn>
    <tableColumn id="14" xr3:uid="{00000000-0010-0000-0300-00000E000000}" name="ActualWert" dataDxfId="57" totalsRowDxfId="56">
      <calculatedColumnFormula>I2=(E2+G2)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2" displayName="Tabelle2" ref="A1:N38" totalsRowDxfId="55">
  <tableColumns count="14">
    <tableColumn id="1" xr3:uid="{00000000-0010-0000-0400-000001000000}" name="Screenshot_ID" totalsRowLabel="Ergebnis" totalsRowDxfId="54"/>
    <tableColumn id="2" xr3:uid="{00000000-0010-0000-0400-000002000000}" name="LLM" totalsRowDxfId="53"/>
    <tableColumn id="3" xr3:uid="{00000000-0010-0000-0400-000003000000}" name="ID" totalsRowDxfId="52"/>
    <tableColumn id="4" xr3:uid="{00000000-0010-0000-0400-000004000000}" name="Prompt" totalsRowDxfId="51"/>
    <tableColumn id="5" xr3:uid="{00000000-0010-0000-0400-000005000000}" name="TP" totalsRowDxfId="50"/>
    <tableColumn id="6" xr3:uid="{00000000-0010-0000-0400-000006000000}" name="FP" totalsRowDxfId="49"/>
    <tableColumn id="7" xr3:uid="{00000000-0010-0000-0400-000007000000}" name="FN" totalsRowDxfId="48"/>
    <tableColumn id="8" xr3:uid="{00000000-0010-0000-0400-000008000000}" name="Predicted" totalsRowDxfId="47"/>
    <tableColumn id="9" xr3:uid="{00000000-0010-0000-0400-000009000000}" name="Actual" totalsRowDxfId="46"/>
    <tableColumn id="10" xr3:uid="{00000000-0010-0000-0400-00000A000000}" name="Precision" totalsRowFunction="average" totalsRowDxfId="45">
      <calculatedColumnFormula>IFERROR(E2/(E2+F2),"")</calculatedColumnFormula>
    </tableColumn>
    <tableColumn id="11" xr3:uid="{00000000-0010-0000-0400-00000B000000}" name="Recall" totalsRowFunction="average" totalsRowDxfId="44">
      <calculatedColumnFormula>IFERROR(F2/(F2+G2),"")</calculatedColumnFormula>
    </tableColumn>
    <tableColumn id="12" xr3:uid="{00000000-0010-0000-0400-00000C000000}" name="F1" totalsRowFunction="average" totalsRowDxfId="43">
      <calculatedColumnFormula>IFERROR(G2/(G2+H2),"")</calculatedColumnFormula>
    </tableColumn>
    <tableColumn id="13" xr3:uid="{00000000-0010-0000-0400-00000D000000}" name="PredictedWert" totalsRowDxfId="42">
      <calculatedColumnFormula>H2=(E2+F2)</calculatedColumnFormula>
    </tableColumn>
    <tableColumn id="14" xr3:uid="{00000000-0010-0000-0400-00000E000000}" name="ActualWert" totalsRowDxfId="41">
      <calculatedColumnFormula>I2=(E2+G2)</calculatedColumnFormula>
    </tableColumn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7" displayName="Tabelle7" ref="A1:N62" totalsRowDxfId="40">
  <tableColumns count="14">
    <tableColumn id="1" xr3:uid="{00000000-0010-0000-0500-000001000000}" name="Screenshot_ID" totalsRowLabel="Ergebnis" dataDxfId="39" totalsRowDxfId="38"/>
    <tableColumn id="2" xr3:uid="{00000000-0010-0000-0500-000002000000}" name="LLM" dataDxfId="37" totalsRowDxfId="36"/>
    <tableColumn id="3" xr3:uid="{00000000-0010-0000-0500-000003000000}" name="ID" dataDxfId="35" totalsRowDxfId="34"/>
    <tableColumn id="4" xr3:uid="{00000000-0010-0000-0500-000004000000}" name="Prompt" dataDxfId="33" totalsRowDxfId="32"/>
    <tableColumn id="5" xr3:uid="{00000000-0010-0000-0500-000005000000}" name="TP" dataDxfId="31" totalsRowDxfId="30"/>
    <tableColumn id="6" xr3:uid="{00000000-0010-0000-0500-000006000000}" name="FP" dataDxfId="29" totalsRowDxfId="28"/>
    <tableColumn id="7" xr3:uid="{00000000-0010-0000-0500-000007000000}" name="FN" dataDxfId="27" totalsRowDxfId="26"/>
    <tableColumn id="8" xr3:uid="{00000000-0010-0000-0500-000008000000}" name="Predicted" dataDxfId="25" totalsRowDxfId="24"/>
    <tableColumn id="9" xr3:uid="{00000000-0010-0000-0500-000009000000}" name="Actual" dataDxfId="23" totalsRowDxfId="22"/>
    <tableColumn id="10" xr3:uid="{00000000-0010-0000-0500-00000A000000}" name="Precision" totalsRowFunction="average" dataDxfId="21" totalsRowDxfId="20">
      <calculatedColumnFormula>IFERROR(E2/(E2+F2),"")</calculatedColumnFormula>
    </tableColumn>
    <tableColumn id="11" xr3:uid="{00000000-0010-0000-0500-00000B000000}" name="Recall" totalsRowFunction="average" dataDxfId="19" totalsRowDxfId="18">
      <calculatedColumnFormula>IFERROR(F2/(F2+G2),"")</calculatedColumnFormula>
    </tableColumn>
    <tableColumn id="12" xr3:uid="{00000000-0010-0000-0500-00000C000000}" name="F1" totalsRowFunction="average" dataDxfId="17" totalsRowDxfId="16">
      <calculatedColumnFormula>IFERROR(G2/(G2+H2),"")</calculatedColumnFormula>
    </tableColumn>
    <tableColumn id="13" xr3:uid="{00000000-0010-0000-0500-00000D000000}" name="PredictedWert" dataDxfId="15" totalsRowDxfId="14">
      <calculatedColumnFormula>H2=(E2+F2)</calculatedColumnFormula>
    </tableColumn>
    <tableColumn id="14" xr3:uid="{00000000-0010-0000-0500-00000E000000}" name="ActualWert" dataDxfId="13" totalsRowDxfId="12">
      <calculatedColumnFormula>I2=(E2+G2)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8" displayName="Tabelle8" ref="A1:N242" totalsRowShown="0">
  <autoFilter ref="A1:N242" xr:uid="{00000000-0009-0000-0100-000007000000}"/>
  <tableColumns count="14">
    <tableColumn id="1" xr3:uid="{00000000-0010-0000-0600-000001000000}" name="Screenshot_ID"/>
    <tableColumn id="2" xr3:uid="{00000000-0010-0000-0600-000002000000}" name="LLM"/>
    <tableColumn id="3" xr3:uid="{00000000-0010-0000-0600-000003000000}" name="ID"/>
    <tableColumn id="4" xr3:uid="{00000000-0010-0000-0600-000004000000}" name="Prompt"/>
    <tableColumn id="5" xr3:uid="{00000000-0010-0000-0600-000005000000}" name="TP"/>
    <tableColumn id="6" xr3:uid="{00000000-0010-0000-0600-000006000000}" name="FP"/>
    <tableColumn id="7" xr3:uid="{00000000-0010-0000-0600-000007000000}" name="FN"/>
    <tableColumn id="8" xr3:uid="{00000000-0010-0000-0600-000008000000}" name="Predicted"/>
    <tableColumn id="9" xr3:uid="{00000000-0010-0000-0600-000009000000}" name="Actual"/>
    <tableColumn id="10" xr3:uid="{00000000-0010-0000-0600-00000A000000}" name="Precision"/>
    <tableColumn id="11" xr3:uid="{00000000-0010-0000-0600-00000B000000}" name="Recall"/>
    <tableColumn id="12" xr3:uid="{00000000-0010-0000-0600-00000C000000}" name="F1"/>
    <tableColumn id="13" xr3:uid="{00000000-0010-0000-0600-00000D000000}" name="PredictedWert"/>
    <tableColumn id="14" xr3:uid="{00000000-0010-0000-0600-00000E000000}" name="ActualWert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R65"/>
  <sheetViews>
    <sheetView zoomScale="85" zoomScaleNormal="85" workbookViewId="0">
      <pane ySplit="1" topLeftCell="A46" activePane="bottomLeft" state="frozen"/>
      <selection pane="bottomLeft" activeCell="I81" sqref="I81"/>
    </sheetView>
  </sheetViews>
  <sheetFormatPr baseColWidth="10" defaultColWidth="9.140625" defaultRowHeight="15" x14ac:dyDescent="0.25"/>
  <cols>
    <col min="1" max="1" width="40.42578125" customWidth="1"/>
    <col min="2" max="12" width="16" customWidth="1"/>
    <col min="13" max="13" width="20.85546875" customWidth="1"/>
    <col min="14" max="14" width="16" customWidth="1"/>
    <col min="16" max="16" width="20.140625" bestFit="1" customWidth="1"/>
    <col min="17" max="17" width="68.140625" bestFit="1" customWidth="1"/>
    <col min="18" max="18" width="83.42578125" bestFit="1" customWidth="1"/>
  </cols>
  <sheetData>
    <row r="1" spans="1:18" x14ac:dyDescent="0.25">
      <c r="A1" s="7" t="s">
        <v>0</v>
      </c>
      <c r="B1" s="7" t="s">
        <v>1</v>
      </c>
      <c r="C1" s="10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0" t="s">
        <v>12</v>
      </c>
      <c r="N1" s="10" t="s">
        <v>13</v>
      </c>
    </row>
    <row r="2" spans="1:18" x14ac:dyDescent="0.25">
      <c r="A2" s="20" t="s">
        <v>14</v>
      </c>
      <c r="B2" s="11" t="s">
        <v>15</v>
      </c>
      <c r="C2" s="11" t="s">
        <v>16</v>
      </c>
      <c r="D2" s="11" t="s">
        <v>17</v>
      </c>
      <c r="E2" s="11">
        <v>2</v>
      </c>
      <c r="F2" s="11">
        <v>3</v>
      </c>
      <c r="G2" s="11">
        <v>2</v>
      </c>
      <c r="H2" s="11">
        <v>5</v>
      </c>
      <c r="I2" s="11">
        <v>4</v>
      </c>
      <c r="J2" s="11">
        <f t="shared" ref="J2:J49" si="0">IFERROR(E2/(E2+F2),"")</f>
        <v>0.4</v>
      </c>
      <c r="K2" s="11">
        <f t="shared" ref="K2:K49" si="1">IFERROR(E2/(E2+G2),"")</f>
        <v>0.5</v>
      </c>
      <c r="L2" s="11">
        <f t="shared" ref="L2:L49" si="2">IFERROR(2*J2*K2/(J2+K2),"")</f>
        <v>0.44444444444444448</v>
      </c>
      <c r="M2" s="11" t="b">
        <f t="shared" ref="M2:M39" si="3">H2=(E2+F2)</f>
        <v>1</v>
      </c>
      <c r="N2" s="11" t="b">
        <f t="shared" ref="N2:N39" si="4">I2=(E2+G2)</f>
        <v>1</v>
      </c>
    </row>
    <row r="3" spans="1:18" x14ac:dyDescent="0.25">
      <c r="A3" s="11" t="s">
        <v>14</v>
      </c>
      <c r="B3" s="11" t="s">
        <v>15</v>
      </c>
      <c r="C3" s="11" t="s">
        <v>18</v>
      </c>
      <c r="D3" s="11" t="s">
        <v>19</v>
      </c>
      <c r="E3" s="11">
        <v>2</v>
      </c>
      <c r="F3" s="11">
        <v>3</v>
      </c>
      <c r="G3" s="11">
        <v>2</v>
      </c>
      <c r="H3" s="11">
        <v>5</v>
      </c>
      <c r="I3" s="11">
        <v>4</v>
      </c>
      <c r="J3" s="11">
        <f t="shared" si="0"/>
        <v>0.4</v>
      </c>
      <c r="K3" s="11">
        <f t="shared" si="1"/>
        <v>0.5</v>
      </c>
      <c r="L3" s="11">
        <f t="shared" si="2"/>
        <v>0.44444444444444448</v>
      </c>
      <c r="M3" s="11" t="b">
        <f t="shared" si="3"/>
        <v>1</v>
      </c>
      <c r="N3" s="11" t="b">
        <f t="shared" si="4"/>
        <v>1</v>
      </c>
    </row>
    <row r="4" spans="1:18" ht="15.75" customHeight="1" thickBot="1" x14ac:dyDescent="0.3">
      <c r="A4" s="11" t="s">
        <v>14</v>
      </c>
      <c r="B4" s="11" t="s">
        <v>15</v>
      </c>
      <c r="C4" s="11" t="s">
        <v>20</v>
      </c>
      <c r="D4" s="11" t="s">
        <v>21</v>
      </c>
      <c r="E4" s="11">
        <v>1</v>
      </c>
      <c r="F4" s="11">
        <v>3</v>
      </c>
      <c r="G4" s="11">
        <v>3</v>
      </c>
      <c r="H4" s="11">
        <v>4</v>
      </c>
      <c r="I4" s="11">
        <v>4</v>
      </c>
      <c r="J4" s="11">
        <f t="shared" si="0"/>
        <v>0.25</v>
      </c>
      <c r="K4" s="11">
        <f t="shared" si="1"/>
        <v>0.25</v>
      </c>
      <c r="L4" s="11">
        <f t="shared" si="2"/>
        <v>0.25</v>
      </c>
      <c r="M4" s="11" t="b">
        <f t="shared" si="3"/>
        <v>1</v>
      </c>
      <c r="N4" s="11" t="b">
        <f t="shared" si="4"/>
        <v>1</v>
      </c>
    </row>
    <row r="5" spans="1:18" x14ac:dyDescent="0.25">
      <c r="A5" s="18" t="s">
        <v>14</v>
      </c>
      <c r="B5" s="18" t="s">
        <v>15</v>
      </c>
      <c r="C5" s="21" t="s">
        <v>22</v>
      </c>
      <c r="D5" s="18" t="s">
        <v>23</v>
      </c>
      <c r="E5" s="18">
        <v>1</v>
      </c>
      <c r="F5" s="18">
        <v>6</v>
      </c>
      <c r="G5" s="18">
        <v>3</v>
      </c>
      <c r="H5" s="18">
        <v>7</v>
      </c>
      <c r="I5" s="18">
        <v>4</v>
      </c>
      <c r="J5" s="18">
        <f t="shared" si="0"/>
        <v>0.14285714285714285</v>
      </c>
      <c r="K5" s="18">
        <f t="shared" si="1"/>
        <v>0.25</v>
      </c>
      <c r="L5" s="18">
        <f t="shared" si="2"/>
        <v>0.18181818181818182</v>
      </c>
      <c r="M5" s="18" t="b">
        <f t="shared" si="3"/>
        <v>1</v>
      </c>
      <c r="N5" s="18" t="b">
        <f t="shared" si="4"/>
        <v>1</v>
      </c>
      <c r="P5" s="75" t="s">
        <v>24</v>
      </c>
      <c r="Q5" s="76"/>
    </row>
    <row r="6" spans="1:18" x14ac:dyDescent="0.25">
      <c r="A6" s="12" t="s">
        <v>14</v>
      </c>
      <c r="B6" s="12" t="s">
        <v>25</v>
      </c>
      <c r="C6" s="12" t="s">
        <v>26</v>
      </c>
      <c r="D6" s="12" t="s">
        <v>17</v>
      </c>
      <c r="E6" s="12">
        <v>1</v>
      </c>
      <c r="F6" s="12">
        <v>7</v>
      </c>
      <c r="G6" s="12">
        <v>3</v>
      </c>
      <c r="H6" s="12">
        <v>8</v>
      </c>
      <c r="I6" s="12">
        <v>4</v>
      </c>
      <c r="J6" s="12">
        <f t="shared" si="0"/>
        <v>0.125</v>
      </c>
      <c r="K6" s="12">
        <f t="shared" si="1"/>
        <v>0.25</v>
      </c>
      <c r="L6" s="12">
        <f t="shared" si="2"/>
        <v>0.16666666666666666</v>
      </c>
      <c r="M6" s="12" t="b">
        <f t="shared" si="3"/>
        <v>1</v>
      </c>
      <c r="N6" s="12" t="b">
        <f t="shared" si="4"/>
        <v>1</v>
      </c>
      <c r="P6" s="2" t="s">
        <v>8</v>
      </c>
      <c r="Q6" s="3" t="s">
        <v>27</v>
      </c>
    </row>
    <row r="7" spans="1:18" x14ac:dyDescent="0.25">
      <c r="A7" s="11" t="s">
        <v>14</v>
      </c>
      <c r="B7" s="11" t="s">
        <v>25</v>
      </c>
      <c r="C7" s="11" t="s">
        <v>28</v>
      </c>
      <c r="D7" s="11" t="s">
        <v>19</v>
      </c>
      <c r="E7" s="11">
        <v>1</v>
      </c>
      <c r="F7" s="11">
        <v>9</v>
      </c>
      <c r="G7" s="11">
        <v>3</v>
      </c>
      <c r="H7" s="11">
        <v>10</v>
      </c>
      <c r="I7" s="11">
        <v>4</v>
      </c>
      <c r="J7" s="11">
        <f t="shared" si="0"/>
        <v>0.1</v>
      </c>
      <c r="K7" s="11">
        <f t="shared" si="1"/>
        <v>0.25</v>
      </c>
      <c r="L7" s="11">
        <f t="shared" si="2"/>
        <v>0.14285714285714288</v>
      </c>
      <c r="M7" s="11" t="b">
        <f t="shared" si="3"/>
        <v>1</v>
      </c>
      <c r="N7" s="11" t="b">
        <f t="shared" si="4"/>
        <v>1</v>
      </c>
      <c r="P7" s="2" t="s">
        <v>7</v>
      </c>
      <c r="Q7" s="3" t="s">
        <v>29</v>
      </c>
    </row>
    <row r="8" spans="1:18" x14ac:dyDescent="0.25">
      <c r="A8" s="11" t="s">
        <v>14</v>
      </c>
      <c r="B8" s="11" t="s">
        <v>25</v>
      </c>
      <c r="C8" s="11" t="s">
        <v>30</v>
      </c>
      <c r="D8" s="11" t="s">
        <v>21</v>
      </c>
      <c r="E8" s="11">
        <v>1</v>
      </c>
      <c r="F8" s="11">
        <v>5</v>
      </c>
      <c r="G8" s="11">
        <v>3</v>
      </c>
      <c r="H8" s="11">
        <v>6</v>
      </c>
      <c r="I8" s="11">
        <v>4</v>
      </c>
      <c r="J8" s="11">
        <f t="shared" si="0"/>
        <v>0.16666666666666666</v>
      </c>
      <c r="K8" s="11">
        <f t="shared" si="1"/>
        <v>0.25</v>
      </c>
      <c r="L8" s="11">
        <f t="shared" si="2"/>
        <v>0.2</v>
      </c>
      <c r="M8" s="11" t="b">
        <f t="shared" si="3"/>
        <v>1</v>
      </c>
      <c r="N8" s="11" t="b">
        <f t="shared" si="4"/>
        <v>1</v>
      </c>
      <c r="P8" s="2" t="s">
        <v>31</v>
      </c>
      <c r="Q8" s="3" t="s">
        <v>32</v>
      </c>
      <c r="R8" t="s">
        <v>33</v>
      </c>
    </row>
    <row r="9" spans="1:18" x14ac:dyDescent="0.25">
      <c r="A9" s="18" t="s">
        <v>14</v>
      </c>
      <c r="B9" s="18" t="s">
        <v>25</v>
      </c>
      <c r="C9" s="11" t="s">
        <v>34</v>
      </c>
      <c r="D9" s="18" t="s">
        <v>23</v>
      </c>
      <c r="E9" s="18">
        <v>1</v>
      </c>
      <c r="F9" s="18">
        <v>5</v>
      </c>
      <c r="G9" s="18">
        <v>3</v>
      </c>
      <c r="H9" s="18">
        <v>6</v>
      </c>
      <c r="I9" s="18">
        <v>4</v>
      </c>
      <c r="J9" s="18">
        <f t="shared" si="0"/>
        <v>0.16666666666666666</v>
      </c>
      <c r="K9" s="18">
        <f t="shared" si="1"/>
        <v>0.25</v>
      </c>
      <c r="L9" s="18">
        <f t="shared" si="2"/>
        <v>0.2</v>
      </c>
      <c r="M9" s="18" t="b">
        <f t="shared" si="3"/>
        <v>1</v>
      </c>
      <c r="N9" s="18" t="b">
        <f t="shared" si="4"/>
        <v>1</v>
      </c>
      <c r="P9" s="2" t="s">
        <v>35</v>
      </c>
      <c r="Q9" s="3" t="s">
        <v>36</v>
      </c>
      <c r="R9" t="s">
        <v>37</v>
      </c>
    </row>
    <row r="10" spans="1:18" ht="15.75" customHeight="1" thickBot="1" x14ac:dyDescent="0.3">
      <c r="A10" s="12" t="s">
        <v>14</v>
      </c>
      <c r="B10" s="12" t="s">
        <v>38</v>
      </c>
      <c r="C10" s="11" t="s">
        <v>39</v>
      </c>
      <c r="D10" s="12" t="s">
        <v>17</v>
      </c>
      <c r="E10" s="12">
        <v>2</v>
      </c>
      <c r="F10" s="12">
        <v>4</v>
      </c>
      <c r="G10" s="12">
        <v>2</v>
      </c>
      <c r="H10" s="12">
        <v>6</v>
      </c>
      <c r="I10" s="12">
        <v>4</v>
      </c>
      <c r="J10" s="12">
        <f t="shared" si="0"/>
        <v>0.33333333333333331</v>
      </c>
      <c r="K10" s="12">
        <f t="shared" si="1"/>
        <v>0.5</v>
      </c>
      <c r="L10" s="12">
        <f t="shared" si="2"/>
        <v>0.4</v>
      </c>
      <c r="M10" s="12" t="b">
        <f t="shared" si="3"/>
        <v>1</v>
      </c>
      <c r="N10" s="12" t="b">
        <f t="shared" si="4"/>
        <v>1</v>
      </c>
      <c r="P10" s="4" t="s">
        <v>40</v>
      </c>
      <c r="Q10" s="5" t="s">
        <v>41</v>
      </c>
      <c r="R10" t="s">
        <v>42</v>
      </c>
    </row>
    <row r="11" spans="1:18" x14ac:dyDescent="0.25">
      <c r="A11" s="11" t="s">
        <v>14</v>
      </c>
      <c r="B11" s="11" t="s">
        <v>38</v>
      </c>
      <c r="C11" s="11" t="s">
        <v>43</v>
      </c>
      <c r="D11" s="11" t="s">
        <v>19</v>
      </c>
      <c r="E11" s="11">
        <v>2</v>
      </c>
      <c r="F11" s="11">
        <v>5</v>
      </c>
      <c r="G11" s="11">
        <v>2</v>
      </c>
      <c r="H11" s="11">
        <v>7</v>
      </c>
      <c r="I11" s="11">
        <v>4</v>
      </c>
      <c r="J11" s="11">
        <f t="shared" si="0"/>
        <v>0.2857142857142857</v>
      </c>
      <c r="K11" s="11">
        <f t="shared" si="1"/>
        <v>0.5</v>
      </c>
      <c r="L11" s="11">
        <f t="shared" si="2"/>
        <v>0.36363636363636365</v>
      </c>
      <c r="M11" s="11" t="b">
        <f t="shared" si="3"/>
        <v>1</v>
      </c>
      <c r="N11" s="11" t="b">
        <f t="shared" si="4"/>
        <v>1</v>
      </c>
    </row>
    <row r="12" spans="1:18" x14ac:dyDescent="0.25">
      <c r="A12" s="11" t="s">
        <v>14</v>
      </c>
      <c r="B12" s="11" t="s">
        <v>38</v>
      </c>
      <c r="C12" s="11" t="s">
        <v>44</v>
      </c>
      <c r="D12" s="11" t="s">
        <v>21</v>
      </c>
      <c r="E12" s="11">
        <v>2</v>
      </c>
      <c r="F12" s="11">
        <v>2</v>
      </c>
      <c r="G12" s="11">
        <v>2</v>
      </c>
      <c r="H12" s="11">
        <v>4</v>
      </c>
      <c r="I12" s="11">
        <v>4</v>
      </c>
      <c r="J12" s="11">
        <f t="shared" si="0"/>
        <v>0.5</v>
      </c>
      <c r="K12" s="11">
        <f t="shared" si="1"/>
        <v>0.5</v>
      </c>
      <c r="L12" s="11">
        <f t="shared" si="2"/>
        <v>0.5</v>
      </c>
      <c r="M12" s="11" t="b">
        <f t="shared" si="3"/>
        <v>1</v>
      </c>
      <c r="N12" s="11" t="b">
        <f t="shared" si="4"/>
        <v>1</v>
      </c>
    </row>
    <row r="13" spans="1:18" ht="15.75" customHeight="1" thickBot="1" x14ac:dyDescent="0.3">
      <c r="A13" s="13" t="s">
        <v>14</v>
      </c>
      <c r="B13" s="13" t="s">
        <v>38</v>
      </c>
      <c r="C13" s="13" t="s">
        <v>45</v>
      </c>
      <c r="D13" s="13" t="s">
        <v>23</v>
      </c>
      <c r="E13" s="13">
        <v>1</v>
      </c>
      <c r="F13" s="13">
        <v>4</v>
      </c>
      <c r="G13" s="13">
        <v>3</v>
      </c>
      <c r="H13" s="13">
        <v>5</v>
      </c>
      <c r="I13" s="13">
        <v>4</v>
      </c>
      <c r="J13" s="13">
        <f t="shared" si="0"/>
        <v>0.2</v>
      </c>
      <c r="K13" s="13">
        <f t="shared" si="1"/>
        <v>0.25</v>
      </c>
      <c r="L13" s="13">
        <f t="shared" si="2"/>
        <v>0.22222222222222224</v>
      </c>
      <c r="M13" s="13" t="b">
        <f t="shared" si="3"/>
        <v>1</v>
      </c>
      <c r="N13" s="13" t="b">
        <f t="shared" si="4"/>
        <v>1</v>
      </c>
    </row>
    <row r="14" spans="1:18" x14ac:dyDescent="0.25">
      <c r="A14" s="22" t="s">
        <v>46</v>
      </c>
      <c r="B14" s="12" t="s">
        <v>15</v>
      </c>
      <c r="C14" s="12" t="s">
        <v>47</v>
      </c>
      <c r="D14" s="12" t="s">
        <v>17</v>
      </c>
      <c r="E14" s="12">
        <v>1</v>
      </c>
      <c r="F14" s="12">
        <v>4</v>
      </c>
      <c r="G14" s="12">
        <v>3</v>
      </c>
      <c r="H14" s="14">
        <v>5</v>
      </c>
      <c r="I14" s="12">
        <v>4</v>
      </c>
      <c r="J14" s="12">
        <f t="shared" si="0"/>
        <v>0.2</v>
      </c>
      <c r="K14" s="12">
        <f t="shared" si="1"/>
        <v>0.25</v>
      </c>
      <c r="L14" s="12">
        <f t="shared" si="2"/>
        <v>0.22222222222222224</v>
      </c>
      <c r="M14" s="12" t="b">
        <f t="shared" si="3"/>
        <v>1</v>
      </c>
      <c r="N14" s="12" t="b">
        <f t="shared" si="4"/>
        <v>1</v>
      </c>
      <c r="O14" s="6"/>
    </row>
    <row r="15" spans="1:18" x14ac:dyDescent="0.25">
      <c r="A15" s="11" t="s">
        <v>46</v>
      </c>
      <c r="B15" s="11" t="s">
        <v>15</v>
      </c>
      <c r="C15" s="12" t="s">
        <v>48</v>
      </c>
      <c r="D15" s="11" t="s">
        <v>19</v>
      </c>
      <c r="E15" s="11">
        <v>3</v>
      </c>
      <c r="F15" s="11">
        <v>2</v>
      </c>
      <c r="G15" s="11">
        <v>1</v>
      </c>
      <c r="H15" s="11">
        <v>5</v>
      </c>
      <c r="I15" s="11">
        <v>4</v>
      </c>
      <c r="J15" s="11">
        <f t="shared" si="0"/>
        <v>0.6</v>
      </c>
      <c r="K15" s="11">
        <f t="shared" si="1"/>
        <v>0.75</v>
      </c>
      <c r="L15" s="11">
        <f t="shared" si="2"/>
        <v>0.66666666666666652</v>
      </c>
      <c r="M15" s="11" t="b">
        <f t="shared" si="3"/>
        <v>1</v>
      </c>
      <c r="N15" s="11" t="b">
        <f t="shared" si="4"/>
        <v>1</v>
      </c>
      <c r="O15" s="6"/>
    </row>
    <row r="16" spans="1:18" x14ac:dyDescent="0.25">
      <c r="A16" s="11" t="s">
        <v>46</v>
      </c>
      <c r="B16" s="11" t="s">
        <v>15</v>
      </c>
      <c r="C16" s="12" t="s">
        <v>49</v>
      </c>
      <c r="D16" s="11" t="s">
        <v>21</v>
      </c>
      <c r="E16" s="11">
        <v>1</v>
      </c>
      <c r="F16" s="11">
        <v>3</v>
      </c>
      <c r="G16" s="11">
        <v>3</v>
      </c>
      <c r="H16" s="11">
        <v>4</v>
      </c>
      <c r="I16" s="11">
        <v>4</v>
      </c>
      <c r="J16" s="11">
        <f t="shared" si="0"/>
        <v>0.25</v>
      </c>
      <c r="K16" s="11">
        <f t="shared" si="1"/>
        <v>0.25</v>
      </c>
      <c r="L16" s="11">
        <f t="shared" si="2"/>
        <v>0.25</v>
      </c>
      <c r="M16" s="11" t="b">
        <f t="shared" si="3"/>
        <v>1</v>
      </c>
      <c r="N16" s="11" t="b">
        <f t="shared" si="4"/>
        <v>1</v>
      </c>
      <c r="O16" s="6"/>
    </row>
    <row r="17" spans="1:15" x14ac:dyDescent="0.25">
      <c r="A17" s="18" t="s">
        <v>46</v>
      </c>
      <c r="B17" s="18" t="s">
        <v>15</v>
      </c>
      <c r="C17" s="12" t="s">
        <v>50</v>
      </c>
      <c r="D17" s="18" t="s">
        <v>23</v>
      </c>
      <c r="E17" s="18">
        <v>2</v>
      </c>
      <c r="F17" s="18">
        <v>3</v>
      </c>
      <c r="G17" s="18">
        <v>2</v>
      </c>
      <c r="H17" s="18">
        <v>5</v>
      </c>
      <c r="I17" s="18">
        <v>4</v>
      </c>
      <c r="J17" s="18">
        <f t="shared" si="0"/>
        <v>0.4</v>
      </c>
      <c r="K17" s="18">
        <f t="shared" si="1"/>
        <v>0.5</v>
      </c>
      <c r="L17" s="18">
        <f t="shared" si="2"/>
        <v>0.44444444444444448</v>
      </c>
      <c r="M17" s="18" t="b">
        <f t="shared" si="3"/>
        <v>1</v>
      </c>
      <c r="N17" s="18" t="b">
        <f t="shared" si="4"/>
        <v>1</v>
      </c>
      <c r="O17" s="6"/>
    </row>
    <row r="18" spans="1:15" x14ac:dyDescent="0.25">
      <c r="A18" s="12" t="s">
        <v>46</v>
      </c>
      <c r="B18" s="12" t="s">
        <v>25</v>
      </c>
      <c r="C18" s="12" t="s">
        <v>51</v>
      </c>
      <c r="D18" s="12" t="s">
        <v>17</v>
      </c>
      <c r="E18" s="12">
        <v>3</v>
      </c>
      <c r="F18" s="12">
        <v>5</v>
      </c>
      <c r="G18" s="12">
        <v>1</v>
      </c>
      <c r="H18" s="12">
        <v>8</v>
      </c>
      <c r="I18" s="12">
        <v>4</v>
      </c>
      <c r="J18" s="12">
        <f t="shared" si="0"/>
        <v>0.375</v>
      </c>
      <c r="K18" s="12">
        <f t="shared" si="1"/>
        <v>0.75</v>
      </c>
      <c r="L18" s="12">
        <f t="shared" si="2"/>
        <v>0.5</v>
      </c>
      <c r="M18" s="12" t="b">
        <f t="shared" si="3"/>
        <v>1</v>
      </c>
      <c r="N18" s="12" t="b">
        <f t="shared" si="4"/>
        <v>1</v>
      </c>
      <c r="O18" s="6"/>
    </row>
    <row r="19" spans="1:15" x14ac:dyDescent="0.25">
      <c r="A19" s="11" t="s">
        <v>46</v>
      </c>
      <c r="B19" s="11" t="s">
        <v>25</v>
      </c>
      <c r="C19" s="12" t="s">
        <v>52</v>
      </c>
      <c r="D19" s="11" t="s">
        <v>19</v>
      </c>
      <c r="E19" s="11">
        <v>3</v>
      </c>
      <c r="F19" s="11">
        <v>7</v>
      </c>
      <c r="G19" s="11">
        <v>1</v>
      </c>
      <c r="H19" s="11">
        <v>10</v>
      </c>
      <c r="I19" s="11">
        <v>4</v>
      </c>
      <c r="J19" s="11">
        <f t="shared" si="0"/>
        <v>0.3</v>
      </c>
      <c r="K19" s="11">
        <f t="shared" si="1"/>
        <v>0.75</v>
      </c>
      <c r="L19" s="11">
        <f t="shared" si="2"/>
        <v>0.42857142857142849</v>
      </c>
      <c r="M19" s="11" t="b">
        <f t="shared" si="3"/>
        <v>1</v>
      </c>
      <c r="N19" s="11" t="b">
        <f t="shared" si="4"/>
        <v>1</v>
      </c>
      <c r="O19" s="6"/>
    </row>
    <row r="20" spans="1:15" x14ac:dyDescent="0.25">
      <c r="A20" s="11" t="s">
        <v>46</v>
      </c>
      <c r="B20" s="11" t="s">
        <v>25</v>
      </c>
      <c r="C20" s="12" t="s">
        <v>53</v>
      </c>
      <c r="D20" s="11" t="s">
        <v>21</v>
      </c>
      <c r="E20" s="11">
        <v>3</v>
      </c>
      <c r="F20" s="11">
        <v>2</v>
      </c>
      <c r="G20" s="11">
        <v>1</v>
      </c>
      <c r="H20" s="11">
        <v>5</v>
      </c>
      <c r="I20" s="11">
        <v>4</v>
      </c>
      <c r="J20" s="11">
        <f t="shared" si="0"/>
        <v>0.6</v>
      </c>
      <c r="K20" s="11">
        <f t="shared" si="1"/>
        <v>0.75</v>
      </c>
      <c r="L20" s="11">
        <f t="shared" si="2"/>
        <v>0.66666666666666652</v>
      </c>
      <c r="M20" s="11" t="b">
        <f t="shared" si="3"/>
        <v>1</v>
      </c>
      <c r="N20" s="11" t="b">
        <f t="shared" si="4"/>
        <v>1</v>
      </c>
      <c r="O20" s="6"/>
    </row>
    <row r="21" spans="1:15" x14ac:dyDescent="0.25">
      <c r="A21" s="18" t="s">
        <v>46</v>
      </c>
      <c r="B21" s="18" t="s">
        <v>25</v>
      </c>
      <c r="C21" s="21" t="s">
        <v>54</v>
      </c>
      <c r="D21" s="18" t="s">
        <v>23</v>
      </c>
      <c r="E21" s="18">
        <v>3</v>
      </c>
      <c r="F21" s="18">
        <v>4</v>
      </c>
      <c r="G21" s="18">
        <v>1</v>
      </c>
      <c r="H21" s="18">
        <v>7</v>
      </c>
      <c r="I21" s="18">
        <v>4</v>
      </c>
      <c r="J21" s="18">
        <f t="shared" si="0"/>
        <v>0.42857142857142855</v>
      </c>
      <c r="K21" s="18">
        <f t="shared" si="1"/>
        <v>0.75</v>
      </c>
      <c r="L21" s="18">
        <f t="shared" si="2"/>
        <v>0.54545454545454541</v>
      </c>
      <c r="M21" s="18" t="b">
        <f t="shared" si="3"/>
        <v>1</v>
      </c>
      <c r="N21" s="18" t="b">
        <f t="shared" si="4"/>
        <v>1</v>
      </c>
      <c r="O21" s="6"/>
    </row>
    <row r="22" spans="1:15" x14ac:dyDescent="0.25">
      <c r="A22" s="12" t="s">
        <v>46</v>
      </c>
      <c r="B22" s="12" t="s">
        <v>38</v>
      </c>
      <c r="C22" s="12" t="s">
        <v>55</v>
      </c>
      <c r="D22" s="12" t="s">
        <v>17</v>
      </c>
      <c r="E22" s="12">
        <v>3</v>
      </c>
      <c r="F22" s="12">
        <v>4</v>
      </c>
      <c r="G22" s="12">
        <v>1</v>
      </c>
      <c r="H22" s="12">
        <v>7</v>
      </c>
      <c r="I22" s="12">
        <v>4</v>
      </c>
      <c r="J22" s="12">
        <f t="shared" si="0"/>
        <v>0.42857142857142855</v>
      </c>
      <c r="K22" s="12">
        <f t="shared" si="1"/>
        <v>0.75</v>
      </c>
      <c r="L22" s="12">
        <f t="shared" si="2"/>
        <v>0.54545454545454541</v>
      </c>
      <c r="M22" s="12" t="b">
        <f t="shared" si="3"/>
        <v>1</v>
      </c>
      <c r="N22" s="12" t="b">
        <f t="shared" si="4"/>
        <v>1</v>
      </c>
      <c r="O22" s="6"/>
    </row>
    <row r="23" spans="1:15" x14ac:dyDescent="0.25">
      <c r="A23" s="11" t="s">
        <v>46</v>
      </c>
      <c r="B23" s="11" t="s">
        <v>38</v>
      </c>
      <c r="C23" s="12" t="s">
        <v>56</v>
      </c>
      <c r="D23" s="11" t="s">
        <v>19</v>
      </c>
      <c r="E23" s="11">
        <v>2</v>
      </c>
      <c r="F23" s="11">
        <v>5</v>
      </c>
      <c r="G23" s="11">
        <v>2</v>
      </c>
      <c r="H23" s="11">
        <v>7</v>
      </c>
      <c r="I23" s="11">
        <v>4</v>
      </c>
      <c r="J23" s="11">
        <f t="shared" si="0"/>
        <v>0.2857142857142857</v>
      </c>
      <c r="K23" s="11">
        <f t="shared" si="1"/>
        <v>0.5</v>
      </c>
      <c r="L23" s="11">
        <f t="shared" si="2"/>
        <v>0.36363636363636365</v>
      </c>
      <c r="M23" s="11" t="b">
        <f t="shared" si="3"/>
        <v>1</v>
      </c>
      <c r="N23" s="11" t="b">
        <f t="shared" si="4"/>
        <v>1</v>
      </c>
      <c r="O23" s="6"/>
    </row>
    <row r="24" spans="1:15" x14ac:dyDescent="0.25">
      <c r="A24" s="11" t="s">
        <v>46</v>
      </c>
      <c r="B24" s="11" t="s">
        <v>38</v>
      </c>
      <c r="C24" s="12" t="s">
        <v>57</v>
      </c>
      <c r="D24" s="11" t="s">
        <v>21</v>
      </c>
      <c r="E24" s="11">
        <v>2</v>
      </c>
      <c r="F24" s="11">
        <v>3</v>
      </c>
      <c r="G24" s="11">
        <v>2</v>
      </c>
      <c r="H24" s="11">
        <v>5</v>
      </c>
      <c r="I24" s="11">
        <v>4</v>
      </c>
      <c r="J24" s="11">
        <f t="shared" si="0"/>
        <v>0.4</v>
      </c>
      <c r="K24" s="11">
        <f t="shared" si="1"/>
        <v>0.5</v>
      </c>
      <c r="L24" s="11">
        <f t="shared" si="2"/>
        <v>0.44444444444444448</v>
      </c>
      <c r="M24" s="11" t="b">
        <f t="shared" si="3"/>
        <v>1</v>
      </c>
      <c r="N24" s="11" t="b">
        <f t="shared" si="4"/>
        <v>1</v>
      </c>
      <c r="O24" s="6"/>
    </row>
    <row r="25" spans="1:15" ht="15.75" customHeight="1" thickBot="1" x14ac:dyDescent="0.3">
      <c r="A25" s="13" t="s">
        <v>46</v>
      </c>
      <c r="B25" s="13" t="s">
        <v>38</v>
      </c>
      <c r="C25" s="13" t="s">
        <v>58</v>
      </c>
      <c r="D25" s="13" t="s">
        <v>23</v>
      </c>
      <c r="E25" s="13">
        <v>2</v>
      </c>
      <c r="F25" s="13">
        <v>5</v>
      </c>
      <c r="G25" s="13">
        <v>2</v>
      </c>
      <c r="H25" s="13">
        <v>7</v>
      </c>
      <c r="I25" s="13">
        <v>4</v>
      </c>
      <c r="J25" s="13">
        <f t="shared" si="0"/>
        <v>0.2857142857142857</v>
      </c>
      <c r="K25" s="13">
        <f t="shared" si="1"/>
        <v>0.5</v>
      </c>
      <c r="L25" s="13">
        <f t="shared" si="2"/>
        <v>0.36363636363636365</v>
      </c>
      <c r="M25" s="13" t="b">
        <f t="shared" si="3"/>
        <v>1</v>
      </c>
      <c r="N25" s="13" t="b">
        <f t="shared" si="4"/>
        <v>1</v>
      </c>
      <c r="O25" s="6"/>
    </row>
    <row r="26" spans="1:15" x14ac:dyDescent="0.25">
      <c r="A26" s="22" t="s">
        <v>59</v>
      </c>
      <c r="B26" s="12" t="s">
        <v>15</v>
      </c>
      <c r="C26" s="12" t="s">
        <v>60</v>
      </c>
      <c r="D26" s="12" t="s">
        <v>17</v>
      </c>
      <c r="E26" s="12">
        <v>4</v>
      </c>
      <c r="F26" s="12">
        <v>2</v>
      </c>
      <c r="G26" s="12">
        <v>2</v>
      </c>
      <c r="H26" s="14">
        <v>6</v>
      </c>
      <c r="I26" s="12">
        <v>6</v>
      </c>
      <c r="J26" s="12">
        <f t="shared" si="0"/>
        <v>0.66666666666666663</v>
      </c>
      <c r="K26" s="12">
        <f t="shared" si="1"/>
        <v>0.66666666666666663</v>
      </c>
      <c r="L26" s="12">
        <f t="shared" si="2"/>
        <v>0.66666666666666663</v>
      </c>
      <c r="M26" s="12" t="b">
        <f t="shared" si="3"/>
        <v>1</v>
      </c>
      <c r="N26" s="12" t="b">
        <f t="shared" si="4"/>
        <v>1</v>
      </c>
    </row>
    <row r="27" spans="1:15" x14ac:dyDescent="0.25">
      <c r="A27" s="11" t="s">
        <v>59</v>
      </c>
      <c r="B27" s="11" t="s">
        <v>15</v>
      </c>
      <c r="C27" s="12" t="s">
        <v>61</v>
      </c>
      <c r="D27" s="11" t="s">
        <v>19</v>
      </c>
      <c r="E27" s="11">
        <v>3</v>
      </c>
      <c r="F27" s="11">
        <v>2</v>
      </c>
      <c r="G27" s="11">
        <v>3</v>
      </c>
      <c r="H27" s="11">
        <v>5</v>
      </c>
      <c r="I27" s="11">
        <v>6</v>
      </c>
      <c r="J27" s="11">
        <f t="shared" si="0"/>
        <v>0.6</v>
      </c>
      <c r="K27" s="11">
        <f t="shared" si="1"/>
        <v>0.5</v>
      </c>
      <c r="L27" s="11">
        <f t="shared" si="2"/>
        <v>0.54545454545454541</v>
      </c>
      <c r="M27" s="11" t="b">
        <f t="shared" si="3"/>
        <v>1</v>
      </c>
      <c r="N27" s="11" t="b">
        <f t="shared" si="4"/>
        <v>1</v>
      </c>
    </row>
    <row r="28" spans="1:15" x14ac:dyDescent="0.25">
      <c r="A28" s="11" t="s">
        <v>59</v>
      </c>
      <c r="B28" s="11" t="s">
        <v>15</v>
      </c>
      <c r="C28" s="12" t="s">
        <v>62</v>
      </c>
      <c r="D28" s="11" t="s">
        <v>21</v>
      </c>
      <c r="E28" s="11">
        <v>3</v>
      </c>
      <c r="F28" s="11">
        <v>1</v>
      </c>
      <c r="G28" s="11">
        <v>3</v>
      </c>
      <c r="H28" s="11">
        <v>4</v>
      </c>
      <c r="I28" s="11">
        <v>6</v>
      </c>
      <c r="J28" s="11">
        <f t="shared" si="0"/>
        <v>0.75</v>
      </c>
      <c r="K28" s="11">
        <f t="shared" si="1"/>
        <v>0.5</v>
      </c>
      <c r="L28" s="11">
        <f t="shared" si="2"/>
        <v>0.6</v>
      </c>
      <c r="M28" s="11" t="b">
        <f t="shared" si="3"/>
        <v>1</v>
      </c>
      <c r="N28" s="11" t="b">
        <f t="shared" si="4"/>
        <v>1</v>
      </c>
    </row>
    <row r="29" spans="1:15" x14ac:dyDescent="0.25">
      <c r="A29" s="21" t="s">
        <v>59</v>
      </c>
      <c r="B29" s="21" t="s">
        <v>15</v>
      </c>
      <c r="C29" s="21" t="s">
        <v>63</v>
      </c>
      <c r="D29" s="21" t="s">
        <v>23</v>
      </c>
      <c r="E29" s="21">
        <v>1</v>
      </c>
      <c r="F29" s="21">
        <v>4</v>
      </c>
      <c r="G29" s="21">
        <v>5</v>
      </c>
      <c r="H29" s="21">
        <v>5</v>
      </c>
      <c r="I29" s="21">
        <v>6</v>
      </c>
      <c r="J29" s="21">
        <f t="shared" si="0"/>
        <v>0.2</v>
      </c>
      <c r="K29" s="21">
        <f t="shared" si="1"/>
        <v>0.16666666666666666</v>
      </c>
      <c r="L29" s="21">
        <f t="shared" si="2"/>
        <v>0.1818181818181818</v>
      </c>
      <c r="M29" s="21" t="b">
        <f t="shared" si="3"/>
        <v>1</v>
      </c>
      <c r="N29" s="21" t="b">
        <f t="shared" si="4"/>
        <v>1</v>
      </c>
    </row>
    <row r="30" spans="1:15" x14ac:dyDescent="0.25">
      <c r="A30" s="12" t="s">
        <v>59</v>
      </c>
      <c r="B30" s="12" t="s">
        <v>25</v>
      </c>
      <c r="C30" s="12" t="s">
        <v>64</v>
      </c>
      <c r="D30" s="12" t="s">
        <v>17</v>
      </c>
      <c r="E30" s="12">
        <v>4</v>
      </c>
      <c r="F30" s="12">
        <v>6</v>
      </c>
      <c r="G30" s="12">
        <v>2</v>
      </c>
      <c r="H30" s="12">
        <v>10</v>
      </c>
      <c r="I30" s="12">
        <v>6</v>
      </c>
      <c r="J30" s="12">
        <f t="shared" si="0"/>
        <v>0.4</v>
      </c>
      <c r="K30" s="12">
        <f t="shared" si="1"/>
        <v>0.66666666666666663</v>
      </c>
      <c r="L30" s="12">
        <f t="shared" si="2"/>
        <v>0.5</v>
      </c>
      <c r="M30" s="12" t="b">
        <f t="shared" si="3"/>
        <v>1</v>
      </c>
      <c r="N30" s="12" t="b">
        <f t="shared" si="4"/>
        <v>1</v>
      </c>
    </row>
    <row r="31" spans="1:15" x14ac:dyDescent="0.25">
      <c r="A31" s="11" t="s">
        <v>59</v>
      </c>
      <c r="B31" s="11" t="s">
        <v>25</v>
      </c>
      <c r="C31" s="12" t="s">
        <v>65</v>
      </c>
      <c r="D31" s="11" t="s">
        <v>19</v>
      </c>
      <c r="E31" s="11">
        <v>3</v>
      </c>
      <c r="F31" s="11">
        <v>5</v>
      </c>
      <c r="G31" s="11">
        <v>3</v>
      </c>
      <c r="H31" s="11">
        <v>8</v>
      </c>
      <c r="I31" s="11">
        <v>6</v>
      </c>
      <c r="J31" s="11">
        <f t="shared" si="0"/>
        <v>0.375</v>
      </c>
      <c r="K31" s="11">
        <f t="shared" si="1"/>
        <v>0.5</v>
      </c>
      <c r="L31" s="11">
        <f t="shared" si="2"/>
        <v>0.42857142857142855</v>
      </c>
      <c r="M31" s="11" t="b">
        <f t="shared" si="3"/>
        <v>1</v>
      </c>
      <c r="N31" s="11" t="b">
        <f t="shared" si="4"/>
        <v>1</v>
      </c>
    </row>
    <row r="32" spans="1:15" x14ac:dyDescent="0.25">
      <c r="A32" s="11" t="s">
        <v>59</v>
      </c>
      <c r="B32" s="11" t="s">
        <v>25</v>
      </c>
      <c r="C32" s="12" t="s">
        <v>66</v>
      </c>
      <c r="D32" s="11" t="s">
        <v>21</v>
      </c>
      <c r="E32" s="11">
        <v>1</v>
      </c>
      <c r="F32" s="11">
        <v>4</v>
      </c>
      <c r="G32" s="11">
        <v>5</v>
      </c>
      <c r="H32" s="11">
        <v>5</v>
      </c>
      <c r="I32" s="11">
        <v>6</v>
      </c>
      <c r="J32" s="11">
        <f t="shared" si="0"/>
        <v>0.2</v>
      </c>
      <c r="K32" s="11">
        <f t="shared" si="1"/>
        <v>0.16666666666666666</v>
      </c>
      <c r="L32" s="11">
        <f t="shared" si="2"/>
        <v>0.1818181818181818</v>
      </c>
      <c r="M32" s="11" t="b">
        <f t="shared" si="3"/>
        <v>1</v>
      </c>
      <c r="N32" s="11" t="b">
        <f t="shared" si="4"/>
        <v>1</v>
      </c>
    </row>
    <row r="33" spans="1:14" x14ac:dyDescent="0.25">
      <c r="A33" s="21" t="s">
        <v>59</v>
      </c>
      <c r="B33" s="21" t="s">
        <v>25</v>
      </c>
      <c r="C33" s="21" t="s">
        <v>67</v>
      </c>
      <c r="D33" s="21" t="s">
        <v>23</v>
      </c>
      <c r="E33" s="21">
        <v>3</v>
      </c>
      <c r="F33" s="21">
        <v>3</v>
      </c>
      <c r="G33" s="21">
        <v>3</v>
      </c>
      <c r="H33" s="21">
        <v>6</v>
      </c>
      <c r="I33" s="21">
        <v>6</v>
      </c>
      <c r="J33" s="21">
        <f t="shared" si="0"/>
        <v>0.5</v>
      </c>
      <c r="K33" s="21">
        <f t="shared" si="1"/>
        <v>0.5</v>
      </c>
      <c r="L33" s="21">
        <f t="shared" si="2"/>
        <v>0.5</v>
      </c>
      <c r="M33" s="21" t="b">
        <f t="shared" si="3"/>
        <v>1</v>
      </c>
      <c r="N33" s="21" t="b">
        <f t="shared" si="4"/>
        <v>1</v>
      </c>
    </row>
    <row r="34" spans="1:14" x14ac:dyDescent="0.25">
      <c r="A34" s="12" t="s">
        <v>59</v>
      </c>
      <c r="B34" s="12" t="s">
        <v>38</v>
      </c>
      <c r="C34" s="12" t="s">
        <v>68</v>
      </c>
      <c r="D34" s="12" t="s">
        <v>17</v>
      </c>
      <c r="E34" s="12">
        <v>2</v>
      </c>
      <c r="F34" s="12">
        <v>3</v>
      </c>
      <c r="G34" s="12">
        <v>4</v>
      </c>
      <c r="H34" s="12">
        <v>5</v>
      </c>
      <c r="I34" s="12">
        <v>6</v>
      </c>
      <c r="J34" s="12">
        <f t="shared" si="0"/>
        <v>0.4</v>
      </c>
      <c r="K34" s="12">
        <f t="shared" si="1"/>
        <v>0.33333333333333331</v>
      </c>
      <c r="L34" s="12">
        <f t="shared" si="2"/>
        <v>0.36363636363636359</v>
      </c>
      <c r="M34" s="12" t="b">
        <f t="shared" si="3"/>
        <v>1</v>
      </c>
      <c r="N34" s="12" t="b">
        <f t="shared" si="4"/>
        <v>1</v>
      </c>
    </row>
    <row r="35" spans="1:14" x14ac:dyDescent="0.25">
      <c r="A35" s="11" t="s">
        <v>59</v>
      </c>
      <c r="B35" s="11" t="s">
        <v>38</v>
      </c>
      <c r="C35" s="12" t="s">
        <v>69</v>
      </c>
      <c r="D35" s="11" t="s">
        <v>19</v>
      </c>
      <c r="E35" s="11">
        <v>5</v>
      </c>
      <c r="F35" s="11">
        <v>0</v>
      </c>
      <c r="G35" s="11">
        <v>1</v>
      </c>
      <c r="H35" s="11">
        <v>5</v>
      </c>
      <c r="I35" s="11">
        <v>6</v>
      </c>
      <c r="J35" s="11">
        <f t="shared" si="0"/>
        <v>1</v>
      </c>
      <c r="K35" s="11">
        <f t="shared" si="1"/>
        <v>0.83333333333333337</v>
      </c>
      <c r="L35" s="11">
        <f t="shared" si="2"/>
        <v>0.90909090909090906</v>
      </c>
      <c r="M35" s="11" t="b">
        <f t="shared" si="3"/>
        <v>1</v>
      </c>
      <c r="N35" s="11" t="b">
        <f t="shared" si="4"/>
        <v>1</v>
      </c>
    </row>
    <row r="36" spans="1:14" x14ac:dyDescent="0.25">
      <c r="A36" s="11" t="s">
        <v>59</v>
      </c>
      <c r="B36" s="11" t="s">
        <v>38</v>
      </c>
      <c r="C36" s="12" t="s">
        <v>70</v>
      </c>
      <c r="D36" s="11" t="s">
        <v>21</v>
      </c>
      <c r="E36" s="11">
        <v>4</v>
      </c>
      <c r="F36" s="11">
        <v>2</v>
      </c>
      <c r="G36" s="11">
        <v>2</v>
      </c>
      <c r="H36" s="11">
        <v>6</v>
      </c>
      <c r="I36" s="11">
        <v>6</v>
      </c>
      <c r="J36" s="11">
        <f t="shared" si="0"/>
        <v>0.66666666666666663</v>
      </c>
      <c r="K36" s="11">
        <f t="shared" si="1"/>
        <v>0.66666666666666663</v>
      </c>
      <c r="L36" s="11">
        <f t="shared" si="2"/>
        <v>0.66666666666666663</v>
      </c>
      <c r="M36" s="11" t="b">
        <f t="shared" si="3"/>
        <v>1</v>
      </c>
      <c r="N36" s="11" t="b">
        <f t="shared" si="4"/>
        <v>1</v>
      </c>
    </row>
    <row r="37" spans="1:14" ht="15.75" customHeight="1" thickBot="1" x14ac:dyDescent="0.3">
      <c r="A37" s="13" t="s">
        <v>59</v>
      </c>
      <c r="B37" s="13" t="s">
        <v>38</v>
      </c>
      <c r="C37" s="13" t="s">
        <v>71</v>
      </c>
      <c r="D37" s="13" t="s">
        <v>23</v>
      </c>
      <c r="E37" s="13">
        <v>3</v>
      </c>
      <c r="F37" s="13">
        <v>4</v>
      </c>
      <c r="G37" s="13">
        <v>3</v>
      </c>
      <c r="H37" s="13">
        <v>7</v>
      </c>
      <c r="I37" s="13">
        <v>6</v>
      </c>
      <c r="J37" s="13">
        <f t="shared" si="0"/>
        <v>0.42857142857142855</v>
      </c>
      <c r="K37" s="13">
        <f t="shared" si="1"/>
        <v>0.5</v>
      </c>
      <c r="L37" s="13">
        <f t="shared" si="2"/>
        <v>0.46153846153846151</v>
      </c>
      <c r="M37" s="13" t="b">
        <f t="shared" si="3"/>
        <v>1</v>
      </c>
      <c r="N37" s="13" t="b">
        <f t="shared" si="4"/>
        <v>1</v>
      </c>
    </row>
    <row r="38" spans="1:14" x14ac:dyDescent="0.25">
      <c r="A38" s="22" t="s">
        <v>72</v>
      </c>
      <c r="B38" s="12" t="s">
        <v>15</v>
      </c>
      <c r="C38" s="12" t="s">
        <v>73</v>
      </c>
      <c r="D38" s="12" t="s">
        <v>17</v>
      </c>
      <c r="E38" s="12">
        <v>0</v>
      </c>
      <c r="F38" s="12">
        <v>5</v>
      </c>
      <c r="G38" s="12">
        <v>2</v>
      </c>
      <c r="H38" s="14">
        <v>5</v>
      </c>
      <c r="I38" s="12">
        <v>2</v>
      </c>
      <c r="J38" s="12">
        <f t="shared" si="0"/>
        <v>0</v>
      </c>
      <c r="K38" s="12">
        <f t="shared" si="1"/>
        <v>0</v>
      </c>
      <c r="L38" s="12" t="str">
        <f t="shared" si="2"/>
        <v/>
      </c>
      <c r="M38" s="12" t="b">
        <f t="shared" si="3"/>
        <v>1</v>
      </c>
      <c r="N38" s="12" t="b">
        <f t="shared" si="4"/>
        <v>1</v>
      </c>
    </row>
    <row r="39" spans="1:14" x14ac:dyDescent="0.25">
      <c r="A39" s="11" t="s">
        <v>72</v>
      </c>
      <c r="B39" s="11" t="s">
        <v>15</v>
      </c>
      <c r="C39" s="12" t="s">
        <v>74</v>
      </c>
      <c r="D39" s="11" t="s">
        <v>19</v>
      </c>
      <c r="E39" s="11">
        <v>0</v>
      </c>
      <c r="F39" s="11">
        <v>7</v>
      </c>
      <c r="G39" s="11">
        <v>2</v>
      </c>
      <c r="H39" s="11">
        <v>7</v>
      </c>
      <c r="I39" s="11">
        <v>2</v>
      </c>
      <c r="J39" s="12">
        <f t="shared" si="0"/>
        <v>0</v>
      </c>
      <c r="K39" s="12">
        <f t="shared" si="1"/>
        <v>0</v>
      </c>
      <c r="L39" s="11" t="str">
        <f t="shared" si="2"/>
        <v/>
      </c>
      <c r="M39" s="12" t="b">
        <f t="shared" si="3"/>
        <v>1</v>
      </c>
      <c r="N39" s="12" t="b">
        <f t="shared" si="4"/>
        <v>1</v>
      </c>
    </row>
    <row r="40" spans="1:14" x14ac:dyDescent="0.25">
      <c r="A40" s="11" t="s">
        <v>72</v>
      </c>
      <c r="B40" s="11" t="s">
        <v>15</v>
      </c>
      <c r="C40" s="12" t="s">
        <v>75</v>
      </c>
      <c r="D40" s="11" t="s">
        <v>21</v>
      </c>
      <c r="E40" s="11">
        <v>0</v>
      </c>
      <c r="F40" s="11">
        <v>4</v>
      </c>
      <c r="G40" s="11">
        <v>2</v>
      </c>
      <c r="H40" s="11">
        <v>4</v>
      </c>
      <c r="I40" s="11">
        <v>2</v>
      </c>
      <c r="J40" s="12">
        <f t="shared" si="0"/>
        <v>0</v>
      </c>
      <c r="K40" s="12">
        <f t="shared" si="1"/>
        <v>0</v>
      </c>
      <c r="L40" s="11" t="str">
        <f t="shared" si="2"/>
        <v/>
      </c>
      <c r="M40" s="11" t="b">
        <f>H40=(E39+F40)</f>
        <v>1</v>
      </c>
      <c r="N40" s="11" t="b">
        <f>I40=(E39+G40)</f>
        <v>1</v>
      </c>
    </row>
    <row r="41" spans="1:14" x14ac:dyDescent="0.25">
      <c r="A41" s="21" t="s">
        <v>72</v>
      </c>
      <c r="B41" s="21" t="s">
        <v>15</v>
      </c>
      <c r="C41" s="21" t="s">
        <v>76</v>
      </c>
      <c r="D41" s="21" t="s">
        <v>23</v>
      </c>
      <c r="E41" s="21">
        <v>0</v>
      </c>
      <c r="F41" s="21">
        <v>4</v>
      </c>
      <c r="G41" s="21">
        <v>2</v>
      </c>
      <c r="H41" s="21">
        <v>4</v>
      </c>
      <c r="I41" s="21">
        <v>2</v>
      </c>
      <c r="J41" s="21">
        <f t="shared" si="0"/>
        <v>0</v>
      </c>
      <c r="K41" s="21">
        <f t="shared" si="1"/>
        <v>0</v>
      </c>
      <c r="L41" s="21" t="str">
        <f t="shared" si="2"/>
        <v/>
      </c>
      <c r="M41" s="21" t="b">
        <f t="shared" ref="M41:M49" si="5">H41=(E41+F41)</f>
        <v>1</v>
      </c>
      <c r="N41" s="21" t="b">
        <f t="shared" ref="N41:N49" si="6">I41=(E41+G41)</f>
        <v>1</v>
      </c>
    </row>
    <row r="42" spans="1:14" x14ac:dyDescent="0.25">
      <c r="A42" s="12" t="s">
        <v>72</v>
      </c>
      <c r="B42" s="12" t="s">
        <v>25</v>
      </c>
      <c r="C42" s="12" t="s">
        <v>77</v>
      </c>
      <c r="D42" s="12" t="s">
        <v>17</v>
      </c>
      <c r="E42" s="12">
        <v>0</v>
      </c>
      <c r="F42" s="12">
        <v>10</v>
      </c>
      <c r="G42" s="12">
        <v>2</v>
      </c>
      <c r="H42" s="12">
        <v>10</v>
      </c>
      <c r="I42" s="12">
        <v>2</v>
      </c>
      <c r="J42" s="12">
        <f t="shared" si="0"/>
        <v>0</v>
      </c>
      <c r="K42" s="12">
        <f t="shared" si="1"/>
        <v>0</v>
      </c>
      <c r="L42" s="12" t="str">
        <f t="shared" si="2"/>
        <v/>
      </c>
      <c r="M42" s="12" t="b">
        <f t="shared" si="5"/>
        <v>1</v>
      </c>
      <c r="N42" s="12" t="b">
        <f t="shared" si="6"/>
        <v>1</v>
      </c>
    </row>
    <row r="43" spans="1:14" x14ac:dyDescent="0.25">
      <c r="A43" s="11" t="s">
        <v>72</v>
      </c>
      <c r="B43" s="11" t="s">
        <v>25</v>
      </c>
      <c r="C43" s="12" t="s">
        <v>78</v>
      </c>
      <c r="D43" s="11" t="s">
        <v>19</v>
      </c>
      <c r="E43" s="11">
        <v>1</v>
      </c>
      <c r="F43" s="11">
        <v>7</v>
      </c>
      <c r="G43" s="11">
        <v>1</v>
      </c>
      <c r="H43" s="11">
        <v>8</v>
      </c>
      <c r="I43" s="11">
        <v>2</v>
      </c>
      <c r="J43" s="11">
        <f t="shared" si="0"/>
        <v>0.125</v>
      </c>
      <c r="K43" s="11">
        <f t="shared" si="1"/>
        <v>0.5</v>
      </c>
      <c r="L43" s="11">
        <f t="shared" si="2"/>
        <v>0.2</v>
      </c>
      <c r="M43" s="11" t="b">
        <f t="shared" si="5"/>
        <v>1</v>
      </c>
      <c r="N43" s="11" t="b">
        <f t="shared" si="6"/>
        <v>1</v>
      </c>
    </row>
    <row r="44" spans="1:14" x14ac:dyDescent="0.25">
      <c r="A44" s="11" t="s">
        <v>72</v>
      </c>
      <c r="B44" s="11" t="s">
        <v>25</v>
      </c>
      <c r="C44" s="12" t="s">
        <v>79</v>
      </c>
      <c r="D44" s="11" t="s">
        <v>21</v>
      </c>
      <c r="E44" s="11">
        <v>0</v>
      </c>
      <c r="F44" s="11">
        <v>6</v>
      </c>
      <c r="G44" s="11">
        <v>2</v>
      </c>
      <c r="H44" s="11">
        <v>6</v>
      </c>
      <c r="I44" s="11">
        <v>2</v>
      </c>
      <c r="J44" s="11">
        <f t="shared" si="0"/>
        <v>0</v>
      </c>
      <c r="K44" s="11">
        <f t="shared" si="1"/>
        <v>0</v>
      </c>
      <c r="L44" s="11" t="str">
        <f t="shared" si="2"/>
        <v/>
      </c>
      <c r="M44" s="11" t="b">
        <f t="shared" si="5"/>
        <v>1</v>
      </c>
      <c r="N44" s="11" t="b">
        <f t="shared" si="6"/>
        <v>1</v>
      </c>
    </row>
    <row r="45" spans="1:14" x14ac:dyDescent="0.25">
      <c r="A45" s="21" t="s">
        <v>72</v>
      </c>
      <c r="B45" s="21" t="s">
        <v>25</v>
      </c>
      <c r="C45" s="21" t="s">
        <v>80</v>
      </c>
      <c r="D45" s="21" t="s">
        <v>23</v>
      </c>
      <c r="E45" s="21">
        <v>1</v>
      </c>
      <c r="F45" s="21">
        <v>7</v>
      </c>
      <c r="G45" s="21">
        <v>1</v>
      </c>
      <c r="H45" s="21">
        <v>8</v>
      </c>
      <c r="I45" s="21">
        <v>2</v>
      </c>
      <c r="J45" s="21">
        <f t="shared" si="0"/>
        <v>0.125</v>
      </c>
      <c r="K45" s="21">
        <f t="shared" si="1"/>
        <v>0.5</v>
      </c>
      <c r="L45" s="21">
        <f t="shared" si="2"/>
        <v>0.2</v>
      </c>
      <c r="M45" s="21" t="b">
        <f t="shared" si="5"/>
        <v>1</v>
      </c>
      <c r="N45" s="21" t="b">
        <f t="shared" si="6"/>
        <v>1</v>
      </c>
    </row>
    <row r="46" spans="1:14" x14ac:dyDescent="0.25">
      <c r="A46" s="12" t="s">
        <v>72</v>
      </c>
      <c r="B46" s="12" t="s">
        <v>38</v>
      </c>
      <c r="C46" s="12" t="s">
        <v>81</v>
      </c>
      <c r="D46" s="12" t="s">
        <v>17</v>
      </c>
      <c r="E46" s="12">
        <v>1</v>
      </c>
      <c r="F46" s="12">
        <v>4</v>
      </c>
      <c r="G46" s="12">
        <v>1</v>
      </c>
      <c r="H46" s="12">
        <v>5</v>
      </c>
      <c r="I46" s="12">
        <v>2</v>
      </c>
      <c r="J46" s="12">
        <f t="shared" si="0"/>
        <v>0.2</v>
      </c>
      <c r="K46" s="12">
        <f t="shared" si="1"/>
        <v>0.5</v>
      </c>
      <c r="L46" s="12">
        <f t="shared" si="2"/>
        <v>0.28571428571428575</v>
      </c>
      <c r="M46" s="12" t="b">
        <f t="shared" si="5"/>
        <v>1</v>
      </c>
      <c r="N46" s="12" t="b">
        <f t="shared" si="6"/>
        <v>1</v>
      </c>
    </row>
    <row r="47" spans="1:14" x14ac:dyDescent="0.25">
      <c r="A47" s="11" t="s">
        <v>72</v>
      </c>
      <c r="B47" s="11" t="s">
        <v>38</v>
      </c>
      <c r="C47" s="12" t="s">
        <v>82</v>
      </c>
      <c r="D47" s="11" t="s">
        <v>19</v>
      </c>
      <c r="E47" s="11">
        <v>2</v>
      </c>
      <c r="F47" s="11">
        <v>4</v>
      </c>
      <c r="G47" s="11">
        <v>0</v>
      </c>
      <c r="H47" s="11">
        <v>6</v>
      </c>
      <c r="I47" s="11">
        <v>2</v>
      </c>
      <c r="J47" s="11">
        <f t="shared" si="0"/>
        <v>0.33333333333333331</v>
      </c>
      <c r="K47" s="11">
        <f t="shared" si="1"/>
        <v>1</v>
      </c>
      <c r="L47" s="11">
        <f t="shared" si="2"/>
        <v>0.5</v>
      </c>
      <c r="M47" s="11" t="b">
        <f t="shared" si="5"/>
        <v>1</v>
      </c>
      <c r="N47" s="11" t="b">
        <f t="shared" si="6"/>
        <v>1</v>
      </c>
    </row>
    <row r="48" spans="1:14" x14ac:dyDescent="0.25">
      <c r="A48" s="11" t="s">
        <v>72</v>
      </c>
      <c r="B48" s="11" t="s">
        <v>38</v>
      </c>
      <c r="C48" s="12" t="s">
        <v>83</v>
      </c>
      <c r="D48" s="11" t="s">
        <v>21</v>
      </c>
      <c r="E48" s="11">
        <v>0</v>
      </c>
      <c r="F48" s="11">
        <v>5</v>
      </c>
      <c r="G48" s="11">
        <v>2</v>
      </c>
      <c r="H48" s="11">
        <v>5</v>
      </c>
      <c r="I48" s="11">
        <v>2</v>
      </c>
      <c r="J48" s="11">
        <f t="shared" si="0"/>
        <v>0</v>
      </c>
      <c r="K48" s="11">
        <f t="shared" si="1"/>
        <v>0</v>
      </c>
      <c r="L48" s="11" t="str">
        <f t="shared" si="2"/>
        <v/>
      </c>
      <c r="M48" s="11" t="b">
        <f t="shared" si="5"/>
        <v>1</v>
      </c>
      <c r="N48" s="11" t="b">
        <f t="shared" si="6"/>
        <v>1</v>
      </c>
    </row>
    <row r="49" spans="1:17" ht="15.75" customHeight="1" thickBot="1" x14ac:dyDescent="0.3">
      <c r="A49" s="13" t="s">
        <v>72</v>
      </c>
      <c r="B49" s="13" t="s">
        <v>38</v>
      </c>
      <c r="C49" s="13" t="s">
        <v>84</v>
      </c>
      <c r="D49" s="13" t="s">
        <v>23</v>
      </c>
      <c r="E49" s="13">
        <v>2</v>
      </c>
      <c r="F49" s="13">
        <v>4</v>
      </c>
      <c r="G49" s="13">
        <v>0</v>
      </c>
      <c r="H49" s="13">
        <v>6</v>
      </c>
      <c r="I49" s="13">
        <v>2</v>
      </c>
      <c r="J49" s="13">
        <f t="shared" si="0"/>
        <v>0.33333333333333331</v>
      </c>
      <c r="K49" s="13">
        <f t="shared" si="1"/>
        <v>1</v>
      </c>
      <c r="L49" s="13">
        <f t="shared" si="2"/>
        <v>0.5</v>
      </c>
      <c r="M49" s="13" t="b">
        <f t="shared" si="5"/>
        <v>1</v>
      </c>
      <c r="N49" s="13" t="b">
        <f t="shared" si="6"/>
        <v>1</v>
      </c>
    </row>
    <row r="50" spans="1:17" x14ac:dyDescent="0.25">
      <c r="A50" t="s">
        <v>85</v>
      </c>
      <c r="J50">
        <f>IF(SUM(E2:E49)+SUM(F2:F49)=0,0,SUM(E2:E49)/(SUM(E2:E49)+SUM(F2:F49)))</f>
        <v>0.29931972789115646</v>
      </c>
      <c r="K50">
        <f>IF(SUM(E2:E49)+SUM(G2:G49)=0,0,SUM(E2:E49)/(SUM(E2:E49)+SUM(G2:G49)))</f>
        <v>0.45833333333333331</v>
      </c>
      <c r="L50">
        <f>IF((J50+K50)=0,0,2*J50*K50/(J50+K50))</f>
        <v>0.36213991769547327</v>
      </c>
    </row>
    <row r="52" spans="1:17" x14ac:dyDescent="0.25">
      <c r="A52" s="34" t="s">
        <v>86</v>
      </c>
      <c r="F52" s="34" t="s">
        <v>87</v>
      </c>
      <c r="L52" s="34" t="s">
        <v>88</v>
      </c>
    </row>
    <row r="53" spans="1:17" x14ac:dyDescent="0.25">
      <c r="A53" s="35" t="s">
        <v>1</v>
      </c>
      <c r="B53" s="35" t="s">
        <v>9</v>
      </c>
      <c r="C53" s="35" t="s">
        <v>10</v>
      </c>
      <c r="D53" s="35" t="s">
        <v>11</v>
      </c>
      <c r="F53" s="35" t="s">
        <v>3</v>
      </c>
      <c r="G53" s="35" t="s">
        <v>9</v>
      </c>
      <c r="H53" s="35" t="s">
        <v>10</v>
      </c>
      <c r="I53" s="35" t="s">
        <v>11</v>
      </c>
      <c r="L53" s="35" t="s">
        <v>1</v>
      </c>
      <c r="M53" s="35" t="s">
        <v>3</v>
      </c>
      <c r="N53" s="35" t="s">
        <v>9</v>
      </c>
      <c r="O53" s="35" t="s">
        <v>10</v>
      </c>
      <c r="P53" s="35" t="s">
        <v>11</v>
      </c>
      <c r="Q53" t="s">
        <v>89</v>
      </c>
    </row>
    <row r="54" spans="1:17" x14ac:dyDescent="0.25">
      <c r="A54" s="36" t="s">
        <v>15</v>
      </c>
      <c r="B54" s="40">
        <f>IFERROR(SUMIFS($E$2:$E$51,$B$2:$B$51,"GPT-4o")/(SUMIFS($E$2:$E$51,$B$2:$B$51,"GPT-4o")+SUMIFS($F$2:$F$51,$B$2:$B$51,"GPT-4o")),0)</f>
        <v>0.3</v>
      </c>
      <c r="C54" s="41">
        <f>IFERROR(SUMIFS($E$2:$E$51,$B$2:$B$51,"GPT-4o")/(SUMIFS($E$2:$E$51,$B$2:$B$51,"GPT-4o")+SUMIFS($G$2:$G$51,$B$2:$B$51,"GPT-4o")),0)</f>
        <v>0.375</v>
      </c>
      <c r="D54" s="42">
        <f>IFERROR(2*B54*C54/(B54+C54),0)</f>
        <v>0.33333333333333326</v>
      </c>
      <c r="F54" s="37" t="s">
        <v>17</v>
      </c>
      <c r="G54" s="40">
        <f>IFERROR(SUMIFS($E$2:$E$51,$D$2:$D$51,"A-SwiftUI")/(SUMIFS($E$2:$E$51,$D$2:$D$51,"A-SwiftUI")+SUMIFS($F$2:$F$51,$D$2:$D$51,"A-SwiftUI")),0)</f>
        <v>0.28749999999999998</v>
      </c>
      <c r="H54" s="41">
        <f>IFERROR(SUMIFS($E$2:$E$51,$D$2:$D$51,"A-SwiftUI")/(SUMIFS($E$2:$E$51,$D$2:$D$51,"A-SwiftUI")+SUMIFS($G$2:$G$51,$D$2:$D$51,"A-SwiftUI")),0)</f>
        <v>0.47916666666666669</v>
      </c>
      <c r="I54" s="42">
        <f>IFERROR(2*G54*H54/(G54+H54),0)</f>
        <v>0.359375</v>
      </c>
      <c r="L54" s="38" t="s">
        <v>25</v>
      </c>
      <c r="M54" s="38" t="s">
        <v>19</v>
      </c>
      <c r="N54" s="40">
        <f>IFERROR(SUMIFS($E$2:$E$51,$B$2:$B$51,"Claude 3.5",$D$2:$D$51,"A-General")/(SUMIFS($E$2:$E$51,$B$2:$B$51,"Claude 3.5",$D$2:$D$51,"A-General")+SUMIFS($F$2:$F$51,$B$2:$B$51,"Claude 3.5",$D$2:$D$51,"A-General")),0)</f>
        <v>0.22222222222222221</v>
      </c>
      <c r="O54" s="41">
        <f>IFERROR(SUMIFS($E$2:$E$51,$B$2:$B$51,"Claude 3.5",$D$2:$D$51,"A-General")/(SUMIFS($E$2:$E$51,$B$2:$B$51,"Claude 3.5",$D$2:$D$51,"A-General")+SUMIFS($G$2:$G$51,$B$2:$B$51,"Claude 3.5",$D$2:$D$51,"A-General")),0)</f>
        <v>0.5</v>
      </c>
      <c r="P54" s="42">
        <f t="shared" ref="P54:P65" si="7">IFERROR(2*N54*O54/(N54+O54),0)</f>
        <v>0.30769230769230765</v>
      </c>
      <c r="Q54" t="str">
        <f t="shared" ref="Q54:Q65" si="8">L54&amp;" - "&amp;M54</f>
        <v>Claude 3.5 - A-General</v>
      </c>
    </row>
    <row r="55" spans="1:17" x14ac:dyDescent="0.25">
      <c r="A55" s="36" t="s">
        <v>25</v>
      </c>
      <c r="B55" s="40">
        <f>IFERROR(SUMIFS($E$2:$E$51,$B$2:$B$51,"Claude 3.5")/(SUMIFS($E$2:$E$51,$B$2:$B$51,"Claude 3.5")+SUMIFS($F$2:$F$51,$B$2:$B$51,"Claude 3.5")),0)</f>
        <v>0.23966942148760331</v>
      </c>
      <c r="C55" s="41">
        <f>IFERROR(SUMIFS($E$2:$E$51,$B$2:$B$51,"Claude 3.5")/(SUMIFS($E$2:$E$51,$B$2:$B$51,"Claude 3.5")+SUMIFS($G$2:$G$51,$B$2:$B$51,"Claude 3.5")),0)</f>
        <v>0.453125</v>
      </c>
      <c r="D55" s="42">
        <f>IFERROR(2*B55*C55/(B55+C55),0)</f>
        <v>0.31351351351351353</v>
      </c>
      <c r="F55" s="37" t="s">
        <v>19</v>
      </c>
      <c r="G55" s="40">
        <f>IFERROR(SUMIFS($E$2:$E$51,$D$2:$D$51,"A-General")/(SUMIFS($E$2:$E$51,$D$2:$D$51,"A-General")+SUMIFS($F$2:$F$51,$D$2:$D$51,"A-General")),0)</f>
        <v>0.3253012048192771</v>
      </c>
      <c r="H55" s="41">
        <f>IFERROR(SUMIFS($E$2:$E$51,$D$2:$D$51,"A-General")/(SUMIFS($E$2:$E$51,$D$2:$D$51,"A-General")+SUMIFS($G$2:$G$51,$D$2:$D$51,"A-General")),0)</f>
        <v>0.5625</v>
      </c>
      <c r="I55" s="42">
        <f>IFERROR(2*G55*H55/(G55+H55),0)</f>
        <v>0.41221374045801523</v>
      </c>
      <c r="J55" s="24"/>
      <c r="K55" s="24"/>
      <c r="L55" s="38" t="s">
        <v>25</v>
      </c>
      <c r="M55" s="38" t="s">
        <v>17</v>
      </c>
      <c r="N55" s="40">
        <f>IFERROR(SUMIFS($E$2:$E$51,$B$2:$B$51,"Claude 3.5",$D$2:$D$51,"A-SwiftUI")/(SUMIFS($E$2:$E$51,$B$2:$B$51,"Claude 3.5",$D$2:$D$51,"A-SwiftUI")+SUMIFS($F$2:$F$51,$B$2:$B$51,"Claude 3.5",$D$2:$D$51,"A-SwiftUI")),0)</f>
        <v>0.22222222222222221</v>
      </c>
      <c r="O55" s="41">
        <f>IFERROR(SUMIFS($E$2:$E$51,$B$2:$B$51,"Claude 3.5",$D$2:$D$51,"A-SwiftUI")/(SUMIFS($E$2:$E$51,$B$2:$B$51,"Claude 3.5",$D$2:$D$51,"A-SwiftUI")+SUMIFS($G$2:$G$51,$B$2:$B$51,"Claude 3.5",$D$2:$D$51,"A-SwiftUI")),0)</f>
        <v>0.5</v>
      </c>
      <c r="P55" s="42">
        <f t="shared" si="7"/>
        <v>0.30769230769230765</v>
      </c>
      <c r="Q55" t="str">
        <f t="shared" si="8"/>
        <v>Claude 3.5 - A-SwiftUI</v>
      </c>
    </row>
    <row r="56" spans="1:17" x14ac:dyDescent="0.25">
      <c r="A56" s="36" t="s">
        <v>38</v>
      </c>
      <c r="B56" s="40">
        <f>IFERROR(SUMIFS($E$2:$E$51,$B$2:$B$51,"Grok 4")/(SUMIFS($E$2:$E$51,$B$2:$B$51,"Grok 4")+SUMIFS($F$2:$F$51,$B$2:$B$51,"Grok 4")),0)</f>
        <v>0.37634408602150538</v>
      </c>
      <c r="C56" s="41">
        <f>IFERROR(SUMIFS($E$2:$E$51,$B$2:$B$51,"Grok 4")/(SUMIFS($E$2:$E$51,$B$2:$B$51,"Grok 4")+SUMIFS($G$2:$G$51,$B$2:$B$51,"Grok 4")),0)</f>
        <v>0.546875</v>
      </c>
      <c r="D56" s="42">
        <f>IFERROR(2*B56*C56/(B56+C56),0)</f>
        <v>0.44585987261146498</v>
      </c>
      <c r="F56" s="37" t="s">
        <v>21</v>
      </c>
      <c r="G56" s="40">
        <f>IFERROR(SUMIFS($E$2:$E$51,$D$2:$D$51,"B")/(SUMIFS($E$2:$E$51,$D$2:$D$51,"B")+SUMIFS($F$2:$F$51,$D$2:$D$51,"B")),0)</f>
        <v>0.31034482758620691</v>
      </c>
      <c r="H56" s="41">
        <f>IFERROR(SUMIFS($E$2:$E$51,$D$2:$D$51,"B")/(SUMIFS($E$2:$E$51,$D$2:$D$51,"B")+SUMIFS($G$2:$G$51,$D$2:$D$51,"B")),0)</f>
        <v>0.375</v>
      </c>
      <c r="I56" s="42">
        <f>IFERROR(2*G56*H56/(G56+H56),0)</f>
        <v>0.339622641509434</v>
      </c>
      <c r="J56" s="24"/>
      <c r="K56" s="24"/>
      <c r="L56" s="38" t="s">
        <v>25</v>
      </c>
      <c r="M56" s="38" t="s">
        <v>21</v>
      </c>
      <c r="N56" s="40">
        <f>IFERROR(SUMIFS($E$2:$E$51,$B$2:$B$51,"Claude 3.5",$D$2:$D$51,"B")/(SUMIFS($E$2:$E$51,$B$2:$B$51,"Claude 3.5",$D$2:$D$51,"B")+SUMIFS($F$2:$F$51,$B$2:$B$51,"Claude 3.5",$D$2:$D$51,"B")),0)</f>
        <v>0.22727272727272727</v>
      </c>
      <c r="O56" s="41">
        <f>IFERROR(SUMIFS($E$2:$E$51,$B$2:$B$51,"Claude 3.5",$D$2:$D$51,"B")/(SUMIFS($E$2:$E$51,$B$2:$B$51,"Claude 3.5",$D$2:$D$51,"B")+SUMIFS($G$2:$G$51,$B$2:$B$51,"Claude 3.5",$D$2:$D$51,"B")),0)</f>
        <v>0.3125</v>
      </c>
      <c r="P56" s="42">
        <f t="shared" si="7"/>
        <v>0.26315789473684209</v>
      </c>
      <c r="Q56" t="str">
        <f t="shared" si="8"/>
        <v>Claude 3.5 - B</v>
      </c>
    </row>
    <row r="57" spans="1:17" x14ac:dyDescent="0.25">
      <c r="F57" s="37" t="s">
        <v>23</v>
      </c>
      <c r="G57" s="40">
        <f>IFERROR(SUMIFS($E$2:$E$51,$D$2:$D$51,"C")/(SUMIFS($E$2:$E$51,$D$2:$D$51,"C")+SUMIFS($F$2:$F$51,$D$2:$D$51,"C")),0)</f>
        <v>0.27397260273972601</v>
      </c>
      <c r="H57" s="41">
        <f>IFERROR(SUMIFS($E$2:$E$51,$D$2:$D$51,"C")/(SUMIFS($E$2:$E$51,$D$2:$D$51,"C")+SUMIFS($G$2:$G$51,$D$2:$D$51,"C")),0)</f>
        <v>0.41666666666666669</v>
      </c>
      <c r="I57" s="42">
        <f>IFERROR(2*G57*H57/(G57+H57),0)</f>
        <v>0.33057851239669417</v>
      </c>
      <c r="J57" s="24"/>
      <c r="K57" s="24"/>
      <c r="L57" s="38" t="s">
        <v>25</v>
      </c>
      <c r="M57" s="38" t="s">
        <v>23</v>
      </c>
      <c r="N57" s="40">
        <f>IFERROR(SUMIFS($E$2:$E$51,$B$2:$B$51,"Claude 3.5",$D$2:$D$51,"C")/(SUMIFS($E$2:$E$51,$B$2:$B$51,"Claude 3.5",$D$2:$D$51,"C")+SUMIFS($F$2:$F$51,$B$2:$B$51,"Claude 3.5",$D$2:$D$51,"C")),0)</f>
        <v>0.29629629629629628</v>
      </c>
      <c r="O57" s="41">
        <f>IFERROR(SUMIFS($E$2:$E$51,$B$2:$B$51,"Claude 3.5",$D$2:$D$51,"C")/(SUMIFS($E$2:$E$51,$B$2:$B$51,"Claude 3.5",$D$2:$D$51,"C")+SUMIFS($G$2:$G$51,$B$2:$B$51,"Claude 3.5",$D$2:$D$51,"C")),0)</f>
        <v>0.5</v>
      </c>
      <c r="P57" s="42">
        <f t="shared" si="7"/>
        <v>0.37209302325581395</v>
      </c>
      <c r="Q57" t="str">
        <f t="shared" si="8"/>
        <v>Claude 3.5 - C</v>
      </c>
    </row>
    <row r="58" spans="1:17" x14ac:dyDescent="0.25">
      <c r="I58" s="24"/>
      <c r="J58" s="24"/>
      <c r="K58" s="24"/>
      <c r="L58" s="38" t="s">
        <v>15</v>
      </c>
      <c r="M58" s="38" t="s">
        <v>19</v>
      </c>
      <c r="N58" s="40">
        <f>IFERROR(SUMIFS($E$2:$E$51,$B$2:$B$51,"GPT-4o",$D$2:$D$51,"A-General")/(SUMIFS($E$2:$E$51,$B$2:$B$51,"GPT-4o",$D$2:$D$51,"A-General")+SUMIFS($F$2:$F$51,$B$2:$B$51,"GPT-4o",$D$2:$D$51,"A-General")),0)</f>
        <v>0.36363636363636365</v>
      </c>
      <c r="O58" s="41">
        <f>IFERROR(SUMIFS($E$2:$E$51,$B$2:$B$51,"GPT-4o",$D$2:$D$51,"A-General")/(SUMIFS($E$2:$E$51,$B$2:$B$51,"GPT-4o",$D$2:$D$51,"A-General")+SUMIFS($G$2:$G$51,$B$2:$B$51,"GPT-4o",$D$2:$D$51,"A-General")),0)</f>
        <v>0.5</v>
      </c>
      <c r="P58" s="42">
        <f t="shared" si="7"/>
        <v>0.4210526315789474</v>
      </c>
      <c r="Q58" t="str">
        <f t="shared" si="8"/>
        <v>GPT-4o - A-General</v>
      </c>
    </row>
    <row r="59" spans="1:17" x14ac:dyDescent="0.25">
      <c r="L59" s="38" t="s">
        <v>15</v>
      </c>
      <c r="M59" s="38" t="s">
        <v>17</v>
      </c>
      <c r="N59" s="40">
        <f>IFERROR(SUMIFS($E$2:$E$51,$B$2:$B$51,"GPT-4o",$D$2:$D$51,"A-SwiftUI")/(SUMIFS($E$2:$E$51,$B$2:$B$51,"GPT-4o",$D$2:$D$51,"A-SwiftUI")+SUMIFS($F$2:$F$51,$B$2:$B$51,"GPT-4o",$D$2:$D$51,"A-SwiftUI")),0)</f>
        <v>0.33333333333333331</v>
      </c>
      <c r="O59" s="41">
        <f>IFERROR(SUMIFS($E$2:$E$51,$B$2:$B$51,"GPT-4o",$D$2:$D$51,"A-SwiftUI")/(SUMIFS($E$2:$E$51,$B$2:$B$51,"GPT-4o",$D$2:$D$51,"A-SwiftUI")+SUMIFS($G$2:$G$51,$B$2:$B$51,"GPT-4o",$D$2:$D$51,"A-SwiftUI")),0)</f>
        <v>0.4375</v>
      </c>
      <c r="P59" s="42">
        <f t="shared" si="7"/>
        <v>0.37837837837837834</v>
      </c>
      <c r="Q59" t="str">
        <f t="shared" si="8"/>
        <v>GPT-4o - A-SwiftUI</v>
      </c>
    </row>
    <row r="60" spans="1:17" x14ac:dyDescent="0.25">
      <c r="L60" s="38" t="s">
        <v>15</v>
      </c>
      <c r="M60" s="38" t="s">
        <v>21</v>
      </c>
      <c r="N60" s="40">
        <f>IFERROR(SUMIFS($E$2:$E$51,$B$2:$B$51,"GPT-4o",$D$2:$D$51,"B")/(SUMIFS($E$2:$E$51,$B$2:$B$51,"GPT-4o",$D$2:$D$51,"B")+SUMIFS($F$2:$F$51,$B$2:$B$51,"GPT-4o",$D$2:$D$51,"B")),0)</f>
        <v>0.3125</v>
      </c>
      <c r="O60" s="41">
        <f>IFERROR(SUMIFS($E$2:$E$51,$B$2:$B$51,"GPT-4o",$D$2:$D$51,"B")/(SUMIFS($E$2:$E$51,$B$2:$B$51,"GPT-4o",$D$2:$D$51,"B")+SUMIFS($G$2:$G$51,$B$2:$B$51,"GPT-4o",$D$2:$D$51,"B")),0)</f>
        <v>0.3125</v>
      </c>
      <c r="P60" s="42">
        <f t="shared" si="7"/>
        <v>0.3125</v>
      </c>
      <c r="Q60" t="str">
        <f t="shared" si="8"/>
        <v>GPT-4o - B</v>
      </c>
    </row>
    <row r="61" spans="1:17" x14ac:dyDescent="0.25">
      <c r="L61" s="38" t="s">
        <v>15</v>
      </c>
      <c r="M61" s="38" t="s">
        <v>23</v>
      </c>
      <c r="N61" s="40">
        <f>IFERROR(SUMIFS($E$2:$E$51,$B$2:$B$51,"GPT-4o",$D$2:$D$51,"C")/(SUMIFS($E$2:$E$51,$B$2:$B$51,"GPT-4o",$D$2:$D$51,"C")+SUMIFS($F$2:$F$51,$B$2:$B$51,"GPT-4o",$D$2:$D$51,"C")),0)</f>
        <v>0.19047619047619047</v>
      </c>
      <c r="O61" s="41">
        <f>IFERROR(SUMIFS($E$2:$E$51,$B$2:$B$51,"GPT-4o",$D$2:$D$51,"C")/(SUMIFS($E$2:$E$51,$B$2:$B$51,"GPT-4o",$D$2:$D$51,"C")+SUMIFS($G$2:$G$51,$B$2:$B$51,"GPT-4o",$D$2:$D$51,"C")),0)</f>
        <v>0.25</v>
      </c>
      <c r="P61" s="42">
        <f t="shared" si="7"/>
        <v>0.2162162162162162</v>
      </c>
      <c r="Q61" t="str">
        <f t="shared" si="8"/>
        <v>GPT-4o - C</v>
      </c>
    </row>
    <row r="62" spans="1:17" x14ac:dyDescent="0.25">
      <c r="L62" s="38" t="s">
        <v>38</v>
      </c>
      <c r="M62" s="38" t="s">
        <v>19</v>
      </c>
      <c r="N62" s="40">
        <f>IFERROR(SUMIFS($E$2:$E$51,$B$2:$B$51,"Grok 4",$D$2:$D$51,"A-General")/(SUMIFS($E$2:$E$51,$B$2:$B$51,"Grok 4",$D$2:$D$51,"A-General")+SUMIFS($F$2:$F$51,$B$2:$B$51,"Grok 4",$D$2:$D$51,"A-General")),0)</f>
        <v>0.44</v>
      </c>
      <c r="O62" s="41">
        <f>IFERROR(SUMIFS($E$2:$E$51,$B$2:$B$51,"Grok 4",$D$2:$D$51,"A-General")/(SUMIFS($E$2:$E$51,$B$2:$B$51,"Grok 4",$D$2:$D$51,"A-General")+SUMIFS($G$2:$G$51,$B$2:$B$51,"Grok 4",$D$2:$D$51,"A-General")),0)</f>
        <v>0.6875</v>
      </c>
      <c r="P62" s="42">
        <f t="shared" si="7"/>
        <v>0.53658536585365857</v>
      </c>
      <c r="Q62" t="str">
        <f t="shared" si="8"/>
        <v>Grok 4 - A-General</v>
      </c>
    </row>
    <row r="63" spans="1:17" x14ac:dyDescent="0.25">
      <c r="L63" s="38" t="s">
        <v>38</v>
      </c>
      <c r="M63" s="38" t="s">
        <v>17</v>
      </c>
      <c r="N63" s="40">
        <f>IFERROR(SUMIFS($E$2:$E$51,$B$2:$B$51,"Grok 4",$D$2:$D$51,"A-SwiftUI")/(SUMIFS($E$2:$E$51,$B$2:$B$51,"Grok 4",$D$2:$D$51,"A-SwiftUI")+SUMIFS($F$2:$F$51,$B$2:$B$51,"Grok 4",$D$2:$D$51,"A-SwiftUI")),0)</f>
        <v>0.34782608695652173</v>
      </c>
      <c r="O63" s="41">
        <f>IFERROR(SUMIFS($E$2:$E$51,$B$2:$B$51,"Grok 4",$D$2:$D$51,"A-SwiftUI")/(SUMIFS($E$2:$E$51,$B$2:$B$51,"Grok 4",$D$2:$D$51,"A-SwiftUI")+SUMIFS($G$2:$G$51,$B$2:$B$51,"Grok 4",$D$2:$D$51,"A-SwiftUI")),0)</f>
        <v>0.5</v>
      </c>
      <c r="P63" s="42">
        <f t="shared" si="7"/>
        <v>0.41025641025641024</v>
      </c>
      <c r="Q63" t="str">
        <f t="shared" si="8"/>
        <v>Grok 4 - A-SwiftUI</v>
      </c>
    </row>
    <row r="64" spans="1:17" x14ac:dyDescent="0.25">
      <c r="L64" s="38" t="s">
        <v>38</v>
      </c>
      <c r="M64" s="38" t="s">
        <v>21</v>
      </c>
      <c r="N64" s="40">
        <f>IFERROR(SUMIFS($E$2:$E$51,$B$2:$B$51,"Grok 4",$D$2:$D$51,"B")/(SUMIFS($E$2:$E$51,$B$2:$B$51,"Grok 4",$D$2:$D$51,"B")+SUMIFS($F$2:$F$51,$B$2:$B$51,"Grok 4",$D$2:$D$51,"B")),0)</f>
        <v>0.4</v>
      </c>
      <c r="O64" s="41">
        <f>IFERROR(SUMIFS($E$2:$E$51,$B$2:$B$51,"Grok 4",$D$2:$D$51,"B")/(SUMIFS($E$2:$E$51,$B$2:$B$51,"Grok 4",$D$2:$D$51,"B")+SUMIFS($G$2:$G$51,$B$2:$B$51,"Grok 4",$D$2:$D$51,"B")),0)</f>
        <v>0.5</v>
      </c>
      <c r="P64" s="42">
        <f t="shared" si="7"/>
        <v>0.44444444444444448</v>
      </c>
      <c r="Q64" t="str">
        <f t="shared" si="8"/>
        <v>Grok 4 - B</v>
      </c>
    </row>
    <row r="65" spans="12:17" x14ac:dyDescent="0.25">
      <c r="L65" s="38" t="s">
        <v>38</v>
      </c>
      <c r="M65" s="38" t="s">
        <v>23</v>
      </c>
      <c r="N65" s="40">
        <f>IFERROR(SUMIFS($E$2:$E$51,$B$2:$B$51,"Grok 4",$D$2:$D$51,"C")/(SUMIFS($E$2:$E$51,$B$2:$B$51,"Grok 4",$D$2:$D$51,"C")+SUMIFS($F$2:$F$51,$B$2:$B$51,"Grok 4",$D$2:$D$51,"C")),0)</f>
        <v>0.32</v>
      </c>
      <c r="O65" s="41">
        <f>IFERROR(SUMIFS($E$2:$E$51,$B$2:$B$51,"Grok 4",$D$2:$D$51,"C")/(SUMIFS($E$2:$E$51,$B$2:$B$51,"Grok 4",$D$2:$D$51,"C")+SUMIFS($G$2:$G$51,$B$2:$B$51,"Grok 4",$D$2:$D$51,"C")),0)</f>
        <v>0.5</v>
      </c>
      <c r="P65" s="42">
        <f t="shared" si="7"/>
        <v>0.39024390243902435</v>
      </c>
      <c r="Q65" t="str">
        <f t="shared" si="8"/>
        <v>Grok 4 - C</v>
      </c>
    </row>
  </sheetData>
  <mergeCells count="1">
    <mergeCell ref="P5:Q5"/>
  </mergeCells>
  <conditionalFormatting sqref="J2:L49">
    <cfRule type="colorScale" priority="3">
      <colorScale>
        <cfvo type="num" val="0"/>
        <cfvo type="num" val="0.5"/>
        <cfvo type="num" val="1"/>
        <color rgb="FFFFC7CE"/>
        <color rgb="FFFFEB9C"/>
        <color rgb="FFC6EFCE"/>
      </colorScale>
    </cfRule>
  </conditionalFormatting>
  <conditionalFormatting sqref="M2:N49">
    <cfRule type="cellIs" dxfId="11" priority="1" operator="equal">
      <formula>TRUE</formula>
    </cfRule>
    <cfRule type="cellIs" dxfId="10" priority="2" operator="equal">
      <formula>FALSE</formula>
    </cfRule>
  </conditionalFormatting>
  <dataValidations count="3">
    <dataValidation type="list" showInputMessage="1" showErrorMessage="1" sqref="B2:B49" xr:uid="{00000000-0002-0000-0000-000000000000}">
      <formula1>"GPT-4o,Claude 3.5,Grok 4"</formula1>
    </dataValidation>
    <dataValidation type="list" showInputMessage="1" showErrorMessage="1" sqref="D2:D49" xr:uid="{00000000-0002-0000-0000-000001000000}">
      <formula1>"A-SwiftUI,A-General,B,C"</formula1>
    </dataValidation>
    <dataValidation showInputMessage="1" showErrorMessage="1" sqref="C2:C49" xr:uid="{00000000-0002-0000-0000-000002000000}"/>
  </dataValidations>
  <pageMargins left="0.75" right="0.75" top="1" bottom="1" header="0.5" footer="0.5"/>
  <pageSetup paperSize="9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Q65"/>
  <sheetViews>
    <sheetView zoomScale="85" zoomScaleNormal="85" workbookViewId="0">
      <pane ySplit="1" topLeftCell="A49" activePane="bottomLeft" state="frozen"/>
      <selection pane="bottomLeft" activeCell="A49" sqref="A2:N49"/>
    </sheetView>
  </sheetViews>
  <sheetFormatPr baseColWidth="10" defaultColWidth="9.140625" defaultRowHeight="15" x14ac:dyDescent="0.25"/>
  <cols>
    <col min="1" max="1" width="40.42578125" customWidth="1"/>
    <col min="2" max="12" width="16" customWidth="1"/>
    <col min="13" max="13" width="17.7109375" customWidth="1"/>
    <col min="14" max="14" width="19.28515625" bestFit="1" customWidth="1"/>
    <col min="15" max="15" width="28" customWidth="1"/>
    <col min="16" max="16" width="47.7109375" customWidth="1"/>
    <col min="17" max="17" width="54.7109375" bestFit="1" customWidth="1"/>
  </cols>
  <sheetData>
    <row r="1" spans="1:15" x14ac:dyDescent="0.25">
      <c r="A1" s="7" t="s">
        <v>0</v>
      </c>
      <c r="B1" s="7" t="s">
        <v>1</v>
      </c>
      <c r="C1" s="10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0" t="s">
        <v>12</v>
      </c>
      <c r="N1" s="7" t="s">
        <v>13</v>
      </c>
    </row>
    <row r="2" spans="1:15" x14ac:dyDescent="0.25">
      <c r="A2" s="20" t="s">
        <v>14</v>
      </c>
      <c r="B2" s="11" t="s">
        <v>15</v>
      </c>
      <c r="C2" s="11" t="s">
        <v>90</v>
      </c>
      <c r="D2" s="11" t="s">
        <v>17</v>
      </c>
      <c r="E2" s="11">
        <v>3</v>
      </c>
      <c r="F2" s="11">
        <v>2</v>
      </c>
      <c r="G2" s="11">
        <v>3</v>
      </c>
      <c r="H2" s="11">
        <v>5</v>
      </c>
      <c r="I2" s="11">
        <v>6</v>
      </c>
      <c r="J2" s="11">
        <f t="shared" ref="J2:J49" si="0">IFERROR(E2/(E2+F2),"")</f>
        <v>0.6</v>
      </c>
      <c r="K2" s="11">
        <f t="shared" ref="K2:K49" si="1">IFERROR(E2/(E2+G2),"")</f>
        <v>0.5</v>
      </c>
      <c r="L2" s="11">
        <f t="shared" ref="L2:L49" si="2">IFERROR(2*J2*K2/(J2+K2),"")</f>
        <v>0.54545454545454541</v>
      </c>
      <c r="M2" s="11" t="b">
        <f t="shared" ref="M2:M49" si="3">H2=(E2+F2)</f>
        <v>1</v>
      </c>
      <c r="N2" s="11" t="b">
        <f t="shared" ref="N2:N49" si="4">I2=(E2+G2)</f>
        <v>1</v>
      </c>
      <c r="O2" s="6"/>
    </row>
    <row r="3" spans="1:15" x14ac:dyDescent="0.25">
      <c r="A3" s="11" t="s">
        <v>14</v>
      </c>
      <c r="B3" s="11" t="s">
        <v>15</v>
      </c>
      <c r="C3" s="11" t="s">
        <v>91</v>
      </c>
      <c r="D3" s="11" t="s">
        <v>19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f t="shared" si="0"/>
        <v>0.4</v>
      </c>
      <c r="K3" s="11">
        <f t="shared" si="1"/>
        <v>0.33333333333333331</v>
      </c>
      <c r="L3" s="11">
        <f t="shared" si="2"/>
        <v>0.36363636363636359</v>
      </c>
      <c r="M3" s="11" t="b">
        <f t="shared" si="3"/>
        <v>1</v>
      </c>
      <c r="N3" s="11" t="b">
        <f t="shared" si="4"/>
        <v>1</v>
      </c>
      <c r="O3" s="6"/>
    </row>
    <row r="4" spans="1:15" ht="15.75" customHeight="1" x14ac:dyDescent="0.25">
      <c r="A4" s="11" t="s">
        <v>14</v>
      </c>
      <c r="B4" s="11" t="s">
        <v>15</v>
      </c>
      <c r="C4" s="11" t="s">
        <v>92</v>
      </c>
      <c r="D4" s="11" t="s">
        <v>21</v>
      </c>
      <c r="E4" s="11">
        <v>1</v>
      </c>
      <c r="F4" s="11">
        <v>3</v>
      </c>
      <c r="G4" s="11">
        <v>5</v>
      </c>
      <c r="H4" s="11">
        <v>4</v>
      </c>
      <c r="I4" s="11">
        <v>6</v>
      </c>
      <c r="J4" s="11">
        <f t="shared" si="0"/>
        <v>0.25</v>
      </c>
      <c r="K4" s="11">
        <f t="shared" si="1"/>
        <v>0.16666666666666666</v>
      </c>
      <c r="L4" s="11">
        <f t="shared" si="2"/>
        <v>0.2</v>
      </c>
      <c r="M4" s="11" t="b">
        <f t="shared" si="3"/>
        <v>1</v>
      </c>
      <c r="N4" s="11" t="b">
        <f t="shared" si="4"/>
        <v>1</v>
      </c>
      <c r="O4" s="6"/>
    </row>
    <row r="5" spans="1:15" s="1" customFormat="1" ht="15.75" customHeight="1" thickBot="1" x14ac:dyDescent="0.3">
      <c r="A5" s="21" t="s">
        <v>14</v>
      </c>
      <c r="B5" s="21" t="s">
        <v>15</v>
      </c>
      <c r="C5" s="21" t="s">
        <v>93</v>
      </c>
      <c r="D5" s="21" t="s">
        <v>23</v>
      </c>
      <c r="E5" s="21">
        <v>3</v>
      </c>
      <c r="F5" s="21">
        <v>4</v>
      </c>
      <c r="G5" s="21">
        <v>3</v>
      </c>
      <c r="H5" s="21">
        <v>7</v>
      </c>
      <c r="I5" s="21">
        <v>6</v>
      </c>
      <c r="J5" s="21">
        <f t="shared" si="0"/>
        <v>0.42857142857142855</v>
      </c>
      <c r="K5" s="21">
        <f t="shared" si="1"/>
        <v>0.5</v>
      </c>
      <c r="L5" s="21">
        <f t="shared" si="2"/>
        <v>0.46153846153846151</v>
      </c>
      <c r="M5" s="21" t="b">
        <f t="shared" si="3"/>
        <v>1</v>
      </c>
      <c r="N5" s="49" t="b">
        <f t="shared" si="4"/>
        <v>1</v>
      </c>
      <c r="O5" s="6"/>
    </row>
    <row r="6" spans="1:15" x14ac:dyDescent="0.25">
      <c r="A6" s="12" t="s">
        <v>14</v>
      </c>
      <c r="B6" s="12" t="s">
        <v>25</v>
      </c>
      <c r="C6" s="12" t="s">
        <v>94</v>
      </c>
      <c r="D6" s="12" t="s">
        <v>17</v>
      </c>
      <c r="E6" s="12">
        <v>4</v>
      </c>
      <c r="F6" s="12">
        <v>4</v>
      </c>
      <c r="G6" s="12">
        <v>2</v>
      </c>
      <c r="H6" s="12">
        <v>8</v>
      </c>
      <c r="I6" s="12">
        <v>6</v>
      </c>
      <c r="J6" s="12">
        <f t="shared" si="0"/>
        <v>0.5</v>
      </c>
      <c r="K6" s="12">
        <f t="shared" si="1"/>
        <v>0.66666666666666663</v>
      </c>
      <c r="L6" s="12">
        <f t="shared" si="2"/>
        <v>0.57142857142857151</v>
      </c>
      <c r="M6" s="12" t="b">
        <f t="shared" si="3"/>
        <v>1</v>
      </c>
      <c r="N6" s="30" t="b">
        <f t="shared" si="4"/>
        <v>1</v>
      </c>
      <c r="O6" s="6"/>
    </row>
    <row r="7" spans="1:15" x14ac:dyDescent="0.25">
      <c r="A7" s="11" t="s">
        <v>14</v>
      </c>
      <c r="B7" s="11" t="s">
        <v>25</v>
      </c>
      <c r="C7" s="11" t="s">
        <v>95</v>
      </c>
      <c r="D7" s="11" t="s">
        <v>19</v>
      </c>
      <c r="E7" s="11">
        <v>5</v>
      </c>
      <c r="F7" s="11">
        <v>5</v>
      </c>
      <c r="G7" s="11">
        <v>1</v>
      </c>
      <c r="H7" s="11">
        <v>10</v>
      </c>
      <c r="I7" s="11">
        <v>6</v>
      </c>
      <c r="J7" s="11">
        <f t="shared" si="0"/>
        <v>0.5</v>
      </c>
      <c r="K7" s="11">
        <f t="shared" si="1"/>
        <v>0.83333333333333337</v>
      </c>
      <c r="L7" s="11">
        <f t="shared" si="2"/>
        <v>0.625</v>
      </c>
      <c r="M7" s="11" t="b">
        <f t="shared" si="3"/>
        <v>1</v>
      </c>
      <c r="N7" s="31" t="b">
        <f t="shared" si="4"/>
        <v>1</v>
      </c>
      <c r="O7" s="6"/>
    </row>
    <row r="8" spans="1:15" x14ac:dyDescent="0.25">
      <c r="A8" s="11" t="s">
        <v>14</v>
      </c>
      <c r="B8" s="11" t="s">
        <v>25</v>
      </c>
      <c r="C8" s="11" t="s">
        <v>96</v>
      </c>
      <c r="D8" s="11" t="s">
        <v>21</v>
      </c>
      <c r="E8" s="11">
        <v>3</v>
      </c>
      <c r="F8" s="11">
        <v>3</v>
      </c>
      <c r="G8" s="11">
        <v>3</v>
      </c>
      <c r="H8" s="11">
        <v>6</v>
      </c>
      <c r="I8" s="11">
        <v>6</v>
      </c>
      <c r="J8" s="11">
        <f t="shared" si="0"/>
        <v>0.5</v>
      </c>
      <c r="K8" s="11">
        <f t="shared" si="1"/>
        <v>0.5</v>
      </c>
      <c r="L8" s="11">
        <f t="shared" si="2"/>
        <v>0.5</v>
      </c>
      <c r="M8" s="11" t="b">
        <f t="shared" si="3"/>
        <v>1</v>
      </c>
      <c r="N8" s="31" t="b">
        <f t="shared" si="4"/>
        <v>1</v>
      </c>
      <c r="O8" s="6"/>
    </row>
    <row r="9" spans="1:15" s="1" customFormat="1" ht="15.75" customHeight="1" thickBot="1" x14ac:dyDescent="0.3">
      <c r="A9" s="21" t="s">
        <v>14</v>
      </c>
      <c r="B9" s="21" t="s">
        <v>25</v>
      </c>
      <c r="C9" s="21" t="s">
        <v>97</v>
      </c>
      <c r="D9" s="21" t="s">
        <v>23</v>
      </c>
      <c r="E9" s="21">
        <v>4</v>
      </c>
      <c r="F9" s="21">
        <v>2</v>
      </c>
      <c r="G9" s="21">
        <v>2</v>
      </c>
      <c r="H9" s="21">
        <v>6</v>
      </c>
      <c r="I9" s="21">
        <v>6</v>
      </c>
      <c r="J9" s="21">
        <f t="shared" si="0"/>
        <v>0.66666666666666663</v>
      </c>
      <c r="K9" s="21">
        <f t="shared" si="1"/>
        <v>0.66666666666666663</v>
      </c>
      <c r="L9" s="21">
        <f t="shared" si="2"/>
        <v>0.66666666666666663</v>
      </c>
      <c r="M9" s="21" t="b">
        <f t="shared" si="3"/>
        <v>1</v>
      </c>
      <c r="N9" s="49" t="b">
        <f t="shared" si="4"/>
        <v>1</v>
      </c>
      <c r="O9" s="6"/>
    </row>
    <row r="10" spans="1:15" ht="15.75" customHeight="1" x14ac:dyDescent="0.25">
      <c r="A10" s="12" t="s">
        <v>14</v>
      </c>
      <c r="B10" s="12" t="s">
        <v>38</v>
      </c>
      <c r="C10" s="12" t="s">
        <v>98</v>
      </c>
      <c r="D10" s="12" t="s">
        <v>17</v>
      </c>
      <c r="E10" s="12">
        <v>2</v>
      </c>
      <c r="F10" s="12">
        <v>4</v>
      </c>
      <c r="G10" s="12">
        <v>4</v>
      </c>
      <c r="H10" s="12">
        <v>6</v>
      </c>
      <c r="I10" s="12">
        <v>6</v>
      </c>
      <c r="J10" s="12">
        <f t="shared" si="0"/>
        <v>0.33333333333333331</v>
      </c>
      <c r="K10" s="12">
        <f t="shared" si="1"/>
        <v>0.33333333333333331</v>
      </c>
      <c r="L10" s="12">
        <f t="shared" si="2"/>
        <v>0.33333333333333331</v>
      </c>
      <c r="M10" s="12" t="b">
        <f t="shared" si="3"/>
        <v>1</v>
      </c>
      <c r="N10" s="30" t="b">
        <f t="shared" si="4"/>
        <v>1</v>
      </c>
      <c r="O10" s="6"/>
    </row>
    <row r="11" spans="1:15" x14ac:dyDescent="0.25">
      <c r="A11" s="11" t="s">
        <v>14</v>
      </c>
      <c r="B11" s="11" t="s">
        <v>38</v>
      </c>
      <c r="C11" s="11" t="s">
        <v>99</v>
      </c>
      <c r="D11" s="11" t="s">
        <v>19</v>
      </c>
      <c r="E11" s="11">
        <v>2</v>
      </c>
      <c r="F11" s="11">
        <v>5</v>
      </c>
      <c r="G11" s="11">
        <v>4</v>
      </c>
      <c r="H11" s="11">
        <v>7</v>
      </c>
      <c r="I11" s="11">
        <v>6</v>
      </c>
      <c r="J11" s="11">
        <f t="shared" si="0"/>
        <v>0.2857142857142857</v>
      </c>
      <c r="K11" s="11">
        <f t="shared" si="1"/>
        <v>0.33333333333333331</v>
      </c>
      <c r="L11" s="11">
        <f t="shared" si="2"/>
        <v>0.30769230769230765</v>
      </c>
      <c r="M11" s="11" t="b">
        <f t="shared" si="3"/>
        <v>1</v>
      </c>
      <c r="N11" s="31" t="b">
        <f t="shared" si="4"/>
        <v>1</v>
      </c>
      <c r="O11" s="6"/>
    </row>
    <row r="12" spans="1:15" x14ac:dyDescent="0.25">
      <c r="A12" s="11" t="s">
        <v>14</v>
      </c>
      <c r="B12" s="11" t="s">
        <v>38</v>
      </c>
      <c r="C12" s="11" t="s">
        <v>100</v>
      </c>
      <c r="D12" s="11" t="s">
        <v>21</v>
      </c>
      <c r="E12" s="11">
        <v>3</v>
      </c>
      <c r="F12" s="11">
        <v>1</v>
      </c>
      <c r="G12" s="11">
        <v>3</v>
      </c>
      <c r="H12" s="11">
        <v>4</v>
      </c>
      <c r="I12" s="11">
        <v>6</v>
      </c>
      <c r="J12" s="11">
        <f t="shared" si="0"/>
        <v>0.75</v>
      </c>
      <c r="K12" s="11">
        <f t="shared" si="1"/>
        <v>0.5</v>
      </c>
      <c r="L12" s="11">
        <f t="shared" si="2"/>
        <v>0.6</v>
      </c>
      <c r="M12" s="11" t="b">
        <f t="shared" si="3"/>
        <v>1</v>
      </c>
      <c r="N12" s="31" t="b">
        <f t="shared" si="4"/>
        <v>1</v>
      </c>
      <c r="O12" s="6"/>
    </row>
    <row r="13" spans="1:15" s="1" customFormat="1" ht="15.75" customHeight="1" thickBot="1" x14ac:dyDescent="0.3">
      <c r="A13" s="13" t="s">
        <v>14</v>
      </c>
      <c r="B13" s="13" t="s">
        <v>38</v>
      </c>
      <c r="C13" s="11" t="s">
        <v>101</v>
      </c>
      <c r="D13" s="13" t="s">
        <v>23</v>
      </c>
      <c r="E13" s="13">
        <v>3</v>
      </c>
      <c r="F13" s="13">
        <v>2</v>
      </c>
      <c r="G13" s="13">
        <v>3</v>
      </c>
      <c r="H13" s="13">
        <v>5</v>
      </c>
      <c r="I13" s="13">
        <v>6</v>
      </c>
      <c r="J13" s="13">
        <f t="shared" si="0"/>
        <v>0.6</v>
      </c>
      <c r="K13" s="13">
        <f t="shared" si="1"/>
        <v>0.5</v>
      </c>
      <c r="L13" s="13">
        <f t="shared" si="2"/>
        <v>0.54545454545454541</v>
      </c>
      <c r="M13" s="13" t="b">
        <f t="shared" si="3"/>
        <v>1</v>
      </c>
      <c r="N13" s="32" t="b">
        <f t="shared" si="4"/>
        <v>1</v>
      </c>
      <c r="O13" s="6"/>
    </row>
    <row r="14" spans="1:15" x14ac:dyDescent="0.25">
      <c r="A14" s="19" t="s">
        <v>46</v>
      </c>
      <c r="B14" s="14" t="s">
        <v>15</v>
      </c>
      <c r="C14" s="14" t="s">
        <v>47</v>
      </c>
      <c r="D14" s="14" t="s">
        <v>17</v>
      </c>
      <c r="E14" s="14">
        <v>2</v>
      </c>
      <c r="F14" s="14">
        <v>3</v>
      </c>
      <c r="G14" s="14">
        <v>8</v>
      </c>
      <c r="H14" s="14">
        <v>5</v>
      </c>
      <c r="I14" s="14">
        <v>10</v>
      </c>
      <c r="J14" s="14">
        <f t="shared" si="0"/>
        <v>0.4</v>
      </c>
      <c r="K14" s="14">
        <f t="shared" si="1"/>
        <v>0.2</v>
      </c>
      <c r="L14" s="14">
        <f t="shared" si="2"/>
        <v>0.26666666666666666</v>
      </c>
      <c r="M14" s="14" t="b">
        <f t="shared" si="3"/>
        <v>1</v>
      </c>
      <c r="N14" s="33" t="b">
        <f t="shared" si="4"/>
        <v>1</v>
      </c>
      <c r="O14" s="6"/>
    </row>
    <row r="15" spans="1:15" x14ac:dyDescent="0.25">
      <c r="A15" s="11" t="s">
        <v>46</v>
      </c>
      <c r="B15" s="11" t="s">
        <v>15</v>
      </c>
      <c r="C15" s="11" t="s">
        <v>48</v>
      </c>
      <c r="D15" s="11" t="s">
        <v>19</v>
      </c>
      <c r="E15" s="11">
        <v>1</v>
      </c>
      <c r="F15" s="11">
        <v>4</v>
      </c>
      <c r="G15" s="11">
        <v>9</v>
      </c>
      <c r="H15" s="11">
        <v>5</v>
      </c>
      <c r="I15" s="11">
        <v>10</v>
      </c>
      <c r="J15" s="11">
        <f t="shared" si="0"/>
        <v>0.2</v>
      </c>
      <c r="K15" s="11">
        <f t="shared" si="1"/>
        <v>0.1</v>
      </c>
      <c r="L15" s="11">
        <f t="shared" si="2"/>
        <v>0.13333333333333333</v>
      </c>
      <c r="M15" s="11" t="b">
        <f t="shared" si="3"/>
        <v>1</v>
      </c>
      <c r="N15" s="11" t="b">
        <f t="shared" si="4"/>
        <v>1</v>
      </c>
      <c r="O15" s="6"/>
    </row>
    <row r="16" spans="1:15" x14ac:dyDescent="0.25">
      <c r="A16" s="11" t="s">
        <v>46</v>
      </c>
      <c r="B16" s="11" t="s">
        <v>15</v>
      </c>
      <c r="C16" s="11" t="s">
        <v>49</v>
      </c>
      <c r="D16" s="11" t="s">
        <v>21</v>
      </c>
      <c r="E16" s="11">
        <v>0</v>
      </c>
      <c r="F16" s="11">
        <v>4</v>
      </c>
      <c r="G16" s="11">
        <v>10</v>
      </c>
      <c r="H16" s="11">
        <v>4</v>
      </c>
      <c r="I16" s="11">
        <v>10</v>
      </c>
      <c r="J16" s="11">
        <f t="shared" si="0"/>
        <v>0</v>
      </c>
      <c r="K16" s="11">
        <f t="shared" si="1"/>
        <v>0</v>
      </c>
      <c r="L16" s="11" t="str">
        <f t="shared" si="2"/>
        <v/>
      </c>
      <c r="M16" s="11" t="b">
        <f t="shared" si="3"/>
        <v>1</v>
      </c>
      <c r="N16" s="11" t="b">
        <f t="shared" si="4"/>
        <v>1</v>
      </c>
      <c r="O16" s="6"/>
    </row>
    <row r="17" spans="1:15" x14ac:dyDescent="0.25">
      <c r="A17" s="18" t="s">
        <v>46</v>
      </c>
      <c r="B17" s="18" t="s">
        <v>15</v>
      </c>
      <c r="C17" s="21" t="s">
        <v>50</v>
      </c>
      <c r="D17" s="18" t="s">
        <v>23</v>
      </c>
      <c r="E17" s="18">
        <v>1</v>
      </c>
      <c r="F17" s="18">
        <v>4</v>
      </c>
      <c r="G17" s="18">
        <v>9</v>
      </c>
      <c r="H17" s="18">
        <v>5</v>
      </c>
      <c r="I17" s="18">
        <v>10</v>
      </c>
      <c r="J17" s="18">
        <f t="shared" si="0"/>
        <v>0.2</v>
      </c>
      <c r="K17" s="18">
        <f t="shared" si="1"/>
        <v>0.1</v>
      </c>
      <c r="L17" s="18">
        <f t="shared" si="2"/>
        <v>0.13333333333333333</v>
      </c>
      <c r="M17" s="18" t="b">
        <f t="shared" si="3"/>
        <v>1</v>
      </c>
      <c r="N17" s="18" t="b">
        <f t="shared" si="4"/>
        <v>1</v>
      </c>
      <c r="O17" s="6"/>
    </row>
    <row r="18" spans="1:15" x14ac:dyDescent="0.25">
      <c r="A18" s="12" t="s">
        <v>46</v>
      </c>
      <c r="B18" s="12" t="s">
        <v>25</v>
      </c>
      <c r="C18" s="12" t="s">
        <v>51</v>
      </c>
      <c r="D18" s="12" t="s">
        <v>17</v>
      </c>
      <c r="E18" s="12">
        <v>2</v>
      </c>
      <c r="F18" s="12">
        <v>6</v>
      </c>
      <c r="G18" s="12">
        <v>8</v>
      </c>
      <c r="H18" s="12">
        <v>8</v>
      </c>
      <c r="I18" s="12">
        <v>10</v>
      </c>
      <c r="J18" s="12">
        <f t="shared" si="0"/>
        <v>0.25</v>
      </c>
      <c r="K18" s="12">
        <f t="shared" si="1"/>
        <v>0.2</v>
      </c>
      <c r="L18" s="12">
        <f t="shared" si="2"/>
        <v>0.22222222222222224</v>
      </c>
      <c r="M18" s="12" t="b">
        <f t="shared" si="3"/>
        <v>1</v>
      </c>
      <c r="N18" s="12" t="b">
        <f t="shared" si="4"/>
        <v>1</v>
      </c>
      <c r="O18" s="6"/>
    </row>
    <row r="19" spans="1:15" x14ac:dyDescent="0.25">
      <c r="A19" s="11" t="s">
        <v>46</v>
      </c>
      <c r="B19" s="11" t="s">
        <v>25</v>
      </c>
      <c r="C19" s="11" t="s">
        <v>52</v>
      </c>
      <c r="D19" s="11" t="s">
        <v>19</v>
      </c>
      <c r="E19" s="11">
        <v>5</v>
      </c>
      <c r="F19" s="11">
        <v>5</v>
      </c>
      <c r="G19" s="11">
        <v>5</v>
      </c>
      <c r="H19" s="11">
        <v>10</v>
      </c>
      <c r="I19" s="11">
        <v>10</v>
      </c>
      <c r="J19" s="11">
        <f t="shared" si="0"/>
        <v>0.5</v>
      </c>
      <c r="K19" s="11">
        <f t="shared" si="1"/>
        <v>0.5</v>
      </c>
      <c r="L19" s="11">
        <f t="shared" si="2"/>
        <v>0.5</v>
      </c>
      <c r="M19" s="11" t="b">
        <f t="shared" si="3"/>
        <v>1</v>
      </c>
      <c r="N19" s="11" t="b">
        <f t="shared" si="4"/>
        <v>1</v>
      </c>
      <c r="O19" s="6"/>
    </row>
    <row r="20" spans="1:15" x14ac:dyDescent="0.25">
      <c r="A20" s="11" t="s">
        <v>46</v>
      </c>
      <c r="B20" s="11" t="s">
        <v>25</v>
      </c>
      <c r="C20" s="11" t="s">
        <v>53</v>
      </c>
      <c r="D20" s="11" t="s">
        <v>21</v>
      </c>
      <c r="E20" s="11">
        <v>2</v>
      </c>
      <c r="F20" s="11">
        <v>3</v>
      </c>
      <c r="G20" s="11">
        <v>8</v>
      </c>
      <c r="H20" s="11">
        <v>5</v>
      </c>
      <c r="I20" s="11">
        <v>10</v>
      </c>
      <c r="J20" s="11">
        <f t="shared" si="0"/>
        <v>0.4</v>
      </c>
      <c r="K20" s="11">
        <f t="shared" si="1"/>
        <v>0.2</v>
      </c>
      <c r="L20" s="11">
        <f t="shared" si="2"/>
        <v>0.26666666666666666</v>
      </c>
      <c r="M20" s="11" t="b">
        <f t="shared" si="3"/>
        <v>1</v>
      </c>
      <c r="N20" s="11" t="b">
        <f t="shared" si="4"/>
        <v>1</v>
      </c>
      <c r="O20" s="6"/>
    </row>
    <row r="21" spans="1:15" x14ac:dyDescent="0.25">
      <c r="A21" s="18" t="s">
        <v>46</v>
      </c>
      <c r="B21" s="18" t="s">
        <v>25</v>
      </c>
      <c r="C21" s="21" t="s">
        <v>54</v>
      </c>
      <c r="D21" s="18" t="s">
        <v>23</v>
      </c>
      <c r="E21" s="18">
        <v>4</v>
      </c>
      <c r="F21" s="18">
        <v>3</v>
      </c>
      <c r="G21" s="18">
        <v>6</v>
      </c>
      <c r="H21" s="18">
        <v>7</v>
      </c>
      <c r="I21" s="18">
        <v>10</v>
      </c>
      <c r="J21" s="18">
        <f t="shared" si="0"/>
        <v>0.5714285714285714</v>
      </c>
      <c r="K21" s="18">
        <f t="shared" si="1"/>
        <v>0.4</v>
      </c>
      <c r="L21" s="18">
        <f t="shared" si="2"/>
        <v>0.47058823529411764</v>
      </c>
      <c r="M21" s="18" t="b">
        <f t="shared" si="3"/>
        <v>1</v>
      </c>
      <c r="N21" s="18" t="b">
        <f t="shared" si="4"/>
        <v>1</v>
      </c>
      <c r="O21" s="6"/>
    </row>
    <row r="22" spans="1:15" x14ac:dyDescent="0.25">
      <c r="A22" s="12" t="s">
        <v>46</v>
      </c>
      <c r="B22" s="12" t="s">
        <v>38</v>
      </c>
      <c r="C22" s="12" t="s">
        <v>55</v>
      </c>
      <c r="D22" s="12" t="s">
        <v>17</v>
      </c>
      <c r="E22" s="12">
        <v>2</v>
      </c>
      <c r="F22" s="12">
        <v>5</v>
      </c>
      <c r="G22" s="12">
        <v>8</v>
      </c>
      <c r="H22" s="12">
        <v>7</v>
      </c>
      <c r="I22" s="12">
        <v>10</v>
      </c>
      <c r="J22" s="12">
        <f t="shared" si="0"/>
        <v>0.2857142857142857</v>
      </c>
      <c r="K22" s="12">
        <f t="shared" si="1"/>
        <v>0.2</v>
      </c>
      <c r="L22" s="12">
        <f t="shared" si="2"/>
        <v>0.23529411764705882</v>
      </c>
      <c r="M22" s="12" t="b">
        <f t="shared" si="3"/>
        <v>1</v>
      </c>
      <c r="N22" s="12" t="b">
        <f t="shared" si="4"/>
        <v>1</v>
      </c>
      <c r="O22" s="6"/>
    </row>
    <row r="23" spans="1:15" x14ac:dyDescent="0.25">
      <c r="A23" s="11" t="s">
        <v>46</v>
      </c>
      <c r="B23" s="11" t="s">
        <v>38</v>
      </c>
      <c r="C23" s="11" t="s">
        <v>56</v>
      </c>
      <c r="D23" s="11" t="s">
        <v>19</v>
      </c>
      <c r="E23" s="11">
        <v>4</v>
      </c>
      <c r="F23" s="11">
        <v>3</v>
      </c>
      <c r="G23" s="11">
        <v>6</v>
      </c>
      <c r="H23" s="11">
        <v>7</v>
      </c>
      <c r="I23" s="11">
        <v>10</v>
      </c>
      <c r="J23" s="11">
        <f t="shared" si="0"/>
        <v>0.5714285714285714</v>
      </c>
      <c r="K23" s="11">
        <f t="shared" si="1"/>
        <v>0.4</v>
      </c>
      <c r="L23" s="11">
        <f t="shared" si="2"/>
        <v>0.47058823529411764</v>
      </c>
      <c r="M23" s="11" t="b">
        <f t="shared" si="3"/>
        <v>1</v>
      </c>
      <c r="N23" s="11" t="b">
        <f t="shared" si="4"/>
        <v>1</v>
      </c>
      <c r="O23" s="6"/>
    </row>
    <row r="24" spans="1:15" x14ac:dyDescent="0.25">
      <c r="A24" s="11" t="s">
        <v>46</v>
      </c>
      <c r="B24" s="11" t="s">
        <v>38</v>
      </c>
      <c r="C24" s="11" t="s">
        <v>57</v>
      </c>
      <c r="D24" s="11" t="s">
        <v>21</v>
      </c>
      <c r="E24" s="11">
        <v>3</v>
      </c>
      <c r="F24" s="11">
        <v>2</v>
      </c>
      <c r="G24" s="11">
        <v>7</v>
      </c>
      <c r="H24" s="11">
        <v>5</v>
      </c>
      <c r="I24" s="11">
        <v>10</v>
      </c>
      <c r="J24" s="11">
        <f t="shared" si="0"/>
        <v>0.6</v>
      </c>
      <c r="K24" s="11">
        <f t="shared" si="1"/>
        <v>0.3</v>
      </c>
      <c r="L24" s="11">
        <f t="shared" si="2"/>
        <v>0.4</v>
      </c>
      <c r="M24" s="11" t="b">
        <f t="shared" si="3"/>
        <v>1</v>
      </c>
      <c r="N24" s="11" t="b">
        <f t="shared" si="4"/>
        <v>1</v>
      </c>
      <c r="O24" s="6"/>
    </row>
    <row r="25" spans="1:15" ht="15.75" customHeight="1" thickBot="1" x14ac:dyDescent="0.3">
      <c r="A25" s="13" t="s">
        <v>46</v>
      </c>
      <c r="B25" s="13" t="s">
        <v>38</v>
      </c>
      <c r="C25" s="11" t="s">
        <v>58</v>
      </c>
      <c r="D25" s="13" t="s">
        <v>23</v>
      </c>
      <c r="E25" s="13">
        <v>2</v>
      </c>
      <c r="F25" s="13">
        <v>5</v>
      </c>
      <c r="G25" s="13">
        <v>8</v>
      </c>
      <c r="H25" s="13">
        <v>7</v>
      </c>
      <c r="I25" s="13">
        <v>10</v>
      </c>
      <c r="J25" s="13">
        <f t="shared" si="0"/>
        <v>0.2857142857142857</v>
      </c>
      <c r="K25" s="13">
        <f t="shared" si="1"/>
        <v>0.2</v>
      </c>
      <c r="L25" s="13">
        <f t="shared" si="2"/>
        <v>0.23529411764705882</v>
      </c>
      <c r="M25" s="13" t="b">
        <f t="shared" si="3"/>
        <v>1</v>
      </c>
      <c r="N25" s="13" t="b">
        <f t="shared" si="4"/>
        <v>1</v>
      </c>
      <c r="O25" s="6"/>
    </row>
    <row r="26" spans="1:15" x14ac:dyDescent="0.25">
      <c r="A26" s="19" t="s">
        <v>59</v>
      </c>
      <c r="B26" s="14" t="s">
        <v>15</v>
      </c>
      <c r="C26" s="14" t="s">
        <v>60</v>
      </c>
      <c r="D26" s="14" t="s">
        <v>17</v>
      </c>
      <c r="E26" s="14">
        <v>3</v>
      </c>
      <c r="F26" s="14">
        <v>3</v>
      </c>
      <c r="G26" s="14">
        <v>3</v>
      </c>
      <c r="H26" s="14">
        <v>6</v>
      </c>
      <c r="I26" s="14">
        <v>6</v>
      </c>
      <c r="J26" s="14">
        <f t="shared" si="0"/>
        <v>0.5</v>
      </c>
      <c r="K26" s="14">
        <f t="shared" si="1"/>
        <v>0.5</v>
      </c>
      <c r="L26" s="14">
        <f t="shared" si="2"/>
        <v>0.5</v>
      </c>
      <c r="M26" s="14" t="b">
        <f t="shared" si="3"/>
        <v>1</v>
      </c>
      <c r="N26" s="14" t="b">
        <f t="shared" si="4"/>
        <v>1</v>
      </c>
    </row>
    <row r="27" spans="1:15" x14ac:dyDescent="0.25">
      <c r="A27" s="11" t="s">
        <v>59</v>
      </c>
      <c r="B27" s="11" t="s">
        <v>15</v>
      </c>
      <c r="C27" s="11" t="s">
        <v>61</v>
      </c>
      <c r="D27" s="11" t="s">
        <v>19</v>
      </c>
      <c r="E27" s="11">
        <v>3</v>
      </c>
      <c r="F27" s="11">
        <v>2</v>
      </c>
      <c r="G27" s="11">
        <v>3</v>
      </c>
      <c r="H27" s="11">
        <v>5</v>
      </c>
      <c r="I27" s="11">
        <v>6</v>
      </c>
      <c r="J27" s="11">
        <f t="shared" si="0"/>
        <v>0.6</v>
      </c>
      <c r="K27" s="11">
        <f t="shared" si="1"/>
        <v>0.5</v>
      </c>
      <c r="L27" s="11">
        <f t="shared" si="2"/>
        <v>0.54545454545454541</v>
      </c>
      <c r="M27" s="11" t="b">
        <f t="shared" si="3"/>
        <v>1</v>
      </c>
      <c r="N27" s="11" t="b">
        <f t="shared" si="4"/>
        <v>1</v>
      </c>
    </row>
    <row r="28" spans="1:15" x14ac:dyDescent="0.25">
      <c r="A28" s="11" t="s">
        <v>59</v>
      </c>
      <c r="B28" s="11" t="s">
        <v>15</v>
      </c>
      <c r="C28" s="11" t="s">
        <v>62</v>
      </c>
      <c r="D28" s="11" t="s">
        <v>21</v>
      </c>
      <c r="E28" s="11">
        <v>2</v>
      </c>
      <c r="F28" s="11">
        <v>2</v>
      </c>
      <c r="G28" s="11">
        <v>4</v>
      </c>
      <c r="H28" s="11">
        <v>4</v>
      </c>
      <c r="I28" s="11">
        <v>6</v>
      </c>
      <c r="J28" s="11">
        <f t="shared" si="0"/>
        <v>0.5</v>
      </c>
      <c r="K28" s="11">
        <f t="shared" si="1"/>
        <v>0.33333333333333331</v>
      </c>
      <c r="L28" s="11">
        <f t="shared" si="2"/>
        <v>0.4</v>
      </c>
      <c r="M28" s="11" t="b">
        <f t="shared" si="3"/>
        <v>1</v>
      </c>
      <c r="N28" s="11" t="b">
        <f t="shared" si="4"/>
        <v>1</v>
      </c>
    </row>
    <row r="29" spans="1:15" x14ac:dyDescent="0.25">
      <c r="A29" s="18" t="s">
        <v>59</v>
      </c>
      <c r="B29" s="18" t="s">
        <v>15</v>
      </c>
      <c r="C29" s="21" t="s">
        <v>63</v>
      </c>
      <c r="D29" s="18" t="s">
        <v>23</v>
      </c>
      <c r="E29" s="18">
        <v>2</v>
      </c>
      <c r="F29" s="18">
        <v>3</v>
      </c>
      <c r="G29" s="18">
        <v>4</v>
      </c>
      <c r="H29" s="18">
        <v>5</v>
      </c>
      <c r="I29" s="18">
        <v>6</v>
      </c>
      <c r="J29" s="18">
        <f t="shared" si="0"/>
        <v>0.4</v>
      </c>
      <c r="K29" s="18">
        <f t="shared" si="1"/>
        <v>0.33333333333333331</v>
      </c>
      <c r="L29" s="18">
        <f t="shared" si="2"/>
        <v>0.36363636363636359</v>
      </c>
      <c r="M29" s="18" t="b">
        <f t="shared" si="3"/>
        <v>1</v>
      </c>
      <c r="N29" s="18" t="b">
        <f t="shared" si="4"/>
        <v>1</v>
      </c>
    </row>
    <row r="30" spans="1:15" x14ac:dyDescent="0.25">
      <c r="A30" s="12" t="s">
        <v>59</v>
      </c>
      <c r="B30" s="12" t="s">
        <v>25</v>
      </c>
      <c r="C30" s="12" t="s">
        <v>64</v>
      </c>
      <c r="D30" s="12" t="s">
        <v>17</v>
      </c>
      <c r="E30" s="12">
        <v>5</v>
      </c>
      <c r="F30" s="12">
        <v>5</v>
      </c>
      <c r="G30" s="12">
        <v>1</v>
      </c>
      <c r="H30" s="12">
        <v>10</v>
      </c>
      <c r="I30" s="12">
        <v>6</v>
      </c>
      <c r="J30" s="12">
        <f t="shared" si="0"/>
        <v>0.5</v>
      </c>
      <c r="K30" s="12">
        <f t="shared" si="1"/>
        <v>0.83333333333333337</v>
      </c>
      <c r="L30" s="12">
        <f t="shared" si="2"/>
        <v>0.625</v>
      </c>
      <c r="M30" s="12" t="b">
        <f t="shared" si="3"/>
        <v>1</v>
      </c>
      <c r="N30" s="12" t="b">
        <f t="shared" si="4"/>
        <v>1</v>
      </c>
    </row>
    <row r="31" spans="1:15" x14ac:dyDescent="0.25">
      <c r="A31" s="11" t="s">
        <v>59</v>
      </c>
      <c r="B31" s="11" t="s">
        <v>25</v>
      </c>
      <c r="C31" s="11" t="s">
        <v>65</v>
      </c>
      <c r="D31" s="11" t="s">
        <v>19</v>
      </c>
      <c r="E31" s="11">
        <v>4</v>
      </c>
      <c r="F31" s="11">
        <v>4</v>
      </c>
      <c r="G31" s="11">
        <v>2</v>
      </c>
      <c r="H31" s="11">
        <v>8</v>
      </c>
      <c r="I31" s="11">
        <v>6</v>
      </c>
      <c r="J31" s="11">
        <f t="shared" si="0"/>
        <v>0.5</v>
      </c>
      <c r="K31" s="11">
        <f t="shared" si="1"/>
        <v>0.66666666666666663</v>
      </c>
      <c r="L31" s="11">
        <f t="shared" si="2"/>
        <v>0.57142857142857151</v>
      </c>
      <c r="M31" s="11" t="b">
        <f t="shared" si="3"/>
        <v>1</v>
      </c>
      <c r="N31" s="11" t="b">
        <f t="shared" si="4"/>
        <v>1</v>
      </c>
    </row>
    <row r="32" spans="1:15" x14ac:dyDescent="0.25">
      <c r="A32" s="11" t="s">
        <v>59</v>
      </c>
      <c r="B32" s="11" t="s">
        <v>25</v>
      </c>
      <c r="C32" s="11" t="s">
        <v>66</v>
      </c>
      <c r="D32" s="11" t="s">
        <v>21</v>
      </c>
      <c r="E32" s="11">
        <v>2</v>
      </c>
      <c r="F32" s="11">
        <v>3</v>
      </c>
      <c r="G32" s="11">
        <v>4</v>
      </c>
      <c r="H32" s="11">
        <v>5</v>
      </c>
      <c r="I32" s="11">
        <v>6</v>
      </c>
      <c r="J32" s="11">
        <f t="shared" si="0"/>
        <v>0.4</v>
      </c>
      <c r="K32" s="11">
        <f t="shared" si="1"/>
        <v>0.33333333333333331</v>
      </c>
      <c r="L32" s="11">
        <f t="shared" si="2"/>
        <v>0.36363636363636359</v>
      </c>
      <c r="M32" s="11" t="b">
        <f t="shared" si="3"/>
        <v>1</v>
      </c>
      <c r="N32" s="11" t="b">
        <f t="shared" si="4"/>
        <v>1</v>
      </c>
    </row>
    <row r="33" spans="1:14" x14ac:dyDescent="0.25">
      <c r="A33" s="18" t="s">
        <v>59</v>
      </c>
      <c r="B33" s="18" t="s">
        <v>25</v>
      </c>
      <c r="C33" s="21" t="s">
        <v>67</v>
      </c>
      <c r="D33" s="18" t="s">
        <v>23</v>
      </c>
      <c r="E33" s="18">
        <v>2</v>
      </c>
      <c r="F33" s="18">
        <v>4</v>
      </c>
      <c r="G33" s="18">
        <v>4</v>
      </c>
      <c r="H33" s="18">
        <v>6</v>
      </c>
      <c r="I33" s="18">
        <v>6</v>
      </c>
      <c r="J33" s="18">
        <f t="shared" si="0"/>
        <v>0.33333333333333331</v>
      </c>
      <c r="K33" s="18">
        <f t="shared" si="1"/>
        <v>0.33333333333333331</v>
      </c>
      <c r="L33" s="18">
        <f t="shared" si="2"/>
        <v>0.33333333333333331</v>
      </c>
      <c r="M33" s="18" t="b">
        <f t="shared" si="3"/>
        <v>1</v>
      </c>
      <c r="N33" s="18" t="b">
        <f t="shared" si="4"/>
        <v>1</v>
      </c>
    </row>
    <row r="34" spans="1:14" x14ac:dyDescent="0.25">
      <c r="A34" s="12" t="s">
        <v>59</v>
      </c>
      <c r="B34" s="12" t="s">
        <v>38</v>
      </c>
      <c r="C34" s="12" t="s">
        <v>68</v>
      </c>
      <c r="D34" s="12" t="s">
        <v>17</v>
      </c>
      <c r="E34" s="12">
        <v>2</v>
      </c>
      <c r="F34" s="12">
        <v>3</v>
      </c>
      <c r="G34" s="12">
        <v>4</v>
      </c>
      <c r="H34" s="12">
        <v>5</v>
      </c>
      <c r="I34" s="12">
        <v>6</v>
      </c>
      <c r="J34" s="12">
        <f t="shared" si="0"/>
        <v>0.4</v>
      </c>
      <c r="K34" s="12">
        <f t="shared" si="1"/>
        <v>0.33333333333333331</v>
      </c>
      <c r="L34" s="12">
        <f t="shared" si="2"/>
        <v>0.36363636363636359</v>
      </c>
      <c r="M34" s="12" t="b">
        <f t="shared" si="3"/>
        <v>1</v>
      </c>
      <c r="N34" s="12" t="b">
        <f t="shared" si="4"/>
        <v>1</v>
      </c>
    </row>
    <row r="35" spans="1:14" x14ac:dyDescent="0.25">
      <c r="A35" s="11" t="s">
        <v>59</v>
      </c>
      <c r="B35" s="11" t="s">
        <v>38</v>
      </c>
      <c r="C35" s="11" t="s">
        <v>69</v>
      </c>
      <c r="D35" s="11" t="s">
        <v>19</v>
      </c>
      <c r="E35" s="11">
        <v>3</v>
      </c>
      <c r="F35" s="11">
        <v>2</v>
      </c>
      <c r="G35" s="11">
        <v>3</v>
      </c>
      <c r="H35" s="11">
        <v>5</v>
      </c>
      <c r="I35" s="11">
        <v>6</v>
      </c>
      <c r="J35" s="11">
        <f t="shared" si="0"/>
        <v>0.6</v>
      </c>
      <c r="K35" s="11">
        <f t="shared" si="1"/>
        <v>0.5</v>
      </c>
      <c r="L35" s="11">
        <f t="shared" si="2"/>
        <v>0.54545454545454541</v>
      </c>
      <c r="M35" s="11" t="b">
        <f t="shared" si="3"/>
        <v>1</v>
      </c>
      <c r="N35" s="11" t="b">
        <f t="shared" si="4"/>
        <v>1</v>
      </c>
    </row>
    <row r="36" spans="1:14" x14ac:dyDescent="0.25">
      <c r="A36" s="11" t="s">
        <v>59</v>
      </c>
      <c r="B36" s="11" t="s">
        <v>38</v>
      </c>
      <c r="C36" s="11" t="s">
        <v>70</v>
      </c>
      <c r="D36" s="11" t="s">
        <v>21</v>
      </c>
      <c r="E36" s="11">
        <v>3</v>
      </c>
      <c r="F36" s="11">
        <v>3</v>
      </c>
      <c r="G36" s="11">
        <v>3</v>
      </c>
      <c r="H36" s="11">
        <v>6</v>
      </c>
      <c r="I36" s="11">
        <v>6</v>
      </c>
      <c r="J36" s="11">
        <f t="shared" si="0"/>
        <v>0.5</v>
      </c>
      <c r="K36" s="11">
        <f t="shared" si="1"/>
        <v>0.5</v>
      </c>
      <c r="L36" s="11">
        <f t="shared" si="2"/>
        <v>0.5</v>
      </c>
      <c r="M36" s="11" t="b">
        <f t="shared" si="3"/>
        <v>1</v>
      </c>
      <c r="N36" s="11" t="b">
        <f t="shared" si="4"/>
        <v>1</v>
      </c>
    </row>
    <row r="37" spans="1:14" ht="15.75" customHeight="1" thickBot="1" x14ac:dyDescent="0.3">
      <c r="A37" s="13" t="s">
        <v>59</v>
      </c>
      <c r="B37" s="13" t="s">
        <v>38</v>
      </c>
      <c r="C37" s="11" t="s">
        <v>71</v>
      </c>
      <c r="D37" s="13" t="s">
        <v>23</v>
      </c>
      <c r="E37" s="13">
        <v>5</v>
      </c>
      <c r="F37" s="13">
        <v>2</v>
      </c>
      <c r="G37" s="13">
        <v>1</v>
      </c>
      <c r="H37" s="13">
        <v>7</v>
      </c>
      <c r="I37" s="13">
        <v>6</v>
      </c>
      <c r="J37" s="13">
        <f t="shared" si="0"/>
        <v>0.7142857142857143</v>
      </c>
      <c r="K37" s="13">
        <f t="shared" si="1"/>
        <v>0.83333333333333337</v>
      </c>
      <c r="L37" s="13">
        <f t="shared" si="2"/>
        <v>0.76923076923076916</v>
      </c>
      <c r="M37" s="13" t="b">
        <f t="shared" si="3"/>
        <v>1</v>
      </c>
      <c r="N37" s="13" t="b">
        <f t="shared" si="4"/>
        <v>1</v>
      </c>
    </row>
    <row r="38" spans="1:14" x14ac:dyDescent="0.25">
      <c r="A38" s="19" t="s">
        <v>72</v>
      </c>
      <c r="B38" s="14" t="s">
        <v>15</v>
      </c>
      <c r="C38" s="14" t="s">
        <v>73</v>
      </c>
      <c r="D38" s="14" t="s">
        <v>17</v>
      </c>
      <c r="E38" s="14">
        <v>1</v>
      </c>
      <c r="F38" s="14">
        <v>4</v>
      </c>
      <c r="G38" s="14">
        <v>6</v>
      </c>
      <c r="H38" s="14">
        <v>5</v>
      </c>
      <c r="I38" s="14">
        <v>7</v>
      </c>
      <c r="J38" s="14">
        <f t="shared" si="0"/>
        <v>0.2</v>
      </c>
      <c r="K38" s="14">
        <f t="shared" si="1"/>
        <v>0.14285714285714285</v>
      </c>
      <c r="L38" s="14">
        <f t="shared" si="2"/>
        <v>0.16666666666666666</v>
      </c>
      <c r="M38" s="14" t="b">
        <f t="shared" si="3"/>
        <v>1</v>
      </c>
      <c r="N38" s="14" t="b">
        <f t="shared" si="4"/>
        <v>1</v>
      </c>
    </row>
    <row r="39" spans="1:14" x14ac:dyDescent="0.25">
      <c r="A39" s="11" t="s">
        <v>72</v>
      </c>
      <c r="B39" s="11" t="s">
        <v>15</v>
      </c>
      <c r="C39" s="11" t="s">
        <v>74</v>
      </c>
      <c r="D39" s="11" t="s">
        <v>19</v>
      </c>
      <c r="E39" s="11">
        <v>4</v>
      </c>
      <c r="F39" s="11">
        <v>3</v>
      </c>
      <c r="G39" s="11">
        <v>3</v>
      </c>
      <c r="H39" s="11">
        <v>7</v>
      </c>
      <c r="I39" s="11">
        <v>7</v>
      </c>
      <c r="J39" s="11">
        <f t="shared" si="0"/>
        <v>0.5714285714285714</v>
      </c>
      <c r="K39" s="11">
        <f t="shared" si="1"/>
        <v>0.5714285714285714</v>
      </c>
      <c r="L39" s="11">
        <f t="shared" si="2"/>
        <v>0.5714285714285714</v>
      </c>
      <c r="M39" s="11" t="b">
        <f t="shared" si="3"/>
        <v>1</v>
      </c>
      <c r="N39" s="11" t="b">
        <f t="shared" si="4"/>
        <v>1</v>
      </c>
    </row>
    <row r="40" spans="1:14" x14ac:dyDescent="0.25">
      <c r="A40" s="11" t="s">
        <v>72</v>
      </c>
      <c r="B40" s="11" t="s">
        <v>15</v>
      </c>
      <c r="C40" s="11" t="s">
        <v>75</v>
      </c>
      <c r="D40" s="11" t="s">
        <v>21</v>
      </c>
      <c r="E40" s="11">
        <v>3</v>
      </c>
      <c r="F40" s="11">
        <v>1</v>
      </c>
      <c r="G40" s="11">
        <v>4</v>
      </c>
      <c r="H40" s="11">
        <v>4</v>
      </c>
      <c r="I40" s="11">
        <v>7</v>
      </c>
      <c r="J40" s="11">
        <f t="shared" si="0"/>
        <v>0.75</v>
      </c>
      <c r="K40" s="11">
        <f t="shared" si="1"/>
        <v>0.42857142857142855</v>
      </c>
      <c r="L40" s="11">
        <f t="shared" si="2"/>
        <v>0.54545454545454541</v>
      </c>
      <c r="M40" s="11" t="b">
        <f t="shared" si="3"/>
        <v>1</v>
      </c>
      <c r="N40" s="11" t="b">
        <f t="shared" si="4"/>
        <v>1</v>
      </c>
    </row>
    <row r="41" spans="1:14" x14ac:dyDescent="0.25">
      <c r="A41" s="18" t="s">
        <v>72</v>
      </c>
      <c r="B41" s="18" t="s">
        <v>15</v>
      </c>
      <c r="C41" s="21" t="s">
        <v>76</v>
      </c>
      <c r="D41" s="18" t="s">
        <v>23</v>
      </c>
      <c r="E41" s="18">
        <v>1</v>
      </c>
      <c r="F41" s="18">
        <v>3</v>
      </c>
      <c r="G41" s="18">
        <v>6</v>
      </c>
      <c r="H41" s="18">
        <v>4</v>
      </c>
      <c r="I41" s="18">
        <v>7</v>
      </c>
      <c r="J41" s="18">
        <f t="shared" si="0"/>
        <v>0.25</v>
      </c>
      <c r="K41" s="18">
        <f t="shared" si="1"/>
        <v>0.14285714285714285</v>
      </c>
      <c r="L41" s="18">
        <f t="shared" si="2"/>
        <v>0.18181818181818182</v>
      </c>
      <c r="M41" s="18" t="b">
        <f t="shared" si="3"/>
        <v>1</v>
      </c>
      <c r="N41" s="18" t="b">
        <f t="shared" si="4"/>
        <v>1</v>
      </c>
    </row>
    <row r="42" spans="1:14" x14ac:dyDescent="0.25">
      <c r="A42" s="12" t="s">
        <v>72</v>
      </c>
      <c r="B42" s="12" t="s">
        <v>25</v>
      </c>
      <c r="C42" s="12" t="s">
        <v>77</v>
      </c>
      <c r="D42" s="12" t="s">
        <v>17</v>
      </c>
      <c r="E42" s="12">
        <v>3</v>
      </c>
      <c r="F42" s="12">
        <v>7</v>
      </c>
      <c r="G42" s="12">
        <v>4</v>
      </c>
      <c r="H42" s="12">
        <v>10</v>
      </c>
      <c r="I42" s="12">
        <v>7</v>
      </c>
      <c r="J42" s="12">
        <f t="shared" si="0"/>
        <v>0.3</v>
      </c>
      <c r="K42" s="12">
        <f t="shared" si="1"/>
        <v>0.42857142857142855</v>
      </c>
      <c r="L42" s="12">
        <f t="shared" si="2"/>
        <v>0.3529411764705882</v>
      </c>
      <c r="M42" s="12" t="b">
        <f t="shared" si="3"/>
        <v>1</v>
      </c>
      <c r="N42" s="12" t="b">
        <f t="shared" si="4"/>
        <v>1</v>
      </c>
    </row>
    <row r="43" spans="1:14" x14ac:dyDescent="0.25">
      <c r="A43" s="11" t="s">
        <v>72</v>
      </c>
      <c r="B43" s="11" t="s">
        <v>25</v>
      </c>
      <c r="C43" s="11" t="s">
        <v>78</v>
      </c>
      <c r="D43" s="11" t="s">
        <v>19</v>
      </c>
      <c r="E43" s="11">
        <v>4</v>
      </c>
      <c r="F43" s="11">
        <v>4</v>
      </c>
      <c r="G43" s="11">
        <v>3</v>
      </c>
      <c r="H43" s="11">
        <v>8</v>
      </c>
      <c r="I43" s="11">
        <v>7</v>
      </c>
      <c r="J43" s="11">
        <f t="shared" si="0"/>
        <v>0.5</v>
      </c>
      <c r="K43" s="11">
        <f t="shared" si="1"/>
        <v>0.5714285714285714</v>
      </c>
      <c r="L43" s="11">
        <f t="shared" si="2"/>
        <v>0.53333333333333333</v>
      </c>
      <c r="M43" s="11" t="b">
        <f t="shared" si="3"/>
        <v>1</v>
      </c>
      <c r="N43" s="11" t="b">
        <f t="shared" si="4"/>
        <v>1</v>
      </c>
    </row>
    <row r="44" spans="1:14" x14ac:dyDescent="0.25">
      <c r="A44" s="11" t="s">
        <v>72</v>
      </c>
      <c r="B44" s="11" t="s">
        <v>25</v>
      </c>
      <c r="C44" s="11" t="s">
        <v>79</v>
      </c>
      <c r="D44" s="11" t="s">
        <v>21</v>
      </c>
      <c r="E44" s="11">
        <v>3</v>
      </c>
      <c r="F44" s="11">
        <v>3</v>
      </c>
      <c r="G44" s="11">
        <v>4</v>
      </c>
      <c r="H44" s="11">
        <v>6</v>
      </c>
      <c r="I44" s="11">
        <v>7</v>
      </c>
      <c r="J44" s="11">
        <f t="shared" si="0"/>
        <v>0.5</v>
      </c>
      <c r="K44" s="11">
        <f t="shared" si="1"/>
        <v>0.42857142857142855</v>
      </c>
      <c r="L44" s="11">
        <f t="shared" si="2"/>
        <v>0.46153846153846151</v>
      </c>
      <c r="M44" s="11" t="b">
        <f t="shared" si="3"/>
        <v>1</v>
      </c>
      <c r="N44" s="11" t="b">
        <f t="shared" si="4"/>
        <v>1</v>
      </c>
    </row>
    <row r="45" spans="1:14" x14ac:dyDescent="0.25">
      <c r="A45" s="18" t="s">
        <v>72</v>
      </c>
      <c r="B45" s="18" t="s">
        <v>25</v>
      </c>
      <c r="C45" s="21" t="s">
        <v>80</v>
      </c>
      <c r="D45" s="18" t="s">
        <v>23</v>
      </c>
      <c r="E45" s="18">
        <v>4</v>
      </c>
      <c r="F45" s="18">
        <v>4</v>
      </c>
      <c r="G45" s="18">
        <v>3</v>
      </c>
      <c r="H45" s="18">
        <v>8</v>
      </c>
      <c r="I45" s="18">
        <v>7</v>
      </c>
      <c r="J45" s="18">
        <f t="shared" si="0"/>
        <v>0.5</v>
      </c>
      <c r="K45" s="18">
        <f t="shared" si="1"/>
        <v>0.5714285714285714</v>
      </c>
      <c r="L45" s="18">
        <f t="shared" si="2"/>
        <v>0.53333333333333333</v>
      </c>
      <c r="M45" s="18" t="b">
        <f t="shared" si="3"/>
        <v>1</v>
      </c>
      <c r="N45" s="18" t="b">
        <f t="shared" si="4"/>
        <v>1</v>
      </c>
    </row>
    <row r="46" spans="1:14" x14ac:dyDescent="0.25">
      <c r="A46" s="12" t="s">
        <v>72</v>
      </c>
      <c r="B46" s="12" t="s">
        <v>38</v>
      </c>
      <c r="C46" s="12" t="s">
        <v>81</v>
      </c>
      <c r="D46" s="12" t="s">
        <v>17</v>
      </c>
      <c r="E46" s="12">
        <v>2</v>
      </c>
      <c r="F46" s="12">
        <v>3</v>
      </c>
      <c r="G46" s="12">
        <v>5</v>
      </c>
      <c r="H46" s="12">
        <v>5</v>
      </c>
      <c r="I46" s="12">
        <v>7</v>
      </c>
      <c r="J46" s="12">
        <f t="shared" si="0"/>
        <v>0.4</v>
      </c>
      <c r="K46" s="12">
        <f t="shared" si="1"/>
        <v>0.2857142857142857</v>
      </c>
      <c r="L46" s="12">
        <f t="shared" si="2"/>
        <v>0.33333333333333331</v>
      </c>
      <c r="M46" s="12" t="b">
        <f t="shared" si="3"/>
        <v>1</v>
      </c>
      <c r="N46" s="12" t="b">
        <f t="shared" si="4"/>
        <v>1</v>
      </c>
    </row>
    <row r="47" spans="1:14" x14ac:dyDescent="0.25">
      <c r="A47" s="11" t="s">
        <v>72</v>
      </c>
      <c r="B47" s="11" t="s">
        <v>38</v>
      </c>
      <c r="C47" s="11" t="s">
        <v>82</v>
      </c>
      <c r="D47" s="11" t="s">
        <v>19</v>
      </c>
      <c r="E47" s="11">
        <v>3</v>
      </c>
      <c r="F47" s="11">
        <v>3</v>
      </c>
      <c r="G47" s="11">
        <v>4</v>
      </c>
      <c r="H47" s="11">
        <v>6</v>
      </c>
      <c r="I47" s="11">
        <v>7</v>
      </c>
      <c r="J47" s="11">
        <f t="shared" si="0"/>
        <v>0.5</v>
      </c>
      <c r="K47" s="11">
        <f t="shared" si="1"/>
        <v>0.42857142857142855</v>
      </c>
      <c r="L47" s="11">
        <f t="shared" si="2"/>
        <v>0.46153846153846151</v>
      </c>
      <c r="M47" s="11" t="b">
        <f t="shared" si="3"/>
        <v>1</v>
      </c>
      <c r="N47" s="11" t="b">
        <f t="shared" si="4"/>
        <v>1</v>
      </c>
    </row>
    <row r="48" spans="1:14" x14ac:dyDescent="0.25">
      <c r="A48" s="11" t="s">
        <v>72</v>
      </c>
      <c r="B48" s="11" t="s">
        <v>38</v>
      </c>
      <c r="C48" s="11" t="s">
        <v>83</v>
      </c>
      <c r="D48" s="11" t="s">
        <v>21</v>
      </c>
      <c r="E48" s="11">
        <v>2</v>
      </c>
      <c r="F48" s="11">
        <v>3</v>
      </c>
      <c r="G48" s="11">
        <v>5</v>
      </c>
      <c r="H48" s="11">
        <v>5</v>
      </c>
      <c r="I48" s="11">
        <v>7</v>
      </c>
      <c r="J48" s="11">
        <f t="shared" si="0"/>
        <v>0.4</v>
      </c>
      <c r="K48" s="11">
        <f t="shared" si="1"/>
        <v>0.2857142857142857</v>
      </c>
      <c r="L48" s="11">
        <f t="shared" si="2"/>
        <v>0.33333333333333331</v>
      </c>
      <c r="M48" s="11" t="b">
        <f t="shared" si="3"/>
        <v>1</v>
      </c>
      <c r="N48" s="11" t="b">
        <f t="shared" si="4"/>
        <v>1</v>
      </c>
    </row>
    <row r="49" spans="1:17" x14ac:dyDescent="0.25">
      <c r="A49" s="11" t="s">
        <v>72</v>
      </c>
      <c r="B49" s="11" t="s">
        <v>38</v>
      </c>
      <c r="C49" s="11" t="s">
        <v>84</v>
      </c>
      <c r="D49" s="11" t="s">
        <v>23</v>
      </c>
      <c r="E49" s="11">
        <v>2</v>
      </c>
      <c r="F49" s="11">
        <v>4</v>
      </c>
      <c r="G49" s="11">
        <v>5</v>
      </c>
      <c r="H49" s="11">
        <v>6</v>
      </c>
      <c r="I49" s="11">
        <v>7</v>
      </c>
      <c r="J49" s="11">
        <f t="shared" si="0"/>
        <v>0.33333333333333331</v>
      </c>
      <c r="K49" s="11">
        <f t="shared" si="1"/>
        <v>0.2857142857142857</v>
      </c>
      <c r="L49" s="11">
        <f t="shared" si="2"/>
        <v>0.30769230769230765</v>
      </c>
      <c r="M49" s="11" t="b">
        <f t="shared" si="3"/>
        <v>1</v>
      </c>
      <c r="N49" s="11" t="b">
        <f t="shared" si="4"/>
        <v>1</v>
      </c>
    </row>
    <row r="50" spans="1:17" x14ac:dyDescent="0.25">
      <c r="A50" s="15" t="s">
        <v>85</v>
      </c>
      <c r="B50" s="15"/>
      <c r="C50" s="15"/>
      <c r="D50" s="15"/>
      <c r="E50" s="15"/>
      <c r="F50" s="15"/>
      <c r="G50" s="15"/>
      <c r="H50" s="15"/>
      <c r="I50" s="15"/>
      <c r="J50" s="15">
        <f>IF(SUM(E2:E49)+SUM(F2:F49)=0,0,SUM(E2:E49)/(SUM(E2:E49)+SUM(F2:F49)))</f>
        <v>0.445578231292517</v>
      </c>
      <c r="K50" s="15">
        <f>IF(SUM(E2:E49)+SUM(G2:G49)=0,0,SUM(E2:E49)/(SUM(E2:E49)+SUM(G2:G49)))</f>
        <v>0.37643678160919541</v>
      </c>
      <c r="L50" s="15">
        <f>IF((J50+K50)=0,0,2*J50*K50/(J50+K50))</f>
        <v>0.40809968847352024</v>
      </c>
      <c r="M50" s="15"/>
      <c r="N50" s="15"/>
    </row>
    <row r="52" spans="1:17" x14ac:dyDescent="0.25">
      <c r="A52" s="34" t="s">
        <v>86</v>
      </c>
      <c r="F52" s="34" t="s">
        <v>87</v>
      </c>
      <c r="L52" s="34" t="s">
        <v>88</v>
      </c>
    </row>
    <row r="53" spans="1:17" x14ac:dyDescent="0.25">
      <c r="A53" s="35" t="s">
        <v>1</v>
      </c>
      <c r="B53" s="35" t="s">
        <v>9</v>
      </c>
      <c r="C53" s="35" t="s">
        <v>10</v>
      </c>
      <c r="D53" s="35" t="s">
        <v>11</v>
      </c>
      <c r="F53" s="35" t="s">
        <v>3</v>
      </c>
      <c r="G53" s="35" t="s">
        <v>9</v>
      </c>
      <c r="H53" s="35" t="s">
        <v>10</v>
      </c>
      <c r="I53" s="35" t="s">
        <v>11</v>
      </c>
      <c r="L53" s="35" t="s">
        <v>1</v>
      </c>
      <c r="M53" s="35" t="s">
        <v>3</v>
      </c>
      <c r="N53" s="35" t="s">
        <v>9</v>
      </c>
      <c r="O53" s="35" t="s">
        <v>10</v>
      </c>
      <c r="P53" s="35" t="s">
        <v>11</v>
      </c>
      <c r="Q53" t="s">
        <v>89</v>
      </c>
    </row>
    <row r="54" spans="1:17" x14ac:dyDescent="0.25">
      <c r="A54" s="36" t="s">
        <v>15</v>
      </c>
      <c r="B54" s="40">
        <f>IFERROR(SUMIFS($E$2:$E$51,$B$2:$B$51,"GPT-4o")/(SUMIFS($E$2:$E$51,$B$2:$B$51,"GPT-4o")+SUMIFS($F$2:$F$51,$B$2:$B$51,"GPT-4o")),0)</f>
        <v>0.4</v>
      </c>
      <c r="C54" s="41">
        <f>IFERROR(SUMIFS($E$2:$E$51,$B$2:$B$51,"GPT-4o")/(SUMIFS($E$2:$E$51,$B$2:$B$51,"GPT-4o")+SUMIFS($G$2:$G$51,$B$2:$B$51,"GPT-4o")),0)</f>
        <v>0.27586206896551724</v>
      </c>
      <c r="D54" s="42">
        <f>IFERROR(2*B54*C54/(B54+C54),0)</f>
        <v>0.32653061224489793</v>
      </c>
      <c r="F54" s="37" t="s">
        <v>17</v>
      </c>
      <c r="G54" s="40">
        <f>IFERROR(SUMIFS($E$2:$E$51,$D$2:$D$51,"A-SwiftUI")/(SUMIFS($E$2:$E$51,$D$2:$D$51,"A-SwiftUI")+SUMIFS($F$2:$F$51,$D$2:$D$51,"A-SwiftUI")),0)</f>
        <v>0.38750000000000001</v>
      </c>
      <c r="H54" s="41">
        <f>IFERROR(SUMIFS($E$2:$E$51,$D$2:$D$51,"A-SwiftUI")/(SUMIFS($E$2:$E$51,$D$2:$D$51,"A-SwiftUI")+SUMIFS($G$2:$G$51,$D$2:$D$51,"A-SwiftUI")),0)</f>
        <v>0.35632183908045978</v>
      </c>
      <c r="I54" s="42">
        <f>IFERROR(2*G54*H54/(G54+H54),0)</f>
        <v>0.37125748502994005</v>
      </c>
      <c r="L54" s="38" t="s">
        <v>25</v>
      </c>
      <c r="M54" s="38" t="s">
        <v>19</v>
      </c>
      <c r="N54" s="40">
        <f>IFERROR(SUMIFS($E$2:$E$51,$B$2:$B$51,"Claude 3.5",$D$2:$D$51,"A-General")/(SUMIFS($E$2:$E$51,$B$2:$B$51,"Claude 3.5",$D$2:$D$51,"A-General")+SUMIFS($F$2:$F$51,$B$2:$B$51,"Claude 3.5",$D$2:$D$51,"A-General")),0)</f>
        <v>0.5</v>
      </c>
      <c r="O54" s="41">
        <f>IFERROR(SUMIFS($E$2:$E$51,$B$2:$B$51,"Claude 3.5",$D$2:$D$51,"A-General")/(SUMIFS($E$2:$E$51,$B$2:$B$51,"Claude 3.5",$D$2:$D$51,"A-General")+SUMIFS($G$2:$G$51,$B$2:$B$51,"Claude 3.5",$D$2:$D$51,"A-General")),0)</f>
        <v>0.62068965517241381</v>
      </c>
      <c r="P54" s="42">
        <f t="shared" ref="P54:P65" si="5">IFERROR(2*N54*O54/(N54+O54),0)</f>
        <v>0.55384615384615388</v>
      </c>
      <c r="Q54" t="str">
        <f t="shared" ref="Q54:Q65" si="6">L54&amp;" - "&amp;M54</f>
        <v>Claude 3.5 - A-General</v>
      </c>
    </row>
    <row r="55" spans="1:17" x14ac:dyDescent="0.25">
      <c r="A55" s="36" t="s">
        <v>25</v>
      </c>
      <c r="B55" s="40">
        <f>IFERROR(SUMIFS($E$2:$E$51,$B$2:$B$51,"Claude 3.5")/(SUMIFS($E$2:$E$51,$B$2:$B$51,"Claude 3.5")+SUMIFS($F$2:$F$51,$B$2:$B$51,"Claude 3.5")),0)</f>
        <v>0.46280991735537191</v>
      </c>
      <c r="C55" s="41">
        <f>IFERROR(SUMIFS($E$2:$E$51,$B$2:$B$51,"Claude 3.5")/(SUMIFS($E$2:$E$51,$B$2:$B$51,"Claude 3.5")+SUMIFS($G$2:$G$51,$B$2:$B$51,"Claude 3.5")),0)</f>
        <v>0.48275862068965519</v>
      </c>
      <c r="D55" s="42">
        <f>IFERROR(2*B55*C55/(B55+C55),0)</f>
        <v>0.47257383966244726</v>
      </c>
      <c r="F55" s="37" t="s">
        <v>19</v>
      </c>
      <c r="G55" s="40">
        <f>IFERROR(SUMIFS($E$2:$E$51,$D$2:$D$51,"A-General")/(SUMIFS($E$2:$E$51,$D$2:$D$51,"A-General")+SUMIFS($F$2:$F$51,$D$2:$D$51,"A-General")),0)</f>
        <v>0.48192771084337349</v>
      </c>
      <c r="H55" s="41">
        <f>IFERROR(SUMIFS($E$2:$E$51,$D$2:$D$51,"A-General")/(SUMIFS($E$2:$E$51,$D$2:$D$51,"A-General")+SUMIFS($G$2:$G$51,$D$2:$D$51,"A-General")),0)</f>
        <v>0.45977011494252873</v>
      </c>
      <c r="I55" s="42">
        <f>IFERROR(2*G55*H55/(G55+H55),0)</f>
        <v>0.4705882352941177</v>
      </c>
      <c r="J55" s="24"/>
      <c r="K55" s="24"/>
      <c r="L55" s="38" t="s">
        <v>25</v>
      </c>
      <c r="M55" s="38" t="s">
        <v>17</v>
      </c>
      <c r="N55" s="40">
        <f>IFERROR(SUMIFS($E$2:$E$51,$B$2:$B$51,"Claude 3.5",$D$2:$D$51,"A-SwiftUI")/(SUMIFS($E$2:$E$51,$B$2:$B$51,"Claude 3.5",$D$2:$D$51,"A-SwiftUI")+SUMIFS($F$2:$F$51,$B$2:$B$51,"Claude 3.5",$D$2:$D$51,"A-SwiftUI")),0)</f>
        <v>0.3888888888888889</v>
      </c>
      <c r="O55" s="41">
        <f>IFERROR(SUMIFS($E$2:$E$51,$B$2:$B$51,"Claude 3.5",$D$2:$D$51,"A-SwiftUI")/(SUMIFS($E$2:$E$51,$B$2:$B$51,"Claude 3.5",$D$2:$D$51,"A-SwiftUI")+SUMIFS($G$2:$G$51,$B$2:$B$51,"Claude 3.5",$D$2:$D$51,"A-SwiftUI")),0)</f>
        <v>0.48275862068965519</v>
      </c>
      <c r="P55" s="42">
        <f t="shared" si="5"/>
        <v>0.43076923076923074</v>
      </c>
      <c r="Q55" t="str">
        <f t="shared" si="6"/>
        <v>Claude 3.5 - A-SwiftUI</v>
      </c>
    </row>
    <row r="56" spans="1:17" x14ac:dyDescent="0.25">
      <c r="A56" s="36" t="s">
        <v>38</v>
      </c>
      <c r="B56" s="40">
        <f>IFERROR(SUMIFS($E$2:$E$51,$B$2:$B$51,"Grok 4")/(SUMIFS($E$2:$E$51,$B$2:$B$51,"Grok 4")+SUMIFS($F$2:$F$51,$B$2:$B$51,"Grok 4")),0)</f>
        <v>0.46236559139784944</v>
      </c>
      <c r="C56" s="41">
        <f>IFERROR(SUMIFS($E$2:$E$51,$B$2:$B$51,"Grok 4")/(SUMIFS($E$2:$E$51,$B$2:$B$51,"Grok 4")+SUMIFS($G$2:$G$51,$B$2:$B$51,"Grok 4")),0)</f>
        <v>0.37068965517241381</v>
      </c>
      <c r="D56" s="42">
        <f>IFERROR(2*B56*C56/(B56+C56),0)</f>
        <v>0.41148325358851678</v>
      </c>
      <c r="F56" s="37" t="s">
        <v>21</v>
      </c>
      <c r="G56" s="40">
        <f>IFERROR(SUMIFS($E$2:$E$51,$D$2:$D$51,"B")/(SUMIFS($E$2:$E$51,$D$2:$D$51,"B")+SUMIFS($F$2:$F$51,$D$2:$D$51,"B")),0)</f>
        <v>0.46551724137931033</v>
      </c>
      <c r="H56" s="41">
        <f>IFERROR(SUMIFS($E$2:$E$51,$D$2:$D$51,"B")/(SUMIFS($E$2:$E$51,$D$2:$D$51,"B")+SUMIFS($G$2:$G$51,$D$2:$D$51,"B")),0)</f>
        <v>0.31034482758620691</v>
      </c>
      <c r="I56" s="42">
        <f>IFERROR(2*G56*H56/(G56+H56),0)</f>
        <v>0.3724137931034483</v>
      </c>
      <c r="J56" s="24"/>
      <c r="K56" s="24"/>
      <c r="L56" s="38" t="s">
        <v>25</v>
      </c>
      <c r="M56" s="38" t="s">
        <v>21</v>
      </c>
      <c r="N56" s="40">
        <f>IFERROR(SUMIFS($E$2:$E$51,$B$2:$B$51,"Claude 3.5",$D$2:$D$51,"B")/(SUMIFS($E$2:$E$51,$B$2:$B$51,"Claude 3.5",$D$2:$D$51,"B")+SUMIFS($F$2:$F$51,$B$2:$B$51,"Claude 3.5",$D$2:$D$51,"B")),0)</f>
        <v>0.45454545454545453</v>
      </c>
      <c r="O56" s="41">
        <f>IFERROR(SUMIFS($E$2:$E$51,$B$2:$B$51,"Claude 3.5",$D$2:$D$51,"B")/(SUMIFS($E$2:$E$51,$B$2:$B$51,"Claude 3.5",$D$2:$D$51,"B")+SUMIFS($G$2:$G$51,$B$2:$B$51,"Claude 3.5",$D$2:$D$51,"B")),0)</f>
        <v>0.34482758620689657</v>
      </c>
      <c r="P56" s="42">
        <f t="shared" si="5"/>
        <v>0.39215686274509803</v>
      </c>
      <c r="Q56" t="str">
        <f t="shared" si="6"/>
        <v>Claude 3.5 - B</v>
      </c>
    </row>
    <row r="57" spans="1:17" x14ac:dyDescent="0.25">
      <c r="F57" s="37" t="s">
        <v>23</v>
      </c>
      <c r="G57" s="40">
        <f>IFERROR(SUMIFS($E$2:$E$51,$D$2:$D$51,"C")/(SUMIFS($E$2:$E$51,$D$2:$D$51,"C")+SUMIFS($F$2:$F$51,$D$2:$D$51,"C")),0)</f>
        <v>0.45205479452054792</v>
      </c>
      <c r="H57" s="41">
        <f>IFERROR(SUMIFS($E$2:$E$51,$D$2:$D$51,"C")/(SUMIFS($E$2:$E$51,$D$2:$D$51,"C")+SUMIFS($G$2:$G$51,$D$2:$D$51,"C")),0)</f>
        <v>0.37931034482758619</v>
      </c>
      <c r="I57" s="42">
        <f>IFERROR(2*G57*H57/(G57+H57),0)</f>
        <v>0.41249999999999998</v>
      </c>
      <c r="J57" s="24"/>
      <c r="K57" s="24"/>
      <c r="L57" s="38" t="s">
        <v>25</v>
      </c>
      <c r="M57" s="38" t="s">
        <v>23</v>
      </c>
      <c r="N57" s="40">
        <f>IFERROR(SUMIFS($E$2:$E$51,$B$2:$B$51,"Claude 3.5",$D$2:$D$51,"C")/(SUMIFS($E$2:$E$51,$B$2:$B$51,"Claude 3.5",$D$2:$D$51,"C")+SUMIFS($F$2:$F$51,$B$2:$B$51,"Claude 3.5",$D$2:$D$51,"C")),0)</f>
        <v>0.51851851851851849</v>
      </c>
      <c r="O57" s="41">
        <f>IFERROR(SUMIFS($E$2:$E$51,$B$2:$B$51,"Claude 3.5",$D$2:$D$51,"C")/(SUMIFS($E$2:$E$51,$B$2:$B$51,"Claude 3.5",$D$2:$D$51,"C")+SUMIFS($G$2:$G$51,$B$2:$B$51,"Claude 3.5",$D$2:$D$51,"C")),0)</f>
        <v>0.48275862068965519</v>
      </c>
      <c r="P57" s="42">
        <f t="shared" si="5"/>
        <v>0.5</v>
      </c>
      <c r="Q57" t="str">
        <f t="shared" si="6"/>
        <v>Claude 3.5 - C</v>
      </c>
    </row>
    <row r="58" spans="1:17" x14ac:dyDescent="0.25">
      <c r="I58" s="24"/>
      <c r="J58" s="24"/>
      <c r="K58" s="24"/>
      <c r="L58" s="38" t="s">
        <v>15</v>
      </c>
      <c r="M58" s="38" t="s">
        <v>19</v>
      </c>
      <c r="N58" s="40">
        <f>IFERROR(SUMIFS($E$2:$E$51,$B$2:$B$51,"GPT-4o",$D$2:$D$51,"A-General")/(SUMIFS($E$2:$E$51,$B$2:$B$51,"GPT-4o",$D$2:$D$51,"A-General")+SUMIFS($F$2:$F$51,$B$2:$B$51,"GPT-4o",$D$2:$D$51,"A-General")),0)</f>
        <v>0.45454545454545453</v>
      </c>
      <c r="O58" s="41">
        <f>IFERROR(SUMIFS($E$2:$E$51,$B$2:$B$51,"GPT-4o",$D$2:$D$51,"A-General")/(SUMIFS($E$2:$E$51,$B$2:$B$51,"GPT-4o",$D$2:$D$51,"A-General")+SUMIFS($G$2:$G$51,$B$2:$B$51,"GPT-4o",$D$2:$D$51,"A-General")),0)</f>
        <v>0.34482758620689657</v>
      </c>
      <c r="P58" s="42">
        <f t="shared" si="5"/>
        <v>0.39215686274509803</v>
      </c>
      <c r="Q58" t="str">
        <f t="shared" si="6"/>
        <v>GPT-4o - A-General</v>
      </c>
    </row>
    <row r="59" spans="1:17" x14ac:dyDescent="0.25">
      <c r="L59" s="38" t="s">
        <v>15</v>
      </c>
      <c r="M59" s="38" t="s">
        <v>17</v>
      </c>
      <c r="N59" s="40">
        <f>IFERROR(SUMIFS($E$2:$E$51,$B$2:$B$51,"GPT-4o",$D$2:$D$51,"A-SwiftUI")/(SUMIFS($E$2:$E$51,$B$2:$B$51,"GPT-4o",$D$2:$D$51,"A-SwiftUI")+SUMIFS($F$2:$F$51,$B$2:$B$51,"GPT-4o",$D$2:$D$51,"A-SwiftUI")),0)</f>
        <v>0.42857142857142855</v>
      </c>
      <c r="O59" s="41">
        <f>IFERROR(SUMIFS($E$2:$E$51,$B$2:$B$51,"GPT-4o",$D$2:$D$51,"A-SwiftUI")/(SUMIFS($E$2:$E$51,$B$2:$B$51,"GPT-4o",$D$2:$D$51,"A-SwiftUI")+SUMIFS($G$2:$G$51,$B$2:$B$51,"GPT-4o",$D$2:$D$51,"A-SwiftUI")),0)</f>
        <v>0.31034482758620691</v>
      </c>
      <c r="P59" s="42">
        <f t="shared" si="5"/>
        <v>0.36000000000000004</v>
      </c>
      <c r="Q59" t="str">
        <f t="shared" si="6"/>
        <v>GPT-4o - A-SwiftUI</v>
      </c>
    </row>
    <row r="60" spans="1:17" x14ac:dyDescent="0.25">
      <c r="L60" s="38" t="s">
        <v>15</v>
      </c>
      <c r="M60" s="38" t="s">
        <v>21</v>
      </c>
      <c r="N60" s="40">
        <f>IFERROR(SUMIFS($E$2:$E$51,$B$2:$B$51,"GPT-4o",$D$2:$D$51,"B")/(SUMIFS($E$2:$E$51,$B$2:$B$51,"GPT-4o",$D$2:$D$51,"B")+SUMIFS($F$2:$F$51,$B$2:$B$51,"GPT-4o",$D$2:$D$51,"B")),0)</f>
        <v>0.375</v>
      </c>
      <c r="O60" s="41">
        <f>IFERROR(SUMIFS($E$2:$E$51,$B$2:$B$51,"GPT-4o",$D$2:$D$51,"B")/(SUMIFS($E$2:$E$51,$B$2:$B$51,"GPT-4o",$D$2:$D$51,"B")+SUMIFS($G$2:$G$51,$B$2:$B$51,"GPT-4o",$D$2:$D$51,"B")),0)</f>
        <v>0.20689655172413793</v>
      </c>
      <c r="P60" s="42">
        <f t="shared" si="5"/>
        <v>0.26666666666666666</v>
      </c>
      <c r="Q60" t="str">
        <f t="shared" si="6"/>
        <v>GPT-4o - B</v>
      </c>
    </row>
    <row r="61" spans="1:17" x14ac:dyDescent="0.25">
      <c r="L61" s="38" t="s">
        <v>15</v>
      </c>
      <c r="M61" s="38" t="s">
        <v>23</v>
      </c>
      <c r="N61" s="40">
        <f>IFERROR(SUMIFS($E$2:$E$51,$B$2:$B$51,"GPT-4o",$D$2:$D$51,"C")/(SUMIFS($E$2:$E$51,$B$2:$B$51,"GPT-4o",$D$2:$D$51,"C")+SUMIFS($F$2:$F$51,$B$2:$B$51,"GPT-4o",$D$2:$D$51,"C")),0)</f>
        <v>0.33333333333333331</v>
      </c>
      <c r="O61" s="41">
        <f>IFERROR(SUMIFS($E$2:$E$51,$B$2:$B$51,"GPT-4o",$D$2:$D$51,"C")/(SUMIFS($E$2:$E$51,$B$2:$B$51,"GPT-4o",$D$2:$D$51,"C")+SUMIFS($G$2:$G$51,$B$2:$B$51,"GPT-4o",$D$2:$D$51,"C")),0)</f>
        <v>0.2413793103448276</v>
      </c>
      <c r="P61" s="42">
        <f t="shared" si="5"/>
        <v>0.28000000000000003</v>
      </c>
      <c r="Q61" t="str">
        <f t="shared" si="6"/>
        <v>GPT-4o - C</v>
      </c>
    </row>
    <row r="62" spans="1:17" x14ac:dyDescent="0.25">
      <c r="L62" s="38" t="s">
        <v>38</v>
      </c>
      <c r="M62" s="38" t="s">
        <v>19</v>
      </c>
      <c r="N62" s="40">
        <f>IFERROR(SUMIFS($E$2:$E$51,$B$2:$B$51,"Grok 4",$D$2:$D$51,"A-General")/(SUMIFS($E$2:$E$51,$B$2:$B$51,"Grok 4",$D$2:$D$51,"A-General")+SUMIFS($F$2:$F$51,$B$2:$B$51,"Grok 4",$D$2:$D$51,"A-General")),0)</f>
        <v>0.48</v>
      </c>
      <c r="O62" s="41">
        <f>IFERROR(SUMIFS($E$2:$E$51,$B$2:$B$51,"Grok 4",$D$2:$D$51,"A-General")/(SUMIFS($E$2:$E$51,$B$2:$B$51,"Grok 4",$D$2:$D$51,"A-General")+SUMIFS($G$2:$G$51,$B$2:$B$51,"Grok 4",$D$2:$D$51,"A-General")),0)</f>
        <v>0.41379310344827586</v>
      </c>
      <c r="P62" s="42">
        <f t="shared" si="5"/>
        <v>0.44444444444444448</v>
      </c>
      <c r="Q62" t="str">
        <f t="shared" si="6"/>
        <v>Grok 4 - A-General</v>
      </c>
    </row>
    <row r="63" spans="1:17" x14ac:dyDescent="0.25">
      <c r="L63" s="38" t="s">
        <v>38</v>
      </c>
      <c r="M63" s="38" t="s">
        <v>17</v>
      </c>
      <c r="N63" s="40">
        <f>IFERROR(SUMIFS($E$2:$E$51,$B$2:$B$51,"Grok 4",$D$2:$D$51,"A-SwiftUI")/(SUMIFS($E$2:$E$51,$B$2:$B$51,"Grok 4",$D$2:$D$51,"A-SwiftUI")+SUMIFS($F$2:$F$51,$B$2:$B$51,"Grok 4",$D$2:$D$51,"A-SwiftUI")),0)</f>
        <v>0.34782608695652173</v>
      </c>
      <c r="O63" s="41">
        <f>IFERROR(SUMIFS($E$2:$E$51,$B$2:$B$51,"Grok 4",$D$2:$D$51,"A-SwiftUI")/(SUMIFS($E$2:$E$51,$B$2:$B$51,"Grok 4",$D$2:$D$51,"A-SwiftUI")+SUMIFS($G$2:$G$51,$B$2:$B$51,"Grok 4",$D$2:$D$51,"A-SwiftUI")),0)</f>
        <v>0.27586206896551724</v>
      </c>
      <c r="P63" s="42">
        <f t="shared" si="5"/>
        <v>0.30769230769230771</v>
      </c>
      <c r="Q63" t="str">
        <f t="shared" si="6"/>
        <v>Grok 4 - A-SwiftUI</v>
      </c>
    </row>
    <row r="64" spans="1:17" x14ac:dyDescent="0.25">
      <c r="L64" s="38" t="s">
        <v>38</v>
      </c>
      <c r="M64" s="38" t="s">
        <v>21</v>
      </c>
      <c r="N64" s="40">
        <f>IFERROR(SUMIFS($E$2:$E$51,$B$2:$B$51,"Grok 4",$D$2:$D$51,"B")/(SUMIFS($E$2:$E$51,$B$2:$B$51,"Grok 4",$D$2:$D$51,"B")+SUMIFS($F$2:$F$51,$B$2:$B$51,"Grok 4",$D$2:$D$51,"B")),0)</f>
        <v>0.55000000000000004</v>
      </c>
      <c r="O64" s="41">
        <f>IFERROR(SUMIFS($E$2:$E$51,$B$2:$B$51,"Grok 4",$D$2:$D$51,"B")/(SUMIFS($E$2:$E$51,$B$2:$B$51,"Grok 4",$D$2:$D$51,"B")+SUMIFS($G$2:$G$51,$B$2:$B$51,"Grok 4",$D$2:$D$51,"B")),0)</f>
        <v>0.37931034482758619</v>
      </c>
      <c r="P64" s="42">
        <f t="shared" si="5"/>
        <v>0.44897959183673469</v>
      </c>
      <c r="Q64" t="str">
        <f t="shared" si="6"/>
        <v>Grok 4 - B</v>
      </c>
    </row>
    <row r="65" spans="12:17" x14ac:dyDescent="0.25">
      <c r="L65" s="38" t="s">
        <v>38</v>
      </c>
      <c r="M65" s="38" t="s">
        <v>23</v>
      </c>
      <c r="N65" s="40">
        <f>IFERROR(SUMIFS($E$2:$E$51,$B$2:$B$51,"Grok 4",$D$2:$D$51,"C")/(SUMIFS($E$2:$E$51,$B$2:$B$51,"Grok 4",$D$2:$D$51,"C")+SUMIFS($F$2:$F$51,$B$2:$B$51,"Grok 4",$D$2:$D$51,"C")),0)</f>
        <v>0.48</v>
      </c>
      <c r="O65" s="41">
        <f>IFERROR(SUMIFS($E$2:$E$51,$B$2:$B$51,"Grok 4",$D$2:$D$51,"C")/(SUMIFS($E$2:$E$51,$B$2:$B$51,"Grok 4",$D$2:$D$51,"C")+SUMIFS($G$2:$G$51,$B$2:$B$51,"Grok 4",$D$2:$D$51,"C")),0)</f>
        <v>0.41379310344827586</v>
      </c>
      <c r="P65" s="42">
        <f t="shared" si="5"/>
        <v>0.44444444444444448</v>
      </c>
      <c r="Q65" t="str">
        <f t="shared" si="6"/>
        <v>Grok 4 - C</v>
      </c>
    </row>
  </sheetData>
  <conditionalFormatting sqref="J2:L49">
    <cfRule type="colorScale" priority="3">
      <colorScale>
        <cfvo type="num" val="0"/>
        <cfvo type="num" val="0.5"/>
        <cfvo type="num" val="1"/>
        <color rgb="FFFFC7CE"/>
        <color rgb="FFFFEB9C"/>
        <color rgb="FFC6EFCE"/>
      </colorScale>
    </cfRule>
  </conditionalFormatting>
  <conditionalFormatting sqref="M2:N49">
    <cfRule type="cellIs" dxfId="9" priority="1" operator="equal">
      <formula>TRUE</formula>
    </cfRule>
    <cfRule type="cellIs" dxfId="8" priority="2" operator="equal">
      <formula>FALSE</formula>
    </cfRule>
  </conditionalFormatting>
  <dataValidations count="3">
    <dataValidation showInputMessage="1" showErrorMessage="1" sqref="C2:C49" xr:uid="{00000000-0002-0000-0100-000000000000}"/>
    <dataValidation type="list" showInputMessage="1" showErrorMessage="1" sqref="B2:B49" xr:uid="{00000000-0002-0000-0100-000001000000}">
      <formula1>"GPT-4o,Claude 3.5,Grok 4"</formula1>
    </dataValidation>
    <dataValidation type="list" showInputMessage="1" showErrorMessage="1" sqref="D2:D49" xr:uid="{00000000-0002-0000-0100-000002000000}">
      <formula1>"A-SwiftUI,A-General,B,C"</formula1>
    </dataValidation>
  </dataValidations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41"/>
  <sheetViews>
    <sheetView zoomScale="85" zoomScaleNormal="85" workbookViewId="0">
      <selection activeCell="R21" sqref="R21"/>
    </sheetView>
  </sheetViews>
  <sheetFormatPr baseColWidth="10" defaultRowHeight="15" x14ac:dyDescent="0.25"/>
  <cols>
    <col min="1" max="1" width="15.85546875" bestFit="1" customWidth="1"/>
    <col min="2" max="2" width="14.85546875" customWidth="1"/>
    <col min="3" max="3" width="19.140625" customWidth="1"/>
    <col min="4" max="4" width="30.85546875" customWidth="1"/>
    <col min="7" max="7" width="11.7109375" customWidth="1"/>
    <col min="12" max="12" width="20.85546875" customWidth="1"/>
    <col min="13" max="13" width="16.42578125" bestFit="1" customWidth="1"/>
    <col min="14" max="14" width="13.42578125" bestFit="1" customWidth="1"/>
  </cols>
  <sheetData>
    <row r="1" spans="1:14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</row>
    <row r="2" spans="1:14" x14ac:dyDescent="0.25">
      <c r="A2" s="20" t="s">
        <v>102</v>
      </c>
      <c r="B2" s="11" t="s">
        <v>15</v>
      </c>
      <c r="C2" s="11" t="s">
        <v>103</v>
      </c>
      <c r="D2" s="11" t="s">
        <v>17</v>
      </c>
      <c r="E2" s="11">
        <v>4</v>
      </c>
      <c r="F2" s="11">
        <v>1</v>
      </c>
      <c r="G2" s="11">
        <v>3</v>
      </c>
      <c r="H2" s="11">
        <v>5</v>
      </c>
      <c r="I2" s="11">
        <v>7</v>
      </c>
      <c r="J2" s="11">
        <f t="shared" ref="J2:J25" si="0">IFERROR(E2/(E2+F2),"")</f>
        <v>0.8</v>
      </c>
      <c r="K2" s="11">
        <f t="shared" ref="K2:K25" si="1">IFERROR(E2/(E2+G2),"")</f>
        <v>0.5714285714285714</v>
      </c>
      <c r="L2" s="11">
        <f t="shared" ref="L2:L25" si="2">IFERROR(2*J2*K2/(J2+K2),"")</f>
        <v>0.66666666666666663</v>
      </c>
      <c r="M2" s="11" t="b">
        <f t="shared" ref="M2:M25" si="3">H2=(E2+F2)</f>
        <v>1</v>
      </c>
      <c r="N2" s="11" t="b">
        <f t="shared" ref="N2:N25" si="4">I2=(E2+G2)</f>
        <v>1</v>
      </c>
    </row>
    <row r="3" spans="1:14" x14ac:dyDescent="0.25">
      <c r="A3" s="11" t="s">
        <v>102</v>
      </c>
      <c r="B3" s="11" t="s">
        <v>15</v>
      </c>
      <c r="C3" s="11" t="s">
        <v>104</v>
      </c>
      <c r="D3" s="11" t="s">
        <v>19</v>
      </c>
      <c r="E3" s="11">
        <v>4</v>
      </c>
      <c r="F3" s="11">
        <v>3</v>
      </c>
      <c r="G3" s="11">
        <v>3</v>
      </c>
      <c r="H3" s="11">
        <v>7</v>
      </c>
      <c r="I3" s="11">
        <v>7</v>
      </c>
      <c r="J3" s="11">
        <f t="shared" si="0"/>
        <v>0.5714285714285714</v>
      </c>
      <c r="K3" s="11">
        <f t="shared" si="1"/>
        <v>0.5714285714285714</v>
      </c>
      <c r="L3" s="11">
        <f t="shared" si="2"/>
        <v>0.5714285714285714</v>
      </c>
      <c r="M3" s="11" t="b">
        <f t="shared" si="3"/>
        <v>1</v>
      </c>
      <c r="N3" s="11" t="b">
        <f t="shared" si="4"/>
        <v>1</v>
      </c>
    </row>
    <row r="4" spans="1:14" x14ac:dyDescent="0.25">
      <c r="A4" s="11" t="s">
        <v>102</v>
      </c>
      <c r="B4" s="11" t="s">
        <v>15</v>
      </c>
      <c r="C4" s="11" t="s">
        <v>105</v>
      </c>
      <c r="D4" s="11" t="s">
        <v>21</v>
      </c>
      <c r="E4" s="11">
        <v>3</v>
      </c>
      <c r="F4" s="11">
        <v>1</v>
      </c>
      <c r="G4" s="11">
        <v>4</v>
      </c>
      <c r="H4" s="11">
        <v>4</v>
      </c>
      <c r="I4" s="11">
        <v>7</v>
      </c>
      <c r="J4" s="11">
        <f t="shared" si="0"/>
        <v>0.75</v>
      </c>
      <c r="K4" s="11">
        <f t="shared" si="1"/>
        <v>0.42857142857142855</v>
      </c>
      <c r="L4" s="11">
        <f t="shared" si="2"/>
        <v>0.54545454545454541</v>
      </c>
      <c r="M4" s="11" t="b">
        <f t="shared" si="3"/>
        <v>1</v>
      </c>
      <c r="N4" s="11" t="b">
        <f t="shared" si="4"/>
        <v>1</v>
      </c>
    </row>
    <row r="5" spans="1:14" ht="15.75" customHeight="1" thickBot="1" x14ac:dyDescent="0.3">
      <c r="A5" s="13" t="s">
        <v>102</v>
      </c>
      <c r="B5" s="13" t="s">
        <v>15</v>
      </c>
      <c r="C5" s="13" t="s">
        <v>106</v>
      </c>
      <c r="D5" s="13" t="s">
        <v>23</v>
      </c>
      <c r="E5" s="13">
        <v>3</v>
      </c>
      <c r="F5" s="13">
        <v>2</v>
      </c>
      <c r="G5" s="13">
        <v>4</v>
      </c>
      <c r="H5" s="13">
        <v>5</v>
      </c>
      <c r="I5" s="13">
        <v>7</v>
      </c>
      <c r="J5" s="13">
        <f t="shared" si="0"/>
        <v>0.6</v>
      </c>
      <c r="K5" s="13">
        <f t="shared" si="1"/>
        <v>0.42857142857142855</v>
      </c>
      <c r="L5" s="13">
        <f t="shared" si="2"/>
        <v>0.5</v>
      </c>
      <c r="M5" s="13" t="b">
        <f t="shared" si="3"/>
        <v>1</v>
      </c>
      <c r="N5" s="13" t="b">
        <f t="shared" si="4"/>
        <v>1</v>
      </c>
    </row>
    <row r="6" spans="1:14" x14ac:dyDescent="0.25">
      <c r="A6" s="12" t="s">
        <v>102</v>
      </c>
      <c r="B6" s="12" t="s">
        <v>25</v>
      </c>
      <c r="C6" s="12" t="s">
        <v>107</v>
      </c>
      <c r="D6" s="12" t="s">
        <v>17</v>
      </c>
      <c r="E6" s="12">
        <v>6</v>
      </c>
      <c r="F6" s="12">
        <v>4</v>
      </c>
      <c r="G6" s="12">
        <v>1</v>
      </c>
      <c r="H6" s="12">
        <v>10</v>
      </c>
      <c r="I6" s="12">
        <v>7</v>
      </c>
      <c r="J6" s="12">
        <f t="shared" si="0"/>
        <v>0.6</v>
      </c>
      <c r="K6" s="12">
        <f t="shared" si="1"/>
        <v>0.8571428571428571</v>
      </c>
      <c r="L6" s="12">
        <f t="shared" si="2"/>
        <v>0.70588235294117641</v>
      </c>
      <c r="M6" s="12" t="b">
        <f t="shared" si="3"/>
        <v>1</v>
      </c>
      <c r="N6" s="12" t="b">
        <f t="shared" si="4"/>
        <v>1</v>
      </c>
    </row>
    <row r="7" spans="1:14" x14ac:dyDescent="0.25">
      <c r="A7" s="11" t="s">
        <v>102</v>
      </c>
      <c r="B7" s="11" t="s">
        <v>25</v>
      </c>
      <c r="C7" s="11" t="s">
        <v>108</v>
      </c>
      <c r="D7" s="11" t="s">
        <v>19</v>
      </c>
      <c r="E7" s="11">
        <v>3</v>
      </c>
      <c r="F7" s="11">
        <v>7</v>
      </c>
      <c r="G7" s="11">
        <v>4</v>
      </c>
      <c r="H7" s="11">
        <v>10</v>
      </c>
      <c r="I7" s="11">
        <v>7</v>
      </c>
      <c r="J7" s="11">
        <f t="shared" si="0"/>
        <v>0.3</v>
      </c>
      <c r="K7" s="11">
        <f t="shared" si="1"/>
        <v>0.42857142857142855</v>
      </c>
      <c r="L7" s="11">
        <f t="shared" si="2"/>
        <v>0.3529411764705882</v>
      </c>
      <c r="M7" s="11" t="b">
        <f t="shared" si="3"/>
        <v>1</v>
      </c>
      <c r="N7" s="11" t="b">
        <f t="shared" si="4"/>
        <v>1</v>
      </c>
    </row>
    <row r="8" spans="1:14" x14ac:dyDescent="0.25">
      <c r="A8" s="11" t="s">
        <v>102</v>
      </c>
      <c r="B8" s="11" t="s">
        <v>25</v>
      </c>
      <c r="C8" s="11" t="s">
        <v>109</v>
      </c>
      <c r="D8" s="11" t="s">
        <v>21</v>
      </c>
      <c r="E8" s="11">
        <v>2</v>
      </c>
      <c r="F8" s="11">
        <v>3</v>
      </c>
      <c r="G8" s="11">
        <v>5</v>
      </c>
      <c r="H8" s="11">
        <v>5</v>
      </c>
      <c r="I8" s="11">
        <v>7</v>
      </c>
      <c r="J8" s="11">
        <f t="shared" si="0"/>
        <v>0.4</v>
      </c>
      <c r="K8" s="11">
        <f t="shared" si="1"/>
        <v>0.2857142857142857</v>
      </c>
      <c r="L8" s="11">
        <f t="shared" si="2"/>
        <v>0.33333333333333331</v>
      </c>
      <c r="M8" s="11" t="b">
        <f t="shared" si="3"/>
        <v>1</v>
      </c>
      <c r="N8" s="11" t="b">
        <f t="shared" si="4"/>
        <v>1</v>
      </c>
    </row>
    <row r="9" spans="1:14" ht="15.75" customHeight="1" thickBot="1" x14ac:dyDescent="0.3">
      <c r="A9" s="13" t="s">
        <v>102</v>
      </c>
      <c r="B9" s="13" t="s">
        <v>25</v>
      </c>
      <c r="C9" s="13" t="s">
        <v>110</v>
      </c>
      <c r="D9" s="13" t="s">
        <v>23</v>
      </c>
      <c r="E9" s="13">
        <v>5</v>
      </c>
      <c r="F9" s="13">
        <v>4</v>
      </c>
      <c r="G9" s="13">
        <v>2</v>
      </c>
      <c r="H9" s="13">
        <v>9</v>
      </c>
      <c r="I9" s="13">
        <v>7</v>
      </c>
      <c r="J9" s="13">
        <f t="shared" si="0"/>
        <v>0.55555555555555558</v>
      </c>
      <c r="K9" s="13">
        <f t="shared" si="1"/>
        <v>0.7142857142857143</v>
      </c>
      <c r="L9" s="13">
        <f t="shared" si="2"/>
        <v>0.62500000000000011</v>
      </c>
      <c r="M9" s="13" t="b">
        <f t="shared" si="3"/>
        <v>1</v>
      </c>
      <c r="N9" s="13" t="b">
        <f t="shared" si="4"/>
        <v>1</v>
      </c>
    </row>
    <row r="10" spans="1:14" x14ac:dyDescent="0.25">
      <c r="A10" s="12" t="s">
        <v>102</v>
      </c>
      <c r="B10" s="12" t="s">
        <v>38</v>
      </c>
      <c r="C10" s="12" t="s">
        <v>111</v>
      </c>
      <c r="D10" s="12" t="s">
        <v>17</v>
      </c>
      <c r="E10" s="12">
        <v>3</v>
      </c>
      <c r="F10" s="12">
        <v>4</v>
      </c>
      <c r="G10" s="12">
        <v>4</v>
      </c>
      <c r="H10" s="12">
        <v>7</v>
      </c>
      <c r="I10" s="12">
        <v>7</v>
      </c>
      <c r="J10" s="12">
        <f t="shared" si="0"/>
        <v>0.42857142857142855</v>
      </c>
      <c r="K10" s="12">
        <f t="shared" si="1"/>
        <v>0.42857142857142855</v>
      </c>
      <c r="L10" s="12">
        <f t="shared" si="2"/>
        <v>0.42857142857142855</v>
      </c>
      <c r="M10" s="12" t="b">
        <f t="shared" si="3"/>
        <v>1</v>
      </c>
      <c r="N10" s="12" t="b">
        <f t="shared" si="4"/>
        <v>1</v>
      </c>
    </row>
    <row r="11" spans="1:14" x14ac:dyDescent="0.25">
      <c r="A11" s="11" t="s">
        <v>102</v>
      </c>
      <c r="B11" s="11" t="s">
        <v>38</v>
      </c>
      <c r="C11" s="11" t="s">
        <v>112</v>
      </c>
      <c r="D11" s="11" t="s">
        <v>19</v>
      </c>
      <c r="E11" s="11">
        <v>4</v>
      </c>
      <c r="F11" s="11">
        <v>3</v>
      </c>
      <c r="G11" s="11">
        <v>3</v>
      </c>
      <c r="H11" s="11">
        <v>7</v>
      </c>
      <c r="I11" s="11">
        <v>7</v>
      </c>
      <c r="J11" s="11">
        <f t="shared" si="0"/>
        <v>0.5714285714285714</v>
      </c>
      <c r="K11" s="11">
        <f t="shared" si="1"/>
        <v>0.5714285714285714</v>
      </c>
      <c r="L11" s="11">
        <f t="shared" si="2"/>
        <v>0.5714285714285714</v>
      </c>
      <c r="M11" s="11" t="b">
        <f t="shared" si="3"/>
        <v>1</v>
      </c>
      <c r="N11" s="11" t="b">
        <f t="shared" si="4"/>
        <v>1</v>
      </c>
    </row>
    <row r="12" spans="1:14" x14ac:dyDescent="0.25">
      <c r="A12" s="11" t="s">
        <v>102</v>
      </c>
      <c r="B12" s="11" t="s">
        <v>38</v>
      </c>
      <c r="C12" s="11" t="s">
        <v>113</v>
      </c>
      <c r="D12" s="11" t="s">
        <v>21</v>
      </c>
      <c r="E12" s="11">
        <v>2</v>
      </c>
      <c r="F12" s="11">
        <v>2</v>
      </c>
      <c r="G12" s="11">
        <v>5</v>
      </c>
      <c r="H12" s="11">
        <v>4</v>
      </c>
      <c r="I12" s="11">
        <v>7</v>
      </c>
      <c r="J12" s="11">
        <f t="shared" si="0"/>
        <v>0.5</v>
      </c>
      <c r="K12" s="11">
        <f t="shared" si="1"/>
        <v>0.2857142857142857</v>
      </c>
      <c r="L12" s="11">
        <f t="shared" si="2"/>
        <v>0.36363636363636365</v>
      </c>
      <c r="M12" s="11" t="b">
        <f t="shared" si="3"/>
        <v>1</v>
      </c>
      <c r="N12" s="11" t="b">
        <f t="shared" si="4"/>
        <v>1</v>
      </c>
    </row>
    <row r="13" spans="1:14" ht="15.75" customHeight="1" thickBot="1" x14ac:dyDescent="0.3">
      <c r="A13" s="13" t="s">
        <v>102</v>
      </c>
      <c r="B13" s="13" t="s">
        <v>38</v>
      </c>
      <c r="C13" s="13" t="s">
        <v>114</v>
      </c>
      <c r="D13" s="13" t="s">
        <v>23</v>
      </c>
      <c r="E13" s="13">
        <v>4</v>
      </c>
      <c r="F13" s="13">
        <v>3</v>
      </c>
      <c r="G13" s="13">
        <v>3</v>
      </c>
      <c r="H13" s="13">
        <v>7</v>
      </c>
      <c r="I13" s="13">
        <v>7</v>
      </c>
      <c r="J13" s="13">
        <f t="shared" si="0"/>
        <v>0.5714285714285714</v>
      </c>
      <c r="K13" s="13">
        <f t="shared" si="1"/>
        <v>0.5714285714285714</v>
      </c>
      <c r="L13" s="13">
        <f t="shared" si="2"/>
        <v>0.5714285714285714</v>
      </c>
      <c r="M13" s="13" t="b">
        <f t="shared" si="3"/>
        <v>1</v>
      </c>
      <c r="N13" s="13" t="b">
        <f t="shared" si="4"/>
        <v>1</v>
      </c>
    </row>
    <row r="14" spans="1:14" x14ac:dyDescent="0.25">
      <c r="A14" s="22" t="s">
        <v>115</v>
      </c>
      <c r="B14" s="12" t="s">
        <v>15</v>
      </c>
      <c r="C14" s="12" t="s">
        <v>116</v>
      </c>
      <c r="D14" s="12" t="s">
        <v>17</v>
      </c>
      <c r="E14" s="12">
        <v>1</v>
      </c>
      <c r="F14" s="12">
        <v>4</v>
      </c>
      <c r="G14" s="12">
        <v>3</v>
      </c>
      <c r="H14" s="12">
        <v>5</v>
      </c>
      <c r="I14" s="12">
        <v>4</v>
      </c>
      <c r="J14" s="12">
        <f t="shared" si="0"/>
        <v>0.2</v>
      </c>
      <c r="K14" s="12">
        <f t="shared" si="1"/>
        <v>0.25</v>
      </c>
      <c r="L14" s="12">
        <f t="shared" si="2"/>
        <v>0.22222222222222224</v>
      </c>
      <c r="M14" s="12" t="b">
        <f t="shared" si="3"/>
        <v>1</v>
      </c>
      <c r="N14" s="12" t="b">
        <f t="shared" si="4"/>
        <v>1</v>
      </c>
    </row>
    <row r="15" spans="1:14" x14ac:dyDescent="0.25">
      <c r="A15" s="11" t="s">
        <v>115</v>
      </c>
      <c r="B15" s="11" t="s">
        <v>15</v>
      </c>
      <c r="C15" s="11" t="s">
        <v>117</v>
      </c>
      <c r="D15" s="11" t="s">
        <v>19</v>
      </c>
      <c r="E15" s="11">
        <v>0</v>
      </c>
      <c r="F15" s="11">
        <v>6</v>
      </c>
      <c r="G15" s="11">
        <v>4</v>
      </c>
      <c r="H15" s="11">
        <v>6</v>
      </c>
      <c r="I15" s="11">
        <v>4</v>
      </c>
      <c r="J15" s="11">
        <f t="shared" si="0"/>
        <v>0</v>
      </c>
      <c r="K15" s="11">
        <f t="shared" si="1"/>
        <v>0</v>
      </c>
      <c r="L15" s="11" t="str">
        <f t="shared" si="2"/>
        <v/>
      </c>
      <c r="M15" s="11" t="b">
        <f t="shared" si="3"/>
        <v>1</v>
      </c>
      <c r="N15" s="11" t="b">
        <f t="shared" si="4"/>
        <v>1</v>
      </c>
    </row>
    <row r="16" spans="1:14" x14ac:dyDescent="0.25">
      <c r="A16" s="11" t="s">
        <v>115</v>
      </c>
      <c r="B16" s="11" t="s">
        <v>15</v>
      </c>
      <c r="C16" s="11" t="s">
        <v>118</v>
      </c>
      <c r="D16" s="11" t="s">
        <v>21</v>
      </c>
      <c r="E16" s="11">
        <v>2</v>
      </c>
      <c r="F16" s="11">
        <v>2</v>
      </c>
      <c r="G16" s="11">
        <v>2</v>
      </c>
      <c r="H16" s="11">
        <v>4</v>
      </c>
      <c r="I16" s="11">
        <v>4</v>
      </c>
      <c r="J16" s="11">
        <f t="shared" si="0"/>
        <v>0.5</v>
      </c>
      <c r="K16" s="11">
        <f t="shared" si="1"/>
        <v>0.5</v>
      </c>
      <c r="L16" s="11">
        <f t="shared" si="2"/>
        <v>0.5</v>
      </c>
      <c r="M16" s="11" t="b">
        <f t="shared" si="3"/>
        <v>1</v>
      </c>
      <c r="N16" s="11" t="b">
        <f t="shared" si="4"/>
        <v>1</v>
      </c>
    </row>
    <row r="17" spans="1:17" ht="15.75" customHeight="1" thickBot="1" x14ac:dyDescent="0.3">
      <c r="A17" s="13" t="s">
        <v>115</v>
      </c>
      <c r="B17" s="13" t="s">
        <v>15</v>
      </c>
      <c r="C17" s="13" t="s">
        <v>119</v>
      </c>
      <c r="D17" s="13" t="s">
        <v>23</v>
      </c>
      <c r="E17" s="13">
        <v>1</v>
      </c>
      <c r="F17" s="13">
        <v>5</v>
      </c>
      <c r="G17" s="13">
        <v>3</v>
      </c>
      <c r="H17" s="13">
        <v>6</v>
      </c>
      <c r="I17" s="13">
        <v>4</v>
      </c>
      <c r="J17" s="13">
        <f t="shared" si="0"/>
        <v>0.16666666666666666</v>
      </c>
      <c r="K17" s="13">
        <f t="shared" si="1"/>
        <v>0.25</v>
      </c>
      <c r="L17" s="13">
        <f t="shared" si="2"/>
        <v>0.2</v>
      </c>
      <c r="M17" s="13" t="b">
        <f t="shared" si="3"/>
        <v>1</v>
      </c>
      <c r="N17" s="13" t="b">
        <f t="shared" si="4"/>
        <v>1</v>
      </c>
    </row>
    <row r="18" spans="1:17" x14ac:dyDescent="0.25">
      <c r="A18" s="12" t="s">
        <v>115</v>
      </c>
      <c r="B18" s="12" t="s">
        <v>25</v>
      </c>
      <c r="C18" s="12" t="s">
        <v>120</v>
      </c>
      <c r="D18" s="12" t="s">
        <v>17</v>
      </c>
      <c r="E18" s="12">
        <v>0</v>
      </c>
      <c r="F18" s="12">
        <v>8</v>
      </c>
      <c r="G18" s="12">
        <v>4</v>
      </c>
      <c r="H18" s="12">
        <v>8</v>
      </c>
      <c r="I18" s="12">
        <v>4</v>
      </c>
      <c r="J18" s="12">
        <f t="shared" si="0"/>
        <v>0</v>
      </c>
      <c r="K18" s="12">
        <f t="shared" si="1"/>
        <v>0</v>
      </c>
      <c r="L18" s="12" t="str">
        <f t="shared" si="2"/>
        <v/>
      </c>
      <c r="M18" s="12" t="b">
        <f t="shared" si="3"/>
        <v>1</v>
      </c>
      <c r="N18" s="12" t="b">
        <f t="shared" si="4"/>
        <v>1</v>
      </c>
    </row>
    <row r="19" spans="1:17" x14ac:dyDescent="0.25">
      <c r="A19" s="11" t="s">
        <v>115</v>
      </c>
      <c r="B19" s="11" t="s">
        <v>25</v>
      </c>
      <c r="C19" s="11" t="s">
        <v>121</v>
      </c>
      <c r="D19" s="11" t="s">
        <v>19</v>
      </c>
      <c r="E19" s="11">
        <v>0</v>
      </c>
      <c r="F19" s="11">
        <v>8</v>
      </c>
      <c r="G19" s="11">
        <v>4</v>
      </c>
      <c r="H19" s="11">
        <v>8</v>
      </c>
      <c r="I19" s="11">
        <v>4</v>
      </c>
      <c r="J19" s="11">
        <f t="shared" si="0"/>
        <v>0</v>
      </c>
      <c r="K19" s="11">
        <f t="shared" si="1"/>
        <v>0</v>
      </c>
      <c r="L19" s="11" t="str">
        <f t="shared" si="2"/>
        <v/>
      </c>
      <c r="M19" s="11" t="b">
        <f t="shared" si="3"/>
        <v>1</v>
      </c>
      <c r="N19" s="11" t="b">
        <f t="shared" si="4"/>
        <v>1</v>
      </c>
    </row>
    <row r="20" spans="1:17" x14ac:dyDescent="0.25">
      <c r="A20" s="11" t="s">
        <v>115</v>
      </c>
      <c r="B20" s="11" t="s">
        <v>25</v>
      </c>
      <c r="C20" s="11" t="s">
        <v>122</v>
      </c>
      <c r="D20" s="11" t="s">
        <v>21</v>
      </c>
      <c r="E20" s="11">
        <v>1</v>
      </c>
      <c r="F20" s="11">
        <v>3</v>
      </c>
      <c r="G20" s="11">
        <v>3</v>
      </c>
      <c r="H20" s="11">
        <v>4</v>
      </c>
      <c r="I20" s="11">
        <v>4</v>
      </c>
      <c r="J20" s="11">
        <f t="shared" si="0"/>
        <v>0.25</v>
      </c>
      <c r="K20" s="11">
        <f t="shared" si="1"/>
        <v>0.25</v>
      </c>
      <c r="L20" s="11">
        <f t="shared" si="2"/>
        <v>0.25</v>
      </c>
      <c r="M20" s="11" t="b">
        <f t="shared" si="3"/>
        <v>1</v>
      </c>
      <c r="N20" s="11" t="b">
        <f t="shared" si="4"/>
        <v>1</v>
      </c>
    </row>
    <row r="21" spans="1:17" ht="15.75" customHeight="1" thickBot="1" x14ac:dyDescent="0.3">
      <c r="A21" s="13" t="s">
        <v>115</v>
      </c>
      <c r="B21" s="13" t="s">
        <v>25</v>
      </c>
      <c r="C21" s="13" t="s">
        <v>123</v>
      </c>
      <c r="D21" s="13" t="s">
        <v>23</v>
      </c>
      <c r="E21" s="13">
        <v>1</v>
      </c>
      <c r="F21" s="13">
        <v>7</v>
      </c>
      <c r="G21" s="13">
        <v>3</v>
      </c>
      <c r="H21" s="13">
        <v>8</v>
      </c>
      <c r="I21" s="13">
        <v>4</v>
      </c>
      <c r="J21" s="13">
        <f t="shared" si="0"/>
        <v>0.125</v>
      </c>
      <c r="K21" s="13">
        <f t="shared" si="1"/>
        <v>0.25</v>
      </c>
      <c r="L21" s="13">
        <f t="shared" si="2"/>
        <v>0.16666666666666666</v>
      </c>
      <c r="M21" s="13" t="b">
        <f t="shared" si="3"/>
        <v>1</v>
      </c>
      <c r="N21" s="13" t="b">
        <f t="shared" si="4"/>
        <v>1</v>
      </c>
    </row>
    <row r="22" spans="1:17" x14ac:dyDescent="0.25">
      <c r="A22" s="12" t="s">
        <v>115</v>
      </c>
      <c r="B22" s="12" t="s">
        <v>38</v>
      </c>
      <c r="C22" s="12" t="s">
        <v>124</v>
      </c>
      <c r="D22" s="12" t="s">
        <v>17</v>
      </c>
      <c r="E22" s="12">
        <v>1</v>
      </c>
      <c r="F22" s="12">
        <v>4</v>
      </c>
      <c r="G22" s="12">
        <v>3</v>
      </c>
      <c r="H22" s="12">
        <v>5</v>
      </c>
      <c r="I22" s="12">
        <v>4</v>
      </c>
      <c r="J22" s="12">
        <f t="shared" si="0"/>
        <v>0.2</v>
      </c>
      <c r="K22" s="12">
        <f t="shared" si="1"/>
        <v>0.25</v>
      </c>
      <c r="L22" s="12">
        <f t="shared" si="2"/>
        <v>0.22222222222222224</v>
      </c>
      <c r="M22" s="12" t="b">
        <f t="shared" si="3"/>
        <v>1</v>
      </c>
      <c r="N22" s="12" t="b">
        <f t="shared" si="4"/>
        <v>1</v>
      </c>
    </row>
    <row r="23" spans="1:17" x14ac:dyDescent="0.25">
      <c r="A23" s="11" t="s">
        <v>115</v>
      </c>
      <c r="B23" s="11" t="s">
        <v>38</v>
      </c>
      <c r="C23" s="11" t="s">
        <v>125</v>
      </c>
      <c r="D23" s="11" t="s">
        <v>19</v>
      </c>
      <c r="E23" s="11">
        <v>3</v>
      </c>
      <c r="F23" s="11">
        <v>3</v>
      </c>
      <c r="G23" s="11">
        <v>1</v>
      </c>
      <c r="H23" s="11">
        <v>6</v>
      </c>
      <c r="I23" s="11">
        <v>4</v>
      </c>
      <c r="J23" s="11">
        <f t="shared" si="0"/>
        <v>0.5</v>
      </c>
      <c r="K23" s="11">
        <f t="shared" si="1"/>
        <v>0.75</v>
      </c>
      <c r="L23" s="11">
        <f t="shared" si="2"/>
        <v>0.6</v>
      </c>
      <c r="M23" s="11" t="b">
        <f t="shared" si="3"/>
        <v>1</v>
      </c>
      <c r="N23" s="11" t="b">
        <f t="shared" si="4"/>
        <v>1</v>
      </c>
    </row>
    <row r="24" spans="1:17" x14ac:dyDescent="0.25">
      <c r="A24" s="11" t="s">
        <v>115</v>
      </c>
      <c r="B24" s="11" t="s">
        <v>38</v>
      </c>
      <c r="C24" s="11" t="s">
        <v>126</v>
      </c>
      <c r="D24" s="11" t="s">
        <v>21</v>
      </c>
      <c r="E24" s="11">
        <v>1</v>
      </c>
      <c r="F24" s="11">
        <v>4</v>
      </c>
      <c r="G24" s="11">
        <v>3</v>
      </c>
      <c r="H24" s="11">
        <v>5</v>
      </c>
      <c r="I24" s="11">
        <v>4</v>
      </c>
      <c r="J24" s="11">
        <f t="shared" si="0"/>
        <v>0.2</v>
      </c>
      <c r="K24" s="11">
        <f t="shared" si="1"/>
        <v>0.25</v>
      </c>
      <c r="L24" s="11">
        <f t="shared" si="2"/>
        <v>0.22222222222222224</v>
      </c>
      <c r="M24" s="11" t="b">
        <f t="shared" si="3"/>
        <v>1</v>
      </c>
      <c r="N24" s="11" t="b">
        <f t="shared" si="4"/>
        <v>1</v>
      </c>
    </row>
    <row r="25" spans="1:17" x14ac:dyDescent="0.25">
      <c r="A25" s="11" t="s">
        <v>115</v>
      </c>
      <c r="B25" s="11" t="s">
        <v>38</v>
      </c>
      <c r="C25" s="11" t="s">
        <v>127</v>
      </c>
      <c r="D25" s="11" t="s">
        <v>23</v>
      </c>
      <c r="E25" s="11">
        <v>2</v>
      </c>
      <c r="F25" s="11">
        <v>5</v>
      </c>
      <c r="G25" s="11">
        <v>2</v>
      </c>
      <c r="H25" s="11">
        <v>7</v>
      </c>
      <c r="I25" s="11">
        <v>4</v>
      </c>
      <c r="J25" s="11">
        <f t="shared" si="0"/>
        <v>0.2857142857142857</v>
      </c>
      <c r="K25" s="11">
        <f t="shared" si="1"/>
        <v>0.5</v>
      </c>
      <c r="L25" s="11">
        <f t="shared" si="2"/>
        <v>0.36363636363636365</v>
      </c>
      <c r="M25" s="11" t="b">
        <f t="shared" si="3"/>
        <v>1</v>
      </c>
      <c r="N25" s="11" t="b">
        <f t="shared" si="4"/>
        <v>1</v>
      </c>
    </row>
    <row r="26" spans="1:17" x14ac:dyDescent="0.25">
      <c r="A26" s="23" t="s">
        <v>85</v>
      </c>
      <c r="B26" s="23"/>
      <c r="C26" s="23"/>
      <c r="D26" s="23"/>
      <c r="E26" s="23"/>
      <c r="F26" s="23"/>
      <c r="G26" s="23"/>
      <c r="H26" s="23"/>
      <c r="I26" s="23"/>
      <c r="J26" s="23">
        <f>IF(SUM(E2:E25)+SUM(F2:F25)=0,0,SUM(E2:E25)/(SUM(E2:E25)+SUM(F2:F25)))</f>
        <v>0.36842105263157893</v>
      </c>
      <c r="K26" s="23">
        <f>IF(SUM(E2:E25)+SUM(G2:G25)=0,0,SUM(E2:E25)/(SUM(E2:E25)+SUM(G2:G25)))</f>
        <v>0.42424242424242425</v>
      </c>
      <c r="L26" s="23">
        <f>IF((J26+K26)=0,0,2*J26*K26/(J26+K26))</f>
        <v>0.39436619718309862</v>
      </c>
      <c r="M26" s="23"/>
      <c r="N26" s="23"/>
    </row>
    <row r="28" spans="1:17" x14ac:dyDescent="0.25">
      <c r="A28" s="34" t="s">
        <v>86</v>
      </c>
      <c r="F28" s="34" t="s">
        <v>87</v>
      </c>
      <c r="L28" s="34" t="s">
        <v>88</v>
      </c>
    </row>
    <row r="29" spans="1:17" x14ac:dyDescent="0.25">
      <c r="A29" s="35" t="s">
        <v>1</v>
      </c>
      <c r="B29" s="35" t="s">
        <v>9</v>
      </c>
      <c r="C29" s="35" t="s">
        <v>10</v>
      </c>
      <c r="D29" s="35" t="s">
        <v>11</v>
      </c>
      <c r="F29" s="35" t="s">
        <v>3</v>
      </c>
      <c r="G29" s="35" t="s">
        <v>9</v>
      </c>
      <c r="H29" s="35" t="s">
        <v>10</v>
      </c>
      <c r="I29" s="35" t="s">
        <v>11</v>
      </c>
      <c r="L29" s="35" t="s">
        <v>1</v>
      </c>
      <c r="M29" s="35" t="s">
        <v>3</v>
      </c>
      <c r="N29" s="35" t="s">
        <v>9</v>
      </c>
      <c r="O29" s="35" t="s">
        <v>10</v>
      </c>
      <c r="P29" s="35" t="s">
        <v>11</v>
      </c>
      <c r="Q29" t="s">
        <v>89</v>
      </c>
    </row>
    <row r="30" spans="1:17" x14ac:dyDescent="0.25">
      <c r="A30" s="36" t="s">
        <v>15</v>
      </c>
      <c r="B30" s="40">
        <f>IFERROR(SUMIFS($E$2:$E$27,$B$2:$B$27,"GPT-4o")/(SUMIFS($E$2:$E$27,$B$2:$B$27,"GPT-4o")+SUMIFS($F$2:$F$27,$B$2:$B$27,"GPT-4o")),0)</f>
        <v>0.42857142857142855</v>
      </c>
      <c r="C30" s="41">
        <f>IFERROR(SUMIFS($E$2:$E$27,$B$2:$B$27,"GPT-4o")/(SUMIFS($E$2:$E$27,$B$2:$B$27,"GPT-4o")+SUMIFS($G$2:$G$27,$B$2:$B$27,"GPT-4o")),0)</f>
        <v>0.40909090909090912</v>
      </c>
      <c r="D30" s="42">
        <f>IFERROR(2*B30*C30/(B30+C30),0)</f>
        <v>0.41860465116279072</v>
      </c>
      <c r="F30" s="37" t="s">
        <v>17</v>
      </c>
      <c r="G30" s="40">
        <f>IFERROR(SUMIFS($E$2:$E$27,$D$2:$D$27,"A-SwiftUI")/(SUMIFS($E$2:$E$27,$D$2:$D$27,"A-SwiftUI")+SUMIFS($F$2:$F$27,$D$2:$D$27,"A-SwiftUI")),0)</f>
        <v>0.375</v>
      </c>
      <c r="H30" s="41">
        <f>IFERROR(SUMIFS($E$2:$E$27,$D$2:$D$27,"A-SwiftUI")/(SUMIFS($E$2:$E$27,$D$2:$D$27,"A-SwiftUI")+SUMIFS($G$2:$G$27,$D$2:$D$27,"A-SwiftUI")),0)</f>
        <v>0.45454545454545453</v>
      </c>
      <c r="I30" s="42">
        <f>IFERROR(2*G30*H30/(G30+H30),0)</f>
        <v>0.41095890410958902</v>
      </c>
      <c r="J30" s="24"/>
      <c r="K30" s="24"/>
      <c r="L30" s="38" t="s">
        <v>25</v>
      </c>
      <c r="M30" s="38" t="s">
        <v>19</v>
      </c>
      <c r="N30" s="40">
        <f>IFERROR(SUMIFS($E$2:$E$27,$B$2:$B$27,"Claude 3.5",$D$2:$D$27,"A-General")/(SUMIFS($E$2:$E$27,$B$2:$B$27,"Claude 3.5",$D$2:$D$27,"A-General")+SUMIFS($F$2:$F$27,$B$2:$B$27,"Claude 3.5",$D$2:$D$27,"A-General")),0)</f>
        <v>0.16666666666666666</v>
      </c>
      <c r="O30" s="41">
        <f>IFERROR(SUMIFS($E$2:$E$27,$B$2:$B$27,"Claude 3.5",$D$2:$D$27,"A-General")/(SUMIFS($E$2:$E$27,$B$2:$B$27,"Claude 3.5",$D$2:$D$27,"A-General")+SUMIFS($G$2:$G$27,$B$2:$B$27,"Claude 3.5",$D$2:$D$27,"A-General")),0)</f>
        <v>0.27272727272727271</v>
      </c>
      <c r="P30" s="42">
        <f t="shared" ref="P30:P41" si="5">IFERROR(2*N30*O30/(N30+O30),0)</f>
        <v>0.20689655172413793</v>
      </c>
      <c r="Q30" t="str">
        <f t="shared" ref="Q30:Q41" si="6">L30&amp;" - "&amp;M30</f>
        <v>Claude 3.5 - A-General</v>
      </c>
    </row>
    <row r="31" spans="1:17" x14ac:dyDescent="0.25">
      <c r="A31" s="36" t="s">
        <v>25</v>
      </c>
      <c r="B31" s="40">
        <f>IFERROR(SUMIFS($E$2:$E$27,$B$2:$B$27,"Claude 3.5")/(SUMIFS($E$2:$E$27,$B$2:$B$27,"Claude 3.5")+SUMIFS($F$2:$F$27,$B$2:$B$27,"Claude 3.5")),0)</f>
        <v>0.29032258064516131</v>
      </c>
      <c r="C31" s="41">
        <f>IFERROR(SUMIFS($E$2:$E$27,$B$2:$B$27,"Claude 3.5")/(SUMIFS($E$2:$E$27,$B$2:$B$27,"Claude 3.5")+SUMIFS($G$2:$G$27,$B$2:$B$27,"Claude 3.5")),0)</f>
        <v>0.40909090909090912</v>
      </c>
      <c r="D31" s="42">
        <f>IFERROR(2*B31*C31/(B31+C31),0)</f>
        <v>0.339622641509434</v>
      </c>
      <c r="F31" s="37" t="s">
        <v>19</v>
      </c>
      <c r="G31" s="40">
        <f>IFERROR(SUMIFS($E$2:$E$27,$D$2:$D$27,"A-General")/(SUMIFS($E$2:$E$27,$D$2:$D$27,"A-General")+SUMIFS($F$2:$F$27,$D$2:$D$27,"A-General")),0)</f>
        <v>0.31818181818181818</v>
      </c>
      <c r="H31" s="41">
        <f>IFERROR(SUMIFS($E$2:$E$27,$D$2:$D$27,"A-General")/(SUMIFS($E$2:$E$27,$D$2:$D$27,"A-General")+SUMIFS($G$2:$G$27,$D$2:$D$27,"A-General")),0)</f>
        <v>0.42424242424242425</v>
      </c>
      <c r="I31" s="42">
        <f>IFERROR(2*G31*H31/(G31+H31),0)</f>
        <v>0.36363636363636365</v>
      </c>
      <c r="J31" s="24"/>
      <c r="K31" s="24"/>
      <c r="L31" s="38" t="s">
        <v>25</v>
      </c>
      <c r="M31" s="38" t="s">
        <v>17</v>
      </c>
      <c r="N31" s="40">
        <f>IFERROR(SUMIFS($E$2:$E$27,$B$2:$B$27,"Claude 3.5",$D$2:$D$27,"A-SwiftUI")/(SUMIFS($E$2:$E$27,$B$2:$B$27,"Claude 3.5",$D$2:$D$27,"A-SwiftUI")+SUMIFS($F$2:$F$27,$B$2:$B$27,"Claude 3.5",$D$2:$D$27,"A-SwiftUI")),0)</f>
        <v>0.33333333333333331</v>
      </c>
      <c r="O31" s="41">
        <f>IFERROR(SUMIFS($E$2:$E$27,$B$2:$B$27,"Claude 3.5",$D$2:$D$27,"A-SwiftUI")/(SUMIFS($E$2:$E$27,$B$2:$B$27,"Claude 3.5",$D$2:$D$27,"A-SwiftUI")+SUMIFS($G$2:$G$27,$B$2:$B$27,"Claude 3.5",$D$2:$D$27,"A-SwiftUI")),0)</f>
        <v>0.54545454545454541</v>
      </c>
      <c r="P31" s="42">
        <f t="shared" si="5"/>
        <v>0.41379310344827586</v>
      </c>
      <c r="Q31" t="str">
        <f t="shared" si="6"/>
        <v>Claude 3.5 - A-SwiftUI</v>
      </c>
    </row>
    <row r="32" spans="1:17" x14ac:dyDescent="0.25">
      <c r="A32" s="36" t="s">
        <v>38</v>
      </c>
      <c r="B32" s="40">
        <f>IFERROR(SUMIFS($E$2:$E$27,$B$2:$B$27,"Grok 4")/(SUMIFS($E$2:$E$27,$B$2:$B$27,"Grok 4")+SUMIFS($F$2:$F$27,$B$2:$B$27,"Grok 4")),0)</f>
        <v>0.41666666666666669</v>
      </c>
      <c r="C32" s="41">
        <f>IFERROR(SUMIFS($E$2:$E$27,$B$2:$B$27,"Grok 4")/(SUMIFS($E$2:$E$27,$B$2:$B$27,"Grok 4")+SUMIFS($G$2:$G$27,$B$2:$B$27,"Grok 4")),0)</f>
        <v>0.45454545454545453</v>
      </c>
      <c r="D32" s="42">
        <f>IFERROR(2*B32*C32/(B32+C32),0)</f>
        <v>0.43478260869565216</v>
      </c>
      <c r="F32" s="37" t="s">
        <v>21</v>
      </c>
      <c r="G32" s="40">
        <f>IFERROR(SUMIFS($E$2:$E$27,$D$2:$D$27,"B")/(SUMIFS($E$2:$E$27,$D$2:$D$27,"B")+SUMIFS($F$2:$F$27,$D$2:$D$27,"B")),0)</f>
        <v>0.42307692307692307</v>
      </c>
      <c r="H32" s="41">
        <f>IFERROR(SUMIFS($E$2:$E$27,$D$2:$D$27,"B")/(SUMIFS($E$2:$E$27,$D$2:$D$27,"B")+SUMIFS($G$2:$G$27,$D$2:$D$27,"B")),0)</f>
        <v>0.33333333333333331</v>
      </c>
      <c r="I32" s="42">
        <f>IFERROR(2*G32*H32/(G32+H32),0)</f>
        <v>0.3728813559322034</v>
      </c>
      <c r="J32" s="24"/>
      <c r="K32" s="24"/>
      <c r="L32" s="38" t="s">
        <v>25</v>
      </c>
      <c r="M32" s="38" t="s">
        <v>21</v>
      </c>
      <c r="N32" s="40">
        <f>IFERROR(SUMIFS($E$2:$E$27,$B$2:$B$27,"Claude 3.5",$D$2:$D$27,"B")/(SUMIFS($E$2:$E$27,$B$2:$B$27,"Claude 3.5",$D$2:$D$27,"B")+SUMIFS($F$2:$F$27,$B$2:$B$27,"Claude 3.5",$D$2:$D$27,"B")),0)</f>
        <v>0.33333333333333331</v>
      </c>
      <c r="O32" s="41">
        <f>IFERROR(SUMIFS($E$2:$E$27,$B$2:$B$27,"Claude 3.5",$D$2:$D$27,"B")/(SUMIFS($E$2:$E$27,$B$2:$B$27,"Claude 3.5",$D$2:$D$27,"B")+SUMIFS($G$2:$G$27,$B$2:$B$27,"Claude 3.5",$D$2:$D$27,"B")),0)</f>
        <v>0.27272727272727271</v>
      </c>
      <c r="P32" s="42">
        <f t="shared" si="5"/>
        <v>0.3</v>
      </c>
      <c r="Q32" t="str">
        <f t="shared" si="6"/>
        <v>Claude 3.5 - B</v>
      </c>
    </row>
    <row r="33" spans="6:17" x14ac:dyDescent="0.25">
      <c r="F33" s="37" t="s">
        <v>23</v>
      </c>
      <c r="G33" s="40">
        <f>IFERROR(SUMIFS($E$2:$E$27,$D$2:$D$27,"C")/(SUMIFS($E$2:$E$27,$D$2:$D$27,"C")+SUMIFS($F$2:$F$27,$D$2:$D$27,"C")),0)</f>
        <v>0.38095238095238093</v>
      </c>
      <c r="H33" s="41">
        <f>IFERROR(SUMIFS($E$2:$E$27,$D$2:$D$27,"C")/(SUMIFS($E$2:$E$27,$D$2:$D$27,"C")+SUMIFS($G$2:$G$27,$D$2:$D$27,"C")),0)</f>
        <v>0.48484848484848486</v>
      </c>
      <c r="I33" s="42">
        <f>IFERROR(2*G33*H33/(G33+H33),0)</f>
        <v>0.42666666666666669</v>
      </c>
      <c r="J33" s="24"/>
      <c r="K33" s="24"/>
      <c r="L33" s="38" t="s">
        <v>25</v>
      </c>
      <c r="M33" s="38" t="s">
        <v>23</v>
      </c>
      <c r="N33" s="40">
        <f>IFERROR(SUMIFS($E$2:$E$27,$B$2:$B$27,"Claude 3.5",$D$2:$D$27,"C")/(SUMIFS($E$2:$E$27,$B$2:$B$27,"Claude 3.5",$D$2:$D$27,"C")+SUMIFS($F$2:$F$27,$B$2:$B$27,"Claude 3.5",$D$2:$D$27,"C")),0)</f>
        <v>0.35294117647058826</v>
      </c>
      <c r="O33" s="41">
        <f>IFERROR(SUMIFS($E$2:$E$27,$B$2:$B$27,"Claude 3.5",$D$2:$D$27,"C")/(SUMIFS($E$2:$E$27,$B$2:$B$27,"Claude 3.5",$D$2:$D$27,"C")+SUMIFS($G$2:$G$27,$B$2:$B$27,"Claude 3.5",$D$2:$D$27,"C")),0)</f>
        <v>0.54545454545454541</v>
      </c>
      <c r="P33" s="42">
        <f t="shared" si="5"/>
        <v>0.42857142857142855</v>
      </c>
      <c r="Q33" t="str">
        <f t="shared" si="6"/>
        <v>Claude 3.5 - C</v>
      </c>
    </row>
    <row r="34" spans="6:17" x14ac:dyDescent="0.25">
      <c r="L34" s="38" t="s">
        <v>15</v>
      </c>
      <c r="M34" s="38" t="s">
        <v>19</v>
      </c>
      <c r="N34" s="40">
        <f>IFERROR(SUMIFS($E$2:$E$27,$B$2:$B$27,"GPT-4o",$D$2:$D$27,"A-General")/(SUMIFS($E$2:$E$27,$B$2:$B$27,"GPT-4o",$D$2:$D$27,"A-General")+SUMIFS($F$2:$F$27,$B$2:$B$27,"GPT-4o",$D$2:$D$27,"A-General")),0)</f>
        <v>0.30769230769230771</v>
      </c>
      <c r="O34" s="41">
        <f>IFERROR(SUMIFS($E$2:$E$27,$B$2:$B$27,"GPT-4o",$D$2:$D$27,"A-General")/(SUMIFS($E$2:$E$27,$B$2:$B$27,"GPT-4o",$D$2:$D$27,"A-General")+SUMIFS($G$2:$G$27,$B$2:$B$27,"GPT-4o",$D$2:$D$27,"A-General")),0)</f>
        <v>0.36363636363636365</v>
      </c>
      <c r="P34" s="42">
        <f t="shared" si="5"/>
        <v>0.33333333333333337</v>
      </c>
      <c r="Q34" t="str">
        <f t="shared" si="6"/>
        <v>GPT-4o - A-General</v>
      </c>
    </row>
    <row r="35" spans="6:17" x14ac:dyDescent="0.25">
      <c r="L35" s="38" t="s">
        <v>15</v>
      </c>
      <c r="M35" s="38" t="s">
        <v>17</v>
      </c>
      <c r="N35" s="40">
        <f>IFERROR(SUMIFS($E$2:$E$27,$B$2:$B$27,"GPT-4o",$D$2:$D$27,"A-SwiftUI")/(SUMIFS($E$2:$E$27,$B$2:$B$27,"GPT-4o",$D$2:$D$27,"A-SwiftUI")+SUMIFS($F$2:$F$27,$B$2:$B$27,"GPT-4o",$D$2:$D$27,"A-SwiftUI")),0)</f>
        <v>0.5</v>
      </c>
      <c r="O35" s="41">
        <f>IFERROR(SUMIFS($E$2:$E$27,$B$2:$B$27,"GPT-4o",$D$2:$D$27,"A-SwiftUI")/(SUMIFS($E$2:$E$27,$B$2:$B$27,"GPT-4o",$D$2:$D$27,"A-SwiftUI")+SUMIFS($G$2:$G$27,$B$2:$B$27,"GPT-4o",$D$2:$D$27,"A-SwiftUI")),0)</f>
        <v>0.45454545454545453</v>
      </c>
      <c r="P35" s="42">
        <f t="shared" si="5"/>
        <v>0.47619047619047616</v>
      </c>
      <c r="Q35" t="str">
        <f t="shared" si="6"/>
        <v>GPT-4o - A-SwiftUI</v>
      </c>
    </row>
    <row r="36" spans="6:17" x14ac:dyDescent="0.25">
      <c r="L36" s="38" t="s">
        <v>15</v>
      </c>
      <c r="M36" s="38" t="s">
        <v>21</v>
      </c>
      <c r="N36" s="40">
        <f>IFERROR(SUMIFS($E$2:$E$27,$B$2:$B$27,"GPT-4o",$D$2:$D$27,"B")/(SUMIFS($E$2:$E$27,$B$2:$B$27,"GPT-4o",$D$2:$D$27,"B")+SUMIFS($F$2:$F$27,$B$2:$B$27,"GPT-4o",$D$2:$D$27,"B")),0)</f>
        <v>0.625</v>
      </c>
      <c r="O36" s="41">
        <f>IFERROR(SUMIFS($E$2:$E$27,$B$2:$B$27,"GPT-4o",$D$2:$D$27,"B")/(SUMIFS($E$2:$E$27,$B$2:$B$27,"GPT-4o",$D$2:$D$27,"B")+SUMIFS($G$2:$G$27,$B$2:$B$27,"GPT-4o",$D$2:$D$27,"B")),0)</f>
        <v>0.45454545454545453</v>
      </c>
      <c r="P36" s="42">
        <f t="shared" si="5"/>
        <v>0.52631578947368418</v>
      </c>
      <c r="Q36" t="str">
        <f t="shared" si="6"/>
        <v>GPT-4o - B</v>
      </c>
    </row>
    <row r="37" spans="6:17" x14ac:dyDescent="0.25">
      <c r="L37" s="38" t="s">
        <v>15</v>
      </c>
      <c r="M37" s="38" t="s">
        <v>23</v>
      </c>
      <c r="N37" s="40">
        <f>IFERROR(SUMIFS($E$2:$E$27,$B$2:$B$27,"GPT-4o",$D$2:$D$27,"C")/(SUMIFS($E$2:$E$27,$B$2:$B$27,"GPT-4o",$D$2:$D$27,"C")+SUMIFS($F$2:$F$27,$B$2:$B$27,"GPT-4o",$D$2:$D$27,"C")),0)</f>
        <v>0.36363636363636365</v>
      </c>
      <c r="O37" s="41">
        <f>IFERROR(SUMIFS($E$2:$E$27,$B$2:$B$27,"GPT-4o",$D$2:$D$27,"C")/(SUMIFS($E$2:$E$27,$B$2:$B$27,"GPT-4o",$D$2:$D$27,"C")+SUMIFS($G$2:$G$27,$B$2:$B$27,"GPT-4o",$D$2:$D$27,"C")),0)</f>
        <v>0.36363636363636365</v>
      </c>
      <c r="P37" s="42">
        <f t="shared" si="5"/>
        <v>0.36363636363636365</v>
      </c>
      <c r="Q37" t="str">
        <f t="shared" si="6"/>
        <v>GPT-4o - C</v>
      </c>
    </row>
    <row r="38" spans="6:17" x14ac:dyDescent="0.25">
      <c r="L38" s="38" t="s">
        <v>38</v>
      </c>
      <c r="M38" s="38" t="s">
        <v>19</v>
      </c>
      <c r="N38" s="40">
        <f>IFERROR(SUMIFS($E$2:$E$27,$B$2:$B$27,"Grok 4",$D$2:$D$27,"A-General")/(SUMIFS($E$2:$E$27,$B$2:$B$27,"Grok 4",$D$2:$D$27,"A-General")+SUMIFS($F$2:$F$27,$B$2:$B$27,"Grok 4",$D$2:$D$27,"A-General")),0)</f>
        <v>0.53846153846153844</v>
      </c>
      <c r="O38" s="41">
        <f>IFERROR(SUMIFS($E$2:$E$27,$B$2:$B$27,"Grok 4",$D$2:$D$27,"A-General")/(SUMIFS($E$2:$E$27,$B$2:$B$27,"Grok 4",$D$2:$D$27,"A-General")+SUMIFS($G$2:$G$27,$B$2:$B$27,"Grok 4",$D$2:$D$27,"A-General")),0)</f>
        <v>0.63636363636363635</v>
      </c>
      <c r="P38" s="42">
        <f t="shared" si="5"/>
        <v>0.58333333333333337</v>
      </c>
      <c r="Q38" t="str">
        <f t="shared" si="6"/>
        <v>Grok 4 - A-General</v>
      </c>
    </row>
    <row r="39" spans="6:17" x14ac:dyDescent="0.25">
      <c r="L39" s="38" t="s">
        <v>38</v>
      </c>
      <c r="M39" s="38" t="s">
        <v>17</v>
      </c>
      <c r="N39" s="40">
        <f>IFERROR(SUMIFS($E$2:$E$27,$B$2:$B$27,"Grok 4",$D$2:$D$27,"A-SwiftUI")/(SUMIFS($E$2:$E$27,$B$2:$B$27,"Grok 4",$D$2:$D$27,"A-SwiftUI")+SUMIFS($F$2:$F$27,$B$2:$B$27,"Grok 4",$D$2:$D$27,"A-SwiftUI")),0)</f>
        <v>0.33333333333333331</v>
      </c>
      <c r="O39" s="41">
        <f>IFERROR(SUMIFS($E$2:$E$27,$B$2:$B$27,"Grok 4",$D$2:$D$27,"A-SwiftUI")/(SUMIFS($E$2:$E$27,$B$2:$B$27,"Grok 4",$D$2:$D$27,"A-SwiftUI")+SUMIFS($G$2:$G$27,$B$2:$B$27,"Grok 4",$D$2:$D$27,"A-SwiftUI")),0)</f>
        <v>0.36363636363636365</v>
      </c>
      <c r="P39" s="42">
        <f t="shared" si="5"/>
        <v>0.34782608695652173</v>
      </c>
      <c r="Q39" t="str">
        <f t="shared" si="6"/>
        <v>Grok 4 - A-SwiftUI</v>
      </c>
    </row>
    <row r="40" spans="6:17" x14ac:dyDescent="0.25">
      <c r="L40" s="38" t="s">
        <v>38</v>
      </c>
      <c r="M40" s="38" t="s">
        <v>21</v>
      </c>
      <c r="N40" s="40">
        <f>IFERROR(SUMIFS($E$2:$E$27,$B$2:$B$27,"Grok 4",$D$2:$D$27,"B")/(SUMIFS($E$2:$E$27,$B$2:$B$27,"Grok 4",$D$2:$D$27,"B")+SUMIFS($F$2:$F$27,$B$2:$B$27,"Grok 4",$D$2:$D$27,"B")),0)</f>
        <v>0.33333333333333331</v>
      </c>
      <c r="O40" s="41">
        <f>IFERROR(SUMIFS($E$2:$E$27,$B$2:$B$27,"Grok 4",$D$2:$D$27,"B")/(SUMIFS($E$2:$E$27,$B$2:$B$27,"Grok 4",$D$2:$D$27,"B")+SUMIFS($G$2:$G$27,$B$2:$B$27,"Grok 4",$D$2:$D$27,"B")),0)</f>
        <v>0.27272727272727271</v>
      </c>
      <c r="P40" s="42">
        <f t="shared" si="5"/>
        <v>0.3</v>
      </c>
      <c r="Q40" t="str">
        <f t="shared" si="6"/>
        <v>Grok 4 - B</v>
      </c>
    </row>
    <row r="41" spans="6:17" x14ac:dyDescent="0.25">
      <c r="L41" s="38" t="s">
        <v>38</v>
      </c>
      <c r="M41" s="38" t="s">
        <v>23</v>
      </c>
      <c r="N41" s="40">
        <f>IFERROR(SUMIFS($E$2:$E$27,$B$2:$B$27,"Grok 4",$D$2:$D$27,"C")/(SUMIFS($E$2:$E$27,$B$2:$B$27,"Grok 4",$D$2:$D$27,"C")+SUMIFS($F$2:$F$27,$B$2:$B$27,"Grok 4",$D$2:$D$27,"C")),0)</f>
        <v>0.42857142857142855</v>
      </c>
      <c r="O41" s="41">
        <f>IFERROR(SUMIFS($E$2:$E$27,$B$2:$B$27,"Grok 4",$D$2:$D$27,"C")/(SUMIFS($E$2:$E$27,$B$2:$B$27,"Grok 4",$D$2:$D$27,"C")+SUMIFS($G$2:$G$27,$B$2:$B$27,"Grok 4",$D$2:$D$27,"C")),0)</f>
        <v>0.54545454545454541</v>
      </c>
      <c r="P41" s="42">
        <f t="shared" si="5"/>
        <v>0.47999999999999993</v>
      </c>
      <c r="Q41" t="str">
        <f t="shared" si="6"/>
        <v>Grok 4 - C</v>
      </c>
    </row>
  </sheetData>
  <conditionalFormatting sqref="J2:L25">
    <cfRule type="colorScale" priority="1">
      <colorScale>
        <cfvo type="num" val="0"/>
        <cfvo type="num" val="0.5"/>
        <cfvo type="num" val="1"/>
        <color rgb="FFFFC7CE"/>
        <color rgb="FFFFEB9C"/>
        <color rgb="FFC6EFCE"/>
      </colorScale>
    </cfRule>
  </conditionalFormatting>
  <conditionalFormatting sqref="M2:N25">
    <cfRule type="cellIs" dxfId="7" priority="2" operator="equal">
      <formula>TRUE</formula>
    </cfRule>
    <cfRule type="cellIs" dxfId="6" priority="3" operator="equal">
      <formula>FALSE</formula>
    </cfRule>
  </conditionalFormatting>
  <dataValidations count="3">
    <dataValidation showInputMessage="1" showErrorMessage="1" sqref="C2:C25" xr:uid="{00000000-0002-0000-0200-000000000000}"/>
    <dataValidation type="list" showInputMessage="1" showErrorMessage="1" sqref="B2:B25" xr:uid="{00000000-0002-0000-0200-000001000000}">
      <formula1>"GPT-4o,Claude 3.5,Grok 4"</formula1>
    </dataValidation>
    <dataValidation type="list" showInputMessage="1" showErrorMessage="1" sqref="D2:D25" xr:uid="{00000000-0002-0000-0200-000002000000}">
      <formula1>"A-SwiftUI,A-General,B,C"</formula1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Q41"/>
  <sheetViews>
    <sheetView topLeftCell="A21" zoomScale="85" zoomScaleNormal="85" workbookViewId="0">
      <selection activeCell="V29" sqref="V29"/>
    </sheetView>
  </sheetViews>
  <sheetFormatPr baseColWidth="10" defaultRowHeight="15" x14ac:dyDescent="0.25"/>
  <cols>
    <col min="1" max="1" width="15.85546875" bestFit="1" customWidth="1"/>
    <col min="4" max="4" width="10" bestFit="1" customWidth="1"/>
    <col min="5" max="5" width="10" customWidth="1"/>
    <col min="8" max="8" width="11.7109375" customWidth="1"/>
    <col min="10" max="10" width="19.5703125" customWidth="1"/>
    <col min="11" max="11" width="20" customWidth="1"/>
    <col min="12" max="12" width="18.85546875" customWidth="1"/>
    <col min="13" max="13" width="16.42578125" bestFit="1" customWidth="1"/>
  </cols>
  <sheetData>
    <row r="1" spans="1:14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</row>
    <row r="2" spans="1:14" x14ac:dyDescent="0.25">
      <c r="A2" s="20" t="s">
        <v>102</v>
      </c>
      <c r="B2" s="11" t="s">
        <v>15</v>
      </c>
      <c r="C2" s="11" t="s">
        <v>128</v>
      </c>
      <c r="D2" s="11" t="s">
        <v>17</v>
      </c>
      <c r="E2" s="11">
        <v>4</v>
      </c>
      <c r="F2" s="11">
        <v>1</v>
      </c>
      <c r="G2" s="11">
        <v>10</v>
      </c>
      <c r="H2" s="11">
        <v>5</v>
      </c>
      <c r="I2" s="11">
        <v>14</v>
      </c>
      <c r="J2" s="11">
        <f t="shared" ref="J2:J25" si="0">IFERROR(E2/(E2+F2),"")</f>
        <v>0.8</v>
      </c>
      <c r="K2" s="11">
        <f t="shared" ref="K2:K25" si="1">IFERROR(E2/(E2+G2),"")</f>
        <v>0.2857142857142857</v>
      </c>
      <c r="L2" s="11">
        <f t="shared" ref="L2:L25" si="2">IFERROR(2*J2*K2/(J2+K2),"")</f>
        <v>0.42105263157894729</v>
      </c>
      <c r="M2" s="11" t="b">
        <f t="shared" ref="M2:M25" si="3">H2=(E2+F2)</f>
        <v>1</v>
      </c>
      <c r="N2" s="11" t="b">
        <f t="shared" ref="N2:N25" si="4">I2=(E2+G2)</f>
        <v>1</v>
      </c>
    </row>
    <row r="3" spans="1:14" x14ac:dyDescent="0.25">
      <c r="A3" s="11" t="s">
        <v>102</v>
      </c>
      <c r="B3" s="11" t="s">
        <v>15</v>
      </c>
      <c r="C3" s="11" t="s">
        <v>129</v>
      </c>
      <c r="D3" s="11" t="s">
        <v>19</v>
      </c>
      <c r="E3" s="11">
        <v>6</v>
      </c>
      <c r="F3" s="11">
        <v>1</v>
      </c>
      <c r="G3" s="11">
        <v>8</v>
      </c>
      <c r="H3" s="11">
        <v>7</v>
      </c>
      <c r="I3" s="11">
        <v>14</v>
      </c>
      <c r="J3" s="11">
        <f t="shared" si="0"/>
        <v>0.8571428571428571</v>
      </c>
      <c r="K3" s="11">
        <f t="shared" si="1"/>
        <v>0.42857142857142855</v>
      </c>
      <c r="L3" s="11">
        <f t="shared" si="2"/>
        <v>0.5714285714285714</v>
      </c>
      <c r="M3" s="11" t="b">
        <f t="shared" si="3"/>
        <v>1</v>
      </c>
      <c r="N3" s="11" t="b">
        <f t="shared" si="4"/>
        <v>1</v>
      </c>
    </row>
    <row r="4" spans="1:14" x14ac:dyDescent="0.25">
      <c r="A4" s="11" t="s">
        <v>102</v>
      </c>
      <c r="B4" s="11" t="s">
        <v>15</v>
      </c>
      <c r="C4" s="11" t="s">
        <v>130</v>
      </c>
      <c r="D4" s="11" t="s">
        <v>21</v>
      </c>
      <c r="E4" s="11">
        <v>3</v>
      </c>
      <c r="F4" s="11">
        <v>1</v>
      </c>
      <c r="G4" s="11">
        <v>11</v>
      </c>
      <c r="H4" s="11">
        <v>4</v>
      </c>
      <c r="I4" s="11">
        <v>14</v>
      </c>
      <c r="J4" s="11">
        <f t="shared" si="0"/>
        <v>0.75</v>
      </c>
      <c r="K4" s="11">
        <f t="shared" si="1"/>
        <v>0.21428571428571427</v>
      </c>
      <c r="L4" s="11">
        <f t="shared" si="2"/>
        <v>0.33333333333333331</v>
      </c>
      <c r="M4" s="11" t="b">
        <f t="shared" si="3"/>
        <v>1</v>
      </c>
      <c r="N4" s="11" t="b">
        <f t="shared" si="4"/>
        <v>1</v>
      </c>
    </row>
    <row r="5" spans="1:14" ht="15.75" customHeight="1" thickBot="1" x14ac:dyDescent="0.3">
      <c r="A5" s="13" t="s">
        <v>102</v>
      </c>
      <c r="B5" s="13" t="s">
        <v>15</v>
      </c>
      <c r="C5" s="13" t="s">
        <v>131</v>
      </c>
      <c r="D5" s="13" t="s">
        <v>23</v>
      </c>
      <c r="E5" s="13">
        <v>4</v>
      </c>
      <c r="F5" s="13">
        <v>1</v>
      </c>
      <c r="G5" s="13">
        <v>10</v>
      </c>
      <c r="H5" s="13">
        <v>5</v>
      </c>
      <c r="I5" s="13">
        <v>14</v>
      </c>
      <c r="J5" s="13">
        <f t="shared" si="0"/>
        <v>0.8</v>
      </c>
      <c r="K5" s="13">
        <f t="shared" si="1"/>
        <v>0.2857142857142857</v>
      </c>
      <c r="L5" s="13">
        <f t="shared" si="2"/>
        <v>0.42105263157894729</v>
      </c>
      <c r="M5" s="13" t="b">
        <f t="shared" si="3"/>
        <v>1</v>
      </c>
      <c r="N5" s="13" t="b">
        <f t="shared" si="4"/>
        <v>1</v>
      </c>
    </row>
    <row r="6" spans="1:14" x14ac:dyDescent="0.25">
      <c r="A6" s="14" t="s">
        <v>102</v>
      </c>
      <c r="B6" s="14" t="s">
        <v>25</v>
      </c>
      <c r="C6" s="12" t="s">
        <v>132</v>
      </c>
      <c r="D6" s="14" t="s">
        <v>17</v>
      </c>
      <c r="E6" s="14">
        <v>6</v>
      </c>
      <c r="F6" s="14">
        <v>4</v>
      </c>
      <c r="G6" s="14">
        <v>8</v>
      </c>
      <c r="H6" s="14">
        <v>10</v>
      </c>
      <c r="I6" s="12">
        <v>14</v>
      </c>
      <c r="J6" s="14">
        <f t="shared" si="0"/>
        <v>0.6</v>
      </c>
      <c r="K6" s="14">
        <f t="shared" si="1"/>
        <v>0.42857142857142855</v>
      </c>
      <c r="L6" s="14">
        <f t="shared" si="2"/>
        <v>0.5</v>
      </c>
      <c r="M6" s="14" t="b">
        <f t="shared" si="3"/>
        <v>1</v>
      </c>
      <c r="N6" s="14" t="b">
        <f t="shared" si="4"/>
        <v>1</v>
      </c>
    </row>
    <row r="7" spans="1:14" x14ac:dyDescent="0.25">
      <c r="A7" s="11" t="s">
        <v>102</v>
      </c>
      <c r="B7" s="11" t="s">
        <v>25</v>
      </c>
      <c r="C7" s="11" t="s">
        <v>133</v>
      </c>
      <c r="D7" s="11" t="s">
        <v>19</v>
      </c>
      <c r="E7" s="11">
        <v>5</v>
      </c>
      <c r="F7" s="11">
        <v>5</v>
      </c>
      <c r="G7" s="11">
        <v>9</v>
      </c>
      <c r="H7" s="11">
        <v>10</v>
      </c>
      <c r="I7" s="11">
        <v>14</v>
      </c>
      <c r="J7" s="11">
        <f t="shared" si="0"/>
        <v>0.5</v>
      </c>
      <c r="K7" s="11">
        <f t="shared" si="1"/>
        <v>0.35714285714285715</v>
      </c>
      <c r="L7" s="11">
        <f t="shared" si="2"/>
        <v>0.41666666666666663</v>
      </c>
      <c r="M7" s="11" t="b">
        <f t="shared" si="3"/>
        <v>1</v>
      </c>
      <c r="N7" s="11" t="b">
        <f t="shared" si="4"/>
        <v>1</v>
      </c>
    </row>
    <row r="8" spans="1:14" x14ac:dyDescent="0.25">
      <c r="A8" s="11" t="s">
        <v>102</v>
      </c>
      <c r="B8" s="11" t="s">
        <v>25</v>
      </c>
      <c r="C8" s="11" t="s">
        <v>134</v>
      </c>
      <c r="D8" s="11" t="s">
        <v>21</v>
      </c>
      <c r="E8" s="11">
        <v>3</v>
      </c>
      <c r="F8" s="11">
        <v>2</v>
      </c>
      <c r="G8" s="11">
        <v>11</v>
      </c>
      <c r="H8" s="11">
        <v>5</v>
      </c>
      <c r="I8" s="11">
        <v>14</v>
      </c>
      <c r="J8" s="11">
        <f t="shared" si="0"/>
        <v>0.6</v>
      </c>
      <c r="K8" s="11">
        <f t="shared" si="1"/>
        <v>0.21428571428571427</v>
      </c>
      <c r="L8" s="11">
        <f t="shared" si="2"/>
        <v>0.31578947368421051</v>
      </c>
      <c r="M8" s="11" t="b">
        <f t="shared" si="3"/>
        <v>1</v>
      </c>
      <c r="N8" s="11" t="b">
        <f t="shared" si="4"/>
        <v>1</v>
      </c>
    </row>
    <row r="9" spans="1:14" ht="15.75" customHeight="1" thickBot="1" x14ac:dyDescent="0.3">
      <c r="A9" s="13" t="s">
        <v>102</v>
      </c>
      <c r="B9" s="13" t="s">
        <v>25</v>
      </c>
      <c r="C9" s="13" t="s">
        <v>135</v>
      </c>
      <c r="D9" s="13" t="s">
        <v>23</v>
      </c>
      <c r="E9" s="13">
        <v>8</v>
      </c>
      <c r="F9" s="13">
        <v>1</v>
      </c>
      <c r="G9" s="13">
        <v>6</v>
      </c>
      <c r="H9" s="13">
        <v>9</v>
      </c>
      <c r="I9" s="13">
        <v>14</v>
      </c>
      <c r="J9" s="13">
        <f t="shared" si="0"/>
        <v>0.88888888888888884</v>
      </c>
      <c r="K9" s="13">
        <f t="shared" si="1"/>
        <v>0.5714285714285714</v>
      </c>
      <c r="L9" s="13">
        <f t="shared" si="2"/>
        <v>0.69565217391304346</v>
      </c>
      <c r="M9" s="13" t="b">
        <f t="shared" si="3"/>
        <v>1</v>
      </c>
      <c r="N9" s="13" t="b">
        <f t="shared" si="4"/>
        <v>1</v>
      </c>
    </row>
    <row r="10" spans="1:14" x14ac:dyDescent="0.25">
      <c r="A10" s="14" t="s">
        <v>102</v>
      </c>
      <c r="B10" s="14" t="s">
        <v>38</v>
      </c>
      <c r="C10" s="12" t="s">
        <v>136</v>
      </c>
      <c r="D10" s="14" t="s">
        <v>17</v>
      </c>
      <c r="E10" s="14">
        <v>4</v>
      </c>
      <c r="F10" s="14">
        <v>3</v>
      </c>
      <c r="G10" s="14">
        <v>10</v>
      </c>
      <c r="H10" s="14">
        <v>7</v>
      </c>
      <c r="I10" s="12">
        <v>14</v>
      </c>
      <c r="J10" s="14">
        <f t="shared" si="0"/>
        <v>0.5714285714285714</v>
      </c>
      <c r="K10" s="14">
        <f t="shared" si="1"/>
        <v>0.2857142857142857</v>
      </c>
      <c r="L10" s="14">
        <f t="shared" si="2"/>
        <v>0.38095238095238093</v>
      </c>
      <c r="M10" s="14" t="b">
        <f t="shared" si="3"/>
        <v>1</v>
      </c>
      <c r="N10" s="14" t="b">
        <f t="shared" si="4"/>
        <v>1</v>
      </c>
    </row>
    <row r="11" spans="1:14" x14ac:dyDescent="0.25">
      <c r="A11" s="11" t="s">
        <v>102</v>
      </c>
      <c r="B11" s="11" t="s">
        <v>38</v>
      </c>
      <c r="C11" s="11" t="s">
        <v>137</v>
      </c>
      <c r="D11" s="11" t="s">
        <v>19</v>
      </c>
      <c r="E11" s="11">
        <v>4</v>
      </c>
      <c r="F11" s="11">
        <v>3</v>
      </c>
      <c r="G11" s="11">
        <v>10</v>
      </c>
      <c r="H11" s="11">
        <v>7</v>
      </c>
      <c r="I11" s="11">
        <v>14</v>
      </c>
      <c r="J11" s="11">
        <f t="shared" si="0"/>
        <v>0.5714285714285714</v>
      </c>
      <c r="K11" s="11">
        <f t="shared" si="1"/>
        <v>0.2857142857142857</v>
      </c>
      <c r="L11" s="11">
        <f t="shared" si="2"/>
        <v>0.38095238095238093</v>
      </c>
      <c r="M11" s="11" t="b">
        <f t="shared" si="3"/>
        <v>1</v>
      </c>
      <c r="N11" s="11" t="b">
        <f t="shared" si="4"/>
        <v>1</v>
      </c>
    </row>
    <row r="12" spans="1:14" x14ac:dyDescent="0.25">
      <c r="A12" s="11" t="s">
        <v>102</v>
      </c>
      <c r="B12" s="11" t="s">
        <v>38</v>
      </c>
      <c r="C12" s="11" t="s">
        <v>138</v>
      </c>
      <c r="D12" s="11" t="s">
        <v>21</v>
      </c>
      <c r="E12" s="11">
        <v>3</v>
      </c>
      <c r="F12" s="11">
        <v>1</v>
      </c>
      <c r="G12" s="11">
        <v>11</v>
      </c>
      <c r="H12" s="11">
        <v>4</v>
      </c>
      <c r="I12" s="11">
        <v>14</v>
      </c>
      <c r="J12" s="11">
        <f t="shared" si="0"/>
        <v>0.75</v>
      </c>
      <c r="K12" s="11">
        <f t="shared" si="1"/>
        <v>0.21428571428571427</v>
      </c>
      <c r="L12" s="11">
        <f t="shared" si="2"/>
        <v>0.33333333333333331</v>
      </c>
      <c r="M12" s="11" t="b">
        <f t="shared" si="3"/>
        <v>1</v>
      </c>
      <c r="N12" s="11" t="b">
        <f t="shared" si="4"/>
        <v>1</v>
      </c>
    </row>
    <row r="13" spans="1:14" ht="15.75" customHeight="1" thickBot="1" x14ac:dyDescent="0.3">
      <c r="A13" s="13" t="s">
        <v>102</v>
      </c>
      <c r="B13" s="13" t="s">
        <v>38</v>
      </c>
      <c r="C13" s="13" t="s">
        <v>139</v>
      </c>
      <c r="D13" s="13" t="s">
        <v>23</v>
      </c>
      <c r="E13" s="13">
        <v>6</v>
      </c>
      <c r="F13" s="13">
        <v>1</v>
      </c>
      <c r="G13" s="13">
        <v>8</v>
      </c>
      <c r="H13" s="13">
        <v>7</v>
      </c>
      <c r="I13" s="11">
        <v>14</v>
      </c>
      <c r="J13" s="13">
        <f t="shared" si="0"/>
        <v>0.8571428571428571</v>
      </c>
      <c r="K13" s="13">
        <f t="shared" si="1"/>
        <v>0.42857142857142855</v>
      </c>
      <c r="L13" s="13">
        <f t="shared" si="2"/>
        <v>0.5714285714285714</v>
      </c>
      <c r="M13" s="13" t="b">
        <f t="shared" si="3"/>
        <v>1</v>
      </c>
      <c r="N13" s="13" t="b">
        <f t="shared" si="4"/>
        <v>1</v>
      </c>
    </row>
    <row r="14" spans="1:14" x14ac:dyDescent="0.25">
      <c r="A14" s="19" t="s">
        <v>140</v>
      </c>
      <c r="B14" s="14" t="s">
        <v>15</v>
      </c>
      <c r="C14" s="12" t="s">
        <v>141</v>
      </c>
      <c r="D14" s="14" t="s">
        <v>17</v>
      </c>
      <c r="E14" s="14">
        <v>3</v>
      </c>
      <c r="F14" s="14">
        <v>2</v>
      </c>
      <c r="G14" s="14">
        <v>12</v>
      </c>
      <c r="H14" s="14">
        <v>5</v>
      </c>
      <c r="I14" s="14">
        <v>15</v>
      </c>
      <c r="J14" s="14">
        <f t="shared" si="0"/>
        <v>0.6</v>
      </c>
      <c r="K14" s="14">
        <f t="shared" si="1"/>
        <v>0.2</v>
      </c>
      <c r="L14" s="14">
        <f t="shared" si="2"/>
        <v>0.3</v>
      </c>
      <c r="M14" s="14" t="b">
        <f t="shared" si="3"/>
        <v>1</v>
      </c>
      <c r="N14" s="14" t="b">
        <f t="shared" si="4"/>
        <v>1</v>
      </c>
    </row>
    <row r="15" spans="1:14" x14ac:dyDescent="0.25">
      <c r="A15" s="11" t="s">
        <v>140</v>
      </c>
      <c r="B15" s="11" t="s">
        <v>15</v>
      </c>
      <c r="C15" s="11" t="s">
        <v>142</v>
      </c>
      <c r="D15" s="11" t="s">
        <v>19</v>
      </c>
      <c r="E15" s="11">
        <v>4</v>
      </c>
      <c r="F15" s="11">
        <v>2</v>
      </c>
      <c r="G15" s="11">
        <v>11</v>
      </c>
      <c r="H15" s="11">
        <v>6</v>
      </c>
      <c r="I15" s="11">
        <v>15</v>
      </c>
      <c r="J15" s="11">
        <f t="shared" si="0"/>
        <v>0.66666666666666663</v>
      </c>
      <c r="K15" s="11">
        <f t="shared" si="1"/>
        <v>0.26666666666666666</v>
      </c>
      <c r="L15" s="11">
        <f t="shared" si="2"/>
        <v>0.38095238095238088</v>
      </c>
      <c r="M15" s="11" t="b">
        <f t="shared" si="3"/>
        <v>1</v>
      </c>
      <c r="N15" s="11" t="b">
        <f t="shared" si="4"/>
        <v>1</v>
      </c>
    </row>
    <row r="16" spans="1:14" x14ac:dyDescent="0.25">
      <c r="A16" s="11" t="s">
        <v>140</v>
      </c>
      <c r="B16" s="11" t="s">
        <v>15</v>
      </c>
      <c r="C16" s="11" t="s">
        <v>143</v>
      </c>
      <c r="D16" s="11" t="s">
        <v>21</v>
      </c>
      <c r="E16" s="11">
        <v>3</v>
      </c>
      <c r="F16" s="11">
        <v>1</v>
      </c>
      <c r="G16" s="11">
        <v>12</v>
      </c>
      <c r="H16" s="11">
        <v>4</v>
      </c>
      <c r="I16" s="11">
        <v>15</v>
      </c>
      <c r="J16" s="11">
        <f t="shared" si="0"/>
        <v>0.75</v>
      </c>
      <c r="K16" s="11">
        <f t="shared" si="1"/>
        <v>0.2</v>
      </c>
      <c r="L16" s="11">
        <f t="shared" si="2"/>
        <v>0.31578947368421056</v>
      </c>
      <c r="M16" s="11" t="b">
        <f t="shared" si="3"/>
        <v>1</v>
      </c>
      <c r="N16" s="11" t="b">
        <f t="shared" si="4"/>
        <v>1</v>
      </c>
    </row>
    <row r="17" spans="1:17" ht="15.75" customHeight="1" thickBot="1" x14ac:dyDescent="0.3">
      <c r="A17" s="13" t="s">
        <v>140</v>
      </c>
      <c r="B17" s="13" t="s">
        <v>15</v>
      </c>
      <c r="C17" s="13" t="s">
        <v>144</v>
      </c>
      <c r="D17" s="13" t="s">
        <v>23</v>
      </c>
      <c r="E17" s="13">
        <v>3</v>
      </c>
      <c r="F17" s="13">
        <v>3</v>
      </c>
      <c r="G17" s="13">
        <v>12</v>
      </c>
      <c r="H17" s="13">
        <v>6</v>
      </c>
      <c r="I17" s="13">
        <v>15</v>
      </c>
      <c r="J17" s="13">
        <f t="shared" si="0"/>
        <v>0.5</v>
      </c>
      <c r="K17" s="13">
        <f t="shared" si="1"/>
        <v>0.2</v>
      </c>
      <c r="L17" s="13">
        <f t="shared" si="2"/>
        <v>0.28571428571428575</v>
      </c>
      <c r="M17" s="13" t="b">
        <f t="shared" si="3"/>
        <v>1</v>
      </c>
      <c r="N17" s="13" t="b">
        <f t="shared" si="4"/>
        <v>1</v>
      </c>
    </row>
    <row r="18" spans="1:17" x14ac:dyDescent="0.25">
      <c r="A18" s="14" t="s">
        <v>140</v>
      </c>
      <c r="B18" s="14" t="s">
        <v>25</v>
      </c>
      <c r="C18" s="12" t="s">
        <v>145</v>
      </c>
      <c r="D18" s="14" t="s">
        <v>17</v>
      </c>
      <c r="E18" s="14">
        <v>6</v>
      </c>
      <c r="F18" s="14">
        <v>2</v>
      </c>
      <c r="G18" s="14">
        <v>9</v>
      </c>
      <c r="H18" s="14">
        <v>8</v>
      </c>
      <c r="I18" s="14">
        <v>15</v>
      </c>
      <c r="J18" s="14">
        <f t="shared" si="0"/>
        <v>0.75</v>
      </c>
      <c r="K18" s="14">
        <f t="shared" si="1"/>
        <v>0.4</v>
      </c>
      <c r="L18" s="14">
        <f t="shared" si="2"/>
        <v>0.52173913043478271</v>
      </c>
      <c r="M18" s="14" t="b">
        <f t="shared" si="3"/>
        <v>1</v>
      </c>
      <c r="N18" s="14" t="b">
        <f t="shared" si="4"/>
        <v>1</v>
      </c>
    </row>
    <row r="19" spans="1:17" x14ac:dyDescent="0.25">
      <c r="A19" s="11" t="s">
        <v>140</v>
      </c>
      <c r="B19" s="11" t="s">
        <v>25</v>
      </c>
      <c r="C19" s="11" t="s">
        <v>146</v>
      </c>
      <c r="D19" s="11" t="s">
        <v>19</v>
      </c>
      <c r="E19" s="11">
        <v>5</v>
      </c>
      <c r="F19" s="11">
        <v>3</v>
      </c>
      <c r="G19" s="11">
        <v>10</v>
      </c>
      <c r="H19" s="11">
        <v>8</v>
      </c>
      <c r="I19" s="11">
        <v>15</v>
      </c>
      <c r="J19" s="11">
        <f t="shared" si="0"/>
        <v>0.625</v>
      </c>
      <c r="K19" s="11">
        <f t="shared" si="1"/>
        <v>0.33333333333333331</v>
      </c>
      <c r="L19" s="11">
        <f t="shared" si="2"/>
        <v>0.43478260869565216</v>
      </c>
      <c r="M19" s="11" t="b">
        <f t="shared" si="3"/>
        <v>1</v>
      </c>
      <c r="N19" s="11" t="b">
        <f t="shared" si="4"/>
        <v>1</v>
      </c>
    </row>
    <row r="20" spans="1:17" x14ac:dyDescent="0.25">
      <c r="A20" s="11" t="s">
        <v>140</v>
      </c>
      <c r="B20" s="11" t="s">
        <v>25</v>
      </c>
      <c r="C20" s="11" t="s">
        <v>147</v>
      </c>
      <c r="D20" s="11" t="s">
        <v>21</v>
      </c>
      <c r="E20" s="11">
        <v>3</v>
      </c>
      <c r="F20" s="11">
        <v>1</v>
      </c>
      <c r="G20" s="11">
        <v>12</v>
      </c>
      <c r="H20" s="11">
        <v>4</v>
      </c>
      <c r="I20" s="11">
        <v>15</v>
      </c>
      <c r="J20" s="11">
        <f t="shared" si="0"/>
        <v>0.75</v>
      </c>
      <c r="K20" s="11">
        <f t="shared" si="1"/>
        <v>0.2</v>
      </c>
      <c r="L20" s="11">
        <f t="shared" si="2"/>
        <v>0.31578947368421056</v>
      </c>
      <c r="M20" s="11" t="b">
        <f t="shared" si="3"/>
        <v>1</v>
      </c>
      <c r="N20" s="11" t="b">
        <f t="shared" si="4"/>
        <v>1</v>
      </c>
    </row>
    <row r="21" spans="1:17" ht="15.75" customHeight="1" thickBot="1" x14ac:dyDescent="0.3">
      <c r="A21" s="13" t="s">
        <v>140</v>
      </c>
      <c r="B21" s="13" t="s">
        <v>25</v>
      </c>
      <c r="C21" s="13" t="s">
        <v>148</v>
      </c>
      <c r="D21" s="13" t="s">
        <v>23</v>
      </c>
      <c r="E21" s="13">
        <v>6</v>
      </c>
      <c r="F21" s="13">
        <v>2</v>
      </c>
      <c r="G21" s="13">
        <v>9</v>
      </c>
      <c r="H21" s="13">
        <v>8</v>
      </c>
      <c r="I21" s="13">
        <v>15</v>
      </c>
      <c r="J21" s="13">
        <f t="shared" si="0"/>
        <v>0.75</v>
      </c>
      <c r="K21" s="13">
        <f t="shared" si="1"/>
        <v>0.4</v>
      </c>
      <c r="L21" s="13">
        <f t="shared" si="2"/>
        <v>0.52173913043478271</v>
      </c>
      <c r="M21" s="13" t="b">
        <f t="shared" si="3"/>
        <v>1</v>
      </c>
      <c r="N21" s="13" t="b">
        <f t="shared" si="4"/>
        <v>1</v>
      </c>
    </row>
    <row r="22" spans="1:17" x14ac:dyDescent="0.25">
      <c r="A22" s="14" t="s">
        <v>140</v>
      </c>
      <c r="B22" s="14" t="s">
        <v>38</v>
      </c>
      <c r="C22" s="12" t="s">
        <v>149</v>
      </c>
      <c r="D22" s="14" t="s">
        <v>17</v>
      </c>
      <c r="E22" s="14">
        <v>5</v>
      </c>
      <c r="F22" s="14">
        <v>0</v>
      </c>
      <c r="G22" s="14">
        <v>10</v>
      </c>
      <c r="H22" s="14">
        <v>5</v>
      </c>
      <c r="I22" s="14">
        <v>15</v>
      </c>
      <c r="J22" s="14">
        <f t="shared" si="0"/>
        <v>1</v>
      </c>
      <c r="K22" s="14">
        <f t="shared" si="1"/>
        <v>0.33333333333333331</v>
      </c>
      <c r="L22" s="14">
        <f t="shared" si="2"/>
        <v>0.5</v>
      </c>
      <c r="M22" s="14" t="b">
        <f t="shared" si="3"/>
        <v>1</v>
      </c>
      <c r="N22" s="14" t="b">
        <f t="shared" si="4"/>
        <v>1</v>
      </c>
    </row>
    <row r="23" spans="1:17" x14ac:dyDescent="0.25">
      <c r="A23" s="11" t="s">
        <v>140</v>
      </c>
      <c r="B23" s="11" t="s">
        <v>38</v>
      </c>
      <c r="C23" s="11" t="s">
        <v>150</v>
      </c>
      <c r="D23" s="11" t="s">
        <v>19</v>
      </c>
      <c r="E23" s="11">
        <v>4</v>
      </c>
      <c r="F23" s="11">
        <v>2</v>
      </c>
      <c r="G23" s="11">
        <v>11</v>
      </c>
      <c r="H23" s="11">
        <v>6</v>
      </c>
      <c r="I23" s="11">
        <v>15</v>
      </c>
      <c r="J23" s="11">
        <f t="shared" si="0"/>
        <v>0.66666666666666663</v>
      </c>
      <c r="K23" s="11">
        <f t="shared" si="1"/>
        <v>0.26666666666666666</v>
      </c>
      <c r="L23" s="11">
        <f t="shared" si="2"/>
        <v>0.38095238095238088</v>
      </c>
      <c r="M23" s="11" t="b">
        <f t="shared" si="3"/>
        <v>1</v>
      </c>
      <c r="N23" s="11" t="b">
        <f t="shared" si="4"/>
        <v>1</v>
      </c>
    </row>
    <row r="24" spans="1:17" x14ac:dyDescent="0.25">
      <c r="A24" s="11" t="s">
        <v>140</v>
      </c>
      <c r="B24" s="11" t="s">
        <v>38</v>
      </c>
      <c r="C24" s="11" t="s">
        <v>151</v>
      </c>
      <c r="D24" s="11" t="s">
        <v>21</v>
      </c>
      <c r="E24" s="11">
        <v>4</v>
      </c>
      <c r="F24" s="11">
        <v>1</v>
      </c>
      <c r="G24" s="11">
        <v>11</v>
      </c>
      <c r="H24" s="11">
        <v>5</v>
      </c>
      <c r="I24" s="11">
        <v>15</v>
      </c>
      <c r="J24" s="11">
        <f t="shared" si="0"/>
        <v>0.8</v>
      </c>
      <c r="K24" s="11">
        <f t="shared" si="1"/>
        <v>0.26666666666666666</v>
      </c>
      <c r="L24" s="11">
        <f t="shared" si="2"/>
        <v>0.4</v>
      </c>
      <c r="M24" s="11" t="b">
        <f t="shared" si="3"/>
        <v>1</v>
      </c>
      <c r="N24" s="11" t="b">
        <f t="shared" si="4"/>
        <v>1</v>
      </c>
    </row>
    <row r="25" spans="1:17" ht="15.75" customHeight="1" thickBot="1" x14ac:dyDescent="0.3">
      <c r="A25" s="13" t="s">
        <v>140</v>
      </c>
      <c r="B25" s="13" t="s">
        <v>38</v>
      </c>
      <c r="C25" s="13" t="s">
        <v>152</v>
      </c>
      <c r="D25" s="13" t="s">
        <v>23</v>
      </c>
      <c r="E25" s="13">
        <v>6</v>
      </c>
      <c r="F25" s="13">
        <v>1</v>
      </c>
      <c r="G25" s="13">
        <v>9</v>
      </c>
      <c r="H25" s="13">
        <v>7</v>
      </c>
      <c r="I25" s="13">
        <v>15</v>
      </c>
      <c r="J25" s="13">
        <f t="shared" si="0"/>
        <v>0.8571428571428571</v>
      </c>
      <c r="K25" s="13">
        <f t="shared" si="1"/>
        <v>0.4</v>
      </c>
      <c r="L25" s="13">
        <f t="shared" si="2"/>
        <v>0.54545454545454553</v>
      </c>
      <c r="M25" s="13" t="b">
        <f t="shared" si="3"/>
        <v>1</v>
      </c>
      <c r="N25" s="13" t="b">
        <f t="shared" si="4"/>
        <v>1</v>
      </c>
    </row>
    <row r="26" spans="1:17" x14ac:dyDescent="0.25">
      <c r="A26" s="17" t="s">
        <v>85</v>
      </c>
      <c r="B26" s="16"/>
      <c r="C26" s="29"/>
      <c r="D26" s="16"/>
      <c r="E26" s="16"/>
      <c r="F26" s="16"/>
      <c r="G26" s="16"/>
      <c r="H26" s="16"/>
      <c r="I26" s="16"/>
      <c r="J26" s="17">
        <f>IF(SUM(E2:E25)+SUM(F2:F25)=0,0,SUM(E2:E25)/(SUM(E2:E25)+SUM(F2:F25)))</f>
        <v>0.71052631578947367</v>
      </c>
      <c r="K26" s="17">
        <f>IF(SUM(E2:E25)+SUM(G2:G25)=0,0,SUM(E2:E25)/(SUM(E2:E25)+SUM(G2:G25)))</f>
        <v>0.31034482758620691</v>
      </c>
      <c r="L26" s="17">
        <f>IF((J26+K26)=0,0,2*J26*K26/(J26+K26))</f>
        <v>0.43200000000000005</v>
      </c>
      <c r="M26" s="16"/>
      <c r="N26" s="16"/>
    </row>
    <row r="28" spans="1:17" x14ac:dyDescent="0.25">
      <c r="A28" s="34" t="s">
        <v>86</v>
      </c>
      <c r="F28" s="34" t="s">
        <v>87</v>
      </c>
      <c r="L28" s="34" t="s">
        <v>88</v>
      </c>
    </row>
    <row r="29" spans="1:17" x14ac:dyDescent="0.25">
      <c r="A29" s="35" t="s">
        <v>1</v>
      </c>
      <c r="B29" s="35" t="s">
        <v>9</v>
      </c>
      <c r="C29" s="35" t="s">
        <v>10</v>
      </c>
      <c r="D29" s="35" t="s">
        <v>11</v>
      </c>
      <c r="F29" s="35" t="s">
        <v>3</v>
      </c>
      <c r="G29" s="35" t="s">
        <v>9</v>
      </c>
      <c r="H29" s="35" t="s">
        <v>10</v>
      </c>
      <c r="I29" s="35" t="s">
        <v>11</v>
      </c>
      <c r="L29" s="35" t="s">
        <v>1</v>
      </c>
      <c r="M29" s="35" t="s">
        <v>3</v>
      </c>
      <c r="N29" s="35" t="s">
        <v>9</v>
      </c>
      <c r="O29" s="35" t="s">
        <v>10</v>
      </c>
      <c r="P29" s="35" t="s">
        <v>11</v>
      </c>
      <c r="Q29" t="s">
        <v>89</v>
      </c>
    </row>
    <row r="30" spans="1:17" x14ac:dyDescent="0.25">
      <c r="A30" s="36" t="s">
        <v>15</v>
      </c>
      <c r="B30" s="40">
        <f>IFERROR(SUMIFS($E$2:$E$27,$B$2:$B$27,"GPT-4o")/(SUMIFS($E$2:$E$27,$B$2:$B$27,"GPT-4o")+SUMIFS($F$2:$F$27,$B$2:$B$27,"GPT-4o")),0)</f>
        <v>0.7142857142857143</v>
      </c>
      <c r="C30" s="41">
        <f>IFERROR(SUMIFS($E$2:$E$27,$B$2:$B$27,"GPT-4o")/(SUMIFS($E$2:$E$27,$B$2:$B$27,"GPT-4o")+SUMIFS($G$2:$G$27,$B$2:$B$27,"GPT-4o")),0)</f>
        <v>0.25862068965517243</v>
      </c>
      <c r="D30" s="42">
        <f>IFERROR(2*B30*C30/(B30+C30),0)</f>
        <v>0.379746835443038</v>
      </c>
      <c r="F30" s="37" t="s">
        <v>17</v>
      </c>
      <c r="G30" s="40">
        <f>IFERROR(SUMIFS($E$2:$E$27,$D$2:$D$27,"A-SwiftUI")/(SUMIFS($E$2:$E$27,$D$2:$D$27,"A-SwiftUI")+SUMIFS($F$2:$F$27,$D$2:$D$27,"A-SwiftUI")),0)</f>
        <v>0.7</v>
      </c>
      <c r="H30" s="41">
        <f>IFERROR(SUMIFS($E$2:$E$27,$D$2:$D$27,"A-SwiftUI")/(SUMIFS($E$2:$E$27,$D$2:$D$27,"A-SwiftUI")+SUMIFS($G$2:$G$27,$D$2:$D$27,"A-SwiftUI")),0)</f>
        <v>0.32183908045977011</v>
      </c>
      <c r="I30" s="42">
        <f>IFERROR(2*G30*H30/(G30+H30),0)</f>
        <v>0.44094488188976372</v>
      </c>
      <c r="J30" s="24"/>
      <c r="K30" s="24"/>
      <c r="L30" s="38" t="s">
        <v>25</v>
      </c>
      <c r="M30" s="38" t="s">
        <v>19</v>
      </c>
      <c r="N30" s="40">
        <f>IFERROR(SUMIFS($E$2:$E$27,$B$2:$B$27,"Claude 3.5",$D$2:$D$27,"A-General")/(SUMIFS($E$2:$E$27,$B$2:$B$27,"Claude 3.5",$D$2:$D$27,"A-General")+SUMIFS($F$2:$F$27,$B$2:$B$27,"Claude 3.5",$D$2:$D$27,"A-General")),0)</f>
        <v>0.55555555555555558</v>
      </c>
      <c r="O30" s="41">
        <f>IFERROR(SUMIFS($E$2:$E$27,$B$2:$B$27,"Claude 3.5",$D$2:$D$27,"A-General")/(SUMIFS($E$2:$E$27,$B$2:$B$27,"Claude 3.5",$D$2:$D$27,"A-General")+SUMIFS($G$2:$G$27,$B$2:$B$27,"Claude 3.5",$D$2:$D$27,"A-General")),0)</f>
        <v>0.34482758620689657</v>
      </c>
      <c r="P30" s="42">
        <f t="shared" ref="P30:P41" si="5">IFERROR(2*N30*O30/(N30+O30),0)</f>
        <v>0.42553191489361708</v>
      </c>
      <c r="Q30" t="str">
        <f t="shared" ref="Q30:Q41" si="6">L30&amp;" - "&amp;M30</f>
        <v>Claude 3.5 - A-General</v>
      </c>
    </row>
    <row r="31" spans="1:17" x14ac:dyDescent="0.25">
      <c r="A31" s="36" t="s">
        <v>25</v>
      </c>
      <c r="B31" s="40">
        <f>IFERROR(SUMIFS($E$2:$E$27,$B$2:$B$27,"Claude 3.5")/(SUMIFS($E$2:$E$27,$B$2:$B$27,"Claude 3.5")+SUMIFS($F$2:$F$27,$B$2:$B$27,"Claude 3.5")),0)</f>
        <v>0.67741935483870963</v>
      </c>
      <c r="C31" s="41">
        <f>IFERROR(SUMIFS($E$2:$E$27,$B$2:$B$27,"Claude 3.5")/(SUMIFS($E$2:$E$27,$B$2:$B$27,"Claude 3.5")+SUMIFS($G$2:$G$27,$B$2:$B$27,"Claude 3.5")),0)</f>
        <v>0.36206896551724138</v>
      </c>
      <c r="D31" s="42">
        <f>IFERROR(2*B31*C31/(B31+C31),0)</f>
        <v>0.47191011235955055</v>
      </c>
      <c r="F31" s="37" t="s">
        <v>19</v>
      </c>
      <c r="G31" s="40">
        <f>IFERROR(SUMIFS($E$2:$E$27,$D$2:$D$27,"A-General")/(SUMIFS($E$2:$E$27,$D$2:$D$27,"A-General")+SUMIFS($F$2:$F$27,$D$2:$D$27,"A-General")),0)</f>
        <v>0.63636363636363635</v>
      </c>
      <c r="H31" s="41">
        <f>IFERROR(SUMIFS($E$2:$E$27,$D$2:$D$27,"A-General")/(SUMIFS($E$2:$E$27,$D$2:$D$27,"A-General")+SUMIFS($G$2:$G$27,$D$2:$D$27,"A-General")),0)</f>
        <v>0.32183908045977011</v>
      </c>
      <c r="I31" s="42">
        <f>IFERROR(2*G31*H31/(G31+H31),0)</f>
        <v>0.4274809160305344</v>
      </c>
      <c r="J31" s="24"/>
      <c r="K31" s="24"/>
      <c r="L31" s="38" t="s">
        <v>25</v>
      </c>
      <c r="M31" s="38" t="s">
        <v>17</v>
      </c>
      <c r="N31" s="40">
        <f>IFERROR(SUMIFS($E$2:$E$27,$B$2:$B$27,"Claude 3.5",$D$2:$D$27,"A-SwiftUI")/(SUMIFS($E$2:$E$27,$B$2:$B$27,"Claude 3.5",$D$2:$D$27,"A-SwiftUI")+SUMIFS($F$2:$F$27,$B$2:$B$27,"Claude 3.5",$D$2:$D$27,"A-SwiftUI")),0)</f>
        <v>0.66666666666666663</v>
      </c>
      <c r="O31" s="41">
        <f>IFERROR(SUMIFS($E$2:$E$27,$B$2:$B$27,"Claude 3.5",$D$2:$D$27,"A-SwiftUI")/(SUMIFS($E$2:$E$27,$B$2:$B$27,"Claude 3.5",$D$2:$D$27,"A-SwiftUI")+SUMIFS($G$2:$G$27,$B$2:$B$27,"Claude 3.5",$D$2:$D$27,"A-SwiftUI")),0)</f>
        <v>0.41379310344827586</v>
      </c>
      <c r="P31" s="42">
        <f t="shared" si="5"/>
        <v>0.51063829787234039</v>
      </c>
      <c r="Q31" t="str">
        <f t="shared" si="6"/>
        <v>Claude 3.5 - A-SwiftUI</v>
      </c>
    </row>
    <row r="32" spans="1:17" x14ac:dyDescent="0.25">
      <c r="A32" s="36" t="s">
        <v>38</v>
      </c>
      <c r="B32" s="40">
        <f>IFERROR(SUMIFS($E$2:$E$27,$B$2:$B$27,"Grok 4")/(SUMIFS($E$2:$E$27,$B$2:$B$27,"Grok 4")+SUMIFS($F$2:$F$27,$B$2:$B$27,"Grok 4")),0)</f>
        <v>0.75</v>
      </c>
      <c r="C32" s="41">
        <f>IFERROR(SUMIFS($E$2:$E$27,$B$2:$B$27,"Grok 4")/(SUMIFS($E$2:$E$27,$B$2:$B$27,"Grok 4")+SUMIFS($G$2:$G$27,$B$2:$B$27,"Grok 4")),0)</f>
        <v>0.31034482758620691</v>
      </c>
      <c r="D32" s="42">
        <f>IFERROR(2*B32*C32/(B32+C32),0)</f>
        <v>0.4390243902439025</v>
      </c>
      <c r="F32" s="37" t="s">
        <v>21</v>
      </c>
      <c r="G32" s="40">
        <f>IFERROR(SUMIFS($E$2:$E$27,$D$2:$D$27,"B")/(SUMIFS($E$2:$E$27,$D$2:$D$27,"B")+SUMIFS($F$2:$F$27,$D$2:$D$27,"B")),0)</f>
        <v>0.73076923076923073</v>
      </c>
      <c r="H32" s="41">
        <f>IFERROR(SUMIFS($E$2:$E$27,$D$2:$D$27,"B")/(SUMIFS($E$2:$E$27,$D$2:$D$27,"B")+SUMIFS($G$2:$G$27,$D$2:$D$27,"B")),0)</f>
        <v>0.21839080459770116</v>
      </c>
      <c r="I32" s="42">
        <f>IFERROR(2*G32*H32/(G32+H32),0)</f>
        <v>0.33628318584070799</v>
      </c>
      <c r="J32" s="24"/>
      <c r="K32" s="24"/>
      <c r="L32" s="38" t="s">
        <v>25</v>
      </c>
      <c r="M32" s="38" t="s">
        <v>21</v>
      </c>
      <c r="N32" s="40">
        <f>IFERROR(SUMIFS($E$2:$E$27,$B$2:$B$27,"Claude 3.5",$D$2:$D$27,"B")/(SUMIFS($E$2:$E$27,$B$2:$B$27,"Claude 3.5",$D$2:$D$27,"B")+SUMIFS($F$2:$F$27,$B$2:$B$27,"Claude 3.5",$D$2:$D$27,"B")),0)</f>
        <v>0.66666666666666663</v>
      </c>
      <c r="O32" s="41">
        <f>IFERROR(SUMIFS($E$2:$E$27,$B$2:$B$27,"Claude 3.5",$D$2:$D$27,"B")/(SUMIFS($E$2:$E$27,$B$2:$B$27,"Claude 3.5",$D$2:$D$27,"B")+SUMIFS($G$2:$G$27,$B$2:$B$27,"Claude 3.5",$D$2:$D$27,"B")),0)</f>
        <v>0.20689655172413793</v>
      </c>
      <c r="P32" s="42">
        <f t="shared" si="5"/>
        <v>0.31578947368421056</v>
      </c>
      <c r="Q32" t="str">
        <f t="shared" si="6"/>
        <v>Claude 3.5 - B</v>
      </c>
    </row>
    <row r="33" spans="6:17" x14ac:dyDescent="0.25">
      <c r="F33" s="37" t="s">
        <v>23</v>
      </c>
      <c r="G33" s="40">
        <f>IFERROR(SUMIFS($E$2:$E$27,$D$2:$D$27,"C")/(SUMIFS($E$2:$E$27,$D$2:$D$27,"C")+SUMIFS($F$2:$F$27,$D$2:$D$27,"C")),0)</f>
        <v>0.7857142857142857</v>
      </c>
      <c r="H33" s="41">
        <f>IFERROR(SUMIFS($E$2:$E$27,$D$2:$D$27,"C")/(SUMIFS($E$2:$E$27,$D$2:$D$27,"C")+SUMIFS($G$2:$G$27,$D$2:$D$27,"C")),0)</f>
        <v>0.37931034482758619</v>
      </c>
      <c r="I33" s="42">
        <f>IFERROR(2*G33*H33/(G33+H33),0)</f>
        <v>0.5116279069767441</v>
      </c>
      <c r="J33" s="24"/>
      <c r="K33" s="24"/>
      <c r="L33" s="38" t="s">
        <v>25</v>
      </c>
      <c r="M33" s="38" t="s">
        <v>23</v>
      </c>
      <c r="N33" s="40">
        <f>IFERROR(SUMIFS($E$2:$E$27,$B$2:$B$27,"Claude 3.5",$D$2:$D$27,"C")/(SUMIFS($E$2:$E$27,$B$2:$B$27,"Claude 3.5",$D$2:$D$27,"C")+SUMIFS($F$2:$F$27,$B$2:$B$27,"Claude 3.5",$D$2:$D$27,"C")),0)</f>
        <v>0.82352941176470584</v>
      </c>
      <c r="O33" s="41">
        <f>IFERROR(SUMIFS($E$2:$E$27,$B$2:$B$27,"Claude 3.5",$D$2:$D$27,"C")/(SUMIFS($E$2:$E$27,$B$2:$B$27,"Claude 3.5",$D$2:$D$27,"C")+SUMIFS($G$2:$G$27,$B$2:$B$27,"Claude 3.5",$D$2:$D$27,"C")),0)</f>
        <v>0.48275862068965519</v>
      </c>
      <c r="P33" s="42">
        <f t="shared" si="5"/>
        <v>0.60869565217391297</v>
      </c>
      <c r="Q33" t="str">
        <f t="shared" si="6"/>
        <v>Claude 3.5 - C</v>
      </c>
    </row>
    <row r="34" spans="6:17" x14ac:dyDescent="0.25">
      <c r="L34" s="38" t="s">
        <v>15</v>
      </c>
      <c r="M34" s="38" t="s">
        <v>19</v>
      </c>
      <c r="N34" s="40">
        <f>IFERROR(SUMIFS($E$2:$E$27,$B$2:$B$27,"GPT-4o",$D$2:$D$27,"A-General")/(SUMIFS($E$2:$E$27,$B$2:$B$27,"GPT-4o",$D$2:$D$27,"A-General")+SUMIFS($F$2:$F$27,$B$2:$B$27,"GPT-4o",$D$2:$D$27,"A-General")),0)</f>
        <v>0.76923076923076927</v>
      </c>
      <c r="O34" s="41">
        <f>IFERROR(SUMIFS($E$2:$E$27,$B$2:$B$27,"GPT-4o",$D$2:$D$27,"A-General")/(SUMIFS($E$2:$E$27,$B$2:$B$27,"GPT-4o",$D$2:$D$27,"A-General")+SUMIFS($G$2:$G$27,$B$2:$B$27,"GPT-4o",$D$2:$D$27,"A-General")),0)</f>
        <v>0.34482758620689657</v>
      </c>
      <c r="P34" s="42">
        <f t="shared" si="5"/>
        <v>0.47619047619047616</v>
      </c>
      <c r="Q34" t="str">
        <f t="shared" si="6"/>
        <v>GPT-4o - A-General</v>
      </c>
    </row>
    <row r="35" spans="6:17" x14ac:dyDescent="0.25">
      <c r="L35" s="38" t="s">
        <v>15</v>
      </c>
      <c r="M35" s="38" t="s">
        <v>17</v>
      </c>
      <c r="N35" s="40">
        <f>IFERROR(SUMIFS($E$2:$E$27,$B$2:$B$27,"GPT-4o",$D$2:$D$27,"A-SwiftUI")/(SUMIFS($E$2:$E$27,$B$2:$B$27,"GPT-4o",$D$2:$D$27,"A-SwiftUI")+SUMIFS($F$2:$F$27,$B$2:$B$27,"GPT-4o",$D$2:$D$27,"A-SwiftUI")),0)</f>
        <v>0.7</v>
      </c>
      <c r="O35" s="41">
        <f>IFERROR(SUMIFS($E$2:$E$27,$B$2:$B$27,"GPT-4o",$D$2:$D$27,"A-SwiftUI")/(SUMIFS($E$2:$E$27,$B$2:$B$27,"GPT-4o",$D$2:$D$27,"A-SwiftUI")+SUMIFS($G$2:$G$27,$B$2:$B$27,"GPT-4o",$D$2:$D$27,"A-SwiftUI")),0)</f>
        <v>0.2413793103448276</v>
      </c>
      <c r="P35" s="42">
        <f t="shared" si="5"/>
        <v>0.35897435897435898</v>
      </c>
      <c r="Q35" t="str">
        <f t="shared" si="6"/>
        <v>GPT-4o - A-SwiftUI</v>
      </c>
    </row>
    <row r="36" spans="6:17" x14ac:dyDescent="0.25">
      <c r="L36" s="38" t="s">
        <v>15</v>
      </c>
      <c r="M36" s="38" t="s">
        <v>21</v>
      </c>
      <c r="N36" s="40">
        <f>IFERROR(SUMIFS($E$2:$E$27,$B$2:$B$27,"GPT-4o",$D$2:$D$27,"B")/(SUMIFS($E$2:$E$27,$B$2:$B$27,"GPT-4o",$D$2:$D$27,"B")+SUMIFS($F$2:$F$27,$B$2:$B$27,"GPT-4o",$D$2:$D$27,"B")),0)</f>
        <v>0.75</v>
      </c>
      <c r="O36" s="41">
        <f>IFERROR(SUMIFS($E$2:$E$27,$B$2:$B$27,"GPT-4o",$D$2:$D$27,"B")/(SUMIFS($E$2:$E$27,$B$2:$B$27,"GPT-4o",$D$2:$D$27,"B")+SUMIFS($G$2:$G$27,$B$2:$B$27,"GPT-4o",$D$2:$D$27,"B")),0)</f>
        <v>0.20689655172413793</v>
      </c>
      <c r="P36" s="42">
        <f t="shared" si="5"/>
        <v>0.32432432432432434</v>
      </c>
      <c r="Q36" t="str">
        <f t="shared" si="6"/>
        <v>GPT-4o - B</v>
      </c>
    </row>
    <row r="37" spans="6:17" x14ac:dyDescent="0.25">
      <c r="L37" s="38" t="s">
        <v>15</v>
      </c>
      <c r="M37" s="38" t="s">
        <v>23</v>
      </c>
      <c r="N37" s="40">
        <f>IFERROR(SUMIFS($E$2:$E$27,$B$2:$B$27,"GPT-4o",$D$2:$D$27,"C")/(SUMIFS($E$2:$E$27,$B$2:$B$27,"GPT-4o",$D$2:$D$27,"C")+SUMIFS($F$2:$F$27,$B$2:$B$27,"GPT-4o",$D$2:$D$27,"C")),0)</f>
        <v>0.63636363636363635</v>
      </c>
      <c r="O37" s="41">
        <f>IFERROR(SUMIFS($E$2:$E$27,$B$2:$B$27,"GPT-4o",$D$2:$D$27,"C")/(SUMIFS($E$2:$E$27,$B$2:$B$27,"GPT-4o",$D$2:$D$27,"C")+SUMIFS($G$2:$G$27,$B$2:$B$27,"GPT-4o",$D$2:$D$27,"C")),0)</f>
        <v>0.2413793103448276</v>
      </c>
      <c r="P37" s="42">
        <f t="shared" si="5"/>
        <v>0.35</v>
      </c>
      <c r="Q37" t="str">
        <f t="shared" si="6"/>
        <v>GPT-4o - C</v>
      </c>
    </row>
    <row r="38" spans="6:17" x14ac:dyDescent="0.25">
      <c r="L38" s="38" t="s">
        <v>38</v>
      </c>
      <c r="M38" s="38" t="s">
        <v>19</v>
      </c>
      <c r="N38" s="40">
        <f>IFERROR(SUMIFS($E$2:$E$27,$B$2:$B$27,"Grok 4",$D$2:$D$27,"A-General")/(SUMIFS($E$2:$E$27,$B$2:$B$27,"Grok 4",$D$2:$D$27,"A-General")+SUMIFS($F$2:$F$27,$B$2:$B$27,"Grok 4",$D$2:$D$27,"A-General")),0)</f>
        <v>0.61538461538461542</v>
      </c>
      <c r="O38" s="41">
        <f>IFERROR(SUMIFS($E$2:$E$27,$B$2:$B$27,"Grok 4",$D$2:$D$27,"A-General")/(SUMIFS($E$2:$E$27,$B$2:$B$27,"Grok 4",$D$2:$D$27,"A-General")+SUMIFS($G$2:$G$27,$B$2:$B$27,"Grok 4",$D$2:$D$27,"A-General")),0)</f>
        <v>0.27586206896551724</v>
      </c>
      <c r="P38" s="42">
        <f t="shared" si="5"/>
        <v>0.38095238095238099</v>
      </c>
      <c r="Q38" t="str">
        <f t="shared" si="6"/>
        <v>Grok 4 - A-General</v>
      </c>
    </row>
    <row r="39" spans="6:17" x14ac:dyDescent="0.25">
      <c r="L39" s="38" t="s">
        <v>38</v>
      </c>
      <c r="M39" s="38" t="s">
        <v>17</v>
      </c>
      <c r="N39" s="40">
        <f>IFERROR(SUMIFS($E$2:$E$27,$B$2:$B$27,"Grok 4",$D$2:$D$27,"A-SwiftUI")/(SUMIFS($E$2:$E$27,$B$2:$B$27,"Grok 4",$D$2:$D$27,"A-SwiftUI")+SUMIFS($F$2:$F$27,$B$2:$B$27,"Grok 4",$D$2:$D$27,"A-SwiftUI")),0)</f>
        <v>0.75</v>
      </c>
      <c r="O39" s="41">
        <f>IFERROR(SUMIFS($E$2:$E$27,$B$2:$B$27,"Grok 4",$D$2:$D$27,"A-SwiftUI")/(SUMIFS($E$2:$E$27,$B$2:$B$27,"Grok 4",$D$2:$D$27,"A-SwiftUI")+SUMIFS($G$2:$G$27,$B$2:$B$27,"Grok 4",$D$2:$D$27,"A-SwiftUI")),0)</f>
        <v>0.31034482758620691</v>
      </c>
      <c r="P39" s="42">
        <f t="shared" si="5"/>
        <v>0.4390243902439025</v>
      </c>
      <c r="Q39" t="str">
        <f t="shared" si="6"/>
        <v>Grok 4 - A-SwiftUI</v>
      </c>
    </row>
    <row r="40" spans="6:17" x14ac:dyDescent="0.25">
      <c r="L40" s="38" t="s">
        <v>38</v>
      </c>
      <c r="M40" s="38" t="s">
        <v>21</v>
      </c>
      <c r="N40" s="40">
        <f>IFERROR(SUMIFS($E$2:$E$27,$B$2:$B$27,"Grok 4",$D$2:$D$27,"B")/(SUMIFS($E$2:$E$27,$B$2:$B$27,"Grok 4",$D$2:$D$27,"B")+SUMIFS($F$2:$F$27,$B$2:$B$27,"Grok 4",$D$2:$D$27,"B")),0)</f>
        <v>0.77777777777777779</v>
      </c>
      <c r="O40" s="41">
        <f>IFERROR(SUMIFS($E$2:$E$27,$B$2:$B$27,"Grok 4",$D$2:$D$27,"B")/(SUMIFS($E$2:$E$27,$B$2:$B$27,"Grok 4",$D$2:$D$27,"B")+SUMIFS($G$2:$G$27,$B$2:$B$27,"Grok 4",$D$2:$D$27,"B")),0)</f>
        <v>0.2413793103448276</v>
      </c>
      <c r="P40" s="42">
        <f t="shared" si="5"/>
        <v>0.36842105263157898</v>
      </c>
      <c r="Q40" t="str">
        <f t="shared" si="6"/>
        <v>Grok 4 - B</v>
      </c>
    </row>
    <row r="41" spans="6:17" x14ac:dyDescent="0.25">
      <c r="L41" s="38" t="s">
        <v>38</v>
      </c>
      <c r="M41" s="38" t="s">
        <v>23</v>
      </c>
      <c r="N41" s="40">
        <f>IFERROR(SUMIFS($E$2:$E$27,$B$2:$B$27,"Grok 4",$D$2:$D$27,"C")/(SUMIFS($E$2:$E$27,$B$2:$B$27,"Grok 4",$D$2:$D$27,"C")+SUMIFS($F$2:$F$27,$B$2:$B$27,"Grok 4",$D$2:$D$27,"C")),0)</f>
        <v>0.8571428571428571</v>
      </c>
      <c r="O41" s="41">
        <f>IFERROR(SUMIFS($E$2:$E$27,$B$2:$B$27,"Grok 4",$D$2:$D$27,"C")/(SUMIFS($E$2:$E$27,$B$2:$B$27,"Grok 4",$D$2:$D$27,"C")+SUMIFS($G$2:$G$27,$B$2:$B$27,"Grok 4",$D$2:$D$27,"C")),0)</f>
        <v>0.41379310344827586</v>
      </c>
      <c r="P41" s="42">
        <f t="shared" si="5"/>
        <v>0.55813953488372081</v>
      </c>
      <c r="Q41" t="str">
        <f t="shared" si="6"/>
        <v>Grok 4 - C</v>
      </c>
    </row>
  </sheetData>
  <conditionalFormatting sqref="J2:L25">
    <cfRule type="colorScale" priority="1">
      <colorScale>
        <cfvo type="num" val="0"/>
        <cfvo type="num" val="0.5"/>
        <cfvo type="num" val="1"/>
        <color rgb="FFFFC7CE"/>
        <color rgb="FFFFEB9C"/>
        <color rgb="FFC6EFCE"/>
      </colorScale>
    </cfRule>
  </conditionalFormatting>
  <conditionalFormatting sqref="M2:N25">
    <cfRule type="cellIs" dxfId="5" priority="2" operator="equal">
      <formula>TRUE</formula>
    </cfRule>
    <cfRule type="cellIs" dxfId="4" priority="3" operator="equal">
      <formula>FALSE</formula>
    </cfRule>
  </conditionalFormatting>
  <dataValidations count="3">
    <dataValidation type="list" showInputMessage="1" showErrorMessage="1" sqref="D2:D25" xr:uid="{00000000-0002-0000-0300-000000000000}">
      <formula1>"A-SwiftUI,A-General,B,C"</formula1>
    </dataValidation>
    <dataValidation type="list" showInputMessage="1" showErrorMessage="1" sqref="B2:B25" xr:uid="{00000000-0002-0000-0300-000001000000}">
      <formula1>"GPT-4o,Claude 3.5,Grok 4"</formula1>
    </dataValidation>
    <dataValidation showInputMessage="1" showErrorMessage="1" sqref="C2:C25" xr:uid="{00000000-0002-0000-0300-000002000000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5050"/>
  </sheetPr>
  <dimension ref="A1:T50"/>
  <sheetViews>
    <sheetView tabSelected="1" topLeftCell="A26" zoomScale="85" zoomScaleNormal="85" workbookViewId="0">
      <selection activeCell="G45" sqref="G45"/>
    </sheetView>
  </sheetViews>
  <sheetFormatPr baseColWidth="10" defaultRowHeight="15" x14ac:dyDescent="0.25"/>
  <cols>
    <col min="1" max="1" width="18.28515625" bestFit="1" customWidth="1"/>
    <col min="8" max="8" width="11.7109375" customWidth="1"/>
    <col min="13" max="13" width="16.28515625" customWidth="1"/>
    <col min="14" max="14" width="13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153</v>
      </c>
      <c r="B2" t="s">
        <v>15</v>
      </c>
      <c r="C2" t="s">
        <v>154</v>
      </c>
      <c r="D2" t="s">
        <v>19</v>
      </c>
      <c r="E2">
        <v>3</v>
      </c>
      <c r="F2">
        <v>2</v>
      </c>
      <c r="G2">
        <v>5</v>
      </c>
      <c r="H2">
        <v>5</v>
      </c>
      <c r="I2">
        <v>8</v>
      </c>
      <c r="J2" s="11">
        <f t="shared" ref="J2:J37" si="0">IFERROR(E2/(E2+F2),"")</f>
        <v>0.6</v>
      </c>
      <c r="K2" s="11">
        <f t="shared" ref="K2:K37" si="1">IFERROR(E2/(E2+G2),"")</f>
        <v>0.375</v>
      </c>
      <c r="L2" s="11">
        <f t="shared" ref="L2:L38" si="2">IFERROR(2*J2*K2/(J2+K2),"")</f>
        <v>0.46153846153846151</v>
      </c>
      <c r="M2" t="b">
        <f t="shared" ref="M2:M37" si="3">H2=(E2+F2)</f>
        <v>1</v>
      </c>
      <c r="N2" t="b">
        <f t="shared" ref="N2:N37" si="4">I2=(E2+G2)</f>
        <v>1</v>
      </c>
    </row>
    <row r="3" spans="1:14" x14ac:dyDescent="0.25">
      <c r="A3" t="s">
        <v>153</v>
      </c>
      <c r="B3" t="s">
        <v>15</v>
      </c>
      <c r="C3" t="s">
        <v>155</v>
      </c>
      <c r="D3" t="s">
        <v>21</v>
      </c>
      <c r="E3">
        <v>4</v>
      </c>
      <c r="F3">
        <v>6</v>
      </c>
      <c r="G3">
        <v>4</v>
      </c>
      <c r="H3">
        <v>10</v>
      </c>
      <c r="I3">
        <v>8</v>
      </c>
      <c r="J3" s="11">
        <f t="shared" si="0"/>
        <v>0.4</v>
      </c>
      <c r="K3" s="11">
        <f t="shared" si="1"/>
        <v>0.5</v>
      </c>
      <c r="L3" s="11">
        <f t="shared" si="2"/>
        <v>0.44444444444444448</v>
      </c>
      <c r="M3" t="b">
        <f t="shared" si="3"/>
        <v>1</v>
      </c>
      <c r="N3" t="b">
        <f t="shared" si="4"/>
        <v>1</v>
      </c>
    </row>
    <row r="4" spans="1:14" x14ac:dyDescent="0.25">
      <c r="A4" t="s">
        <v>153</v>
      </c>
      <c r="B4" t="s">
        <v>15</v>
      </c>
      <c r="C4" t="s">
        <v>156</v>
      </c>
      <c r="D4" t="s">
        <v>23</v>
      </c>
      <c r="E4">
        <v>2</v>
      </c>
      <c r="F4">
        <v>3</v>
      </c>
      <c r="G4">
        <v>6</v>
      </c>
      <c r="H4">
        <v>5</v>
      </c>
      <c r="I4">
        <v>8</v>
      </c>
      <c r="J4" s="11">
        <f t="shared" si="0"/>
        <v>0.4</v>
      </c>
      <c r="K4" s="11">
        <f t="shared" si="1"/>
        <v>0.25</v>
      </c>
      <c r="L4" s="11">
        <f t="shared" si="2"/>
        <v>0.30769230769230771</v>
      </c>
      <c r="M4" t="b">
        <f t="shared" si="3"/>
        <v>1</v>
      </c>
      <c r="N4" t="b">
        <f t="shared" si="4"/>
        <v>1</v>
      </c>
    </row>
    <row r="5" spans="1:14" x14ac:dyDescent="0.25">
      <c r="A5" t="s">
        <v>153</v>
      </c>
      <c r="B5" t="s">
        <v>25</v>
      </c>
      <c r="C5" t="s">
        <v>157</v>
      </c>
      <c r="D5" t="s">
        <v>19</v>
      </c>
      <c r="E5">
        <v>5</v>
      </c>
      <c r="F5">
        <v>3</v>
      </c>
      <c r="G5">
        <v>3</v>
      </c>
      <c r="H5">
        <v>8</v>
      </c>
      <c r="I5">
        <v>8</v>
      </c>
      <c r="J5" s="11">
        <f t="shared" si="0"/>
        <v>0.625</v>
      </c>
      <c r="K5" s="11">
        <f t="shared" si="1"/>
        <v>0.625</v>
      </c>
      <c r="L5" s="11">
        <f t="shared" si="2"/>
        <v>0.625</v>
      </c>
      <c r="M5" t="b">
        <f t="shared" si="3"/>
        <v>1</v>
      </c>
      <c r="N5" t="b">
        <f t="shared" si="4"/>
        <v>1</v>
      </c>
    </row>
    <row r="6" spans="1:14" x14ac:dyDescent="0.25">
      <c r="A6" t="s">
        <v>153</v>
      </c>
      <c r="B6" t="s">
        <v>25</v>
      </c>
      <c r="C6" t="s">
        <v>158</v>
      </c>
      <c r="D6" t="s">
        <v>21</v>
      </c>
      <c r="E6">
        <v>3</v>
      </c>
      <c r="F6">
        <v>1</v>
      </c>
      <c r="G6">
        <v>5</v>
      </c>
      <c r="H6">
        <v>4</v>
      </c>
      <c r="I6">
        <v>8</v>
      </c>
      <c r="J6" s="11">
        <f t="shared" si="0"/>
        <v>0.75</v>
      </c>
      <c r="K6" s="11">
        <f t="shared" si="1"/>
        <v>0.375</v>
      </c>
      <c r="L6" s="11">
        <f t="shared" si="2"/>
        <v>0.5</v>
      </c>
      <c r="M6" t="b">
        <f t="shared" si="3"/>
        <v>1</v>
      </c>
      <c r="N6" t="b">
        <f t="shared" si="4"/>
        <v>1</v>
      </c>
    </row>
    <row r="7" spans="1:14" x14ac:dyDescent="0.25">
      <c r="A7" t="s">
        <v>153</v>
      </c>
      <c r="B7" t="s">
        <v>25</v>
      </c>
      <c r="C7" t="s">
        <v>159</v>
      </c>
      <c r="D7" t="s">
        <v>23</v>
      </c>
      <c r="E7">
        <v>3</v>
      </c>
      <c r="F7">
        <v>5</v>
      </c>
      <c r="G7">
        <v>5</v>
      </c>
      <c r="H7">
        <v>8</v>
      </c>
      <c r="I7">
        <v>8</v>
      </c>
      <c r="J7" s="11">
        <f t="shared" si="0"/>
        <v>0.375</v>
      </c>
      <c r="K7" s="11">
        <f t="shared" si="1"/>
        <v>0.375</v>
      </c>
      <c r="L7" s="11">
        <f t="shared" si="2"/>
        <v>0.375</v>
      </c>
      <c r="M7" t="b">
        <f t="shared" si="3"/>
        <v>1</v>
      </c>
      <c r="N7" t="b">
        <f t="shared" si="4"/>
        <v>1</v>
      </c>
    </row>
    <row r="8" spans="1:14" x14ac:dyDescent="0.25">
      <c r="A8" t="s">
        <v>153</v>
      </c>
      <c r="B8" t="s">
        <v>38</v>
      </c>
      <c r="C8" t="s">
        <v>160</v>
      </c>
      <c r="D8" t="s">
        <v>19</v>
      </c>
      <c r="E8">
        <v>2</v>
      </c>
      <c r="F8">
        <v>3</v>
      </c>
      <c r="G8">
        <v>6</v>
      </c>
      <c r="H8">
        <v>5</v>
      </c>
      <c r="I8">
        <v>8</v>
      </c>
      <c r="J8" s="11">
        <f t="shared" si="0"/>
        <v>0.4</v>
      </c>
      <c r="K8" s="11">
        <f t="shared" si="1"/>
        <v>0.25</v>
      </c>
      <c r="L8" s="11">
        <f t="shared" si="2"/>
        <v>0.30769230769230771</v>
      </c>
      <c r="M8" t="b">
        <f t="shared" si="3"/>
        <v>1</v>
      </c>
      <c r="N8" t="b">
        <f t="shared" si="4"/>
        <v>1</v>
      </c>
    </row>
    <row r="9" spans="1:14" x14ac:dyDescent="0.25">
      <c r="A9" t="s">
        <v>153</v>
      </c>
      <c r="B9" t="s">
        <v>38</v>
      </c>
      <c r="C9" t="s">
        <v>161</v>
      </c>
      <c r="D9" t="s">
        <v>21</v>
      </c>
      <c r="E9">
        <v>2</v>
      </c>
      <c r="F9">
        <v>2</v>
      </c>
      <c r="G9">
        <v>6</v>
      </c>
      <c r="H9">
        <v>4</v>
      </c>
      <c r="I9">
        <v>8</v>
      </c>
      <c r="J9" s="11">
        <f t="shared" si="0"/>
        <v>0.5</v>
      </c>
      <c r="K9" s="11">
        <f t="shared" si="1"/>
        <v>0.25</v>
      </c>
      <c r="L9" s="11">
        <f t="shared" si="2"/>
        <v>0.33333333333333331</v>
      </c>
      <c r="M9" t="b">
        <f t="shared" si="3"/>
        <v>1</v>
      </c>
      <c r="N9" t="b">
        <f t="shared" si="4"/>
        <v>1</v>
      </c>
    </row>
    <row r="10" spans="1:14" ht="15.75" customHeight="1" thickBot="1" x14ac:dyDescent="0.3">
      <c r="A10" s="25" t="s">
        <v>153</v>
      </c>
      <c r="B10" s="25" t="s">
        <v>38</v>
      </c>
      <c r="C10" s="1" t="s">
        <v>162</v>
      </c>
      <c r="D10" s="25" t="s">
        <v>23</v>
      </c>
      <c r="E10" s="25">
        <v>4</v>
      </c>
      <c r="F10" s="25">
        <v>3</v>
      </c>
      <c r="G10" s="25">
        <v>4</v>
      </c>
      <c r="H10" s="25">
        <v>7</v>
      </c>
      <c r="I10" s="25">
        <v>8</v>
      </c>
      <c r="J10" s="13">
        <f t="shared" si="0"/>
        <v>0.5714285714285714</v>
      </c>
      <c r="K10" s="13">
        <f t="shared" si="1"/>
        <v>0.5</v>
      </c>
      <c r="L10" s="13">
        <f t="shared" si="2"/>
        <v>0.53333333333333333</v>
      </c>
      <c r="M10" s="25" t="b">
        <f t="shared" si="3"/>
        <v>1</v>
      </c>
      <c r="N10" s="25" t="b">
        <f t="shared" si="4"/>
        <v>1</v>
      </c>
    </row>
    <row r="11" spans="1:14" x14ac:dyDescent="0.25">
      <c r="A11" t="s">
        <v>163</v>
      </c>
      <c r="B11" t="s">
        <v>15</v>
      </c>
      <c r="C11" t="s">
        <v>164</v>
      </c>
      <c r="D11" t="s">
        <v>19</v>
      </c>
      <c r="E11">
        <v>3</v>
      </c>
      <c r="F11">
        <v>3</v>
      </c>
      <c r="G11">
        <v>3</v>
      </c>
      <c r="H11">
        <v>6</v>
      </c>
      <c r="I11">
        <v>6</v>
      </c>
      <c r="J11">
        <f t="shared" si="0"/>
        <v>0.5</v>
      </c>
      <c r="K11" s="15">
        <f t="shared" si="1"/>
        <v>0.5</v>
      </c>
      <c r="L11" s="12">
        <f t="shared" si="2"/>
        <v>0.5</v>
      </c>
      <c r="M11" t="b">
        <f t="shared" si="3"/>
        <v>1</v>
      </c>
      <c r="N11" t="b">
        <f t="shared" si="4"/>
        <v>1</v>
      </c>
    </row>
    <row r="12" spans="1:14" x14ac:dyDescent="0.25">
      <c r="A12" t="s">
        <v>163</v>
      </c>
      <c r="B12" t="s">
        <v>15</v>
      </c>
      <c r="C12" t="s">
        <v>165</v>
      </c>
      <c r="D12" t="s">
        <v>21</v>
      </c>
      <c r="E12">
        <v>0</v>
      </c>
      <c r="F12">
        <v>3</v>
      </c>
      <c r="G12">
        <v>6</v>
      </c>
      <c r="H12">
        <v>3</v>
      </c>
      <c r="I12">
        <v>6</v>
      </c>
      <c r="J12">
        <f t="shared" si="0"/>
        <v>0</v>
      </c>
      <c r="K12" s="15">
        <f t="shared" si="1"/>
        <v>0</v>
      </c>
      <c r="L12" s="11" t="str">
        <f t="shared" si="2"/>
        <v/>
      </c>
      <c r="M12" t="b">
        <f t="shared" si="3"/>
        <v>1</v>
      </c>
      <c r="N12" t="b">
        <f t="shared" si="4"/>
        <v>1</v>
      </c>
    </row>
    <row r="13" spans="1:14" x14ac:dyDescent="0.25">
      <c r="A13" t="s">
        <v>163</v>
      </c>
      <c r="B13" t="s">
        <v>15</v>
      </c>
      <c r="C13" t="s">
        <v>166</v>
      </c>
      <c r="D13" t="s">
        <v>23</v>
      </c>
      <c r="E13">
        <v>3</v>
      </c>
      <c r="F13">
        <v>5</v>
      </c>
      <c r="G13">
        <v>3</v>
      </c>
      <c r="H13">
        <v>8</v>
      </c>
      <c r="I13">
        <v>6</v>
      </c>
      <c r="J13">
        <f t="shared" si="0"/>
        <v>0.375</v>
      </c>
      <c r="K13" s="15">
        <f t="shared" si="1"/>
        <v>0.5</v>
      </c>
      <c r="L13" s="11">
        <f t="shared" si="2"/>
        <v>0.42857142857142855</v>
      </c>
      <c r="M13" t="b">
        <f t="shared" si="3"/>
        <v>1</v>
      </c>
      <c r="N13" t="b">
        <f t="shared" si="4"/>
        <v>1</v>
      </c>
    </row>
    <row r="14" spans="1:14" x14ac:dyDescent="0.25">
      <c r="A14" t="s">
        <v>163</v>
      </c>
      <c r="B14" t="s">
        <v>25</v>
      </c>
      <c r="C14" t="s">
        <v>167</v>
      </c>
      <c r="D14" t="s">
        <v>19</v>
      </c>
      <c r="E14">
        <v>3</v>
      </c>
      <c r="F14">
        <v>5</v>
      </c>
      <c r="G14">
        <v>3</v>
      </c>
      <c r="H14">
        <v>8</v>
      </c>
      <c r="I14">
        <v>6</v>
      </c>
      <c r="J14">
        <f t="shared" si="0"/>
        <v>0.375</v>
      </c>
      <c r="K14" s="15">
        <f t="shared" si="1"/>
        <v>0.5</v>
      </c>
      <c r="L14" s="11">
        <f t="shared" si="2"/>
        <v>0.42857142857142855</v>
      </c>
      <c r="M14" t="b">
        <f t="shared" si="3"/>
        <v>1</v>
      </c>
      <c r="N14" t="b">
        <f t="shared" si="4"/>
        <v>1</v>
      </c>
    </row>
    <row r="15" spans="1:14" x14ac:dyDescent="0.25">
      <c r="A15" t="s">
        <v>163</v>
      </c>
      <c r="B15" t="s">
        <v>25</v>
      </c>
      <c r="C15" t="s">
        <v>168</v>
      </c>
      <c r="D15" t="s">
        <v>21</v>
      </c>
      <c r="E15">
        <v>3</v>
      </c>
      <c r="F15">
        <v>1</v>
      </c>
      <c r="G15">
        <v>3</v>
      </c>
      <c r="H15">
        <v>4</v>
      </c>
      <c r="I15">
        <v>6</v>
      </c>
      <c r="J15">
        <f t="shared" si="0"/>
        <v>0.75</v>
      </c>
      <c r="K15" s="15">
        <f t="shared" si="1"/>
        <v>0.5</v>
      </c>
      <c r="L15" s="11">
        <f t="shared" si="2"/>
        <v>0.6</v>
      </c>
      <c r="M15" t="b">
        <f t="shared" si="3"/>
        <v>1</v>
      </c>
      <c r="N15" t="b">
        <f t="shared" si="4"/>
        <v>1</v>
      </c>
    </row>
    <row r="16" spans="1:14" x14ac:dyDescent="0.25">
      <c r="A16" t="s">
        <v>163</v>
      </c>
      <c r="B16" t="s">
        <v>25</v>
      </c>
      <c r="C16" t="s">
        <v>169</v>
      </c>
      <c r="D16" t="s">
        <v>23</v>
      </c>
      <c r="E16">
        <v>3</v>
      </c>
      <c r="F16">
        <v>3</v>
      </c>
      <c r="G16">
        <v>3</v>
      </c>
      <c r="H16">
        <v>6</v>
      </c>
      <c r="I16">
        <v>6</v>
      </c>
      <c r="J16">
        <f t="shared" si="0"/>
        <v>0.5</v>
      </c>
      <c r="K16" s="15">
        <f t="shared" si="1"/>
        <v>0.5</v>
      </c>
      <c r="L16" s="11">
        <f t="shared" si="2"/>
        <v>0.5</v>
      </c>
      <c r="M16" t="b">
        <f t="shared" si="3"/>
        <v>1</v>
      </c>
      <c r="N16" t="b">
        <f t="shared" si="4"/>
        <v>1</v>
      </c>
    </row>
    <row r="17" spans="1:14" x14ac:dyDescent="0.25">
      <c r="A17" t="s">
        <v>163</v>
      </c>
      <c r="B17" t="s">
        <v>38</v>
      </c>
      <c r="C17" t="s">
        <v>170</v>
      </c>
      <c r="D17" t="s">
        <v>19</v>
      </c>
      <c r="E17">
        <v>3</v>
      </c>
      <c r="F17">
        <v>3</v>
      </c>
      <c r="G17">
        <v>3</v>
      </c>
      <c r="H17">
        <v>6</v>
      </c>
      <c r="I17">
        <v>6</v>
      </c>
      <c r="J17">
        <f t="shared" si="0"/>
        <v>0.5</v>
      </c>
      <c r="K17" s="15">
        <f t="shared" si="1"/>
        <v>0.5</v>
      </c>
      <c r="L17" s="11">
        <f t="shared" si="2"/>
        <v>0.5</v>
      </c>
      <c r="M17" t="b">
        <f t="shared" si="3"/>
        <v>1</v>
      </c>
      <c r="N17" t="b">
        <f t="shared" si="4"/>
        <v>1</v>
      </c>
    </row>
    <row r="18" spans="1:14" x14ac:dyDescent="0.25">
      <c r="A18" t="s">
        <v>163</v>
      </c>
      <c r="B18" t="s">
        <v>38</v>
      </c>
      <c r="C18" t="s">
        <v>171</v>
      </c>
      <c r="D18" t="s">
        <v>21</v>
      </c>
      <c r="E18">
        <v>0</v>
      </c>
      <c r="F18">
        <v>4</v>
      </c>
      <c r="G18">
        <v>6</v>
      </c>
      <c r="H18">
        <v>4</v>
      </c>
      <c r="I18">
        <v>6</v>
      </c>
      <c r="J18">
        <f t="shared" si="0"/>
        <v>0</v>
      </c>
      <c r="K18" s="15">
        <f t="shared" si="1"/>
        <v>0</v>
      </c>
      <c r="L18" s="11" t="str">
        <f t="shared" si="2"/>
        <v/>
      </c>
      <c r="M18" t="b">
        <f t="shared" si="3"/>
        <v>1</v>
      </c>
      <c r="N18" t="b">
        <f t="shared" si="4"/>
        <v>1</v>
      </c>
    </row>
    <row r="19" spans="1:14" ht="15.75" customHeight="1" thickBot="1" x14ac:dyDescent="0.3">
      <c r="A19" s="25" t="s">
        <v>163</v>
      </c>
      <c r="B19" s="25" t="s">
        <v>38</v>
      </c>
      <c r="C19" s="1" t="s">
        <v>172</v>
      </c>
      <c r="D19" s="25" t="s">
        <v>23</v>
      </c>
      <c r="E19" s="25">
        <v>2</v>
      </c>
      <c r="F19" s="25">
        <v>4</v>
      </c>
      <c r="G19" s="25">
        <v>4</v>
      </c>
      <c r="H19" s="25">
        <v>6</v>
      </c>
      <c r="I19" s="25">
        <v>6</v>
      </c>
      <c r="J19" s="1">
        <f t="shared" si="0"/>
        <v>0.33333333333333331</v>
      </c>
      <c r="K19" s="13">
        <f t="shared" si="1"/>
        <v>0.33333333333333331</v>
      </c>
      <c r="L19" s="13">
        <f t="shared" si="2"/>
        <v>0.33333333333333331</v>
      </c>
      <c r="M19" s="25" t="b">
        <f t="shared" si="3"/>
        <v>1</v>
      </c>
      <c r="N19" s="25" t="b">
        <f t="shared" si="4"/>
        <v>1</v>
      </c>
    </row>
    <row r="20" spans="1:14" x14ac:dyDescent="0.25">
      <c r="A20" t="s">
        <v>173</v>
      </c>
      <c r="B20" t="s">
        <v>15</v>
      </c>
      <c r="C20" t="s">
        <v>174</v>
      </c>
      <c r="D20" t="s">
        <v>19</v>
      </c>
      <c r="E20">
        <v>2</v>
      </c>
      <c r="F20">
        <v>3</v>
      </c>
      <c r="G20">
        <v>3</v>
      </c>
      <c r="H20">
        <v>5</v>
      </c>
      <c r="I20">
        <v>5</v>
      </c>
      <c r="J20">
        <f t="shared" si="0"/>
        <v>0.4</v>
      </c>
      <c r="K20" s="27">
        <f t="shared" si="1"/>
        <v>0.4</v>
      </c>
      <c r="L20" s="12">
        <f t="shared" si="2"/>
        <v>0.40000000000000008</v>
      </c>
      <c r="M20" t="b">
        <f t="shared" si="3"/>
        <v>1</v>
      </c>
      <c r="N20" t="b">
        <f t="shared" si="4"/>
        <v>1</v>
      </c>
    </row>
    <row r="21" spans="1:14" x14ac:dyDescent="0.25">
      <c r="A21" t="s">
        <v>173</v>
      </c>
      <c r="B21" t="s">
        <v>15</v>
      </c>
      <c r="C21" t="s">
        <v>175</v>
      </c>
      <c r="D21" t="s">
        <v>21</v>
      </c>
      <c r="E21">
        <v>2</v>
      </c>
      <c r="F21">
        <v>1</v>
      </c>
      <c r="G21">
        <v>3</v>
      </c>
      <c r="H21">
        <v>3</v>
      </c>
      <c r="I21">
        <v>5</v>
      </c>
      <c r="J21">
        <f t="shared" si="0"/>
        <v>0.66666666666666663</v>
      </c>
      <c r="K21" s="15">
        <f t="shared" si="1"/>
        <v>0.4</v>
      </c>
      <c r="L21" s="11">
        <f t="shared" si="2"/>
        <v>0.5</v>
      </c>
      <c r="M21" t="b">
        <f t="shared" si="3"/>
        <v>1</v>
      </c>
      <c r="N21" t="b">
        <f t="shared" si="4"/>
        <v>1</v>
      </c>
    </row>
    <row r="22" spans="1:14" x14ac:dyDescent="0.25">
      <c r="A22" t="s">
        <v>173</v>
      </c>
      <c r="B22" t="s">
        <v>15</v>
      </c>
      <c r="C22" t="s">
        <v>176</v>
      </c>
      <c r="D22" t="s">
        <v>23</v>
      </c>
      <c r="E22">
        <v>2</v>
      </c>
      <c r="F22">
        <v>3</v>
      </c>
      <c r="G22">
        <v>3</v>
      </c>
      <c r="H22">
        <v>5</v>
      </c>
      <c r="I22">
        <v>5</v>
      </c>
      <c r="J22">
        <f t="shared" si="0"/>
        <v>0.4</v>
      </c>
      <c r="K22" s="15">
        <f t="shared" si="1"/>
        <v>0.4</v>
      </c>
      <c r="L22" s="11">
        <f t="shared" si="2"/>
        <v>0.40000000000000008</v>
      </c>
      <c r="M22" t="b">
        <f t="shared" si="3"/>
        <v>1</v>
      </c>
      <c r="N22" t="b">
        <f t="shared" si="4"/>
        <v>1</v>
      </c>
    </row>
    <row r="23" spans="1:14" x14ac:dyDescent="0.25">
      <c r="A23" t="s">
        <v>173</v>
      </c>
      <c r="B23" t="s">
        <v>25</v>
      </c>
      <c r="C23" t="s">
        <v>177</v>
      </c>
      <c r="D23" t="s">
        <v>19</v>
      </c>
      <c r="E23">
        <v>2</v>
      </c>
      <c r="F23">
        <v>6</v>
      </c>
      <c r="G23">
        <v>3</v>
      </c>
      <c r="H23">
        <v>8</v>
      </c>
      <c r="I23">
        <v>5</v>
      </c>
      <c r="J23">
        <f t="shared" si="0"/>
        <v>0.25</v>
      </c>
      <c r="K23" s="15">
        <f t="shared" si="1"/>
        <v>0.4</v>
      </c>
      <c r="L23" s="11">
        <f t="shared" si="2"/>
        <v>0.30769230769230771</v>
      </c>
      <c r="M23" t="b">
        <f t="shared" si="3"/>
        <v>1</v>
      </c>
      <c r="N23" t="b">
        <f t="shared" si="4"/>
        <v>1</v>
      </c>
    </row>
    <row r="24" spans="1:14" x14ac:dyDescent="0.25">
      <c r="A24" t="s">
        <v>173</v>
      </c>
      <c r="B24" t="s">
        <v>25</v>
      </c>
      <c r="C24" t="s">
        <v>178</v>
      </c>
      <c r="D24" t="s">
        <v>21</v>
      </c>
      <c r="E24">
        <v>2</v>
      </c>
      <c r="F24">
        <v>2</v>
      </c>
      <c r="G24">
        <v>3</v>
      </c>
      <c r="H24">
        <v>4</v>
      </c>
      <c r="I24">
        <v>5</v>
      </c>
      <c r="J24">
        <f t="shared" si="0"/>
        <v>0.5</v>
      </c>
      <c r="K24" s="15">
        <f t="shared" si="1"/>
        <v>0.4</v>
      </c>
      <c r="L24" s="11">
        <f t="shared" si="2"/>
        <v>0.44444444444444448</v>
      </c>
      <c r="M24" t="b">
        <f t="shared" si="3"/>
        <v>1</v>
      </c>
      <c r="N24" t="b">
        <f t="shared" si="4"/>
        <v>1</v>
      </c>
    </row>
    <row r="25" spans="1:14" x14ac:dyDescent="0.25">
      <c r="A25" t="s">
        <v>173</v>
      </c>
      <c r="B25" t="s">
        <v>25</v>
      </c>
      <c r="C25" t="s">
        <v>179</v>
      </c>
      <c r="D25" t="s">
        <v>23</v>
      </c>
      <c r="E25">
        <v>2</v>
      </c>
      <c r="F25">
        <v>4</v>
      </c>
      <c r="G25">
        <v>3</v>
      </c>
      <c r="H25">
        <v>6</v>
      </c>
      <c r="I25">
        <v>5</v>
      </c>
      <c r="J25">
        <f t="shared" si="0"/>
        <v>0.33333333333333331</v>
      </c>
      <c r="K25" s="15">
        <f t="shared" si="1"/>
        <v>0.4</v>
      </c>
      <c r="L25" s="11">
        <f t="shared" si="2"/>
        <v>0.36363636363636359</v>
      </c>
      <c r="M25" t="b">
        <f t="shared" si="3"/>
        <v>1</v>
      </c>
      <c r="N25" t="b">
        <f t="shared" si="4"/>
        <v>1</v>
      </c>
    </row>
    <row r="26" spans="1:14" x14ac:dyDescent="0.25">
      <c r="A26" t="s">
        <v>173</v>
      </c>
      <c r="B26" t="s">
        <v>38</v>
      </c>
      <c r="C26" t="s">
        <v>180</v>
      </c>
      <c r="D26" t="s">
        <v>19</v>
      </c>
      <c r="E26">
        <v>1</v>
      </c>
      <c r="F26">
        <v>5</v>
      </c>
      <c r="G26">
        <v>4</v>
      </c>
      <c r="H26">
        <v>6</v>
      </c>
      <c r="I26">
        <v>5</v>
      </c>
      <c r="J26">
        <f t="shared" si="0"/>
        <v>0.16666666666666666</v>
      </c>
      <c r="K26" s="15">
        <f t="shared" si="1"/>
        <v>0.2</v>
      </c>
      <c r="L26" s="11">
        <f t="shared" si="2"/>
        <v>0.1818181818181818</v>
      </c>
      <c r="M26" t="b">
        <f t="shared" si="3"/>
        <v>1</v>
      </c>
      <c r="N26" t="b">
        <f t="shared" si="4"/>
        <v>1</v>
      </c>
    </row>
    <row r="27" spans="1:14" x14ac:dyDescent="0.25">
      <c r="A27" t="s">
        <v>173</v>
      </c>
      <c r="B27" t="s">
        <v>38</v>
      </c>
      <c r="C27" t="s">
        <v>181</v>
      </c>
      <c r="D27" t="s">
        <v>21</v>
      </c>
      <c r="E27">
        <v>2</v>
      </c>
      <c r="F27">
        <v>2</v>
      </c>
      <c r="G27">
        <v>3</v>
      </c>
      <c r="H27">
        <v>4</v>
      </c>
      <c r="I27">
        <v>5</v>
      </c>
      <c r="J27">
        <f t="shared" si="0"/>
        <v>0.5</v>
      </c>
      <c r="K27" s="15">
        <f t="shared" si="1"/>
        <v>0.4</v>
      </c>
      <c r="L27" s="11">
        <f t="shared" si="2"/>
        <v>0.44444444444444448</v>
      </c>
      <c r="M27" t="b">
        <f t="shared" si="3"/>
        <v>1</v>
      </c>
      <c r="N27" t="b">
        <f t="shared" si="4"/>
        <v>1</v>
      </c>
    </row>
    <row r="28" spans="1:14" ht="15.75" customHeight="1" thickBot="1" x14ac:dyDescent="0.3">
      <c r="A28" s="25" t="s">
        <v>173</v>
      </c>
      <c r="B28" s="25" t="s">
        <v>38</v>
      </c>
      <c r="C28" s="1" t="s">
        <v>182</v>
      </c>
      <c r="D28" s="25" t="s">
        <v>23</v>
      </c>
      <c r="E28" s="25">
        <v>2</v>
      </c>
      <c r="F28" s="25">
        <v>5</v>
      </c>
      <c r="G28" s="25">
        <v>3</v>
      </c>
      <c r="H28" s="25">
        <v>7</v>
      </c>
      <c r="I28" s="25">
        <v>5</v>
      </c>
      <c r="J28" s="1">
        <f t="shared" si="0"/>
        <v>0.2857142857142857</v>
      </c>
      <c r="K28" s="13">
        <f t="shared" si="1"/>
        <v>0.4</v>
      </c>
      <c r="L28" s="13">
        <f t="shared" si="2"/>
        <v>0.33333333333333331</v>
      </c>
      <c r="M28" s="25" t="b">
        <f t="shared" si="3"/>
        <v>1</v>
      </c>
      <c r="N28" s="25" t="b">
        <f t="shared" si="4"/>
        <v>1</v>
      </c>
    </row>
    <row r="29" spans="1:14" x14ac:dyDescent="0.25">
      <c r="A29" t="s">
        <v>183</v>
      </c>
      <c r="B29" t="s">
        <v>15</v>
      </c>
      <c r="C29" t="s">
        <v>184</v>
      </c>
      <c r="D29" t="s">
        <v>19</v>
      </c>
      <c r="E29">
        <v>2</v>
      </c>
      <c r="F29">
        <v>3</v>
      </c>
      <c r="G29">
        <v>2</v>
      </c>
      <c r="H29">
        <v>5</v>
      </c>
      <c r="I29">
        <v>4</v>
      </c>
      <c r="J29">
        <f t="shared" si="0"/>
        <v>0.4</v>
      </c>
      <c r="K29" s="27">
        <f t="shared" si="1"/>
        <v>0.5</v>
      </c>
      <c r="L29" s="12">
        <f t="shared" si="2"/>
        <v>0.44444444444444448</v>
      </c>
      <c r="M29" t="b">
        <f t="shared" si="3"/>
        <v>1</v>
      </c>
      <c r="N29" t="b">
        <f t="shared" si="4"/>
        <v>1</v>
      </c>
    </row>
    <row r="30" spans="1:14" x14ac:dyDescent="0.25">
      <c r="A30" t="s">
        <v>183</v>
      </c>
      <c r="B30" t="s">
        <v>15</v>
      </c>
      <c r="C30" t="s">
        <v>185</v>
      </c>
      <c r="D30" t="s">
        <v>21</v>
      </c>
      <c r="E30">
        <v>1</v>
      </c>
      <c r="F30">
        <v>3</v>
      </c>
      <c r="G30">
        <v>3</v>
      </c>
      <c r="H30">
        <v>4</v>
      </c>
      <c r="I30">
        <v>4</v>
      </c>
      <c r="J30">
        <f t="shared" si="0"/>
        <v>0.25</v>
      </c>
      <c r="K30" s="15">
        <f t="shared" si="1"/>
        <v>0.25</v>
      </c>
      <c r="L30" s="11">
        <f t="shared" si="2"/>
        <v>0.25</v>
      </c>
      <c r="M30" t="b">
        <f t="shared" si="3"/>
        <v>1</v>
      </c>
      <c r="N30" t="b">
        <f t="shared" si="4"/>
        <v>1</v>
      </c>
    </row>
    <row r="31" spans="1:14" x14ac:dyDescent="0.25">
      <c r="A31" t="s">
        <v>183</v>
      </c>
      <c r="B31" t="s">
        <v>15</v>
      </c>
      <c r="C31" t="s">
        <v>186</v>
      </c>
      <c r="D31" t="s">
        <v>23</v>
      </c>
      <c r="E31">
        <v>2</v>
      </c>
      <c r="F31">
        <v>4</v>
      </c>
      <c r="G31">
        <v>2</v>
      </c>
      <c r="H31">
        <v>6</v>
      </c>
      <c r="I31">
        <v>4</v>
      </c>
      <c r="J31">
        <f t="shared" si="0"/>
        <v>0.33333333333333331</v>
      </c>
      <c r="K31" s="15">
        <f t="shared" si="1"/>
        <v>0.5</v>
      </c>
      <c r="L31" s="11">
        <f t="shared" si="2"/>
        <v>0.4</v>
      </c>
      <c r="M31" t="b">
        <f t="shared" si="3"/>
        <v>1</v>
      </c>
      <c r="N31" t="b">
        <f t="shared" si="4"/>
        <v>1</v>
      </c>
    </row>
    <row r="32" spans="1:14" x14ac:dyDescent="0.25">
      <c r="A32" t="s">
        <v>183</v>
      </c>
      <c r="B32" t="s">
        <v>25</v>
      </c>
      <c r="C32" t="s">
        <v>187</v>
      </c>
      <c r="D32" t="s">
        <v>19</v>
      </c>
      <c r="E32">
        <v>4</v>
      </c>
      <c r="F32">
        <v>6</v>
      </c>
      <c r="G32">
        <v>0</v>
      </c>
      <c r="H32">
        <v>10</v>
      </c>
      <c r="I32">
        <v>4</v>
      </c>
      <c r="J32">
        <f t="shared" si="0"/>
        <v>0.4</v>
      </c>
      <c r="K32" s="15">
        <f t="shared" si="1"/>
        <v>1</v>
      </c>
      <c r="L32" s="11">
        <f t="shared" si="2"/>
        <v>0.57142857142857151</v>
      </c>
      <c r="M32" t="b">
        <f t="shared" si="3"/>
        <v>1</v>
      </c>
      <c r="N32" t="b">
        <f t="shared" si="4"/>
        <v>1</v>
      </c>
    </row>
    <row r="33" spans="1:20" x14ac:dyDescent="0.25">
      <c r="A33" t="s">
        <v>183</v>
      </c>
      <c r="B33" t="s">
        <v>25</v>
      </c>
      <c r="C33" t="s">
        <v>188</v>
      </c>
      <c r="D33" t="s">
        <v>21</v>
      </c>
      <c r="E33">
        <v>4</v>
      </c>
      <c r="F33">
        <v>1</v>
      </c>
      <c r="G33">
        <v>0</v>
      </c>
      <c r="H33">
        <v>5</v>
      </c>
      <c r="I33">
        <v>4</v>
      </c>
      <c r="J33">
        <f t="shared" si="0"/>
        <v>0.8</v>
      </c>
      <c r="K33" s="15">
        <f t="shared" si="1"/>
        <v>1</v>
      </c>
      <c r="L33" s="11">
        <f t="shared" si="2"/>
        <v>0.88888888888888895</v>
      </c>
      <c r="M33" t="b">
        <f t="shared" si="3"/>
        <v>1</v>
      </c>
      <c r="N33" t="b">
        <f t="shared" si="4"/>
        <v>1</v>
      </c>
    </row>
    <row r="34" spans="1:20" x14ac:dyDescent="0.25">
      <c r="A34" t="s">
        <v>183</v>
      </c>
      <c r="B34" t="s">
        <v>25</v>
      </c>
      <c r="C34" t="s">
        <v>189</v>
      </c>
      <c r="D34" t="s">
        <v>23</v>
      </c>
      <c r="E34">
        <v>4</v>
      </c>
      <c r="F34">
        <v>2</v>
      </c>
      <c r="G34">
        <v>0</v>
      </c>
      <c r="H34">
        <v>6</v>
      </c>
      <c r="I34">
        <v>4</v>
      </c>
      <c r="J34">
        <f t="shared" si="0"/>
        <v>0.66666666666666663</v>
      </c>
      <c r="K34" s="15">
        <f t="shared" si="1"/>
        <v>1</v>
      </c>
      <c r="L34" s="11">
        <f t="shared" si="2"/>
        <v>0.8</v>
      </c>
      <c r="M34" t="b">
        <f t="shared" si="3"/>
        <v>1</v>
      </c>
      <c r="N34" t="b">
        <f t="shared" si="4"/>
        <v>1</v>
      </c>
    </row>
    <row r="35" spans="1:20" x14ac:dyDescent="0.25">
      <c r="A35" t="s">
        <v>183</v>
      </c>
      <c r="B35" t="s">
        <v>38</v>
      </c>
      <c r="C35" t="s">
        <v>190</v>
      </c>
      <c r="D35" t="s">
        <v>19</v>
      </c>
      <c r="E35">
        <v>0</v>
      </c>
      <c r="F35">
        <v>6</v>
      </c>
      <c r="G35">
        <v>4</v>
      </c>
      <c r="H35">
        <v>6</v>
      </c>
      <c r="I35">
        <v>4</v>
      </c>
      <c r="J35">
        <f t="shared" si="0"/>
        <v>0</v>
      </c>
      <c r="K35" s="15">
        <f t="shared" si="1"/>
        <v>0</v>
      </c>
      <c r="L35" s="11" t="str">
        <f t="shared" si="2"/>
        <v/>
      </c>
      <c r="M35" t="b">
        <f t="shared" si="3"/>
        <v>1</v>
      </c>
      <c r="N35" t="b">
        <f t="shared" si="4"/>
        <v>1</v>
      </c>
    </row>
    <row r="36" spans="1:20" x14ac:dyDescent="0.25">
      <c r="A36" t="s">
        <v>183</v>
      </c>
      <c r="B36" t="s">
        <v>38</v>
      </c>
      <c r="C36" t="s">
        <v>191</v>
      </c>
      <c r="D36" t="s">
        <v>21</v>
      </c>
      <c r="E36">
        <v>2</v>
      </c>
      <c r="F36">
        <v>3</v>
      </c>
      <c r="G36">
        <v>2</v>
      </c>
      <c r="H36">
        <v>5</v>
      </c>
      <c r="I36">
        <v>4</v>
      </c>
      <c r="J36">
        <f t="shared" si="0"/>
        <v>0.4</v>
      </c>
      <c r="K36" s="15">
        <f t="shared" si="1"/>
        <v>0.5</v>
      </c>
      <c r="L36" s="11">
        <f t="shared" si="2"/>
        <v>0.44444444444444448</v>
      </c>
      <c r="M36" t="b">
        <f t="shared" si="3"/>
        <v>1</v>
      </c>
      <c r="N36" t="b">
        <f t="shared" si="4"/>
        <v>1</v>
      </c>
    </row>
    <row r="37" spans="1:20" x14ac:dyDescent="0.25">
      <c r="A37" t="s">
        <v>183</v>
      </c>
      <c r="B37" t="s">
        <v>38</v>
      </c>
      <c r="C37" t="s">
        <v>192</v>
      </c>
      <c r="D37" t="s">
        <v>23</v>
      </c>
      <c r="E37">
        <v>3</v>
      </c>
      <c r="F37">
        <v>6</v>
      </c>
      <c r="G37">
        <v>1</v>
      </c>
      <c r="H37">
        <v>9</v>
      </c>
      <c r="I37">
        <v>4</v>
      </c>
      <c r="J37">
        <f t="shared" si="0"/>
        <v>0.33333333333333331</v>
      </c>
      <c r="K37" s="15">
        <f t="shared" si="1"/>
        <v>0.75</v>
      </c>
      <c r="L37" s="11">
        <f t="shared" si="2"/>
        <v>0.46153846153846156</v>
      </c>
      <c r="M37" t="b">
        <f t="shared" si="3"/>
        <v>1</v>
      </c>
      <c r="N37" t="b">
        <f t="shared" si="4"/>
        <v>1</v>
      </c>
    </row>
    <row r="38" spans="1:20" x14ac:dyDescent="0.25">
      <c r="A38" s="26" t="s">
        <v>85</v>
      </c>
      <c r="B38" s="26"/>
      <c r="C38" s="26"/>
      <c r="D38" s="26"/>
      <c r="E38" s="26"/>
      <c r="F38" s="26"/>
      <c r="G38" s="26"/>
      <c r="H38" s="26"/>
      <c r="I38" s="26"/>
      <c r="J38" s="26">
        <f>SUBTOTAL(101,J2:J37)</f>
        <v>0.41779100529100538</v>
      </c>
      <c r="K38" s="26">
        <f>SUBTOTAL(101,K2:K37)</f>
        <v>0.43703703703703706</v>
      </c>
      <c r="L38" s="26">
        <f t="shared" si="2"/>
        <v>0.42719736370800204</v>
      </c>
      <c r="M38" s="26"/>
      <c r="N38" s="26"/>
    </row>
    <row r="40" spans="1:20" x14ac:dyDescent="0.25">
      <c r="A40" s="34" t="s">
        <v>86</v>
      </c>
      <c r="F40" s="34" t="s">
        <v>87</v>
      </c>
      <c r="O40" s="34" t="s">
        <v>88</v>
      </c>
    </row>
    <row r="41" spans="1:20" x14ac:dyDescent="0.25">
      <c r="A41" s="35" t="s">
        <v>1</v>
      </c>
      <c r="B41" s="35" t="s">
        <v>9</v>
      </c>
      <c r="C41" s="35" t="s">
        <v>10</v>
      </c>
      <c r="D41" s="35" t="s">
        <v>11</v>
      </c>
      <c r="F41" s="35" t="s">
        <v>3</v>
      </c>
      <c r="G41" s="35" t="s">
        <v>9</v>
      </c>
      <c r="H41" s="35" t="s">
        <v>10</v>
      </c>
      <c r="I41" s="35" t="s">
        <v>11</v>
      </c>
      <c r="O41" s="35" t="s">
        <v>1</v>
      </c>
      <c r="P41" s="35" t="s">
        <v>3</v>
      </c>
      <c r="Q41" s="35" t="s">
        <v>9</v>
      </c>
      <c r="R41" s="35" t="s">
        <v>10</v>
      </c>
      <c r="S41" s="35" t="s">
        <v>11</v>
      </c>
      <c r="T41" t="s">
        <v>89</v>
      </c>
    </row>
    <row r="42" spans="1:20" x14ac:dyDescent="0.25">
      <c r="A42" s="36" t="s">
        <v>15</v>
      </c>
      <c r="B42" s="40">
        <f>IFERROR(SUMIFS($E$2:$E$39,$B$2:$B$39,"GPT-4o")/(SUMIFS($E$2:$E$39,$B$2:$B$39,"GPT-4o")+SUMIFS($F$2:$F$39,$B$2:$B$39,"GPT-4o")),0)</f>
        <v>0.4</v>
      </c>
      <c r="C42" s="41">
        <f>IFERROR(SUMIFS($E$2:$E$39,$B$2:$B$39,"GPT-4o")/(SUMIFS($E$2:$E$39,$B$2:$B$39,"GPT-4o")+SUMIFS($G$2:$G$39,$B$2:$B$39,"GPT-4o")),0)</f>
        <v>0.37681159420289856</v>
      </c>
      <c r="D42" s="42">
        <f>IFERROR(2*B42*C42/(B42+C42),0)</f>
        <v>0.38805970149253732</v>
      </c>
      <c r="F42" s="37" t="s">
        <v>19</v>
      </c>
      <c r="G42" s="40">
        <f>IFERROR(SUMIFS($E$2:$E$39,$D$2:$D$39,"A-General")/(SUMIFS($E$2:$E$39,$D$2:$D$39,"A-General")+SUMIFS($F$2:$F$39,$D$2:$D$39,"A-General")),0)</f>
        <v>0.38461538461538464</v>
      </c>
      <c r="H42" s="41">
        <f>IFERROR(SUMIFS($E$2:$E$39,$D$2:$D$39,"A-General")/(SUMIFS($E$2:$E$39,$D$2:$D$39,"A-General")+SUMIFS($G$2:$G$39,$D$2:$D$39,"A-General")),0)</f>
        <v>0.43478260869565216</v>
      </c>
      <c r="I42" s="42">
        <f>IFERROR(2*G42*H42/(G42+H42),0)</f>
        <v>0.40816326530612246</v>
      </c>
      <c r="O42" s="38" t="s">
        <v>25</v>
      </c>
      <c r="P42" s="38" t="s">
        <v>19</v>
      </c>
      <c r="Q42" s="40">
        <f>IFERROR(SUMIFS($E$2:$E$39,$B$2:$B$39,"Claude 3.5",$D$2:$D$39,"A-General")/(SUMIFS($E$2:$E$39,$B$2:$B$39,"Claude 3.5",$D$2:$D$39,"A-General")+SUMIFS($F$2:$F$39,$B$2:$B$39,"Claude 3.5",$D$2:$D$39,"A-General")),0)</f>
        <v>0.41176470588235292</v>
      </c>
      <c r="R42" s="41">
        <f>IFERROR(SUMIFS($E$2:$E$39,$B$2:$B$39,"Claude 3.5",$D$2:$D$39,"A-General")/(SUMIFS($E$2:$E$39,$B$2:$B$39,"Claude 3.5",$D$2:$D$39,"A-General")+SUMIFS($G$2:$G$39,$B$2:$B$39,"Claude 3.5",$D$2:$D$39,"A-General")),0)</f>
        <v>0.60869565217391308</v>
      </c>
      <c r="S42" s="42">
        <f t="shared" ref="S42:S50" si="5">IFERROR(2*Q42*R42/(Q42+R42),0)</f>
        <v>0.49122807017543862</v>
      </c>
      <c r="T42" t="str">
        <f t="shared" ref="T42:T50" si="6">O42&amp;" - "&amp;P42</f>
        <v>Claude 3.5 - A-General</v>
      </c>
    </row>
    <row r="43" spans="1:20" x14ac:dyDescent="0.25">
      <c r="A43" s="36" t="s">
        <v>25</v>
      </c>
      <c r="B43" s="40">
        <f>IFERROR(SUMIFS($E$2:$E$39,$B$2:$B$39,"Claude 3.5")/(SUMIFS($E$2:$E$39,$B$2:$B$39,"Claude 3.5")+SUMIFS($F$2:$F$39,$B$2:$B$39,"Claude 3.5")),0)</f>
        <v>0.4935064935064935</v>
      </c>
      <c r="C43" s="41">
        <f>IFERROR(SUMIFS($E$2:$E$39,$B$2:$B$39,"Claude 3.5")/(SUMIFS($E$2:$E$39,$B$2:$B$39,"Claude 3.5")+SUMIFS($G$2:$G$39,$B$2:$B$39,"Claude 3.5")),0)</f>
        <v>0.55072463768115942</v>
      </c>
      <c r="D43" s="42">
        <f>IFERROR(2*B43*C43/(B43+C43),0)</f>
        <v>0.52054794520547953</v>
      </c>
      <c r="F43" s="37" t="s">
        <v>21</v>
      </c>
      <c r="G43" s="40">
        <f>IFERROR(SUMIFS($E$2:$E$39,$D$2:$D$39,"B")/(SUMIFS($E$2:$E$39,$D$2:$D$39,"B")+SUMIFS($F$2:$F$39,$D$2:$D$39,"B")),0)</f>
        <v>0.46296296296296297</v>
      </c>
      <c r="H43" s="41">
        <f>IFERROR(SUMIFS($E$2:$E$39,$D$2:$D$39,"B")/(SUMIFS($E$2:$E$39,$D$2:$D$39,"B")+SUMIFS($G$2:$G$39,$D$2:$D$39,"B")),0)</f>
        <v>0.36231884057971014</v>
      </c>
      <c r="I43" s="42">
        <f>IFERROR(2*G43*H43/(G43+H43),0)</f>
        <v>0.4065040650406504</v>
      </c>
      <c r="O43" s="38" t="s">
        <v>25</v>
      </c>
      <c r="P43" s="38" t="s">
        <v>21</v>
      </c>
      <c r="Q43" s="40">
        <f>IFERROR(SUMIFS($E$2:$E$39,$B$2:$B$39,"Claude 3.5",$D$2:$D$39,"B")/(SUMIFS($E$2:$E$39,$B$2:$B$39,"Claude 3.5",$D$2:$D$39,"B")+SUMIFS($F$2:$F$39,$B$2:$B$39,"Claude 3.5",$D$2:$D$39,"B")),0)</f>
        <v>0.70588235294117652</v>
      </c>
      <c r="R43" s="41">
        <f>IFERROR(SUMIFS($E$2:$E$39,$B$2:$B$39,"Claude 3.5",$D$2:$D$39,"B")/(SUMIFS($E$2:$E$39,$B$2:$B$39,"Claude 3.5",$D$2:$D$39,"B")+SUMIFS($G$2:$G$39,$B$2:$B$39,"Claude 3.5",$D$2:$D$39,"B")),0)</f>
        <v>0.52173913043478259</v>
      </c>
      <c r="S43" s="42">
        <f t="shared" si="5"/>
        <v>0.6</v>
      </c>
      <c r="T43" t="str">
        <f t="shared" si="6"/>
        <v>Claude 3.5 - B</v>
      </c>
    </row>
    <row r="44" spans="1:20" x14ac:dyDescent="0.25">
      <c r="A44" s="36" t="s">
        <v>38</v>
      </c>
      <c r="B44" s="40">
        <f>IFERROR(SUMIFS($E$2:$E$39,$B$2:$B$39,"Grok 4")/(SUMIFS($E$2:$E$39,$B$2:$B$39,"Grok 4")+SUMIFS($F$2:$F$39,$B$2:$B$39,"Grok 4")),0)</f>
        <v>0.33333333333333331</v>
      </c>
      <c r="C44" s="41">
        <f>IFERROR(SUMIFS($E$2:$E$39,$B$2:$B$39,"Grok 4")/(SUMIFS($E$2:$E$39,$B$2:$B$39,"Grok 4")+SUMIFS($G$2:$G$39,$B$2:$B$39,"Grok 4")),0)</f>
        <v>0.33333333333333331</v>
      </c>
      <c r="D44" s="42">
        <f>IFERROR(2*B44*C44/(B44+C44),0)</f>
        <v>0.33333333333333331</v>
      </c>
      <c r="F44" s="37" t="s">
        <v>23</v>
      </c>
      <c r="G44" s="40">
        <f>IFERROR(SUMIFS($E$2:$E$39,$D$2:$D$39,"C")/(SUMIFS($E$2:$E$39,$D$2:$D$39,"C")+SUMIFS($F$2:$F$39,$D$2:$D$39,"C")),0)</f>
        <v>0.4050632911392405</v>
      </c>
      <c r="H44" s="41">
        <f>IFERROR(SUMIFS($E$2:$E$39,$D$2:$D$39,"C")/(SUMIFS($E$2:$E$39,$D$2:$D$39,"C")+SUMIFS($G$2:$G$39,$D$2:$D$39,"C")),0)</f>
        <v>0.46376811594202899</v>
      </c>
      <c r="I44" s="42">
        <f>IFERROR(2*G44*H44/(G44+H44),0)</f>
        <v>0.4324324324324324</v>
      </c>
      <c r="O44" s="38" t="s">
        <v>25</v>
      </c>
      <c r="P44" s="38" t="s">
        <v>23</v>
      </c>
      <c r="Q44" s="40">
        <f>IFERROR(SUMIFS($E$2:$E$39,$B$2:$B$39,"Claude 3.5",$D$2:$D$39,"C")/(SUMIFS($E$2:$E$39,$B$2:$B$39,"Claude 3.5",$D$2:$D$39,"C")+SUMIFS($F$2:$F$39,$B$2:$B$39,"Claude 3.5",$D$2:$D$39,"C")),0)</f>
        <v>0.46153846153846156</v>
      </c>
      <c r="R44" s="41">
        <f>IFERROR(SUMIFS($E$2:$E$39,$B$2:$B$39,"Claude 3.5",$D$2:$D$39,"C")/(SUMIFS($E$2:$E$39,$B$2:$B$39,"Claude 3.5",$D$2:$D$39,"C")+SUMIFS($G$2:$G$39,$B$2:$B$39,"Claude 3.5",$D$2:$D$39,"C")),0)</f>
        <v>0.52173913043478259</v>
      </c>
      <c r="S44" s="42">
        <f t="shared" si="5"/>
        <v>0.48979591836734693</v>
      </c>
      <c r="T44" t="str">
        <f t="shared" si="6"/>
        <v>Claude 3.5 - C</v>
      </c>
    </row>
    <row r="45" spans="1:20" x14ac:dyDescent="0.25">
      <c r="O45" s="38" t="s">
        <v>15</v>
      </c>
      <c r="P45" s="38" t="s">
        <v>19</v>
      </c>
      <c r="Q45" s="40">
        <f>IFERROR(SUMIFS($E$2:$E$39,$B$2:$B$39,"GPT-4o",$D$2:$D$39,"A-General")/(SUMIFS($E$2:$E$39,$B$2:$B$39,"GPT-4o",$D$2:$D$39,"A-General")+SUMIFS($F$2:$F$39,$B$2:$B$39,"GPT-4o",$D$2:$D$39,"A-General")),0)</f>
        <v>0.47619047619047616</v>
      </c>
      <c r="R45" s="41">
        <f>IFERROR(SUMIFS($E$2:$E$39,$B$2:$B$39,"GPT-4o",$D$2:$D$39,"A-General")/(SUMIFS($E$2:$E$39,$B$2:$B$39,"GPT-4o",$D$2:$D$39,"A-General")+SUMIFS($G$2:$G$39,$B$2:$B$39,"GPT-4o",$D$2:$D$39,"A-General")),0)</f>
        <v>0.43478260869565216</v>
      </c>
      <c r="S45" s="42">
        <f t="shared" si="5"/>
        <v>0.45454545454545447</v>
      </c>
      <c r="T45" t="str">
        <f t="shared" si="6"/>
        <v>GPT-4o - A-General</v>
      </c>
    </row>
    <row r="46" spans="1:20" x14ac:dyDescent="0.25">
      <c r="O46" s="38" t="s">
        <v>15</v>
      </c>
      <c r="P46" s="38" t="s">
        <v>21</v>
      </c>
      <c r="Q46" s="40">
        <f>IFERROR(SUMIFS($E$2:$E$39,$B$2:$B$39,"GPT-4o",$D$2:$D$39,"B")/(SUMIFS($E$2:$E$39,$B$2:$B$39,"GPT-4o",$D$2:$D$39,"B")+SUMIFS($F$2:$F$39,$B$2:$B$39,"GPT-4o",$D$2:$D$39,"B")),0)</f>
        <v>0.35</v>
      </c>
      <c r="R46" s="41">
        <f>IFERROR(SUMIFS($E$2:$E$39,$B$2:$B$39,"GPT-4o",$D$2:$D$39,"B")/(SUMIFS($E$2:$E$39,$B$2:$B$39,"GPT-4o",$D$2:$D$39,"B")+SUMIFS($G$2:$G$39,$B$2:$B$39,"GPT-4o",$D$2:$D$39,"B")),0)</f>
        <v>0.30434782608695654</v>
      </c>
      <c r="S46" s="42">
        <f t="shared" si="5"/>
        <v>0.32558139534883718</v>
      </c>
      <c r="T46" t="str">
        <f t="shared" si="6"/>
        <v>GPT-4o - B</v>
      </c>
    </row>
    <row r="47" spans="1:20" x14ac:dyDescent="0.25">
      <c r="O47" s="38" t="s">
        <v>15</v>
      </c>
      <c r="P47" s="38" t="s">
        <v>23</v>
      </c>
      <c r="Q47" s="40">
        <f>IFERROR(SUMIFS($E$2:$E$39,$B$2:$B$39,"GPT-4o",$D$2:$D$39,"C")/(SUMIFS($E$2:$E$39,$B$2:$B$39,"GPT-4o",$D$2:$D$39,"C")+SUMIFS($F$2:$F$39,$B$2:$B$39,"GPT-4o",$D$2:$D$39,"C")),0)</f>
        <v>0.375</v>
      </c>
      <c r="R47" s="41">
        <f>IFERROR(SUMIFS($E$2:$E$39,$B$2:$B$39,"GPT-4o",$D$2:$D$39,"C")/(SUMIFS($E$2:$E$39,$B$2:$B$39,"GPT-4o",$D$2:$D$39,"C")+SUMIFS($G$2:$G$39,$B$2:$B$39,"GPT-4o",$D$2:$D$39,"C")),0)</f>
        <v>0.39130434782608697</v>
      </c>
      <c r="S47" s="42">
        <f t="shared" si="5"/>
        <v>0.38297872340425537</v>
      </c>
      <c r="T47" t="str">
        <f t="shared" si="6"/>
        <v>GPT-4o - C</v>
      </c>
    </row>
    <row r="48" spans="1:20" x14ac:dyDescent="0.25">
      <c r="O48" s="38" t="s">
        <v>38</v>
      </c>
      <c r="P48" s="38" t="s">
        <v>19</v>
      </c>
      <c r="Q48" s="40">
        <f>IFERROR(SUMIFS($E$2:$E$39,$B$2:$B$39,"Grok 4",$D$2:$D$39,"A-General")/(SUMIFS($E$2:$E$39,$B$2:$B$39,"Grok 4",$D$2:$D$39,"A-General")+SUMIFS($F$2:$F$39,$B$2:$B$39,"Grok 4",$D$2:$D$39,"A-General")),0)</f>
        <v>0.2608695652173913</v>
      </c>
      <c r="R48" s="41">
        <f>IFERROR(SUMIFS($E$2:$E$39,$B$2:$B$39,"Grok 4",$D$2:$D$39,"A-General")/(SUMIFS($E$2:$E$39,$B$2:$B$39,"Grok 4",$D$2:$D$39,"A-General")+SUMIFS($G$2:$G$39,$B$2:$B$39,"Grok 4",$D$2:$D$39,"A-General")),0)</f>
        <v>0.2608695652173913</v>
      </c>
      <c r="S48" s="42">
        <f t="shared" si="5"/>
        <v>0.2608695652173913</v>
      </c>
      <c r="T48" t="str">
        <f t="shared" si="6"/>
        <v>Grok 4 - A-General</v>
      </c>
    </row>
    <row r="49" spans="15:20" x14ac:dyDescent="0.25">
      <c r="O49" s="38" t="s">
        <v>38</v>
      </c>
      <c r="P49" s="38" t="s">
        <v>21</v>
      </c>
      <c r="Q49" s="40">
        <f>IFERROR(SUMIFS($E$2:$E$39,$B$2:$B$39,"Grok 4",$D$2:$D$39,"B")/(SUMIFS($E$2:$E$39,$B$2:$B$39,"Grok 4",$D$2:$D$39,"B")+SUMIFS($F$2:$F$39,$B$2:$B$39,"Grok 4",$D$2:$D$39,"B")),0)</f>
        <v>0.35294117647058826</v>
      </c>
      <c r="R49" s="41">
        <f>IFERROR(SUMIFS($E$2:$E$39,$B$2:$B$39,"Grok 4",$D$2:$D$39,"B")/(SUMIFS($E$2:$E$39,$B$2:$B$39,"Grok 4",$D$2:$D$39,"B")+SUMIFS($G$2:$G$39,$B$2:$B$39,"Grok 4",$D$2:$D$39,"B")),0)</f>
        <v>0.2608695652173913</v>
      </c>
      <c r="S49" s="42">
        <f t="shared" si="5"/>
        <v>0.3</v>
      </c>
      <c r="T49" t="str">
        <f t="shared" si="6"/>
        <v>Grok 4 - B</v>
      </c>
    </row>
    <row r="50" spans="15:20" x14ac:dyDescent="0.25">
      <c r="O50" s="38" t="s">
        <v>38</v>
      </c>
      <c r="P50" s="38" t="s">
        <v>23</v>
      </c>
      <c r="Q50" s="40">
        <f>IFERROR(SUMIFS($E$2:$E$39,$B$2:$B$39,"Grok 4",$D$2:$D$39,"C")/(SUMIFS($E$2:$E$39,$B$2:$B$39,"Grok 4",$D$2:$D$39,"C")+SUMIFS($F$2:$F$39,$B$2:$B$39,"Grok 4",$D$2:$D$39,"C")),0)</f>
        <v>0.37931034482758619</v>
      </c>
      <c r="R50" s="41">
        <f>IFERROR(SUMIFS($E$2:$E$39,$B$2:$B$39,"Grok 4",$D$2:$D$39,"C")/(SUMIFS($E$2:$E$39,$B$2:$B$39,"Grok 4",$D$2:$D$39,"C")+SUMIFS($G$2:$G$39,$B$2:$B$39,"Grok 4",$D$2:$D$39,"C")),0)</f>
        <v>0.47826086956521741</v>
      </c>
      <c r="S50" s="42">
        <f t="shared" si="5"/>
        <v>0.42307692307692307</v>
      </c>
      <c r="T50" t="str">
        <f t="shared" si="6"/>
        <v>Grok 4 - C</v>
      </c>
    </row>
  </sheetData>
  <conditionalFormatting sqref="J2:L37">
    <cfRule type="colorScale" priority="1">
      <colorScale>
        <cfvo type="num" val="0"/>
        <cfvo type="num" val="0.5"/>
        <cfvo type="num" val="1"/>
        <color rgb="FFFFC7CE"/>
        <color rgb="FFFFEB9C"/>
        <color rgb="FFC6EFCE"/>
      </colorScale>
    </cfRule>
  </conditionalFormatting>
  <conditionalFormatting sqref="M1:N37 M636:N1048576">
    <cfRule type="cellIs" dxfId="3" priority="2" operator="equal">
      <formula>TRUE</formula>
    </cfRule>
    <cfRule type="cellIs" dxfId="2" priority="3" operator="equal">
      <formula>FALSE</formula>
    </cfRule>
  </conditionalFormatting>
  <dataValidations count="3">
    <dataValidation type="list" showInputMessage="1" showErrorMessage="1" sqref="D2:D37" xr:uid="{00000000-0002-0000-0400-000000000000}">
      <formula1>"A-SwiftUI,A-General,B,C"</formula1>
    </dataValidation>
    <dataValidation type="list" showInputMessage="1" showErrorMessage="1" sqref="B2:B37" xr:uid="{00000000-0002-0000-0400-000001000000}">
      <formula1>"GPT-4o,Claude 3.5,Grok 4"</formula1>
    </dataValidation>
    <dataValidation showInputMessage="1" showErrorMessage="1" sqref="C2:C37" xr:uid="{00000000-0002-0000-0400-000002000000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Q77"/>
  <sheetViews>
    <sheetView topLeftCell="A48" zoomScale="85" zoomScaleNormal="85" workbookViewId="0">
      <selection activeCell="F71" sqref="F71"/>
    </sheetView>
  </sheetViews>
  <sheetFormatPr baseColWidth="10" defaultRowHeight="15" x14ac:dyDescent="0.25"/>
  <cols>
    <col min="1" max="1" width="23.7109375" customWidth="1"/>
    <col min="3" max="3" width="8.140625" customWidth="1"/>
    <col min="8" max="8" width="11.7109375" customWidth="1"/>
    <col min="13" max="13" width="16.140625" customWidth="1"/>
    <col min="14" max="14" width="13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1" t="s">
        <v>193</v>
      </c>
      <c r="B2" s="11" t="s">
        <v>15</v>
      </c>
      <c r="C2" s="11" t="s">
        <v>194</v>
      </c>
      <c r="D2" s="11" t="s">
        <v>17</v>
      </c>
      <c r="E2" s="11">
        <v>0</v>
      </c>
      <c r="F2" s="11">
        <v>5</v>
      </c>
      <c r="G2" s="11">
        <v>4</v>
      </c>
      <c r="H2" s="11">
        <v>5</v>
      </c>
      <c r="I2" s="11">
        <v>4</v>
      </c>
      <c r="J2" s="11">
        <f t="shared" ref="J2:J33" si="0">IFERROR(E2/(E2+F2),"")</f>
        <v>0</v>
      </c>
      <c r="K2" s="11">
        <f t="shared" ref="K2:K33" si="1">IFERROR(E2/(E2+G2),"")</f>
        <v>0</v>
      </c>
      <c r="L2" s="11" t="str">
        <f t="shared" ref="L2:L33" si="2">IFERROR(2*J2*K2/(J2+K2),"")</f>
        <v/>
      </c>
      <c r="M2" s="11" t="b">
        <f t="shared" ref="M2:M33" si="3">H2=(E2+F2)</f>
        <v>1</v>
      </c>
      <c r="N2" s="11" t="b">
        <f t="shared" ref="N2:N33" si="4">I2=(E2+G2)</f>
        <v>1</v>
      </c>
    </row>
    <row r="3" spans="1:14" x14ac:dyDescent="0.25">
      <c r="A3" s="11" t="s">
        <v>193</v>
      </c>
      <c r="B3" s="11" t="s">
        <v>15</v>
      </c>
      <c r="C3" s="11" t="s">
        <v>195</v>
      </c>
      <c r="D3" s="11" t="s">
        <v>19</v>
      </c>
      <c r="E3" s="11">
        <v>1</v>
      </c>
      <c r="F3" s="11">
        <v>7</v>
      </c>
      <c r="G3" s="11">
        <v>3</v>
      </c>
      <c r="H3" s="11">
        <v>8</v>
      </c>
      <c r="I3" s="11">
        <v>4</v>
      </c>
      <c r="J3" s="11">
        <f t="shared" si="0"/>
        <v>0.125</v>
      </c>
      <c r="K3" s="11">
        <f t="shared" si="1"/>
        <v>0.25</v>
      </c>
      <c r="L3" s="11">
        <f t="shared" si="2"/>
        <v>0.16666666666666666</v>
      </c>
      <c r="M3" s="11" t="b">
        <f t="shared" si="3"/>
        <v>1</v>
      </c>
      <c r="N3" s="11" t="b">
        <f t="shared" si="4"/>
        <v>1</v>
      </c>
    </row>
    <row r="4" spans="1:14" x14ac:dyDescent="0.25">
      <c r="A4" s="11" t="s">
        <v>193</v>
      </c>
      <c r="B4" s="11" t="s">
        <v>15</v>
      </c>
      <c r="C4" s="11" t="s">
        <v>196</v>
      </c>
      <c r="D4" s="11" t="s">
        <v>21</v>
      </c>
      <c r="E4" s="11">
        <v>0</v>
      </c>
      <c r="F4" s="11">
        <v>3</v>
      </c>
      <c r="G4" s="11">
        <v>4</v>
      </c>
      <c r="H4" s="11">
        <v>3</v>
      </c>
      <c r="I4" s="11">
        <v>4</v>
      </c>
      <c r="J4" s="11">
        <f t="shared" si="0"/>
        <v>0</v>
      </c>
      <c r="K4" s="11">
        <f t="shared" si="1"/>
        <v>0</v>
      </c>
      <c r="L4" s="11" t="str">
        <f t="shared" si="2"/>
        <v/>
      </c>
      <c r="M4" s="11" t="b">
        <f t="shared" si="3"/>
        <v>1</v>
      </c>
      <c r="N4" s="11" t="b">
        <f t="shared" si="4"/>
        <v>1</v>
      </c>
    </row>
    <row r="5" spans="1:14" x14ac:dyDescent="0.25">
      <c r="A5" s="11" t="s">
        <v>193</v>
      </c>
      <c r="B5" s="11" t="s">
        <v>15</v>
      </c>
      <c r="C5" s="11" t="s">
        <v>197</v>
      </c>
      <c r="D5" s="11" t="s">
        <v>23</v>
      </c>
      <c r="E5" s="11">
        <v>0</v>
      </c>
      <c r="F5" s="11">
        <v>7</v>
      </c>
      <c r="G5" s="11">
        <v>4</v>
      </c>
      <c r="H5" s="11">
        <v>7</v>
      </c>
      <c r="I5" s="11">
        <v>4</v>
      </c>
      <c r="J5" s="11">
        <f t="shared" si="0"/>
        <v>0</v>
      </c>
      <c r="K5" s="11">
        <f t="shared" si="1"/>
        <v>0</v>
      </c>
      <c r="L5" s="11" t="str">
        <f t="shared" si="2"/>
        <v/>
      </c>
      <c r="M5" s="11" t="b">
        <f t="shared" si="3"/>
        <v>1</v>
      </c>
      <c r="N5" s="11" t="b">
        <f t="shared" si="4"/>
        <v>1</v>
      </c>
    </row>
    <row r="6" spans="1:14" x14ac:dyDescent="0.25">
      <c r="A6" s="11" t="s">
        <v>193</v>
      </c>
      <c r="B6" s="11" t="s">
        <v>25</v>
      </c>
      <c r="C6" s="11" t="s">
        <v>198</v>
      </c>
      <c r="D6" s="11" t="s">
        <v>17</v>
      </c>
      <c r="E6" s="11">
        <v>1</v>
      </c>
      <c r="F6" s="11">
        <v>9</v>
      </c>
      <c r="G6" s="11">
        <v>3</v>
      </c>
      <c r="H6" s="11">
        <v>10</v>
      </c>
      <c r="I6" s="11">
        <v>4</v>
      </c>
      <c r="J6" s="11">
        <f t="shared" si="0"/>
        <v>0.1</v>
      </c>
      <c r="K6" s="11">
        <f t="shared" si="1"/>
        <v>0.25</v>
      </c>
      <c r="L6" s="11">
        <f t="shared" si="2"/>
        <v>0.14285714285714288</v>
      </c>
      <c r="M6" s="11" t="b">
        <f t="shared" si="3"/>
        <v>1</v>
      </c>
      <c r="N6" s="11" t="b">
        <f t="shared" si="4"/>
        <v>1</v>
      </c>
    </row>
    <row r="7" spans="1:14" x14ac:dyDescent="0.25">
      <c r="A7" s="11" t="s">
        <v>193</v>
      </c>
      <c r="B7" s="11" t="s">
        <v>25</v>
      </c>
      <c r="C7" s="11" t="s">
        <v>199</v>
      </c>
      <c r="D7" s="11" t="s">
        <v>19</v>
      </c>
      <c r="E7" s="11">
        <v>2</v>
      </c>
      <c r="F7" s="11">
        <v>6</v>
      </c>
      <c r="G7" s="11">
        <v>2</v>
      </c>
      <c r="H7" s="11">
        <v>8</v>
      </c>
      <c r="I7" s="11">
        <v>4</v>
      </c>
      <c r="J7" s="11">
        <f t="shared" si="0"/>
        <v>0.25</v>
      </c>
      <c r="K7" s="11">
        <f t="shared" si="1"/>
        <v>0.5</v>
      </c>
      <c r="L7" s="11">
        <f t="shared" si="2"/>
        <v>0.33333333333333331</v>
      </c>
      <c r="M7" s="11" t="b">
        <f t="shared" si="3"/>
        <v>1</v>
      </c>
      <c r="N7" s="11" t="b">
        <f t="shared" si="4"/>
        <v>1</v>
      </c>
    </row>
    <row r="8" spans="1:14" x14ac:dyDescent="0.25">
      <c r="A8" s="11" t="s">
        <v>193</v>
      </c>
      <c r="B8" s="11" t="s">
        <v>25</v>
      </c>
      <c r="C8" s="11" t="s">
        <v>200</v>
      </c>
      <c r="D8" s="11" t="s">
        <v>21</v>
      </c>
      <c r="E8" s="11">
        <v>1</v>
      </c>
      <c r="F8" s="11">
        <v>4</v>
      </c>
      <c r="G8" s="11">
        <v>3</v>
      </c>
      <c r="H8" s="11">
        <v>5</v>
      </c>
      <c r="I8" s="11">
        <v>4</v>
      </c>
      <c r="J8" s="11">
        <f t="shared" si="0"/>
        <v>0.2</v>
      </c>
      <c r="K8" s="11">
        <f t="shared" si="1"/>
        <v>0.25</v>
      </c>
      <c r="L8" s="11">
        <f t="shared" si="2"/>
        <v>0.22222222222222224</v>
      </c>
      <c r="M8" s="11" t="b">
        <f t="shared" si="3"/>
        <v>1</v>
      </c>
      <c r="N8" s="11" t="b">
        <f t="shared" si="4"/>
        <v>1</v>
      </c>
    </row>
    <row r="9" spans="1:14" x14ac:dyDescent="0.25">
      <c r="A9" s="11" t="s">
        <v>193</v>
      </c>
      <c r="B9" s="11" t="s">
        <v>25</v>
      </c>
      <c r="C9" s="11" t="s">
        <v>201</v>
      </c>
      <c r="D9" s="11" t="s">
        <v>23</v>
      </c>
      <c r="E9" s="11">
        <v>2</v>
      </c>
      <c r="F9" s="11">
        <v>7</v>
      </c>
      <c r="G9" s="11">
        <v>2</v>
      </c>
      <c r="H9" s="11">
        <v>9</v>
      </c>
      <c r="I9" s="11">
        <v>4</v>
      </c>
      <c r="J9" s="11">
        <f t="shared" si="0"/>
        <v>0.22222222222222221</v>
      </c>
      <c r="K9" s="11">
        <f t="shared" si="1"/>
        <v>0.5</v>
      </c>
      <c r="L9" s="11">
        <f t="shared" si="2"/>
        <v>0.30769230769230765</v>
      </c>
      <c r="M9" s="11" t="b">
        <f t="shared" si="3"/>
        <v>1</v>
      </c>
      <c r="N9" s="11" t="b">
        <f t="shared" si="4"/>
        <v>1</v>
      </c>
    </row>
    <row r="10" spans="1:14" x14ac:dyDescent="0.25">
      <c r="A10" s="11" t="s">
        <v>193</v>
      </c>
      <c r="B10" s="11" t="s">
        <v>38</v>
      </c>
      <c r="C10" s="11" t="s">
        <v>202</v>
      </c>
      <c r="D10" s="11" t="s">
        <v>17</v>
      </c>
      <c r="E10" s="11">
        <v>1</v>
      </c>
      <c r="F10" s="11">
        <v>5</v>
      </c>
      <c r="G10" s="11">
        <v>3</v>
      </c>
      <c r="H10" s="11">
        <v>6</v>
      </c>
      <c r="I10" s="11">
        <v>4</v>
      </c>
      <c r="J10" s="11">
        <f t="shared" si="0"/>
        <v>0.16666666666666666</v>
      </c>
      <c r="K10" s="11">
        <f t="shared" si="1"/>
        <v>0.25</v>
      </c>
      <c r="L10" s="11">
        <f t="shared" si="2"/>
        <v>0.2</v>
      </c>
      <c r="M10" s="11" t="b">
        <f t="shared" si="3"/>
        <v>1</v>
      </c>
      <c r="N10" s="11" t="b">
        <f t="shared" si="4"/>
        <v>1</v>
      </c>
    </row>
    <row r="11" spans="1:14" x14ac:dyDescent="0.25">
      <c r="A11" s="11" t="s">
        <v>193</v>
      </c>
      <c r="B11" s="11" t="s">
        <v>38</v>
      </c>
      <c r="C11" s="11" t="s">
        <v>203</v>
      </c>
      <c r="D11" s="11" t="s">
        <v>19</v>
      </c>
      <c r="E11" s="11">
        <v>1</v>
      </c>
      <c r="F11" s="11">
        <v>7</v>
      </c>
      <c r="G11" s="11">
        <v>3</v>
      </c>
      <c r="H11" s="11">
        <v>8</v>
      </c>
      <c r="I11" s="11">
        <v>4</v>
      </c>
      <c r="J11" s="11">
        <f t="shared" si="0"/>
        <v>0.125</v>
      </c>
      <c r="K11" s="11">
        <f t="shared" si="1"/>
        <v>0.25</v>
      </c>
      <c r="L11" s="11">
        <f t="shared" si="2"/>
        <v>0.16666666666666666</v>
      </c>
      <c r="M11" s="11" t="b">
        <f t="shared" si="3"/>
        <v>1</v>
      </c>
      <c r="N11" s="11" t="b">
        <f t="shared" si="4"/>
        <v>1</v>
      </c>
    </row>
    <row r="12" spans="1:14" x14ac:dyDescent="0.25">
      <c r="A12" s="11" t="s">
        <v>193</v>
      </c>
      <c r="B12" s="11" t="s">
        <v>38</v>
      </c>
      <c r="C12" s="11" t="s">
        <v>204</v>
      </c>
      <c r="D12" s="11" t="s">
        <v>21</v>
      </c>
      <c r="E12" s="11">
        <v>1</v>
      </c>
      <c r="F12" s="11">
        <v>4</v>
      </c>
      <c r="G12" s="11">
        <v>3</v>
      </c>
      <c r="H12" s="11">
        <v>5</v>
      </c>
      <c r="I12" s="11">
        <v>4</v>
      </c>
      <c r="J12" s="11">
        <f t="shared" si="0"/>
        <v>0.2</v>
      </c>
      <c r="K12" s="11">
        <f t="shared" si="1"/>
        <v>0.25</v>
      </c>
      <c r="L12" s="11">
        <f t="shared" si="2"/>
        <v>0.22222222222222224</v>
      </c>
      <c r="M12" s="11" t="b">
        <f t="shared" si="3"/>
        <v>1</v>
      </c>
      <c r="N12" s="11" t="b">
        <f t="shared" si="4"/>
        <v>1</v>
      </c>
    </row>
    <row r="13" spans="1:14" ht="15.75" customHeight="1" thickBot="1" x14ac:dyDescent="0.3">
      <c r="A13" s="13" t="s">
        <v>193</v>
      </c>
      <c r="B13" s="13" t="s">
        <v>38</v>
      </c>
      <c r="C13" s="13" t="s">
        <v>205</v>
      </c>
      <c r="D13" s="13" t="s">
        <v>23</v>
      </c>
      <c r="E13" s="13">
        <v>1</v>
      </c>
      <c r="F13" s="13">
        <v>6</v>
      </c>
      <c r="G13" s="13">
        <v>3</v>
      </c>
      <c r="H13" s="13">
        <v>7</v>
      </c>
      <c r="I13" s="13">
        <v>4</v>
      </c>
      <c r="J13" s="13">
        <f t="shared" si="0"/>
        <v>0.14285714285714285</v>
      </c>
      <c r="K13" s="13">
        <f t="shared" si="1"/>
        <v>0.25</v>
      </c>
      <c r="L13" s="13">
        <f t="shared" si="2"/>
        <v>0.18181818181818182</v>
      </c>
      <c r="M13" s="13" t="b">
        <f t="shared" si="3"/>
        <v>1</v>
      </c>
      <c r="N13" s="13" t="b">
        <f t="shared" si="4"/>
        <v>1</v>
      </c>
    </row>
    <row r="14" spans="1:14" x14ac:dyDescent="0.25">
      <c r="A14" s="12" t="s">
        <v>206</v>
      </c>
      <c r="B14" s="11" t="s">
        <v>15</v>
      </c>
      <c r="C14" s="12" t="s">
        <v>207</v>
      </c>
      <c r="D14" s="11" t="s">
        <v>17</v>
      </c>
      <c r="E14" s="12">
        <v>1</v>
      </c>
      <c r="F14" s="12">
        <v>5</v>
      </c>
      <c r="G14" s="12">
        <v>4</v>
      </c>
      <c r="H14" s="12">
        <v>6</v>
      </c>
      <c r="I14" s="12">
        <v>5</v>
      </c>
      <c r="J14" s="12">
        <f t="shared" si="0"/>
        <v>0.16666666666666666</v>
      </c>
      <c r="K14" s="12">
        <f t="shared" si="1"/>
        <v>0.2</v>
      </c>
      <c r="L14" s="12">
        <f t="shared" si="2"/>
        <v>0.1818181818181818</v>
      </c>
      <c r="M14" s="12" t="b">
        <f t="shared" si="3"/>
        <v>1</v>
      </c>
      <c r="N14" s="12" t="b">
        <f t="shared" si="4"/>
        <v>1</v>
      </c>
    </row>
    <row r="15" spans="1:14" x14ac:dyDescent="0.25">
      <c r="A15" s="11" t="s">
        <v>206</v>
      </c>
      <c r="B15" s="11" t="s">
        <v>15</v>
      </c>
      <c r="C15" s="12" t="s">
        <v>208</v>
      </c>
      <c r="D15" s="11" t="s">
        <v>19</v>
      </c>
      <c r="E15" s="11">
        <v>1</v>
      </c>
      <c r="F15" s="11">
        <v>7</v>
      </c>
      <c r="G15" s="11">
        <v>4</v>
      </c>
      <c r="H15" s="11">
        <v>8</v>
      </c>
      <c r="I15" s="12">
        <v>5</v>
      </c>
      <c r="J15" s="11">
        <f t="shared" si="0"/>
        <v>0.125</v>
      </c>
      <c r="K15" s="11">
        <f t="shared" si="1"/>
        <v>0.2</v>
      </c>
      <c r="L15" s="11">
        <f t="shared" si="2"/>
        <v>0.15384615384615385</v>
      </c>
      <c r="M15" s="11" t="b">
        <f t="shared" si="3"/>
        <v>1</v>
      </c>
      <c r="N15" s="11" t="b">
        <f t="shared" si="4"/>
        <v>1</v>
      </c>
    </row>
    <row r="16" spans="1:14" x14ac:dyDescent="0.25">
      <c r="A16" s="11" t="s">
        <v>206</v>
      </c>
      <c r="B16" s="11" t="s">
        <v>15</v>
      </c>
      <c r="C16" s="12" t="s">
        <v>209</v>
      </c>
      <c r="D16" s="11" t="s">
        <v>21</v>
      </c>
      <c r="E16" s="11">
        <v>1</v>
      </c>
      <c r="F16" s="11">
        <v>2</v>
      </c>
      <c r="G16" s="11">
        <v>4</v>
      </c>
      <c r="H16" s="11">
        <v>3</v>
      </c>
      <c r="I16" s="12">
        <v>5</v>
      </c>
      <c r="J16" s="11">
        <f t="shared" si="0"/>
        <v>0.33333333333333331</v>
      </c>
      <c r="K16" s="11">
        <f t="shared" si="1"/>
        <v>0.2</v>
      </c>
      <c r="L16" s="11">
        <f t="shared" si="2"/>
        <v>0.25</v>
      </c>
      <c r="M16" s="11" t="b">
        <f t="shared" si="3"/>
        <v>1</v>
      </c>
      <c r="N16" s="11" t="b">
        <f t="shared" si="4"/>
        <v>1</v>
      </c>
    </row>
    <row r="17" spans="1:14" x14ac:dyDescent="0.25">
      <c r="A17" s="11" t="s">
        <v>206</v>
      </c>
      <c r="B17" s="11" t="s">
        <v>15</v>
      </c>
      <c r="C17" s="12" t="s">
        <v>210</v>
      </c>
      <c r="D17" s="11" t="s">
        <v>23</v>
      </c>
      <c r="E17" s="11">
        <v>1</v>
      </c>
      <c r="F17" s="11">
        <v>4</v>
      </c>
      <c r="G17" s="11">
        <v>4</v>
      </c>
      <c r="H17" s="11">
        <v>5</v>
      </c>
      <c r="I17" s="12">
        <v>5</v>
      </c>
      <c r="J17" s="11">
        <f t="shared" si="0"/>
        <v>0.2</v>
      </c>
      <c r="K17" s="11">
        <f t="shared" si="1"/>
        <v>0.2</v>
      </c>
      <c r="L17" s="11">
        <f t="shared" si="2"/>
        <v>0.20000000000000004</v>
      </c>
      <c r="M17" s="11" t="b">
        <f t="shared" si="3"/>
        <v>1</v>
      </c>
      <c r="N17" s="11" t="b">
        <f t="shared" si="4"/>
        <v>1</v>
      </c>
    </row>
    <row r="18" spans="1:14" x14ac:dyDescent="0.25">
      <c r="A18" s="11" t="s">
        <v>206</v>
      </c>
      <c r="B18" s="11" t="s">
        <v>25</v>
      </c>
      <c r="C18" s="12" t="s">
        <v>211</v>
      </c>
      <c r="D18" s="11" t="s">
        <v>17</v>
      </c>
      <c r="E18" s="11">
        <v>3</v>
      </c>
      <c r="F18" s="11">
        <v>5</v>
      </c>
      <c r="G18" s="11">
        <v>2</v>
      </c>
      <c r="H18" s="11">
        <v>8</v>
      </c>
      <c r="I18" s="12">
        <v>5</v>
      </c>
      <c r="J18" s="11">
        <f t="shared" si="0"/>
        <v>0.375</v>
      </c>
      <c r="K18" s="11">
        <f t="shared" si="1"/>
        <v>0.6</v>
      </c>
      <c r="L18" s="11">
        <f t="shared" si="2"/>
        <v>0.46153846153846151</v>
      </c>
      <c r="M18" s="11" t="b">
        <f t="shared" si="3"/>
        <v>1</v>
      </c>
      <c r="N18" s="11" t="b">
        <f t="shared" si="4"/>
        <v>1</v>
      </c>
    </row>
    <row r="19" spans="1:14" x14ac:dyDescent="0.25">
      <c r="A19" s="11" t="s">
        <v>206</v>
      </c>
      <c r="B19" s="11" t="s">
        <v>25</v>
      </c>
      <c r="C19" s="12" t="s">
        <v>212</v>
      </c>
      <c r="D19" s="11" t="s">
        <v>19</v>
      </c>
      <c r="E19" s="11">
        <v>4</v>
      </c>
      <c r="F19" s="11">
        <v>6</v>
      </c>
      <c r="G19" s="11">
        <v>1</v>
      </c>
      <c r="H19" s="11">
        <v>10</v>
      </c>
      <c r="I19" s="12">
        <v>5</v>
      </c>
      <c r="J19" s="11">
        <f t="shared" si="0"/>
        <v>0.4</v>
      </c>
      <c r="K19" s="11">
        <f t="shared" si="1"/>
        <v>0.8</v>
      </c>
      <c r="L19" s="11">
        <f t="shared" si="2"/>
        <v>0.53333333333333333</v>
      </c>
      <c r="M19" s="11" t="b">
        <f t="shared" si="3"/>
        <v>1</v>
      </c>
      <c r="N19" s="11" t="b">
        <f t="shared" si="4"/>
        <v>1</v>
      </c>
    </row>
    <row r="20" spans="1:14" x14ac:dyDescent="0.25">
      <c r="A20" s="11" t="s">
        <v>206</v>
      </c>
      <c r="B20" s="11" t="s">
        <v>25</v>
      </c>
      <c r="C20" s="12" t="s">
        <v>213</v>
      </c>
      <c r="D20" s="11" t="s">
        <v>21</v>
      </c>
      <c r="E20" s="11">
        <v>3</v>
      </c>
      <c r="F20" s="11">
        <v>2</v>
      </c>
      <c r="G20" s="11">
        <v>2</v>
      </c>
      <c r="H20" s="11">
        <v>5</v>
      </c>
      <c r="I20" s="12">
        <v>5</v>
      </c>
      <c r="J20" s="11">
        <f t="shared" si="0"/>
        <v>0.6</v>
      </c>
      <c r="K20" s="11">
        <f t="shared" si="1"/>
        <v>0.6</v>
      </c>
      <c r="L20" s="11">
        <f t="shared" si="2"/>
        <v>0.6</v>
      </c>
      <c r="M20" s="11" t="b">
        <f t="shared" si="3"/>
        <v>1</v>
      </c>
      <c r="N20" s="11" t="b">
        <f t="shared" si="4"/>
        <v>1</v>
      </c>
    </row>
    <row r="21" spans="1:14" x14ac:dyDescent="0.25">
      <c r="A21" s="11" t="s">
        <v>206</v>
      </c>
      <c r="B21" s="11" t="s">
        <v>25</v>
      </c>
      <c r="C21" s="12" t="s">
        <v>214</v>
      </c>
      <c r="D21" s="11" t="s">
        <v>23</v>
      </c>
      <c r="E21" s="11">
        <v>3</v>
      </c>
      <c r="F21" s="11">
        <v>5</v>
      </c>
      <c r="G21" s="11">
        <v>2</v>
      </c>
      <c r="H21" s="11">
        <v>8</v>
      </c>
      <c r="I21" s="12">
        <v>5</v>
      </c>
      <c r="J21" s="11">
        <f t="shared" si="0"/>
        <v>0.375</v>
      </c>
      <c r="K21" s="11">
        <f t="shared" si="1"/>
        <v>0.6</v>
      </c>
      <c r="L21" s="11">
        <f t="shared" si="2"/>
        <v>0.46153846153846151</v>
      </c>
      <c r="M21" s="11" t="b">
        <f t="shared" si="3"/>
        <v>1</v>
      </c>
      <c r="N21" s="11" t="b">
        <f t="shared" si="4"/>
        <v>1</v>
      </c>
    </row>
    <row r="22" spans="1:14" x14ac:dyDescent="0.25">
      <c r="A22" s="11" t="s">
        <v>206</v>
      </c>
      <c r="B22" s="11" t="s">
        <v>38</v>
      </c>
      <c r="C22" s="12" t="s">
        <v>215</v>
      </c>
      <c r="D22" s="11" t="s">
        <v>17</v>
      </c>
      <c r="E22" s="11">
        <v>1</v>
      </c>
      <c r="F22" s="11">
        <v>5</v>
      </c>
      <c r="G22" s="11">
        <v>4</v>
      </c>
      <c r="H22" s="11">
        <v>6</v>
      </c>
      <c r="I22" s="12">
        <v>5</v>
      </c>
      <c r="J22" s="11">
        <f t="shared" si="0"/>
        <v>0.16666666666666666</v>
      </c>
      <c r="K22" s="11">
        <f t="shared" si="1"/>
        <v>0.2</v>
      </c>
      <c r="L22" s="11">
        <f t="shared" si="2"/>
        <v>0.1818181818181818</v>
      </c>
      <c r="M22" s="11" t="b">
        <f t="shared" si="3"/>
        <v>1</v>
      </c>
      <c r="N22" s="11" t="b">
        <f t="shared" si="4"/>
        <v>1</v>
      </c>
    </row>
    <row r="23" spans="1:14" x14ac:dyDescent="0.25">
      <c r="A23" s="11" t="s">
        <v>206</v>
      </c>
      <c r="B23" s="11" t="s">
        <v>38</v>
      </c>
      <c r="C23" s="12" t="s">
        <v>216</v>
      </c>
      <c r="D23" s="11" t="s">
        <v>19</v>
      </c>
      <c r="E23" s="11">
        <v>1</v>
      </c>
      <c r="F23" s="11">
        <v>5</v>
      </c>
      <c r="G23" s="11">
        <v>4</v>
      </c>
      <c r="H23" s="11">
        <v>6</v>
      </c>
      <c r="I23" s="12">
        <v>5</v>
      </c>
      <c r="J23" s="11">
        <f t="shared" si="0"/>
        <v>0.16666666666666666</v>
      </c>
      <c r="K23" s="11">
        <f t="shared" si="1"/>
        <v>0.2</v>
      </c>
      <c r="L23" s="11">
        <f t="shared" si="2"/>
        <v>0.1818181818181818</v>
      </c>
      <c r="M23" s="11" t="b">
        <f t="shared" si="3"/>
        <v>1</v>
      </c>
      <c r="N23" s="11" t="b">
        <f t="shared" si="4"/>
        <v>1</v>
      </c>
    </row>
    <row r="24" spans="1:14" x14ac:dyDescent="0.25">
      <c r="A24" s="11" t="s">
        <v>206</v>
      </c>
      <c r="B24" s="11" t="s">
        <v>38</v>
      </c>
      <c r="C24" s="12" t="s">
        <v>217</v>
      </c>
      <c r="D24" s="11" t="s">
        <v>21</v>
      </c>
      <c r="E24" s="11">
        <v>3</v>
      </c>
      <c r="F24" s="11">
        <v>2</v>
      </c>
      <c r="G24" s="11">
        <v>2</v>
      </c>
      <c r="H24" s="11">
        <v>5</v>
      </c>
      <c r="I24" s="12">
        <v>5</v>
      </c>
      <c r="J24" s="11">
        <f t="shared" si="0"/>
        <v>0.6</v>
      </c>
      <c r="K24" s="11">
        <f t="shared" si="1"/>
        <v>0.6</v>
      </c>
      <c r="L24" s="11">
        <f t="shared" si="2"/>
        <v>0.6</v>
      </c>
      <c r="M24" s="11" t="b">
        <f t="shared" si="3"/>
        <v>1</v>
      </c>
      <c r="N24" s="11" t="b">
        <f t="shared" si="4"/>
        <v>1</v>
      </c>
    </row>
    <row r="25" spans="1:14" ht="15.75" customHeight="1" thickBot="1" x14ac:dyDescent="0.3">
      <c r="A25" s="13" t="s">
        <v>206</v>
      </c>
      <c r="B25" s="13" t="s">
        <v>38</v>
      </c>
      <c r="C25" s="13" t="s">
        <v>218</v>
      </c>
      <c r="D25" s="13" t="s">
        <v>23</v>
      </c>
      <c r="E25" s="13">
        <v>2</v>
      </c>
      <c r="F25" s="13">
        <v>5</v>
      </c>
      <c r="G25" s="13">
        <v>3</v>
      </c>
      <c r="H25" s="13">
        <v>7</v>
      </c>
      <c r="I25" s="13">
        <v>5</v>
      </c>
      <c r="J25" s="13">
        <f t="shared" si="0"/>
        <v>0.2857142857142857</v>
      </c>
      <c r="K25" s="13">
        <f t="shared" si="1"/>
        <v>0.4</v>
      </c>
      <c r="L25" s="13">
        <f t="shared" si="2"/>
        <v>0.33333333333333331</v>
      </c>
      <c r="M25" s="13" t="b">
        <f t="shared" si="3"/>
        <v>1</v>
      </c>
      <c r="N25" s="13" t="b">
        <f t="shared" si="4"/>
        <v>1</v>
      </c>
    </row>
    <row r="26" spans="1:14" x14ac:dyDescent="0.25">
      <c r="A26" s="12" t="s">
        <v>219</v>
      </c>
      <c r="B26" s="11" t="s">
        <v>15</v>
      </c>
      <c r="C26" s="12" t="s">
        <v>220</v>
      </c>
      <c r="D26" s="11" t="s">
        <v>17</v>
      </c>
      <c r="E26" s="12">
        <v>2</v>
      </c>
      <c r="F26" s="12">
        <v>5</v>
      </c>
      <c r="G26" s="12">
        <v>4</v>
      </c>
      <c r="H26" s="12">
        <v>7</v>
      </c>
      <c r="I26" s="12">
        <v>6</v>
      </c>
      <c r="J26" s="12">
        <f t="shared" si="0"/>
        <v>0.2857142857142857</v>
      </c>
      <c r="K26" s="12">
        <f t="shared" si="1"/>
        <v>0.33333333333333331</v>
      </c>
      <c r="L26" s="12">
        <f t="shared" si="2"/>
        <v>0.30769230769230765</v>
      </c>
      <c r="M26" s="12" t="b">
        <f t="shared" si="3"/>
        <v>1</v>
      </c>
      <c r="N26" s="12" t="b">
        <f t="shared" si="4"/>
        <v>1</v>
      </c>
    </row>
    <row r="27" spans="1:14" x14ac:dyDescent="0.25">
      <c r="A27" s="11" t="s">
        <v>219</v>
      </c>
      <c r="B27" s="11" t="s">
        <v>15</v>
      </c>
      <c r="C27" s="12" t="s">
        <v>221</v>
      </c>
      <c r="D27" s="11" t="s">
        <v>19</v>
      </c>
      <c r="E27" s="11">
        <v>2</v>
      </c>
      <c r="F27" s="11">
        <v>5</v>
      </c>
      <c r="G27" s="11">
        <v>4</v>
      </c>
      <c r="H27" s="11">
        <v>7</v>
      </c>
      <c r="I27" s="11">
        <v>6</v>
      </c>
      <c r="J27" s="11">
        <f t="shared" si="0"/>
        <v>0.2857142857142857</v>
      </c>
      <c r="K27" s="11">
        <f t="shared" si="1"/>
        <v>0.33333333333333331</v>
      </c>
      <c r="L27" s="11">
        <f t="shared" si="2"/>
        <v>0.30769230769230765</v>
      </c>
      <c r="M27" s="11" t="b">
        <f t="shared" si="3"/>
        <v>1</v>
      </c>
      <c r="N27" s="11" t="b">
        <f t="shared" si="4"/>
        <v>1</v>
      </c>
    </row>
    <row r="28" spans="1:14" x14ac:dyDescent="0.25">
      <c r="A28" s="11" t="s">
        <v>219</v>
      </c>
      <c r="B28" s="11" t="s">
        <v>15</v>
      </c>
      <c r="C28" s="12" t="s">
        <v>222</v>
      </c>
      <c r="D28" s="11" t="s">
        <v>21</v>
      </c>
      <c r="E28" s="11">
        <v>2</v>
      </c>
      <c r="F28" s="11">
        <v>1</v>
      </c>
      <c r="G28" s="11">
        <v>4</v>
      </c>
      <c r="H28" s="11">
        <v>3</v>
      </c>
      <c r="I28" s="11">
        <v>6</v>
      </c>
      <c r="J28" s="11">
        <f t="shared" si="0"/>
        <v>0.66666666666666663</v>
      </c>
      <c r="K28" s="11">
        <f t="shared" si="1"/>
        <v>0.33333333333333331</v>
      </c>
      <c r="L28" s="11">
        <f t="shared" si="2"/>
        <v>0.44444444444444442</v>
      </c>
      <c r="M28" s="11" t="b">
        <f t="shared" si="3"/>
        <v>1</v>
      </c>
      <c r="N28" s="11" t="b">
        <f t="shared" si="4"/>
        <v>1</v>
      </c>
    </row>
    <row r="29" spans="1:14" x14ac:dyDescent="0.25">
      <c r="A29" s="11" t="s">
        <v>219</v>
      </c>
      <c r="B29" s="11" t="s">
        <v>15</v>
      </c>
      <c r="C29" s="12" t="s">
        <v>223</v>
      </c>
      <c r="D29" s="11" t="s">
        <v>23</v>
      </c>
      <c r="E29" s="11">
        <v>2</v>
      </c>
      <c r="F29" s="11">
        <v>5</v>
      </c>
      <c r="G29" s="11">
        <v>4</v>
      </c>
      <c r="H29" s="11">
        <v>7</v>
      </c>
      <c r="I29" s="11">
        <v>6</v>
      </c>
      <c r="J29" s="11">
        <f t="shared" si="0"/>
        <v>0.2857142857142857</v>
      </c>
      <c r="K29" s="11">
        <f t="shared" si="1"/>
        <v>0.33333333333333331</v>
      </c>
      <c r="L29" s="11">
        <f t="shared" si="2"/>
        <v>0.30769230769230765</v>
      </c>
      <c r="M29" s="11" t="b">
        <f t="shared" si="3"/>
        <v>1</v>
      </c>
      <c r="N29" s="11" t="b">
        <f t="shared" si="4"/>
        <v>1</v>
      </c>
    </row>
    <row r="30" spans="1:14" x14ac:dyDescent="0.25">
      <c r="A30" s="11" t="s">
        <v>219</v>
      </c>
      <c r="B30" s="11" t="s">
        <v>25</v>
      </c>
      <c r="C30" s="12" t="s">
        <v>224</v>
      </c>
      <c r="D30" s="11" t="s">
        <v>17</v>
      </c>
      <c r="E30" s="11">
        <v>2</v>
      </c>
      <c r="F30" s="11">
        <v>6</v>
      </c>
      <c r="G30" s="11">
        <v>4</v>
      </c>
      <c r="H30" s="11">
        <v>8</v>
      </c>
      <c r="I30" s="11">
        <v>6</v>
      </c>
      <c r="J30" s="11">
        <f t="shared" si="0"/>
        <v>0.25</v>
      </c>
      <c r="K30" s="11">
        <f t="shared" si="1"/>
        <v>0.33333333333333331</v>
      </c>
      <c r="L30" s="11">
        <f t="shared" si="2"/>
        <v>0.28571428571428575</v>
      </c>
      <c r="M30" s="11" t="b">
        <f t="shared" si="3"/>
        <v>1</v>
      </c>
      <c r="N30" s="11" t="b">
        <f t="shared" si="4"/>
        <v>1</v>
      </c>
    </row>
    <row r="31" spans="1:14" x14ac:dyDescent="0.25">
      <c r="A31" s="11" t="s">
        <v>219</v>
      </c>
      <c r="B31" s="11" t="s">
        <v>25</v>
      </c>
      <c r="C31" s="12" t="s">
        <v>225</v>
      </c>
      <c r="D31" s="11" t="s">
        <v>19</v>
      </c>
      <c r="E31" s="11">
        <v>3</v>
      </c>
      <c r="F31" s="11">
        <v>5</v>
      </c>
      <c r="G31" s="11">
        <v>3</v>
      </c>
      <c r="H31" s="11">
        <v>8</v>
      </c>
      <c r="I31" s="11">
        <v>6</v>
      </c>
      <c r="J31" s="11">
        <f t="shared" si="0"/>
        <v>0.375</v>
      </c>
      <c r="K31" s="11">
        <f t="shared" si="1"/>
        <v>0.5</v>
      </c>
      <c r="L31" s="11">
        <f t="shared" si="2"/>
        <v>0.42857142857142855</v>
      </c>
      <c r="M31" s="11" t="b">
        <f t="shared" si="3"/>
        <v>1</v>
      </c>
      <c r="N31" s="11" t="b">
        <f t="shared" si="4"/>
        <v>1</v>
      </c>
    </row>
    <row r="32" spans="1:14" x14ac:dyDescent="0.25">
      <c r="A32" s="11" t="s">
        <v>219</v>
      </c>
      <c r="B32" s="11" t="s">
        <v>25</v>
      </c>
      <c r="C32" s="12" t="s">
        <v>226</v>
      </c>
      <c r="D32" s="11" t="s">
        <v>21</v>
      </c>
      <c r="E32" s="11">
        <v>2</v>
      </c>
      <c r="F32" s="11">
        <v>5</v>
      </c>
      <c r="G32" s="11">
        <v>4</v>
      </c>
      <c r="H32" s="11">
        <v>7</v>
      </c>
      <c r="I32" s="11">
        <v>6</v>
      </c>
      <c r="J32" s="11">
        <f t="shared" si="0"/>
        <v>0.2857142857142857</v>
      </c>
      <c r="K32" s="11">
        <f t="shared" si="1"/>
        <v>0.33333333333333331</v>
      </c>
      <c r="L32" s="11">
        <f t="shared" si="2"/>
        <v>0.30769230769230765</v>
      </c>
      <c r="M32" s="11" t="b">
        <f t="shared" si="3"/>
        <v>1</v>
      </c>
      <c r="N32" s="11" t="b">
        <f t="shared" si="4"/>
        <v>1</v>
      </c>
    </row>
    <row r="33" spans="1:14" x14ac:dyDescent="0.25">
      <c r="A33" s="11" t="s">
        <v>219</v>
      </c>
      <c r="B33" s="11" t="s">
        <v>25</v>
      </c>
      <c r="C33" s="12" t="s">
        <v>227</v>
      </c>
      <c r="D33" s="11" t="s">
        <v>23</v>
      </c>
      <c r="E33" s="11">
        <v>3</v>
      </c>
      <c r="F33" s="11">
        <v>6</v>
      </c>
      <c r="G33" s="11">
        <v>3</v>
      </c>
      <c r="H33" s="11">
        <v>9</v>
      </c>
      <c r="I33" s="11">
        <v>6</v>
      </c>
      <c r="J33" s="11">
        <f t="shared" si="0"/>
        <v>0.33333333333333331</v>
      </c>
      <c r="K33" s="11">
        <f t="shared" si="1"/>
        <v>0.5</v>
      </c>
      <c r="L33" s="11">
        <f t="shared" si="2"/>
        <v>0.4</v>
      </c>
      <c r="M33" s="11" t="b">
        <f t="shared" si="3"/>
        <v>1</v>
      </c>
      <c r="N33" s="11" t="b">
        <f t="shared" si="4"/>
        <v>1</v>
      </c>
    </row>
    <row r="34" spans="1:14" x14ac:dyDescent="0.25">
      <c r="A34" s="11" t="s">
        <v>219</v>
      </c>
      <c r="B34" s="11" t="s">
        <v>38</v>
      </c>
      <c r="C34" s="12" t="s">
        <v>228</v>
      </c>
      <c r="D34" s="11" t="s">
        <v>17</v>
      </c>
      <c r="E34" s="11">
        <v>3</v>
      </c>
      <c r="F34" s="11">
        <v>3</v>
      </c>
      <c r="G34" s="11">
        <v>3</v>
      </c>
      <c r="H34" s="11">
        <v>6</v>
      </c>
      <c r="I34" s="11">
        <v>6</v>
      </c>
      <c r="J34" s="11">
        <f t="shared" ref="J34:J61" si="5">IFERROR(E34/(E34+F34),"")</f>
        <v>0.5</v>
      </c>
      <c r="K34" s="11">
        <f t="shared" ref="K34:K61" si="6">IFERROR(E34/(E34+G34),"")</f>
        <v>0.5</v>
      </c>
      <c r="L34" s="11">
        <f t="shared" ref="L34:L61" si="7">IFERROR(2*J34*K34/(J34+K34),"")</f>
        <v>0.5</v>
      </c>
      <c r="M34" s="11" t="b">
        <f t="shared" ref="M34:M61" si="8">H34=(E34+F34)</f>
        <v>1</v>
      </c>
      <c r="N34" s="11" t="b">
        <f t="shared" ref="N34:N53" si="9">I34=(E34+G34)</f>
        <v>1</v>
      </c>
    </row>
    <row r="35" spans="1:14" x14ac:dyDescent="0.25">
      <c r="A35" s="11" t="s">
        <v>219</v>
      </c>
      <c r="B35" s="11" t="s">
        <v>38</v>
      </c>
      <c r="C35" s="12" t="s">
        <v>229</v>
      </c>
      <c r="D35" s="11" t="s">
        <v>19</v>
      </c>
      <c r="E35" s="11">
        <v>2</v>
      </c>
      <c r="F35" s="11">
        <v>4</v>
      </c>
      <c r="G35" s="11">
        <v>4</v>
      </c>
      <c r="H35" s="11">
        <v>6</v>
      </c>
      <c r="I35" s="11">
        <v>6</v>
      </c>
      <c r="J35" s="11">
        <f t="shared" si="5"/>
        <v>0.33333333333333331</v>
      </c>
      <c r="K35" s="11">
        <f t="shared" si="6"/>
        <v>0.33333333333333331</v>
      </c>
      <c r="L35" s="11">
        <f t="shared" si="7"/>
        <v>0.33333333333333331</v>
      </c>
      <c r="M35" s="11" t="b">
        <f t="shared" si="8"/>
        <v>1</v>
      </c>
      <c r="N35" s="11" t="b">
        <f t="shared" si="9"/>
        <v>1</v>
      </c>
    </row>
    <row r="36" spans="1:14" x14ac:dyDescent="0.25">
      <c r="A36" s="11" t="s">
        <v>219</v>
      </c>
      <c r="B36" s="11" t="s">
        <v>38</v>
      </c>
      <c r="C36" s="12" t="s">
        <v>230</v>
      </c>
      <c r="D36" s="11" t="s">
        <v>21</v>
      </c>
      <c r="E36" s="11">
        <v>1</v>
      </c>
      <c r="F36" s="11">
        <v>4</v>
      </c>
      <c r="G36" s="11">
        <v>5</v>
      </c>
      <c r="H36" s="11">
        <v>5</v>
      </c>
      <c r="I36" s="11">
        <v>6</v>
      </c>
      <c r="J36" s="11">
        <f t="shared" si="5"/>
        <v>0.2</v>
      </c>
      <c r="K36" s="11">
        <f t="shared" si="6"/>
        <v>0.16666666666666666</v>
      </c>
      <c r="L36" s="11">
        <f t="shared" si="7"/>
        <v>0.1818181818181818</v>
      </c>
      <c r="M36" s="11" t="b">
        <f t="shared" si="8"/>
        <v>1</v>
      </c>
      <c r="N36" s="11" t="b">
        <f t="shared" si="9"/>
        <v>1</v>
      </c>
    </row>
    <row r="37" spans="1:14" ht="15.75" customHeight="1" thickBot="1" x14ac:dyDescent="0.3">
      <c r="A37" s="13" t="s">
        <v>219</v>
      </c>
      <c r="B37" s="13" t="s">
        <v>38</v>
      </c>
      <c r="C37" s="13" t="s">
        <v>231</v>
      </c>
      <c r="D37" s="13" t="s">
        <v>23</v>
      </c>
      <c r="E37" s="13">
        <v>2</v>
      </c>
      <c r="F37" s="13">
        <v>6</v>
      </c>
      <c r="G37" s="13">
        <v>4</v>
      </c>
      <c r="H37" s="13">
        <v>8</v>
      </c>
      <c r="I37" s="13">
        <v>6</v>
      </c>
      <c r="J37" s="13">
        <f t="shared" si="5"/>
        <v>0.25</v>
      </c>
      <c r="K37" s="13">
        <f t="shared" si="6"/>
        <v>0.33333333333333331</v>
      </c>
      <c r="L37" s="13">
        <f t="shared" si="7"/>
        <v>0.28571428571428575</v>
      </c>
      <c r="M37" s="13" t="b">
        <f t="shared" si="8"/>
        <v>1</v>
      </c>
      <c r="N37" s="13" t="b">
        <f t="shared" si="9"/>
        <v>1</v>
      </c>
    </row>
    <row r="38" spans="1:14" x14ac:dyDescent="0.25">
      <c r="A38" s="12" t="s">
        <v>232</v>
      </c>
      <c r="B38" s="11" t="s">
        <v>15</v>
      </c>
      <c r="C38" s="12" t="s">
        <v>233</v>
      </c>
      <c r="D38" s="11" t="s">
        <v>17</v>
      </c>
      <c r="E38" s="12">
        <v>2</v>
      </c>
      <c r="F38" s="12">
        <v>3</v>
      </c>
      <c r="G38" s="12">
        <v>3</v>
      </c>
      <c r="H38" s="12">
        <v>5</v>
      </c>
      <c r="I38" s="12">
        <v>5</v>
      </c>
      <c r="J38" s="12">
        <f t="shared" si="5"/>
        <v>0.4</v>
      </c>
      <c r="K38" s="12">
        <f t="shared" si="6"/>
        <v>0.4</v>
      </c>
      <c r="L38" s="12">
        <f t="shared" si="7"/>
        <v>0.40000000000000008</v>
      </c>
      <c r="M38" s="12" t="b">
        <f t="shared" si="8"/>
        <v>1</v>
      </c>
      <c r="N38" s="12" t="b">
        <f t="shared" si="9"/>
        <v>1</v>
      </c>
    </row>
    <row r="39" spans="1:14" x14ac:dyDescent="0.25">
      <c r="A39" s="11" t="s">
        <v>232</v>
      </c>
      <c r="B39" s="11" t="s">
        <v>15</v>
      </c>
      <c r="C39" s="12" t="s">
        <v>234</v>
      </c>
      <c r="D39" s="11" t="s">
        <v>19</v>
      </c>
      <c r="E39" s="11">
        <v>1</v>
      </c>
      <c r="F39" s="11">
        <v>4</v>
      </c>
      <c r="G39" s="11">
        <v>4</v>
      </c>
      <c r="H39" s="11">
        <v>5</v>
      </c>
      <c r="I39" s="12">
        <v>5</v>
      </c>
      <c r="J39" s="11">
        <f t="shared" si="5"/>
        <v>0.2</v>
      </c>
      <c r="K39" s="11">
        <f t="shared" si="6"/>
        <v>0.2</v>
      </c>
      <c r="L39" s="11">
        <f t="shared" si="7"/>
        <v>0.20000000000000004</v>
      </c>
      <c r="M39" s="11" t="b">
        <f t="shared" si="8"/>
        <v>1</v>
      </c>
      <c r="N39" s="11" t="b">
        <f t="shared" si="9"/>
        <v>1</v>
      </c>
    </row>
    <row r="40" spans="1:14" x14ac:dyDescent="0.25">
      <c r="A40" s="11" t="s">
        <v>232</v>
      </c>
      <c r="B40" s="11" t="s">
        <v>15</v>
      </c>
      <c r="C40" s="12" t="s">
        <v>235</v>
      </c>
      <c r="D40" s="11" t="s">
        <v>21</v>
      </c>
      <c r="E40" s="11">
        <v>3</v>
      </c>
      <c r="F40" s="11">
        <v>1</v>
      </c>
      <c r="G40" s="11">
        <v>2</v>
      </c>
      <c r="H40" s="11">
        <v>4</v>
      </c>
      <c r="I40" s="12">
        <v>5</v>
      </c>
      <c r="J40" s="11">
        <f t="shared" si="5"/>
        <v>0.75</v>
      </c>
      <c r="K40" s="11">
        <f t="shared" si="6"/>
        <v>0.6</v>
      </c>
      <c r="L40" s="11">
        <f t="shared" si="7"/>
        <v>0.66666666666666652</v>
      </c>
      <c r="M40" s="11" t="b">
        <f t="shared" si="8"/>
        <v>1</v>
      </c>
      <c r="N40" s="11" t="b">
        <f t="shared" si="9"/>
        <v>1</v>
      </c>
    </row>
    <row r="41" spans="1:14" x14ac:dyDescent="0.25">
      <c r="A41" s="11" t="s">
        <v>232</v>
      </c>
      <c r="B41" s="11" t="s">
        <v>15</v>
      </c>
      <c r="C41" s="12" t="s">
        <v>236</v>
      </c>
      <c r="D41" s="11" t="s">
        <v>23</v>
      </c>
      <c r="E41" s="11">
        <v>3</v>
      </c>
      <c r="F41" s="11">
        <v>2</v>
      </c>
      <c r="G41" s="11">
        <v>2</v>
      </c>
      <c r="H41" s="11">
        <v>5</v>
      </c>
      <c r="I41" s="12">
        <v>5</v>
      </c>
      <c r="J41" s="11">
        <f t="shared" si="5"/>
        <v>0.6</v>
      </c>
      <c r="K41" s="11">
        <f t="shared" si="6"/>
        <v>0.6</v>
      </c>
      <c r="L41" s="11">
        <f t="shared" si="7"/>
        <v>0.6</v>
      </c>
      <c r="M41" s="11" t="b">
        <f t="shared" si="8"/>
        <v>1</v>
      </c>
      <c r="N41" s="11" t="b">
        <f t="shared" si="9"/>
        <v>1</v>
      </c>
    </row>
    <row r="42" spans="1:14" x14ac:dyDescent="0.25">
      <c r="A42" s="11" t="s">
        <v>232</v>
      </c>
      <c r="B42" s="11" t="s">
        <v>25</v>
      </c>
      <c r="C42" s="12" t="s">
        <v>237</v>
      </c>
      <c r="D42" s="11" t="s">
        <v>17</v>
      </c>
      <c r="E42" s="11">
        <v>4</v>
      </c>
      <c r="F42" s="11">
        <v>4</v>
      </c>
      <c r="G42" s="11">
        <v>1</v>
      </c>
      <c r="H42" s="11">
        <v>8</v>
      </c>
      <c r="I42" s="12">
        <v>5</v>
      </c>
      <c r="J42" s="11">
        <f t="shared" si="5"/>
        <v>0.5</v>
      </c>
      <c r="K42" s="11">
        <f t="shared" si="6"/>
        <v>0.8</v>
      </c>
      <c r="L42" s="11">
        <f t="shared" si="7"/>
        <v>0.61538461538461542</v>
      </c>
      <c r="M42" s="11" t="b">
        <f t="shared" si="8"/>
        <v>1</v>
      </c>
      <c r="N42" s="11" t="b">
        <f t="shared" si="9"/>
        <v>1</v>
      </c>
    </row>
    <row r="43" spans="1:14" x14ac:dyDescent="0.25">
      <c r="A43" s="11" t="s">
        <v>232</v>
      </c>
      <c r="B43" s="11" t="s">
        <v>25</v>
      </c>
      <c r="C43" s="12" t="s">
        <v>238</v>
      </c>
      <c r="D43" s="11" t="s">
        <v>19</v>
      </c>
      <c r="E43" s="11">
        <v>3</v>
      </c>
      <c r="F43" s="11">
        <v>7</v>
      </c>
      <c r="G43" s="11">
        <v>2</v>
      </c>
      <c r="H43" s="11">
        <v>10</v>
      </c>
      <c r="I43" s="12">
        <v>5</v>
      </c>
      <c r="J43" s="11">
        <f t="shared" si="5"/>
        <v>0.3</v>
      </c>
      <c r="K43" s="11">
        <f t="shared" si="6"/>
        <v>0.6</v>
      </c>
      <c r="L43" s="11">
        <f t="shared" si="7"/>
        <v>0.4</v>
      </c>
      <c r="M43" s="11" t="b">
        <f t="shared" si="8"/>
        <v>1</v>
      </c>
      <c r="N43" s="11" t="b">
        <f t="shared" si="9"/>
        <v>1</v>
      </c>
    </row>
    <row r="44" spans="1:14" x14ac:dyDescent="0.25">
      <c r="A44" s="11" t="s">
        <v>232</v>
      </c>
      <c r="B44" s="11" t="s">
        <v>25</v>
      </c>
      <c r="C44" s="12" t="s">
        <v>239</v>
      </c>
      <c r="D44" s="11" t="s">
        <v>21</v>
      </c>
      <c r="E44" s="11">
        <v>2</v>
      </c>
      <c r="F44" s="11">
        <v>3</v>
      </c>
      <c r="G44" s="11">
        <v>3</v>
      </c>
      <c r="H44" s="11">
        <v>5</v>
      </c>
      <c r="I44" s="12">
        <v>5</v>
      </c>
      <c r="J44" s="11">
        <f t="shared" si="5"/>
        <v>0.4</v>
      </c>
      <c r="K44" s="11">
        <f t="shared" si="6"/>
        <v>0.4</v>
      </c>
      <c r="L44" s="11">
        <f t="shared" si="7"/>
        <v>0.40000000000000008</v>
      </c>
      <c r="M44" s="11" t="b">
        <f t="shared" si="8"/>
        <v>1</v>
      </c>
      <c r="N44" s="11" t="b">
        <f t="shared" si="9"/>
        <v>1</v>
      </c>
    </row>
    <row r="45" spans="1:14" x14ac:dyDescent="0.25">
      <c r="A45" s="11" t="s">
        <v>232</v>
      </c>
      <c r="B45" s="11" t="s">
        <v>25</v>
      </c>
      <c r="C45" s="12" t="s">
        <v>240</v>
      </c>
      <c r="D45" s="11" t="s">
        <v>23</v>
      </c>
      <c r="E45" s="11">
        <v>3</v>
      </c>
      <c r="F45" s="11">
        <v>4</v>
      </c>
      <c r="G45" s="11">
        <v>2</v>
      </c>
      <c r="H45" s="11">
        <v>7</v>
      </c>
      <c r="I45" s="12">
        <v>5</v>
      </c>
      <c r="J45" s="11">
        <f t="shared" si="5"/>
        <v>0.42857142857142855</v>
      </c>
      <c r="K45" s="11">
        <f t="shared" si="6"/>
        <v>0.6</v>
      </c>
      <c r="L45" s="11">
        <f t="shared" si="7"/>
        <v>0.5</v>
      </c>
      <c r="M45" s="11" t="b">
        <f t="shared" si="8"/>
        <v>1</v>
      </c>
      <c r="N45" s="11" t="b">
        <f t="shared" si="9"/>
        <v>1</v>
      </c>
    </row>
    <row r="46" spans="1:14" x14ac:dyDescent="0.25">
      <c r="A46" s="11" t="s">
        <v>232</v>
      </c>
      <c r="B46" s="11" t="s">
        <v>38</v>
      </c>
      <c r="C46" s="12" t="s">
        <v>241</v>
      </c>
      <c r="D46" s="11" t="s">
        <v>17</v>
      </c>
      <c r="E46" s="11">
        <v>3</v>
      </c>
      <c r="F46" s="11">
        <v>3</v>
      </c>
      <c r="G46" s="11">
        <v>2</v>
      </c>
      <c r="H46" s="11">
        <v>6</v>
      </c>
      <c r="I46" s="12">
        <v>5</v>
      </c>
      <c r="J46" s="11">
        <f t="shared" si="5"/>
        <v>0.5</v>
      </c>
      <c r="K46" s="11">
        <f t="shared" si="6"/>
        <v>0.6</v>
      </c>
      <c r="L46" s="11">
        <f t="shared" si="7"/>
        <v>0.54545454545454541</v>
      </c>
      <c r="M46" s="11" t="b">
        <f t="shared" si="8"/>
        <v>1</v>
      </c>
      <c r="N46" s="11" t="b">
        <f t="shared" si="9"/>
        <v>1</v>
      </c>
    </row>
    <row r="47" spans="1:14" x14ac:dyDescent="0.25">
      <c r="A47" s="11" t="s">
        <v>232</v>
      </c>
      <c r="B47" s="11" t="s">
        <v>38</v>
      </c>
      <c r="C47" s="12" t="s">
        <v>242</v>
      </c>
      <c r="D47" s="11" t="s">
        <v>19</v>
      </c>
      <c r="E47" s="11">
        <v>3</v>
      </c>
      <c r="F47" s="11">
        <v>4</v>
      </c>
      <c r="G47" s="11">
        <v>2</v>
      </c>
      <c r="H47" s="11">
        <v>7</v>
      </c>
      <c r="I47" s="12">
        <v>5</v>
      </c>
      <c r="J47" s="11">
        <f t="shared" si="5"/>
        <v>0.42857142857142855</v>
      </c>
      <c r="K47" s="11">
        <f t="shared" si="6"/>
        <v>0.6</v>
      </c>
      <c r="L47" s="11">
        <f t="shared" si="7"/>
        <v>0.5</v>
      </c>
      <c r="M47" s="11" t="b">
        <f t="shared" si="8"/>
        <v>1</v>
      </c>
      <c r="N47" s="11" t="b">
        <f t="shared" si="9"/>
        <v>1</v>
      </c>
    </row>
    <row r="48" spans="1:14" x14ac:dyDescent="0.25">
      <c r="A48" s="11" t="s">
        <v>232</v>
      </c>
      <c r="B48" s="11" t="s">
        <v>38</v>
      </c>
      <c r="C48" s="12" t="s">
        <v>243</v>
      </c>
      <c r="D48" s="11" t="s">
        <v>21</v>
      </c>
      <c r="E48" s="11">
        <v>2</v>
      </c>
      <c r="F48" s="11">
        <v>3</v>
      </c>
      <c r="G48" s="11">
        <v>3</v>
      </c>
      <c r="H48" s="11">
        <v>5</v>
      </c>
      <c r="I48" s="12">
        <v>5</v>
      </c>
      <c r="J48" s="11">
        <f t="shared" si="5"/>
        <v>0.4</v>
      </c>
      <c r="K48" s="11">
        <f t="shared" si="6"/>
        <v>0.4</v>
      </c>
      <c r="L48" s="11">
        <f t="shared" si="7"/>
        <v>0.40000000000000008</v>
      </c>
      <c r="M48" s="11" t="b">
        <f t="shared" si="8"/>
        <v>1</v>
      </c>
      <c r="N48" s="11" t="b">
        <f t="shared" si="9"/>
        <v>1</v>
      </c>
    </row>
    <row r="49" spans="1:16" ht="15.75" customHeight="1" thickBot="1" x14ac:dyDescent="0.3">
      <c r="A49" s="13" t="s">
        <v>232</v>
      </c>
      <c r="B49" s="13" t="s">
        <v>38</v>
      </c>
      <c r="C49" s="13" t="s">
        <v>244</v>
      </c>
      <c r="D49" s="13" t="s">
        <v>23</v>
      </c>
      <c r="E49" s="13">
        <v>3</v>
      </c>
      <c r="F49" s="13">
        <v>5</v>
      </c>
      <c r="G49" s="13">
        <v>2</v>
      </c>
      <c r="H49" s="13">
        <v>8</v>
      </c>
      <c r="I49" s="13">
        <v>5</v>
      </c>
      <c r="J49" s="13">
        <f t="shared" si="5"/>
        <v>0.375</v>
      </c>
      <c r="K49" s="13">
        <f t="shared" si="6"/>
        <v>0.6</v>
      </c>
      <c r="L49" s="13">
        <f t="shared" si="7"/>
        <v>0.46153846153846151</v>
      </c>
      <c r="M49" s="13" t="b">
        <f t="shared" si="8"/>
        <v>1</v>
      </c>
      <c r="N49" s="13" t="b">
        <f t="shared" si="9"/>
        <v>1</v>
      </c>
    </row>
    <row r="50" spans="1:16" x14ac:dyDescent="0.25">
      <c r="A50" s="12" t="s">
        <v>245</v>
      </c>
      <c r="B50" s="11" t="s">
        <v>15</v>
      </c>
      <c r="C50" s="12" t="s">
        <v>246</v>
      </c>
      <c r="D50" s="11" t="s">
        <v>17</v>
      </c>
      <c r="E50" s="12">
        <v>2</v>
      </c>
      <c r="F50" s="12">
        <v>4</v>
      </c>
      <c r="G50" s="12">
        <v>4</v>
      </c>
      <c r="H50" s="12">
        <v>6</v>
      </c>
      <c r="I50" s="12">
        <v>6</v>
      </c>
      <c r="J50" s="12">
        <f t="shared" si="5"/>
        <v>0.33333333333333331</v>
      </c>
      <c r="K50" s="12">
        <f t="shared" si="6"/>
        <v>0.33333333333333331</v>
      </c>
      <c r="L50" s="12">
        <f t="shared" si="7"/>
        <v>0.33333333333333331</v>
      </c>
      <c r="M50" s="12" t="b">
        <f t="shared" si="8"/>
        <v>1</v>
      </c>
      <c r="N50" s="12" t="b">
        <f t="shared" si="9"/>
        <v>1</v>
      </c>
    </row>
    <row r="51" spans="1:16" x14ac:dyDescent="0.25">
      <c r="A51" s="11" t="s">
        <v>245</v>
      </c>
      <c r="B51" s="11" t="s">
        <v>15</v>
      </c>
      <c r="C51" s="12" t="s">
        <v>247</v>
      </c>
      <c r="D51" s="11" t="s">
        <v>19</v>
      </c>
      <c r="E51" s="11">
        <v>3</v>
      </c>
      <c r="F51" s="11">
        <v>4</v>
      </c>
      <c r="G51" s="11">
        <v>3</v>
      </c>
      <c r="H51" s="11">
        <v>7</v>
      </c>
      <c r="I51" s="12">
        <v>6</v>
      </c>
      <c r="J51" s="11">
        <f t="shared" si="5"/>
        <v>0.42857142857142855</v>
      </c>
      <c r="K51" s="11">
        <f t="shared" si="6"/>
        <v>0.5</v>
      </c>
      <c r="L51" s="11">
        <f t="shared" si="7"/>
        <v>0.46153846153846151</v>
      </c>
      <c r="M51" s="11" t="b">
        <f t="shared" si="8"/>
        <v>1</v>
      </c>
      <c r="N51" s="11" t="b">
        <f t="shared" si="9"/>
        <v>1</v>
      </c>
    </row>
    <row r="52" spans="1:16" x14ac:dyDescent="0.25">
      <c r="A52" s="11" t="s">
        <v>245</v>
      </c>
      <c r="B52" s="11" t="s">
        <v>15</v>
      </c>
      <c r="C52" s="12" t="s">
        <v>248</v>
      </c>
      <c r="D52" s="11" t="s">
        <v>21</v>
      </c>
      <c r="E52" s="11">
        <v>0</v>
      </c>
      <c r="F52" s="11">
        <v>3</v>
      </c>
      <c r="G52" s="11">
        <v>6</v>
      </c>
      <c r="H52" s="11">
        <v>3</v>
      </c>
      <c r="I52" s="12">
        <v>6</v>
      </c>
      <c r="J52" s="11">
        <f t="shared" si="5"/>
        <v>0</v>
      </c>
      <c r="K52" s="11">
        <f t="shared" si="6"/>
        <v>0</v>
      </c>
      <c r="L52" s="11" t="str">
        <f t="shared" si="7"/>
        <v/>
      </c>
      <c r="M52" s="11" t="b">
        <f t="shared" si="8"/>
        <v>1</v>
      </c>
      <c r="N52" s="11" t="b">
        <f t="shared" si="9"/>
        <v>1</v>
      </c>
    </row>
    <row r="53" spans="1:16" x14ac:dyDescent="0.25">
      <c r="A53" s="11" t="s">
        <v>245</v>
      </c>
      <c r="B53" s="11" t="s">
        <v>15</v>
      </c>
      <c r="C53" s="12" t="s">
        <v>249</v>
      </c>
      <c r="D53" s="11" t="s">
        <v>23</v>
      </c>
      <c r="E53" s="11">
        <v>2</v>
      </c>
      <c r="F53" s="11">
        <v>5</v>
      </c>
      <c r="G53" s="11">
        <v>4</v>
      </c>
      <c r="H53" s="11">
        <v>7</v>
      </c>
      <c r="I53" s="12">
        <v>6</v>
      </c>
      <c r="J53" s="11">
        <f t="shared" si="5"/>
        <v>0.2857142857142857</v>
      </c>
      <c r="K53" s="11">
        <f t="shared" si="6"/>
        <v>0.33333333333333331</v>
      </c>
      <c r="L53" s="11">
        <f t="shared" si="7"/>
        <v>0.30769230769230765</v>
      </c>
      <c r="M53" s="11" t="b">
        <f t="shared" si="8"/>
        <v>1</v>
      </c>
      <c r="N53" s="11" t="b">
        <f t="shared" si="9"/>
        <v>1</v>
      </c>
    </row>
    <row r="54" spans="1:16" x14ac:dyDescent="0.25">
      <c r="A54" s="11" t="s">
        <v>245</v>
      </c>
      <c r="B54" s="11" t="s">
        <v>25</v>
      </c>
      <c r="C54" s="12" t="s">
        <v>250</v>
      </c>
      <c r="D54" s="11" t="s">
        <v>17</v>
      </c>
      <c r="E54" s="11">
        <v>4</v>
      </c>
      <c r="F54" s="11">
        <v>6</v>
      </c>
      <c r="G54" s="11">
        <v>2</v>
      </c>
      <c r="H54" s="11">
        <v>10</v>
      </c>
      <c r="I54" s="12">
        <v>6</v>
      </c>
      <c r="J54" s="11">
        <f t="shared" si="5"/>
        <v>0.4</v>
      </c>
      <c r="K54" s="11">
        <f t="shared" si="6"/>
        <v>0.66666666666666663</v>
      </c>
      <c r="L54" s="11">
        <f t="shared" si="7"/>
        <v>0.5</v>
      </c>
      <c r="M54" s="11" t="b">
        <f t="shared" si="8"/>
        <v>1</v>
      </c>
      <c r="N54" s="11">
        <f>IFERROR(SUMIFS($E$2:$E$63,$B$2:$B$63,"=IFERROR(2*J54*K54/(J54+K54),"")",$D$2:$D$63,"=H54=(E54+F54)")/(SUMIFS($E$2:$E$63,$B$2:$B$63,"=IFERROR(2*J54*K54/(J54+K54),"")",$D$2:$D$63,"=H54=(E54+F54)")+SUMIFS($F$2:$F$63,$B$2:$B$63,"=IFERROR(2*J54*K54/(J54+K54),"")",$D$2:$D$63,"=H54=(E54+F54)")),0)</f>
        <v>0</v>
      </c>
      <c r="O54">
        <f>IFERROR(SUMIFS($E$2:$E$63,$B$2:$B$63,"=IFERROR(2*J54*K54/(J54+K54),"")",$D$2:$D$63,"=H54=(E54+F54)")/(SUMIFS($E$2:$E$63,$B$2:$B$63,"=IFERROR(2*J54*K54/(J54+K54),"")",$D$2:$D$63,"=H54=(E54+F54)")+SUMIFS($G$2:$G$63,$B$2:$B$63,"=IFERROR(2*J54*K54/(J54+K54),"")",$D$2:$D$63,"=H54=(E54+F54)")),0)</f>
        <v>0</v>
      </c>
      <c r="P54">
        <f t="shared" ref="P54:P61" si="10">IFERROR(2*N54*O54/(N54+O54),0)</f>
        <v>0</v>
      </c>
    </row>
    <row r="55" spans="1:16" x14ac:dyDescent="0.25">
      <c r="A55" s="11" t="s">
        <v>245</v>
      </c>
      <c r="B55" s="11" t="s">
        <v>25</v>
      </c>
      <c r="C55" s="12" t="s">
        <v>251</v>
      </c>
      <c r="D55" s="11" t="s">
        <v>19</v>
      </c>
      <c r="E55" s="11">
        <v>3</v>
      </c>
      <c r="F55" s="11">
        <v>7</v>
      </c>
      <c r="G55" s="11">
        <v>3</v>
      </c>
      <c r="H55" s="11">
        <v>10</v>
      </c>
      <c r="I55" s="12">
        <v>6</v>
      </c>
      <c r="J55" s="11">
        <f t="shared" si="5"/>
        <v>0.3</v>
      </c>
      <c r="K55" s="11">
        <f t="shared" si="6"/>
        <v>0.5</v>
      </c>
      <c r="L55" s="11">
        <f t="shared" si="7"/>
        <v>0.37499999999999994</v>
      </c>
      <c r="M55" s="11" t="b">
        <f t="shared" si="8"/>
        <v>1</v>
      </c>
      <c r="N55" s="11">
        <f>IFERROR(SUMIFS($E$2:$E$63,$B$2:$B$63,"=IFERROR(2*J55*K55/(J55+K55),"")",$D$2:$D$63,"=H55=(E55+F55)")/(SUMIFS($E$2:$E$63,$B$2:$B$63,"=IFERROR(2*J55*K55/(J55+K55),"")",$D$2:$D$63,"=H55=(E55+F55)")+SUMIFS($F$2:$F$63,$B$2:$B$63,"=IFERROR(2*J55*K55/(J55+K55),"")",$D$2:$D$63,"=H55=(E55+F55)")),0)</f>
        <v>0</v>
      </c>
      <c r="O55">
        <f>IFERROR(SUMIFS($E$2:$E$63,$B$2:$B$63,"=IFERROR(2*J55*K55/(J55+K55),"")",$D$2:$D$63,"=H55=(E55+F55)")/(SUMIFS($E$2:$E$63,$B$2:$B$63,"=IFERROR(2*J55*K55/(J55+K55),"")",$D$2:$D$63,"=H55=(E55+F55)")+SUMIFS($G$2:$G$63,$B$2:$B$63,"=IFERROR(2*J55*K55/(J55+K55),"")",$D$2:$D$63,"=H55=(E55+F55)")),0)</f>
        <v>0</v>
      </c>
      <c r="P55">
        <f t="shared" si="10"/>
        <v>0</v>
      </c>
    </row>
    <row r="56" spans="1:16" x14ac:dyDescent="0.25">
      <c r="A56" s="11" t="s">
        <v>245</v>
      </c>
      <c r="B56" s="11" t="s">
        <v>25</v>
      </c>
      <c r="C56" s="12" t="s">
        <v>252</v>
      </c>
      <c r="D56" s="11" t="s">
        <v>21</v>
      </c>
      <c r="E56" s="11">
        <v>3</v>
      </c>
      <c r="F56" s="11">
        <v>2</v>
      </c>
      <c r="G56" s="11">
        <v>3</v>
      </c>
      <c r="H56" s="11">
        <v>5</v>
      </c>
      <c r="I56" s="12">
        <v>6</v>
      </c>
      <c r="J56" s="11">
        <f t="shared" si="5"/>
        <v>0.6</v>
      </c>
      <c r="K56" s="11">
        <f t="shared" si="6"/>
        <v>0.5</v>
      </c>
      <c r="L56" s="11">
        <f t="shared" si="7"/>
        <v>0.54545454545454541</v>
      </c>
      <c r="M56" s="11" t="b">
        <f t="shared" si="8"/>
        <v>1</v>
      </c>
      <c r="N56" s="11">
        <f>IFERROR(SUMIFS($E$2:$E$63,$B$2:$B$63,"=IFERROR(2*J56*K56/(J56+K56),"")",$D$2:$D$63,"=H56=(E56+F56)")/(SUMIFS($E$2:$E$63,$B$2:$B$63,"=IFERROR(2*J56*K56/(J56+K56),"")",$D$2:$D$63,"=H56=(E56+F56)")+SUMIFS($F$2:$F$63,$B$2:$B$63,"=IFERROR(2*J56*K56/(J56+K56),"")",$D$2:$D$63,"=H56=(E56+F56)")),0)</f>
        <v>0</v>
      </c>
      <c r="O56">
        <f>IFERROR(SUMIFS($E$2:$E$63,$B$2:$B$63,"=IFERROR(2*J56*K56/(J56+K56),"")",$D$2:$D$63,"=H56=(E56+F56)")/(SUMIFS($E$2:$E$63,$B$2:$B$63,"=IFERROR(2*J56*K56/(J56+K56),"")",$D$2:$D$63,"=H56=(E56+F56)")+SUMIFS($G$2:$G$63,$B$2:$B$63,"=IFERROR(2*J56*K56/(J56+K56),"")",$D$2:$D$63,"=H56=(E56+F56)")),0)</f>
        <v>0</v>
      </c>
      <c r="P56">
        <f t="shared" si="10"/>
        <v>0</v>
      </c>
    </row>
    <row r="57" spans="1:16" x14ac:dyDescent="0.25">
      <c r="A57" s="11" t="s">
        <v>245</v>
      </c>
      <c r="B57" s="11" t="s">
        <v>25</v>
      </c>
      <c r="C57" s="12" t="s">
        <v>253</v>
      </c>
      <c r="D57" s="11" t="s">
        <v>23</v>
      </c>
      <c r="E57" s="11">
        <v>4</v>
      </c>
      <c r="F57" s="11">
        <v>4</v>
      </c>
      <c r="G57" s="11">
        <v>2</v>
      </c>
      <c r="H57" s="11">
        <v>8</v>
      </c>
      <c r="I57" s="12">
        <v>6</v>
      </c>
      <c r="J57" s="11">
        <f t="shared" si="5"/>
        <v>0.5</v>
      </c>
      <c r="K57" s="11">
        <f t="shared" si="6"/>
        <v>0.66666666666666663</v>
      </c>
      <c r="L57" s="11">
        <f t="shared" si="7"/>
        <v>0.57142857142857151</v>
      </c>
      <c r="M57" s="11" t="b">
        <f t="shared" si="8"/>
        <v>1</v>
      </c>
      <c r="N57" s="11">
        <f>IFERROR(SUMIFS($E$2:$E$63,$B$2:$B$63,"=IFERROR(2*J57*K57/(J57+K57),"")",$D$2:$D$63,"=H57=(E57+F57)")/(SUMIFS($E$2:$E$63,$B$2:$B$63,"=IFERROR(2*J57*K57/(J57+K57),"")",$D$2:$D$63,"=H57=(E57+F57)")+SUMIFS($F$2:$F$63,$B$2:$B$63,"=IFERROR(2*J57*K57/(J57+K57),"")",$D$2:$D$63,"=H57=(E57+F57)")),0)</f>
        <v>0</v>
      </c>
      <c r="O57">
        <f>IFERROR(SUMIFS($E$2:$E$63,$B$2:$B$63,"=IFERROR(2*J57*K57/(J57+K57),"")",$D$2:$D$63,"=H57=(E57+F57)")/(SUMIFS($E$2:$E$63,$B$2:$B$63,"=IFERROR(2*J57*K57/(J57+K57),"")",$D$2:$D$63,"=H57=(E57+F57)")+SUMIFS($G$2:$G$63,$B$2:$B$63,"=IFERROR(2*J57*K57/(J57+K57),"")",$D$2:$D$63,"=H57=(E57+F57)")),0)</f>
        <v>0</v>
      </c>
      <c r="P57">
        <f t="shared" si="10"/>
        <v>0</v>
      </c>
    </row>
    <row r="58" spans="1:16" x14ac:dyDescent="0.25">
      <c r="A58" s="11" t="s">
        <v>245</v>
      </c>
      <c r="B58" s="11" t="s">
        <v>38</v>
      </c>
      <c r="C58" s="12" t="s">
        <v>254</v>
      </c>
      <c r="D58" s="11" t="s">
        <v>17</v>
      </c>
      <c r="E58" s="11">
        <v>1</v>
      </c>
      <c r="F58" s="11">
        <v>5</v>
      </c>
      <c r="G58" s="11">
        <v>5</v>
      </c>
      <c r="H58" s="11">
        <v>6</v>
      </c>
      <c r="I58" s="12">
        <v>6</v>
      </c>
      <c r="J58" s="11">
        <f t="shared" si="5"/>
        <v>0.16666666666666666</v>
      </c>
      <c r="K58" s="11">
        <f t="shared" si="6"/>
        <v>0.16666666666666666</v>
      </c>
      <c r="L58" s="11">
        <f t="shared" si="7"/>
        <v>0.16666666666666666</v>
      </c>
      <c r="M58" s="11" t="b">
        <f t="shared" si="8"/>
        <v>1</v>
      </c>
      <c r="N58" s="11">
        <f>IFERROR(SUMIFS($E$2:$E$63,$B$2:$B$63,"=IFERROR(2*J58*K58/(J58+K58),"")",$D$2:$D$63,"=H58=(E58+F58)")/(SUMIFS($E$2:$E$63,$B$2:$B$63,"=IFERROR(2*J58*K58/(J58+K58),"")",$D$2:$D$63,"=H58=(E58+F58)")+SUMIFS($F$2:$F$63,$B$2:$B$63,"=IFERROR(2*J58*K58/(J58+K58),"")",$D$2:$D$63,"=H58=(E58+F58)")),0)</f>
        <v>0</v>
      </c>
      <c r="O58">
        <f>IFERROR(SUMIFS($E$2:$E$63,$B$2:$B$63,"=IFERROR(2*J58*K58/(J58+K58),"")",$D$2:$D$63,"=H58=(E58+F58)")/(SUMIFS($E$2:$E$63,$B$2:$B$63,"=IFERROR(2*J58*K58/(J58+K58),"")",$D$2:$D$63,"=H58=(E58+F58)")+SUMIFS($G$2:$G$63,$B$2:$B$63,"=IFERROR(2*J58*K58/(J58+K58),"")",$D$2:$D$63,"=H58=(E58+F58)")),0)</f>
        <v>0</v>
      </c>
      <c r="P58">
        <f t="shared" si="10"/>
        <v>0</v>
      </c>
    </row>
    <row r="59" spans="1:16" x14ac:dyDescent="0.25">
      <c r="A59" s="11" t="s">
        <v>245</v>
      </c>
      <c r="B59" s="11" t="s">
        <v>38</v>
      </c>
      <c r="C59" s="12" t="s">
        <v>255</v>
      </c>
      <c r="D59" s="11" t="s">
        <v>19</v>
      </c>
      <c r="E59" s="11">
        <v>2</v>
      </c>
      <c r="F59" s="11">
        <v>5</v>
      </c>
      <c r="G59" s="11">
        <v>4</v>
      </c>
      <c r="H59" s="11">
        <v>7</v>
      </c>
      <c r="I59" s="12">
        <v>6</v>
      </c>
      <c r="J59" s="11">
        <f t="shared" si="5"/>
        <v>0.2857142857142857</v>
      </c>
      <c r="K59" s="11">
        <f t="shared" si="6"/>
        <v>0.33333333333333331</v>
      </c>
      <c r="L59" s="11">
        <f t="shared" si="7"/>
        <v>0.30769230769230765</v>
      </c>
      <c r="M59" s="11" t="b">
        <f t="shared" si="8"/>
        <v>1</v>
      </c>
      <c r="N59" s="11">
        <f>IFERROR(SUMIFS($E$2:$E$63,$B$2:$B$63,"=IFERROR(2*J59*K59/(J59+K59),"")",$D$2:$D$63,"=H59=(E59+F59)")/(SUMIFS($E$2:$E$63,$B$2:$B$63,"=IFERROR(2*J59*K59/(J59+K59),"")",$D$2:$D$63,"=H59=(E59+F59)")+SUMIFS($F$2:$F$63,$B$2:$B$63,"=IFERROR(2*J59*K59/(J59+K59),"")",$D$2:$D$63,"=H59=(E59+F59)")),0)</f>
        <v>0</v>
      </c>
      <c r="O59">
        <f>IFERROR(SUMIFS($E$2:$E$63,$B$2:$B$63,"=IFERROR(2*J59*K59/(J59+K59),"")",$D$2:$D$63,"=H59=(E59+F59)")/(SUMIFS($E$2:$E$63,$B$2:$B$63,"=IFERROR(2*J59*K59/(J59+K59),"")",$D$2:$D$63,"=H59=(E59+F59)")+SUMIFS($G$2:$G$63,$B$2:$B$63,"=IFERROR(2*J59*K59/(J59+K59),"")",$D$2:$D$63,"=H59=(E59+F59)")),0)</f>
        <v>0</v>
      </c>
      <c r="P59">
        <f t="shared" si="10"/>
        <v>0</v>
      </c>
    </row>
    <row r="60" spans="1:16" x14ac:dyDescent="0.25">
      <c r="A60" s="11" t="s">
        <v>245</v>
      </c>
      <c r="B60" s="11" t="s">
        <v>38</v>
      </c>
      <c r="C60" s="12" t="s">
        <v>256</v>
      </c>
      <c r="D60" s="11" t="s">
        <v>21</v>
      </c>
      <c r="E60" s="11">
        <v>1</v>
      </c>
      <c r="F60" s="11">
        <v>3</v>
      </c>
      <c r="G60" s="11">
        <v>5</v>
      </c>
      <c r="H60" s="11">
        <v>4</v>
      </c>
      <c r="I60" s="12">
        <v>6</v>
      </c>
      <c r="J60" s="11">
        <f t="shared" si="5"/>
        <v>0.25</v>
      </c>
      <c r="K60" s="11">
        <f t="shared" si="6"/>
        <v>0.16666666666666666</v>
      </c>
      <c r="L60" s="11">
        <f t="shared" si="7"/>
        <v>0.2</v>
      </c>
      <c r="M60" s="11" t="b">
        <f t="shared" si="8"/>
        <v>1</v>
      </c>
      <c r="N60" s="11">
        <f>IFERROR(SUMIFS($E$2:$E$63,$B$2:$B$63,"=IFERROR(2*J60*K60/(J60+K60),"")",$D$2:$D$63,"=H60=(E60+F60)")/(SUMIFS($E$2:$E$63,$B$2:$B$63,"=IFERROR(2*J60*K60/(J60+K60),"")",$D$2:$D$63,"=H60=(E60+F60)")+SUMIFS($F$2:$F$63,$B$2:$B$63,"=IFERROR(2*J60*K60/(J60+K60),"")",$D$2:$D$63,"=H60=(E60+F60)")),0)</f>
        <v>0</v>
      </c>
      <c r="O60">
        <f>IFERROR(SUMIFS($E$2:$E$63,$B$2:$B$63,"=IFERROR(2*J60*K60/(J60+K60),"")",$D$2:$D$63,"=H60=(E60+F60)")/(SUMIFS($E$2:$E$63,$B$2:$B$63,"=IFERROR(2*J60*K60/(J60+K60),"")",$D$2:$D$63,"=H60=(E60+F60)")+SUMIFS($G$2:$G$63,$B$2:$B$63,"=IFERROR(2*J60*K60/(J60+K60),"")",$D$2:$D$63,"=H60=(E60+F60)")),0)</f>
        <v>0</v>
      </c>
      <c r="P60">
        <f t="shared" si="10"/>
        <v>0</v>
      </c>
    </row>
    <row r="61" spans="1:16" ht="15.75" customHeight="1" thickBot="1" x14ac:dyDescent="0.3">
      <c r="A61" s="13" t="s">
        <v>245</v>
      </c>
      <c r="B61" s="13" t="s">
        <v>38</v>
      </c>
      <c r="C61" s="12" t="s">
        <v>257</v>
      </c>
      <c r="D61" s="11" t="s">
        <v>23</v>
      </c>
      <c r="E61" s="13">
        <v>2</v>
      </c>
      <c r="F61" s="13">
        <v>4</v>
      </c>
      <c r="G61" s="13">
        <v>4</v>
      </c>
      <c r="H61" s="13">
        <v>6</v>
      </c>
      <c r="I61" s="13">
        <v>6</v>
      </c>
      <c r="J61" s="13">
        <f t="shared" si="5"/>
        <v>0.33333333333333331</v>
      </c>
      <c r="K61" s="13">
        <f t="shared" si="6"/>
        <v>0.33333333333333331</v>
      </c>
      <c r="L61" s="13">
        <f t="shared" si="7"/>
        <v>0.33333333333333331</v>
      </c>
      <c r="M61" s="13" t="b">
        <f t="shared" si="8"/>
        <v>1</v>
      </c>
      <c r="N61" s="13">
        <f>IFERROR(SUMIFS($E$2:$E$63,$B$2:$B$63,"=IFERROR(2*J61*K61/(J61+K61),"")",$D$2:$D$63,"=H61=(E61+F61)")/(SUMIFS($E$2:$E$63,$B$2:$B$63,"=IFERROR(2*J61*K61/(J61+K61),"")",$D$2:$D$63,"=H61=(E61+F61)")+SUMIFS($F$2:$F$63,$B$2:$B$63,"=IFERROR(2*J61*K61/(J61+K61),"")",$D$2:$D$63,"=H61=(E61+F61)")),0)</f>
        <v>0</v>
      </c>
      <c r="O61">
        <f>IFERROR(SUMIFS($E$2:$E$63,$B$2:$B$63,"=IFERROR(2*J61*K61/(J61+K61),"")",$D$2:$D$63,"=H61=(E61+F61)")/(SUMIFS($E$2:$E$63,$B$2:$B$63,"=IFERROR(2*J61*K61/(J61+K61),"")",$D$2:$D$63,"=H61=(E61+F61)")+SUMIFS($G$2:$G$63,$B$2:$B$63,"=IFERROR(2*J61*K61/(J61+K61),"")",$D$2:$D$63,"=H61=(E61+F61)")),0)</f>
        <v>0</v>
      </c>
      <c r="P61">
        <f t="shared" si="10"/>
        <v>0</v>
      </c>
    </row>
    <row r="62" spans="1:16" x14ac:dyDescent="0.25">
      <c r="A62" s="23" t="s">
        <v>85</v>
      </c>
      <c r="B62" s="23"/>
      <c r="C62" s="28"/>
      <c r="D62" s="23"/>
      <c r="E62" s="23"/>
      <c r="F62" s="23"/>
      <c r="G62" s="23"/>
      <c r="H62" s="23"/>
      <c r="I62" s="28"/>
      <c r="J62" s="23">
        <f>SUBTOTAL(101,J2:J61)</f>
        <v>0.30904100529100537</v>
      </c>
      <c r="K62" s="23">
        <f>SUBTOTAL(101,K2:K61)</f>
        <v>0.37972222222222229</v>
      </c>
      <c r="L62" s="23">
        <f>SUBTOTAL(101,L2:L61)</f>
        <v>0.35650128641200063</v>
      </c>
      <c r="M62" s="23"/>
      <c r="N62" s="23"/>
    </row>
    <row r="64" spans="1:16" x14ac:dyDescent="0.25">
      <c r="A64" s="34" t="s">
        <v>86</v>
      </c>
      <c r="F64" s="34" t="s">
        <v>87</v>
      </c>
      <c r="L64" s="34" t="s">
        <v>88</v>
      </c>
    </row>
    <row r="65" spans="1:17" x14ac:dyDescent="0.25">
      <c r="A65" s="35" t="s">
        <v>1</v>
      </c>
      <c r="B65" s="35" t="s">
        <v>9</v>
      </c>
      <c r="C65" s="35" t="s">
        <v>10</v>
      </c>
      <c r="D65" s="35" t="s">
        <v>11</v>
      </c>
      <c r="F65" s="35" t="s">
        <v>3</v>
      </c>
      <c r="G65" s="35" t="s">
        <v>9</v>
      </c>
      <c r="H65" s="35" t="s">
        <v>10</v>
      </c>
      <c r="I65" s="35" t="s">
        <v>11</v>
      </c>
      <c r="L65" s="35" t="s">
        <v>1</v>
      </c>
      <c r="M65" s="35" t="s">
        <v>3</v>
      </c>
      <c r="N65" s="35" t="s">
        <v>9</v>
      </c>
      <c r="O65" s="35" t="s">
        <v>10</v>
      </c>
      <c r="P65" s="35" t="s">
        <v>11</v>
      </c>
      <c r="Q65" t="s">
        <v>89</v>
      </c>
    </row>
    <row r="66" spans="1:17" x14ac:dyDescent="0.25">
      <c r="A66" s="36" t="s">
        <v>15</v>
      </c>
      <c r="B66" s="63">
        <f>IFERROR(SUMIFS($E$2:$E$61,$B$2:$B$61,"GPT-4o")/(SUMIFS($E$2:$E$61,$B$2:$B$61,"GPT-4o")+SUMIFS($F$2:$F$61,$B$2:$B$61,"GPT-4o")),0)</f>
        <v>0.26126126126126126</v>
      </c>
      <c r="C66" s="64">
        <f>IFERROR(SUMIFS($E$2:$E$61,$B$2:$B$61,"GPT-4o")/(SUMIFS($E$2:$E$61,$B$2:$B$61,"GPT-4o")+SUMIFS($G$2:$G$61,$B$2:$B$61,"GPT-4o")),0)</f>
        <v>0.27884615384615385</v>
      </c>
      <c r="D66" s="65">
        <f>IFERROR(2*B66*C66/(B66+C66),0)</f>
        <v>0.26976744186046514</v>
      </c>
      <c r="F66" s="37" t="s">
        <v>17</v>
      </c>
      <c r="G66" s="63">
        <f>IFERROR(SUMIFS($E$2:$E$61,$D$2:$D$61,"A-SwiftUI")/(SUMIFS($E$2:$E$61,$D$2:$D$61,"A-SwiftUI")+SUMIFS($F$2:$F$61,$D$2:$D$61,"A-SwiftUI")),0)</f>
        <v>0.29126213592233008</v>
      </c>
      <c r="H66" s="64">
        <f>IFERROR(SUMIFS($E$2:$E$61,$D$2:$D$61,"A-SwiftUI")/(SUMIFS($E$2:$E$61,$D$2:$D$61,"A-SwiftUI")+SUMIFS($G$2:$G$61,$D$2:$D$61,"A-SwiftUI")),0)</f>
        <v>0.38461538461538464</v>
      </c>
      <c r="I66" s="65">
        <f>IFERROR(2*G66*H66/(G66+H66),0)</f>
        <v>0.33149171270718231</v>
      </c>
      <c r="L66" s="38" t="s">
        <v>25</v>
      </c>
      <c r="M66" s="38" t="s">
        <v>19</v>
      </c>
      <c r="N66" s="63">
        <f>IFERROR(SUMIFS($E$2:$E$61,$B$2:$B$61,"Claude 3.5",$D$2:$D$61,"A-SwiftUI")/(SUMIFS($E$2:$E$61,$B$2:$B$61,"Claude 3.5",$D$2:$D$61,"A-SwiftUI")+SUMIFS($F$2:$F$61,$B$2:$B$61,"Claude 3.5",$D$2:$D$61,"A-SwiftUI")),0)</f>
        <v>0.31818181818181818</v>
      </c>
      <c r="O66" s="64">
        <f>IFERROR(SUMIFS($E$2:$E$61,$B$2:$B$61,"Claude 3.5",$D$2:$D$61,"A-SwiftUI")/(SUMIFS($E$2:$E$61,$B$2:$B$61,"Claude 3.5",$D$2:$D$61,"A-SwiftUI")+SUMIFS($G$2:$G$61,$B$2:$B$61,"Claude 3.5",$D$2:$D$61,"A-SwiftUI")),0)</f>
        <v>0.53846153846153844</v>
      </c>
      <c r="P66" s="65">
        <f t="shared" ref="P66:P77" si="11">IFERROR(2*N66*O66/(N66+O66),0)</f>
        <v>0.39999999999999997</v>
      </c>
      <c r="Q66" t="str">
        <f t="shared" ref="Q66:Q77" si="12">L66&amp;" - "&amp;M66</f>
        <v>Claude 3.5 - A-General</v>
      </c>
    </row>
    <row r="67" spans="1:17" x14ac:dyDescent="0.25">
      <c r="A67" s="36" t="s">
        <v>25</v>
      </c>
      <c r="B67" s="63">
        <f>IFERROR(SUMIFS($E$2:$E$61,$B$2:$B$61,"Claude 3.5")/(SUMIFS($E$2:$E$61,$B$2:$B$61,"Claude 3.5")+SUMIFS($F$2:$F$61,$B$2:$B$61,"Claude 3.5")),0)</f>
        <v>0.34810126582278483</v>
      </c>
      <c r="C67" s="64">
        <f>IFERROR(SUMIFS($E$2:$E$61,$B$2:$B$61,"Claude 3.5")/(SUMIFS($E$2:$E$61,$B$2:$B$61,"Claude 3.5")+SUMIFS($G$2:$G$61,$B$2:$B$61,"Claude 3.5")),0)</f>
        <v>0.52884615384615385</v>
      </c>
      <c r="D67" s="65">
        <f>IFERROR(2*B67*C67/(B67+C67),0)</f>
        <v>0.41984732824427484</v>
      </c>
      <c r="F67" s="37" t="s">
        <v>19</v>
      </c>
      <c r="G67" s="63">
        <f>IFERROR(SUMIFS($E$2:$E$61,$D$2:$D$61,"A-General")/(SUMIFS($E$2:$E$61,$D$2:$D$61,"A-General")+SUMIFS($F$2:$F$61,$D$2:$D$61,"A-General")),0)</f>
        <v>0.27826086956521739</v>
      </c>
      <c r="H67" s="64">
        <f>IFERROR(SUMIFS($E$2:$E$61,$D$2:$D$61,"A-General")/(SUMIFS($E$2:$E$61,$D$2:$D$61,"A-General")+SUMIFS($G$2:$G$61,$D$2:$D$61,"A-General")),0)</f>
        <v>0.41025641025641024</v>
      </c>
      <c r="I67" s="65">
        <f>IFERROR(2*G67*H67/(G67+H67),0)</f>
        <v>0.33160621761658032</v>
      </c>
      <c r="L67" s="38" t="s">
        <v>25</v>
      </c>
      <c r="M67" s="38" t="s">
        <v>17</v>
      </c>
      <c r="N67" s="63">
        <f>IFERROR(SUMIFS($E$2:$E$61,$B$2:$B$61,"Claude 3.5",$D$2:$D$61,"A-General")/(SUMIFS($E$2:$E$61,$B$2:$B$61,"Claude 3.5",$D$2:$D$61,"A-General")+SUMIFS($F$2:$F$61,$B$2:$B$61,"Claude 3.5",$D$2:$D$61,"A-General")),0)</f>
        <v>0.32608695652173914</v>
      </c>
      <c r="O67" s="64">
        <f>IFERROR(SUMIFS($E$2:$E$61,$B$2:$B$61,"Claude 3.5",$D$2:$D$61,"A-General")/(SUMIFS($E$2:$E$61,$B$2:$B$61,"Claude 3.5",$D$2:$D$61,"A-General")+SUMIFS($G$2:$G$61,$B$2:$B$61,"Claude 3.5",$D$2:$D$61,"A-General")),0)</f>
        <v>0.57692307692307687</v>
      </c>
      <c r="P67" s="65">
        <f t="shared" si="11"/>
        <v>0.41666666666666663</v>
      </c>
      <c r="Q67" t="str">
        <f t="shared" si="12"/>
        <v>Claude 3.5 - A-SwiftUI</v>
      </c>
    </row>
    <row r="68" spans="1:17" x14ac:dyDescent="0.25">
      <c r="A68" s="36" t="s">
        <v>38</v>
      </c>
      <c r="B68" s="63">
        <f>IFERROR(SUMIFS($E$2:$E$61,$B$2:$B$61,"Grok 4")/(SUMIFS($E$2:$E$61,$B$2:$B$61,"Grok 4")+SUMIFS($F$2:$F$61,$B$2:$B$61,"Grok 4")),0)</f>
        <v>0.29032258064516131</v>
      </c>
      <c r="C68" s="64">
        <f>IFERROR(SUMIFS($E$2:$E$61,$B$2:$B$61,"Grok 4")/(SUMIFS($E$2:$E$61,$B$2:$B$61,"Grok 4")+SUMIFS($G$2:$G$61,$B$2:$B$61,"Grok 4")),0)</f>
        <v>0.34615384615384615</v>
      </c>
      <c r="D68" s="65">
        <f>IFERROR(2*B68*C68/(B68+C68),0)</f>
        <v>0.31578947368421051</v>
      </c>
      <c r="F68" s="37" t="s">
        <v>21</v>
      </c>
      <c r="G68" s="63">
        <f>IFERROR(SUMIFS($E$2:$E$61,$D$2:$D$61,"B")/(SUMIFS($E$2:$E$61,$D$2:$D$61,"B")+SUMIFS($F$2:$F$61,$D$2:$D$61,"B")),0)</f>
        <v>0.37313432835820898</v>
      </c>
      <c r="H68" s="64">
        <f>IFERROR(SUMIFS($E$2:$E$61,$D$2:$D$61,"B")/(SUMIFS($E$2:$E$61,$D$2:$D$61,"B")+SUMIFS($G$2:$G$61,$D$2:$D$61,"B")),0)</f>
        <v>0.32051282051282054</v>
      </c>
      <c r="I68" s="65">
        <f>IFERROR(2*G68*H68/(G68+H68),0)</f>
        <v>0.34482758620689657</v>
      </c>
      <c r="L68" s="38" t="s">
        <v>25</v>
      </c>
      <c r="M68" s="38" t="s">
        <v>21</v>
      </c>
      <c r="N68" s="63">
        <f>IFERROR(SUMIFS($E$2:$E$61,$B$2:$B$61,"Claude 3.5",$D$2:$D$61,"B")/(SUMIFS($E$2:$E$61,$B$2:$B$61,"Claude 3.5",$D$2:$D$61,"B")+SUMIFS($F$2:$F$61,$B$2:$B$61,"Claude 3.5",$D$2:$D$61,"B")),0)</f>
        <v>0.40740740740740738</v>
      </c>
      <c r="O68" s="64">
        <f>IFERROR(SUMIFS($E$2:$E$61,$B$2:$B$61,"Claude 3.5",$D$2:$D$61,"B")/(SUMIFS($E$2:$E$61,$B$2:$B$61,"Claude 3.5",$D$2:$D$61,"B")+SUMIFS($G$2:$G$61,$B$2:$B$61,"Claude 3.5",$D$2:$D$61,"B")),0)</f>
        <v>0.42307692307692307</v>
      </c>
      <c r="P68" s="65">
        <f t="shared" si="11"/>
        <v>0.41509433962264147</v>
      </c>
      <c r="Q68" t="str">
        <f t="shared" si="12"/>
        <v>Claude 3.5 - B</v>
      </c>
    </row>
    <row r="69" spans="1:17" x14ac:dyDescent="0.25">
      <c r="B69" s="62"/>
      <c r="C69" s="62"/>
      <c r="D69" s="62"/>
      <c r="F69" s="37" t="s">
        <v>23</v>
      </c>
      <c r="G69" s="63">
        <f>IFERROR(SUMIFS($E$2:$E$61,$D$2:$D$61,"C")/(SUMIFS($E$2:$E$61,$D$2:$D$61,"C")+SUMIFS($F$2:$F$61,$D$2:$D$61,"C")),0)</f>
        <v>0.30555555555555558</v>
      </c>
      <c r="H69" s="64">
        <f>IFERROR(SUMIFS($E$2:$E$61,$D$2:$D$61,"C")/(SUMIFS($E$2:$E$61,$D$2:$D$61,"C")+SUMIFS($G$2:$G$61,$D$2:$D$61,"C")),0)</f>
        <v>0.42307692307692307</v>
      </c>
      <c r="I69" s="65">
        <f>IFERROR(2*G69*H69/(G69+H69),0)</f>
        <v>0.35483870967741937</v>
      </c>
      <c r="L69" s="38" t="s">
        <v>25</v>
      </c>
      <c r="M69" s="38" t="s">
        <v>23</v>
      </c>
      <c r="N69" s="63">
        <f>IFERROR(SUMIFS($E$2:$E$61,$B$2:$B$61,"Claude 3.5",$D$2:$D$61,"C")/(SUMIFS($E$2:$E$61,$B$2:$B$61,"Claude 3.5",$D$2:$D$61,"C")+SUMIFS($F$2:$F$61,$B$2:$B$61,"Claude 3.5",$D$2:$D$61,"C")),0)</f>
        <v>0.36585365853658536</v>
      </c>
      <c r="O69" s="64">
        <f>IFERROR(SUMIFS($E$2:$E$61,$B$2:$B$61,"Claude 3.5",$D$2:$D$61,"C")/(SUMIFS($E$2:$E$61,$B$2:$B$61,"Claude 3.5",$D$2:$D$61,"C")+SUMIFS($G$2:$G$61,$B$2:$B$61,"Claude 3.5",$D$2:$D$61,"C")),0)</f>
        <v>0.57692307692307687</v>
      </c>
      <c r="P69" s="65">
        <f t="shared" si="11"/>
        <v>0.44776119402985076</v>
      </c>
      <c r="Q69" t="str">
        <f t="shared" si="12"/>
        <v>Claude 3.5 - C</v>
      </c>
    </row>
    <row r="70" spans="1:17" x14ac:dyDescent="0.25">
      <c r="B70" s="62"/>
      <c r="C70" s="62"/>
      <c r="D70" s="62"/>
      <c r="G70" s="62"/>
      <c r="H70" s="62"/>
      <c r="I70" s="62"/>
      <c r="L70" s="38" t="s">
        <v>15</v>
      </c>
      <c r="M70" s="38" t="s">
        <v>19</v>
      </c>
      <c r="N70" s="63">
        <f>IFERROR(SUMIFS($E$2:$E$61,$B$2:$B$61,"GPT-4o",$D$2:$D$61,"A-SwiftUI")/(SUMIFS($E$2:$E$61,$B$2:$B$61,"GPT-4o",$D$2:$D$61,"A-SwiftUI")+SUMIFS($F$2:$F$61,$B$2:$B$61,"GPT-4o",$D$2:$D$61,"A-SwiftUI")),0)</f>
        <v>0.2413793103448276</v>
      </c>
      <c r="O70" s="64">
        <f>IFERROR(SUMIFS($E$2:$E$61,$B$2:$B$61,"GPT-4o",$D$2:$D$61,"A-SwiftUI")/(SUMIFS($E$2:$E$61,$B$2:$B$61,"GPT-4o",$D$2:$D$61,"A-SwiftUI")+SUMIFS($G$2:$G$61,$B$2:$B$61,"GPT-4o",$D$2:$D$61,"A-SwiftUI")),0)</f>
        <v>0.26923076923076922</v>
      </c>
      <c r="P70" s="65">
        <f t="shared" si="11"/>
        <v>0.25454545454545452</v>
      </c>
      <c r="Q70" t="str">
        <f t="shared" si="12"/>
        <v>GPT-4o - A-General</v>
      </c>
    </row>
    <row r="71" spans="1:17" x14ac:dyDescent="0.25">
      <c r="B71" s="62"/>
      <c r="C71" s="62"/>
      <c r="D71" s="62"/>
      <c r="G71" s="62"/>
      <c r="H71" s="62"/>
      <c r="I71" s="62"/>
      <c r="L71" s="38" t="s">
        <v>15</v>
      </c>
      <c r="M71" s="38" t="s">
        <v>17</v>
      </c>
      <c r="N71" s="63">
        <f>IFERROR(SUMIFS($E$2:$E$61,$B$2:$B$61,"GPT-4o",$D$2:$D$61,"A-General")/(SUMIFS($E$2:$E$61,$B$2:$B$61,"GPT-4o",$D$2:$D$61,"A-General")+SUMIFS($F$2:$F$61,$B$2:$B$61,"GPT-4o",$D$2:$D$61,"A-General")),0)</f>
        <v>0.22857142857142856</v>
      </c>
      <c r="O71" s="64">
        <f>IFERROR(SUMIFS($E$2:$E$61,$B$2:$B$61,"GPT-4o",$D$2:$D$61,"A-General")/(SUMIFS($E$2:$E$61,$B$2:$B$61,"GPT-4o",$D$2:$D$61,"A-General")+SUMIFS($G$2:$G$61,$B$2:$B$61,"GPT-4o",$D$2:$D$61,"A-General")),0)</f>
        <v>0.30769230769230771</v>
      </c>
      <c r="P71" s="65">
        <f t="shared" si="11"/>
        <v>0.26229508196721313</v>
      </c>
      <c r="Q71" t="str">
        <f t="shared" si="12"/>
        <v>GPT-4o - A-SwiftUI</v>
      </c>
    </row>
    <row r="72" spans="1:17" x14ac:dyDescent="0.25">
      <c r="B72" s="62"/>
      <c r="C72" s="62"/>
      <c r="D72" s="62"/>
      <c r="G72" s="62"/>
      <c r="H72" s="62"/>
      <c r="I72" s="62"/>
      <c r="L72" s="38" t="s">
        <v>15</v>
      </c>
      <c r="M72" s="38" t="s">
        <v>21</v>
      </c>
      <c r="N72" s="63">
        <f>IFERROR(SUMIFS($E$2:$E$61,$B$2:$B$61,"GPT-4o",$D$2:$D$61,"B")/(SUMIFS($E$2:$E$61,$B$2:$B$61,"GPT-4o",$D$2:$D$61,"B")+SUMIFS($F$2:$F$61,$B$2:$B$61,"GPT-4o",$D$2:$D$61,"B")),0)</f>
        <v>0.375</v>
      </c>
      <c r="O72" s="64">
        <f>IFERROR(SUMIFS($E$2:$E$61,$B$2:$B$61,"GPT-4o",$D$2:$D$61,"B")/(SUMIFS($E$2:$E$61,$B$2:$B$61,"GPT-4o",$D$2:$D$61,"B")+SUMIFS($G$2:$G$61,$B$2:$B$61,"GPT-4o",$D$2:$D$61,"B")),0)</f>
        <v>0.23076923076923078</v>
      </c>
      <c r="P72" s="65">
        <f t="shared" si="11"/>
        <v>0.2857142857142857</v>
      </c>
      <c r="Q72" t="str">
        <f t="shared" si="12"/>
        <v>GPT-4o - B</v>
      </c>
    </row>
    <row r="73" spans="1:17" x14ac:dyDescent="0.25">
      <c r="B73" s="62"/>
      <c r="C73" s="62"/>
      <c r="D73" s="62"/>
      <c r="G73" s="62"/>
      <c r="H73" s="62"/>
      <c r="I73" s="62"/>
      <c r="L73" s="38" t="s">
        <v>15</v>
      </c>
      <c r="M73" s="38" t="s">
        <v>23</v>
      </c>
      <c r="N73" s="63">
        <f>IFERROR(SUMIFS($E$2:$E$61,$B$2:$B$61,"GPT-4o",$D$2:$D$61,"C")/(SUMIFS($E$2:$E$61,$B$2:$B$61,"GPT-4o",$D$2:$D$61,"C")+SUMIFS($F$2:$F$61,$B$2:$B$61,"GPT-4o",$D$2:$D$61,"C")),0)</f>
        <v>0.25806451612903225</v>
      </c>
      <c r="O73" s="64">
        <f>IFERROR(SUMIFS($E$2:$E$61,$B$2:$B$61,"GPT-4o",$D$2:$D$61,"C")/(SUMIFS($E$2:$E$61,$B$2:$B$61,"GPT-4o",$D$2:$D$61,"C")+SUMIFS($G$2:$G$61,$B$2:$B$61,"GPT-4o",$D$2:$D$61,"C")),0)</f>
        <v>0.30769230769230771</v>
      </c>
      <c r="P73" s="65">
        <f t="shared" si="11"/>
        <v>0.2807017543859649</v>
      </c>
      <c r="Q73" t="str">
        <f t="shared" si="12"/>
        <v>GPT-4o - C</v>
      </c>
    </row>
    <row r="74" spans="1:17" x14ac:dyDescent="0.25">
      <c r="B74" s="62"/>
      <c r="C74" s="62"/>
      <c r="D74" s="62"/>
      <c r="G74" s="62"/>
      <c r="H74" s="62"/>
      <c r="I74" s="62"/>
      <c r="L74" s="38" t="s">
        <v>38</v>
      </c>
      <c r="M74" s="38" t="s">
        <v>19</v>
      </c>
      <c r="N74" s="63">
        <f>IFERROR(SUMIFS($E$2:$E$61,$B$2:$B$61,"Grok 4",$D$2:$D$61,"A-SwiftUI")/(SUMIFS($E$2:$E$61,$B$2:$B$61,"Grok 4",$D$2:$D$61,"A-SwiftUI")+SUMIFS($F$2:$F$61,$B$2:$B$61,"Grok 4",$D$2:$D$61,"A-SwiftUI")),0)</f>
        <v>0.3</v>
      </c>
      <c r="O74" s="64">
        <f>IFERROR(SUMIFS($E$2:$E$61,$B$2:$B$61,"Grok 4",$D$2:$D$61,"A-SwiftUI")/(SUMIFS($E$2:$E$61,$B$2:$B$61,"Grok 4",$D$2:$D$61,"A-SwiftUI")+SUMIFS($G$2:$G$61,$B$2:$B$61,"Grok 4",$D$2:$D$61,"A-SwiftUI")),0)</f>
        <v>0.34615384615384615</v>
      </c>
      <c r="P74" s="65">
        <f t="shared" si="11"/>
        <v>0.32142857142857145</v>
      </c>
      <c r="Q74" t="str">
        <f t="shared" si="12"/>
        <v>Grok 4 - A-General</v>
      </c>
    </row>
    <row r="75" spans="1:17" x14ac:dyDescent="0.25">
      <c r="B75" s="62"/>
      <c r="C75" s="62"/>
      <c r="D75" s="62"/>
      <c r="G75" s="62"/>
      <c r="H75" s="62"/>
      <c r="I75" s="62"/>
      <c r="L75" s="38" t="s">
        <v>38</v>
      </c>
      <c r="M75" s="38" t="s">
        <v>17</v>
      </c>
      <c r="N75" s="63">
        <f>IFERROR(SUMIFS($E$2:$E$61,$B$2:$B$61,"Grok 4",$D$2:$D$61,"A-General")/(SUMIFS($E$2:$E$61,$B$2:$B$61,"Grok 4",$D$2:$D$61,"A-General")+SUMIFS($F$2:$F$61,$B$2:$B$61,"Grok 4",$D$2:$D$61,"A-General")),0)</f>
        <v>0.26470588235294118</v>
      </c>
      <c r="O75" s="64">
        <f>IFERROR(SUMIFS($E$2:$E$61,$B$2:$B$61,"Grok 4",$D$2:$D$61,"A-General")/(SUMIFS($E$2:$E$61,$B$2:$B$61,"Grok 4",$D$2:$D$61,"A-General")+SUMIFS($G$2:$G$61,$B$2:$B$61,"Grok 4",$D$2:$D$61,"A-General")),0)</f>
        <v>0.34615384615384615</v>
      </c>
      <c r="P75" s="65">
        <f t="shared" si="11"/>
        <v>0.29999999999999993</v>
      </c>
      <c r="Q75" t="str">
        <f t="shared" si="12"/>
        <v>Grok 4 - A-SwiftUI</v>
      </c>
    </row>
    <row r="76" spans="1:17" x14ac:dyDescent="0.25">
      <c r="B76" s="62"/>
      <c r="C76" s="62"/>
      <c r="D76" s="62"/>
      <c r="G76" s="62"/>
      <c r="H76" s="62"/>
      <c r="I76" s="62"/>
      <c r="L76" s="38" t="s">
        <v>38</v>
      </c>
      <c r="M76" s="38" t="s">
        <v>21</v>
      </c>
      <c r="N76" s="63">
        <f>IFERROR(SUMIFS($E$2:$E$61,$B$2:$B$61,"Grok 4",$D$2:$D$61,"B")/(SUMIFS($E$2:$E$61,$B$2:$B$61,"Grok 4",$D$2:$D$61,"B")+SUMIFS($F$2:$F$61,$B$2:$B$61,"Grok 4",$D$2:$D$61,"B")),0)</f>
        <v>0.33333333333333331</v>
      </c>
      <c r="O76" s="64">
        <f>IFERROR(SUMIFS($E$2:$E$61,$B$2:$B$61,"Grok 4",$D$2:$D$61,"B")/(SUMIFS($E$2:$E$61,$B$2:$B$61,"Grok 4",$D$2:$D$61,"B")+SUMIFS($G$2:$G$61,$B$2:$B$61,"Grok 4",$D$2:$D$61,"B")),0)</f>
        <v>0.30769230769230771</v>
      </c>
      <c r="P76" s="65">
        <f t="shared" si="11"/>
        <v>0.32</v>
      </c>
      <c r="Q76" t="str">
        <f t="shared" si="12"/>
        <v>Grok 4 - B</v>
      </c>
    </row>
    <row r="77" spans="1:17" x14ac:dyDescent="0.25">
      <c r="B77" s="62"/>
      <c r="C77" s="62"/>
      <c r="D77" s="62"/>
      <c r="G77" s="62"/>
      <c r="H77" s="62"/>
      <c r="I77" s="62"/>
      <c r="L77" s="38" t="s">
        <v>38</v>
      </c>
      <c r="M77" s="38" t="s">
        <v>23</v>
      </c>
      <c r="N77" s="63">
        <f>IFERROR(SUMIFS($E$2:$E$61,$B$2:$B$61,"Grok 4",$D$2:$D$61,"C")/(SUMIFS($E$2:$E$61,$B$2:$B$61,"Grok 4",$D$2:$D$61,"C")+SUMIFS($F$2:$F$61,$B$2:$B$61,"Grok 4",$D$2:$D$61,"C")),0)</f>
        <v>0.27777777777777779</v>
      </c>
      <c r="O77" s="64">
        <f>IFERROR(SUMIFS($E$2:$E$61,$B$2:$B$61,"Grok 4",$D$2:$D$61,"C")/(SUMIFS($E$2:$E$61,$B$2:$B$61,"Grok 4",$D$2:$D$61,"C")+SUMIFS($G$2:$G$61,$B$2:$B$61,"Grok 4",$D$2:$D$61,"C")),0)</f>
        <v>0.38461538461538464</v>
      </c>
      <c r="P77" s="65">
        <f t="shared" si="11"/>
        <v>0.32258064516129031</v>
      </c>
      <c r="Q77" t="str">
        <f t="shared" si="12"/>
        <v>Grok 4 - C</v>
      </c>
    </row>
  </sheetData>
  <conditionalFormatting sqref="J3:L61 J2:K2">
    <cfRule type="colorScale" priority="4">
      <colorScale>
        <cfvo type="num" val="0"/>
        <cfvo type="num" val="0.5"/>
        <cfvo type="num" val="1"/>
        <color rgb="FFFFC7CE"/>
        <color rgb="FFFFEB9C"/>
        <color rgb="FFC6EFCE"/>
      </colorScale>
    </cfRule>
  </conditionalFormatting>
  <conditionalFormatting sqref="L2">
    <cfRule type="colorScale" priority="1">
      <colorScale>
        <cfvo type="num" val="0"/>
        <cfvo type="num" val="0.5"/>
        <cfvo type="num" val="1"/>
        <color rgb="FFFFC7CE"/>
        <color rgb="FFFFEB9C"/>
        <color rgb="FFC6EFCE"/>
      </colorScale>
    </cfRule>
  </conditionalFormatting>
  <conditionalFormatting sqref="M2:N61">
    <cfRule type="cellIs" dxfId="1" priority="2" operator="equal">
      <formula>TRUE</formula>
    </cfRule>
    <cfRule type="cellIs" dxfId="0" priority="3" operator="equal">
      <formula>FALSE</formula>
    </cfRule>
  </conditionalFormatting>
  <dataValidations count="3">
    <dataValidation showInputMessage="1" showErrorMessage="1" sqref="C2:C61" xr:uid="{00000000-0002-0000-0500-000000000000}"/>
    <dataValidation type="list" showInputMessage="1" showErrorMessage="1" sqref="B2:B61" xr:uid="{00000000-0002-0000-0500-000001000000}">
      <formula1>"GPT-4o,Claude 3.5,Grok 4"</formula1>
    </dataValidation>
    <dataValidation type="list" showInputMessage="1" showErrorMessage="1" sqref="D2:D61" xr:uid="{00000000-0002-0000-0500-000002000000}">
      <formula1>"A-SwiftUI,A-General,B,C"</formula1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42"/>
  <sheetViews>
    <sheetView topLeftCell="G1" workbookViewId="0">
      <selection activeCell="U30" sqref="U30"/>
    </sheetView>
  </sheetViews>
  <sheetFormatPr baseColWidth="10" defaultRowHeight="15" x14ac:dyDescent="0.25"/>
  <cols>
    <col min="1" max="1" width="15.85546875" customWidth="1"/>
    <col min="8" max="8" width="11.7109375" customWidth="1"/>
    <col min="13" max="13" width="16.140625" customWidth="1"/>
    <col min="14" max="14" width="13.140625" customWidth="1"/>
    <col min="17" max="17" width="23.28515625" bestFit="1" customWidth="1"/>
    <col min="18" max="18" width="20.28515625" bestFit="1" customWidth="1"/>
    <col min="19" max="19" width="17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 t="s">
        <v>14</v>
      </c>
      <c r="B2" t="s">
        <v>15</v>
      </c>
      <c r="C2" t="s">
        <v>16</v>
      </c>
      <c r="D2" t="s">
        <v>17</v>
      </c>
      <c r="E2">
        <v>2</v>
      </c>
      <c r="F2">
        <v>3</v>
      </c>
      <c r="G2">
        <v>2</v>
      </c>
      <c r="H2">
        <v>5</v>
      </c>
      <c r="I2">
        <v>4</v>
      </c>
      <c r="J2">
        <f t="shared" ref="J2:J65" si="0">IFERROR(E2/(E2+F2),"")</f>
        <v>0.4</v>
      </c>
      <c r="K2">
        <f t="shared" ref="K2:K33" si="1">IFERROR(E2/(E2+G2),"")</f>
        <v>0.5</v>
      </c>
      <c r="L2">
        <f t="shared" ref="L2:L33" si="2">IFERROR(2*J2*K2/(J2+K2),"")</f>
        <v>0.44444444444444448</v>
      </c>
      <c r="M2" t="b">
        <f t="shared" ref="M2:M39" si="3">H2=(E2+F2)</f>
        <v>1</v>
      </c>
      <c r="N2" t="b">
        <f t="shared" ref="N2:N39" si="4">I2=(E2+G2)</f>
        <v>1</v>
      </c>
      <c r="O2" s="77"/>
      <c r="P2" s="78"/>
      <c r="Q2" t="s">
        <v>258</v>
      </c>
      <c r="R2" t="s">
        <v>259</v>
      </c>
      <c r="S2" t="s">
        <v>260</v>
      </c>
      <c r="T2" s="77"/>
      <c r="U2" s="78"/>
    </row>
    <row r="3" spans="1:21" x14ac:dyDescent="0.25">
      <c r="A3" t="s">
        <v>14</v>
      </c>
      <c r="B3" t="s">
        <v>15</v>
      </c>
      <c r="C3" t="s">
        <v>18</v>
      </c>
      <c r="D3" t="s">
        <v>19</v>
      </c>
      <c r="E3">
        <v>2</v>
      </c>
      <c r="F3">
        <v>3</v>
      </c>
      <c r="G3">
        <v>2</v>
      </c>
      <c r="H3">
        <v>5</v>
      </c>
      <c r="I3">
        <v>4</v>
      </c>
      <c r="J3">
        <f t="shared" si="0"/>
        <v>0.4</v>
      </c>
      <c r="K3">
        <f t="shared" si="1"/>
        <v>0.5</v>
      </c>
      <c r="L3">
        <f t="shared" si="2"/>
        <v>0.44444444444444448</v>
      </c>
      <c r="M3" t="b">
        <f t="shared" si="3"/>
        <v>1</v>
      </c>
      <c r="N3" t="b">
        <f t="shared" si="4"/>
        <v>1</v>
      </c>
      <c r="O3" s="78"/>
      <c r="P3" s="78"/>
      <c r="Q3">
        <v>0.40032738095238107</v>
      </c>
      <c r="R3">
        <v>0.45975904882154889</v>
      </c>
      <c r="S3">
        <v>0.38676134758028802</v>
      </c>
      <c r="T3" s="78"/>
      <c r="U3" s="78"/>
    </row>
    <row r="4" spans="1:21" x14ac:dyDescent="0.25">
      <c r="A4" t="s">
        <v>14</v>
      </c>
      <c r="B4" t="s">
        <v>15</v>
      </c>
      <c r="C4" t="s">
        <v>20</v>
      </c>
      <c r="D4" t="s">
        <v>21</v>
      </c>
      <c r="E4">
        <v>1</v>
      </c>
      <c r="F4">
        <v>3</v>
      </c>
      <c r="G4">
        <v>3</v>
      </c>
      <c r="H4">
        <v>4</v>
      </c>
      <c r="I4">
        <v>4</v>
      </c>
      <c r="J4">
        <f t="shared" si="0"/>
        <v>0.25</v>
      </c>
      <c r="K4">
        <f t="shared" si="1"/>
        <v>0.25</v>
      </c>
      <c r="L4">
        <f t="shared" si="2"/>
        <v>0.25</v>
      </c>
      <c r="M4" t="b">
        <f t="shared" si="3"/>
        <v>1</v>
      </c>
      <c r="N4" t="b">
        <f t="shared" si="4"/>
        <v>1</v>
      </c>
      <c r="O4" s="77"/>
      <c r="P4" s="78"/>
      <c r="Q4" s="78"/>
      <c r="R4" s="78"/>
      <c r="S4" s="78"/>
      <c r="T4" s="78"/>
      <c r="U4" s="78"/>
    </row>
    <row r="5" spans="1:21" x14ac:dyDescent="0.25">
      <c r="A5" t="s">
        <v>14</v>
      </c>
      <c r="B5" t="s">
        <v>15</v>
      </c>
      <c r="C5" t="s">
        <v>22</v>
      </c>
      <c r="D5" t="s">
        <v>23</v>
      </c>
      <c r="E5">
        <v>1</v>
      </c>
      <c r="F5">
        <v>6</v>
      </c>
      <c r="G5">
        <v>3</v>
      </c>
      <c r="H5">
        <v>7</v>
      </c>
      <c r="I5">
        <v>4</v>
      </c>
      <c r="J5">
        <f t="shared" si="0"/>
        <v>0.14285714285714285</v>
      </c>
      <c r="K5">
        <f t="shared" si="1"/>
        <v>0.25</v>
      </c>
      <c r="L5">
        <f t="shared" si="2"/>
        <v>0.18181818181818182</v>
      </c>
      <c r="M5" t="b">
        <f t="shared" si="3"/>
        <v>1</v>
      </c>
      <c r="N5" t="b">
        <f t="shared" si="4"/>
        <v>1</v>
      </c>
      <c r="O5" s="78"/>
      <c r="P5" s="78"/>
      <c r="Q5" s="78"/>
      <c r="R5" s="78"/>
      <c r="S5" s="78"/>
      <c r="T5" s="78"/>
      <c r="U5" s="78"/>
    </row>
    <row r="6" spans="1:21" x14ac:dyDescent="0.25">
      <c r="A6" t="s">
        <v>14</v>
      </c>
      <c r="B6" t="s">
        <v>25</v>
      </c>
      <c r="C6" t="s">
        <v>26</v>
      </c>
      <c r="D6" t="s">
        <v>17</v>
      </c>
      <c r="E6">
        <v>1</v>
      </c>
      <c r="F6">
        <v>7</v>
      </c>
      <c r="G6">
        <v>3</v>
      </c>
      <c r="H6">
        <v>8</v>
      </c>
      <c r="I6">
        <v>4</v>
      </c>
      <c r="J6">
        <f t="shared" si="0"/>
        <v>0.125</v>
      </c>
      <c r="K6">
        <f t="shared" si="1"/>
        <v>0.25</v>
      </c>
      <c r="L6">
        <f t="shared" si="2"/>
        <v>0.16666666666666666</v>
      </c>
      <c r="M6" t="b">
        <f t="shared" si="3"/>
        <v>1</v>
      </c>
      <c r="N6" t="b">
        <f t="shared" si="4"/>
        <v>1</v>
      </c>
      <c r="O6" s="78"/>
      <c r="P6" s="78"/>
      <c r="Q6" s="78"/>
      <c r="R6" s="78"/>
      <c r="S6" s="78"/>
      <c r="T6" s="78"/>
      <c r="U6" s="78"/>
    </row>
    <row r="7" spans="1:21" x14ac:dyDescent="0.25">
      <c r="A7" t="s">
        <v>14</v>
      </c>
      <c r="B7" t="s">
        <v>25</v>
      </c>
      <c r="C7" t="s">
        <v>28</v>
      </c>
      <c r="D7" t="s">
        <v>19</v>
      </c>
      <c r="E7">
        <v>1</v>
      </c>
      <c r="F7">
        <v>9</v>
      </c>
      <c r="G7">
        <v>3</v>
      </c>
      <c r="H7">
        <v>10</v>
      </c>
      <c r="I7">
        <v>4</v>
      </c>
      <c r="J7">
        <f t="shared" si="0"/>
        <v>0.1</v>
      </c>
      <c r="K7">
        <f t="shared" si="1"/>
        <v>0.25</v>
      </c>
      <c r="L7">
        <f t="shared" si="2"/>
        <v>0.14285714285714288</v>
      </c>
      <c r="M7" t="b">
        <f t="shared" si="3"/>
        <v>1</v>
      </c>
      <c r="N7" t="b">
        <f t="shared" si="4"/>
        <v>1</v>
      </c>
      <c r="O7" s="78"/>
      <c r="P7" s="78"/>
      <c r="Q7" s="78"/>
      <c r="R7" s="78"/>
      <c r="S7" s="78"/>
      <c r="T7" s="78"/>
      <c r="U7" s="78"/>
    </row>
    <row r="8" spans="1:21" x14ac:dyDescent="0.25">
      <c r="A8" t="s">
        <v>14</v>
      </c>
      <c r="B8" t="s">
        <v>25</v>
      </c>
      <c r="C8" t="s">
        <v>30</v>
      </c>
      <c r="D8" t="s">
        <v>21</v>
      </c>
      <c r="E8">
        <v>1</v>
      </c>
      <c r="F8">
        <v>5</v>
      </c>
      <c r="G8">
        <v>3</v>
      </c>
      <c r="H8">
        <v>6</v>
      </c>
      <c r="I8">
        <v>4</v>
      </c>
      <c r="J8">
        <f t="shared" si="0"/>
        <v>0.16666666666666666</v>
      </c>
      <c r="K8">
        <f t="shared" si="1"/>
        <v>0.25</v>
      </c>
      <c r="L8">
        <f t="shared" si="2"/>
        <v>0.2</v>
      </c>
      <c r="M8" t="b">
        <f t="shared" si="3"/>
        <v>1</v>
      </c>
      <c r="N8" t="b">
        <f t="shared" si="4"/>
        <v>1</v>
      </c>
      <c r="O8" s="78"/>
      <c r="P8" s="78"/>
      <c r="Q8" s="78"/>
      <c r="R8" s="78"/>
      <c r="S8" s="78"/>
      <c r="T8" s="78"/>
      <c r="U8" s="78"/>
    </row>
    <row r="9" spans="1:21" x14ac:dyDescent="0.25">
      <c r="A9" t="s">
        <v>14</v>
      </c>
      <c r="B9" t="s">
        <v>25</v>
      </c>
      <c r="C9" t="s">
        <v>34</v>
      </c>
      <c r="D9" t="s">
        <v>23</v>
      </c>
      <c r="E9">
        <v>1</v>
      </c>
      <c r="F9">
        <v>5</v>
      </c>
      <c r="G9">
        <v>3</v>
      </c>
      <c r="H9">
        <v>6</v>
      </c>
      <c r="I9">
        <v>4</v>
      </c>
      <c r="J9">
        <f t="shared" si="0"/>
        <v>0.16666666666666666</v>
      </c>
      <c r="K9">
        <f t="shared" si="1"/>
        <v>0.25</v>
      </c>
      <c r="L9">
        <f t="shared" si="2"/>
        <v>0.2</v>
      </c>
      <c r="M9" t="b">
        <f t="shared" si="3"/>
        <v>1</v>
      </c>
      <c r="N9" t="b">
        <f t="shared" si="4"/>
        <v>1</v>
      </c>
      <c r="O9" s="78"/>
      <c r="P9" s="78"/>
      <c r="Q9" s="78"/>
      <c r="R9" s="78"/>
      <c r="S9" s="78"/>
      <c r="T9" s="78"/>
      <c r="U9" s="78"/>
    </row>
    <row r="10" spans="1:21" x14ac:dyDescent="0.25">
      <c r="A10" t="s">
        <v>14</v>
      </c>
      <c r="B10" t="s">
        <v>38</v>
      </c>
      <c r="C10" t="s">
        <v>39</v>
      </c>
      <c r="D10" t="s">
        <v>17</v>
      </c>
      <c r="E10">
        <v>2</v>
      </c>
      <c r="F10">
        <v>4</v>
      </c>
      <c r="G10">
        <v>2</v>
      </c>
      <c r="H10">
        <v>6</v>
      </c>
      <c r="I10">
        <v>4</v>
      </c>
      <c r="J10">
        <f t="shared" si="0"/>
        <v>0.33333333333333331</v>
      </c>
      <c r="K10">
        <f t="shared" si="1"/>
        <v>0.5</v>
      </c>
      <c r="L10">
        <f t="shared" si="2"/>
        <v>0.4</v>
      </c>
      <c r="M10" t="b">
        <f t="shared" si="3"/>
        <v>1</v>
      </c>
      <c r="N10" t="b">
        <f t="shared" si="4"/>
        <v>1</v>
      </c>
      <c r="O10" s="78"/>
      <c r="P10" s="78"/>
      <c r="Q10" s="78"/>
      <c r="R10" s="78"/>
      <c r="S10" s="78"/>
      <c r="T10" s="78"/>
      <c r="U10" s="78"/>
    </row>
    <row r="11" spans="1:21" x14ac:dyDescent="0.25">
      <c r="A11" t="s">
        <v>14</v>
      </c>
      <c r="B11" t="s">
        <v>38</v>
      </c>
      <c r="C11" t="s">
        <v>43</v>
      </c>
      <c r="D11" t="s">
        <v>19</v>
      </c>
      <c r="E11">
        <v>2</v>
      </c>
      <c r="F11">
        <v>5</v>
      </c>
      <c r="G11">
        <v>2</v>
      </c>
      <c r="H11">
        <v>7</v>
      </c>
      <c r="I11">
        <v>4</v>
      </c>
      <c r="J11">
        <f t="shared" si="0"/>
        <v>0.2857142857142857</v>
      </c>
      <c r="K11">
        <f t="shared" si="1"/>
        <v>0.5</v>
      </c>
      <c r="L11">
        <f t="shared" si="2"/>
        <v>0.36363636363636365</v>
      </c>
      <c r="M11" t="b">
        <f t="shared" si="3"/>
        <v>1</v>
      </c>
      <c r="N11" t="b">
        <f t="shared" si="4"/>
        <v>1</v>
      </c>
      <c r="O11" s="78"/>
      <c r="P11" s="78"/>
      <c r="Q11" s="78"/>
      <c r="R11" s="78"/>
      <c r="S11" s="78"/>
      <c r="T11" s="78"/>
      <c r="U11" s="78"/>
    </row>
    <row r="12" spans="1:21" x14ac:dyDescent="0.25">
      <c r="A12" t="s">
        <v>14</v>
      </c>
      <c r="B12" t="s">
        <v>38</v>
      </c>
      <c r="C12" t="s">
        <v>44</v>
      </c>
      <c r="D12" t="s">
        <v>21</v>
      </c>
      <c r="E12">
        <v>2</v>
      </c>
      <c r="F12">
        <v>2</v>
      </c>
      <c r="G12">
        <v>2</v>
      </c>
      <c r="H12">
        <v>4</v>
      </c>
      <c r="I12">
        <v>4</v>
      </c>
      <c r="J12">
        <f t="shared" si="0"/>
        <v>0.5</v>
      </c>
      <c r="K12">
        <f t="shared" si="1"/>
        <v>0.5</v>
      </c>
      <c r="L12">
        <f t="shared" si="2"/>
        <v>0.5</v>
      </c>
      <c r="M12" t="b">
        <f t="shared" si="3"/>
        <v>1</v>
      </c>
      <c r="N12" t="b">
        <f t="shared" si="4"/>
        <v>1</v>
      </c>
      <c r="O12" s="78"/>
      <c r="P12" s="78"/>
      <c r="Q12" s="78"/>
      <c r="R12" s="78"/>
      <c r="S12" s="78"/>
      <c r="T12" s="78"/>
      <c r="U12" s="78"/>
    </row>
    <row r="13" spans="1:21" x14ac:dyDescent="0.25">
      <c r="A13" t="s">
        <v>14</v>
      </c>
      <c r="B13" t="s">
        <v>38</v>
      </c>
      <c r="C13" t="s">
        <v>45</v>
      </c>
      <c r="D13" t="s">
        <v>23</v>
      </c>
      <c r="E13">
        <v>1</v>
      </c>
      <c r="F13">
        <v>4</v>
      </c>
      <c r="G13">
        <v>3</v>
      </c>
      <c r="H13">
        <v>5</v>
      </c>
      <c r="I13">
        <v>4</v>
      </c>
      <c r="J13">
        <f t="shared" si="0"/>
        <v>0.2</v>
      </c>
      <c r="K13">
        <f t="shared" si="1"/>
        <v>0.25</v>
      </c>
      <c r="L13">
        <f t="shared" si="2"/>
        <v>0.22222222222222224</v>
      </c>
      <c r="M13" t="b">
        <f t="shared" si="3"/>
        <v>1</v>
      </c>
      <c r="N13" t="b">
        <f t="shared" si="4"/>
        <v>1</v>
      </c>
      <c r="O13" s="78"/>
      <c r="P13" s="78"/>
      <c r="Q13" s="78"/>
      <c r="R13" s="78"/>
      <c r="S13" s="78"/>
      <c r="T13" s="78"/>
      <c r="U13" s="78"/>
    </row>
    <row r="14" spans="1:21" x14ac:dyDescent="0.25">
      <c r="A14" t="s">
        <v>46</v>
      </c>
      <c r="B14" t="s">
        <v>15</v>
      </c>
      <c r="C14" t="s">
        <v>47</v>
      </c>
      <c r="D14" t="s">
        <v>17</v>
      </c>
      <c r="E14">
        <v>1</v>
      </c>
      <c r="F14">
        <v>4</v>
      </c>
      <c r="G14">
        <v>3</v>
      </c>
      <c r="H14">
        <v>5</v>
      </c>
      <c r="I14">
        <v>4</v>
      </c>
      <c r="J14">
        <f t="shared" si="0"/>
        <v>0.2</v>
      </c>
      <c r="K14">
        <f t="shared" si="1"/>
        <v>0.25</v>
      </c>
      <c r="L14">
        <f t="shared" si="2"/>
        <v>0.22222222222222224</v>
      </c>
      <c r="M14" t="b">
        <f t="shared" si="3"/>
        <v>1</v>
      </c>
      <c r="N14" t="b">
        <f t="shared" si="4"/>
        <v>1</v>
      </c>
      <c r="O14" s="78"/>
      <c r="P14" s="78"/>
      <c r="Q14" s="78"/>
      <c r="R14" s="78"/>
      <c r="S14" s="78"/>
      <c r="T14" s="78"/>
      <c r="U14" s="78"/>
    </row>
    <row r="15" spans="1:21" x14ac:dyDescent="0.25">
      <c r="A15" t="s">
        <v>46</v>
      </c>
      <c r="B15" t="s">
        <v>15</v>
      </c>
      <c r="C15" t="s">
        <v>48</v>
      </c>
      <c r="D15" t="s">
        <v>19</v>
      </c>
      <c r="E15">
        <v>3</v>
      </c>
      <c r="F15">
        <v>2</v>
      </c>
      <c r="G15">
        <v>1</v>
      </c>
      <c r="H15">
        <v>5</v>
      </c>
      <c r="I15">
        <v>4</v>
      </c>
      <c r="J15">
        <f t="shared" si="0"/>
        <v>0.6</v>
      </c>
      <c r="K15">
        <f t="shared" si="1"/>
        <v>0.75</v>
      </c>
      <c r="L15">
        <f t="shared" si="2"/>
        <v>0.66666666666666652</v>
      </c>
      <c r="M15" t="b">
        <f t="shared" si="3"/>
        <v>1</v>
      </c>
      <c r="N15" t="b">
        <f t="shared" si="4"/>
        <v>1</v>
      </c>
      <c r="O15" s="78"/>
      <c r="P15" s="78"/>
      <c r="Q15" s="78"/>
      <c r="R15" s="78"/>
      <c r="S15" s="78"/>
      <c r="T15" s="78"/>
      <c r="U15" s="78"/>
    </row>
    <row r="16" spans="1:21" x14ac:dyDescent="0.25">
      <c r="A16" t="s">
        <v>46</v>
      </c>
      <c r="B16" t="s">
        <v>15</v>
      </c>
      <c r="C16" t="s">
        <v>49</v>
      </c>
      <c r="D16" t="s">
        <v>21</v>
      </c>
      <c r="E16">
        <v>1</v>
      </c>
      <c r="F16">
        <v>3</v>
      </c>
      <c r="G16">
        <v>3</v>
      </c>
      <c r="H16">
        <v>4</v>
      </c>
      <c r="I16">
        <v>4</v>
      </c>
      <c r="J16">
        <f t="shared" si="0"/>
        <v>0.25</v>
      </c>
      <c r="K16">
        <f t="shared" si="1"/>
        <v>0.25</v>
      </c>
      <c r="L16">
        <f t="shared" si="2"/>
        <v>0.25</v>
      </c>
      <c r="M16" t="b">
        <f t="shared" si="3"/>
        <v>1</v>
      </c>
      <c r="N16" t="b">
        <f t="shared" si="4"/>
        <v>1</v>
      </c>
      <c r="O16" s="78"/>
      <c r="P16" s="78"/>
      <c r="Q16" s="78"/>
      <c r="R16" s="78"/>
      <c r="S16" s="78"/>
      <c r="T16" s="78"/>
      <c r="U16" s="78"/>
    </row>
    <row r="17" spans="1:21" x14ac:dyDescent="0.25">
      <c r="A17" t="s">
        <v>46</v>
      </c>
      <c r="B17" t="s">
        <v>15</v>
      </c>
      <c r="C17" t="s">
        <v>50</v>
      </c>
      <c r="D17" t="s">
        <v>23</v>
      </c>
      <c r="E17">
        <v>2</v>
      </c>
      <c r="F17">
        <v>3</v>
      </c>
      <c r="G17">
        <v>2</v>
      </c>
      <c r="H17">
        <v>5</v>
      </c>
      <c r="I17">
        <v>4</v>
      </c>
      <c r="J17">
        <f t="shared" si="0"/>
        <v>0.4</v>
      </c>
      <c r="K17">
        <f t="shared" si="1"/>
        <v>0.5</v>
      </c>
      <c r="L17">
        <f t="shared" si="2"/>
        <v>0.44444444444444448</v>
      </c>
      <c r="M17" t="b">
        <f t="shared" si="3"/>
        <v>1</v>
      </c>
      <c r="N17" t="b">
        <f t="shared" si="4"/>
        <v>1</v>
      </c>
      <c r="O17" s="78"/>
      <c r="P17" s="78"/>
      <c r="Q17" s="78"/>
      <c r="R17" s="78"/>
      <c r="S17" s="78"/>
      <c r="T17" s="78"/>
      <c r="U17" s="78"/>
    </row>
    <row r="18" spans="1:21" x14ac:dyDescent="0.25">
      <c r="A18" t="s">
        <v>46</v>
      </c>
      <c r="B18" t="s">
        <v>25</v>
      </c>
      <c r="C18" t="s">
        <v>51</v>
      </c>
      <c r="D18" t="s">
        <v>17</v>
      </c>
      <c r="E18">
        <v>3</v>
      </c>
      <c r="F18">
        <v>5</v>
      </c>
      <c r="G18">
        <v>1</v>
      </c>
      <c r="H18">
        <v>8</v>
      </c>
      <c r="I18">
        <v>4</v>
      </c>
      <c r="J18">
        <f t="shared" si="0"/>
        <v>0.375</v>
      </c>
      <c r="K18">
        <f t="shared" si="1"/>
        <v>0.75</v>
      </c>
      <c r="L18">
        <f t="shared" si="2"/>
        <v>0.5</v>
      </c>
      <c r="M18" t="b">
        <f t="shared" si="3"/>
        <v>1</v>
      </c>
      <c r="N18" t="b">
        <f t="shared" si="4"/>
        <v>1</v>
      </c>
      <c r="O18" s="78"/>
      <c r="P18" s="78"/>
      <c r="Q18" s="78"/>
      <c r="R18" s="78"/>
      <c r="S18" s="78"/>
      <c r="T18" s="78"/>
      <c r="U18" s="78"/>
    </row>
    <row r="19" spans="1:21" x14ac:dyDescent="0.25">
      <c r="A19" t="s">
        <v>46</v>
      </c>
      <c r="B19" t="s">
        <v>25</v>
      </c>
      <c r="C19" t="s">
        <v>52</v>
      </c>
      <c r="D19" t="s">
        <v>19</v>
      </c>
      <c r="E19">
        <v>3</v>
      </c>
      <c r="F19">
        <v>7</v>
      </c>
      <c r="G19">
        <v>1</v>
      </c>
      <c r="H19">
        <v>10</v>
      </c>
      <c r="I19">
        <v>4</v>
      </c>
      <c r="J19">
        <f t="shared" si="0"/>
        <v>0.3</v>
      </c>
      <c r="K19">
        <f t="shared" si="1"/>
        <v>0.75</v>
      </c>
      <c r="L19">
        <f t="shared" si="2"/>
        <v>0.42857142857142849</v>
      </c>
      <c r="M19" t="b">
        <f t="shared" si="3"/>
        <v>1</v>
      </c>
      <c r="N19" t="b">
        <f t="shared" si="4"/>
        <v>1</v>
      </c>
      <c r="O19" s="78"/>
      <c r="P19" s="78"/>
      <c r="Q19" s="78"/>
      <c r="R19" s="78"/>
      <c r="S19" s="78"/>
      <c r="T19" s="78"/>
      <c r="U19" s="78"/>
    </row>
    <row r="20" spans="1:21" x14ac:dyDescent="0.25">
      <c r="A20" t="s">
        <v>46</v>
      </c>
      <c r="B20" t="s">
        <v>25</v>
      </c>
      <c r="C20" t="s">
        <v>53</v>
      </c>
      <c r="D20" t="s">
        <v>21</v>
      </c>
      <c r="E20">
        <v>3</v>
      </c>
      <c r="F20">
        <v>2</v>
      </c>
      <c r="G20">
        <v>1</v>
      </c>
      <c r="H20">
        <v>5</v>
      </c>
      <c r="I20">
        <v>4</v>
      </c>
      <c r="J20">
        <f t="shared" si="0"/>
        <v>0.6</v>
      </c>
      <c r="K20">
        <f t="shared" si="1"/>
        <v>0.75</v>
      </c>
      <c r="L20">
        <f t="shared" si="2"/>
        <v>0.66666666666666652</v>
      </c>
      <c r="M20" t="b">
        <f t="shared" si="3"/>
        <v>1</v>
      </c>
      <c r="N20" t="b">
        <f t="shared" si="4"/>
        <v>1</v>
      </c>
      <c r="O20" s="78"/>
      <c r="P20" s="78"/>
      <c r="Q20" s="78"/>
      <c r="R20" s="78"/>
      <c r="S20" s="78"/>
      <c r="T20" s="78"/>
      <c r="U20" s="78"/>
    </row>
    <row r="21" spans="1:21" x14ac:dyDescent="0.25">
      <c r="A21" t="s">
        <v>46</v>
      </c>
      <c r="B21" t="s">
        <v>25</v>
      </c>
      <c r="C21" t="s">
        <v>54</v>
      </c>
      <c r="D21" t="s">
        <v>23</v>
      </c>
      <c r="E21">
        <v>3</v>
      </c>
      <c r="F21">
        <v>4</v>
      </c>
      <c r="G21">
        <v>1</v>
      </c>
      <c r="H21">
        <v>7</v>
      </c>
      <c r="I21">
        <v>4</v>
      </c>
      <c r="J21">
        <f t="shared" si="0"/>
        <v>0.42857142857142855</v>
      </c>
      <c r="K21">
        <f t="shared" si="1"/>
        <v>0.75</v>
      </c>
      <c r="L21">
        <f t="shared" si="2"/>
        <v>0.54545454545454541</v>
      </c>
      <c r="M21" t="b">
        <f t="shared" si="3"/>
        <v>1</v>
      </c>
      <c r="N21" t="b">
        <f t="shared" si="4"/>
        <v>1</v>
      </c>
      <c r="O21" s="78"/>
      <c r="P21" s="78"/>
      <c r="Q21" s="78"/>
      <c r="R21" s="78"/>
      <c r="S21" s="78"/>
      <c r="T21" s="78"/>
      <c r="U21" s="78"/>
    </row>
    <row r="22" spans="1:21" x14ac:dyDescent="0.25">
      <c r="A22" t="s">
        <v>46</v>
      </c>
      <c r="B22" t="s">
        <v>38</v>
      </c>
      <c r="C22" t="s">
        <v>55</v>
      </c>
      <c r="D22" t="s">
        <v>17</v>
      </c>
      <c r="E22">
        <v>3</v>
      </c>
      <c r="F22">
        <v>4</v>
      </c>
      <c r="G22">
        <v>1</v>
      </c>
      <c r="H22">
        <v>7</v>
      </c>
      <c r="I22">
        <v>4</v>
      </c>
      <c r="J22">
        <f t="shared" si="0"/>
        <v>0.42857142857142855</v>
      </c>
      <c r="K22">
        <f t="shared" si="1"/>
        <v>0.75</v>
      </c>
      <c r="L22">
        <f t="shared" si="2"/>
        <v>0.54545454545454541</v>
      </c>
      <c r="M22" t="b">
        <f t="shared" si="3"/>
        <v>1</v>
      </c>
      <c r="N22" t="b">
        <f t="shared" si="4"/>
        <v>1</v>
      </c>
      <c r="O22" s="78"/>
      <c r="P22" s="78"/>
      <c r="Q22" s="78"/>
      <c r="R22" s="78"/>
      <c r="S22" s="78"/>
      <c r="T22" s="78"/>
      <c r="U22" s="78"/>
    </row>
    <row r="23" spans="1:21" x14ac:dyDescent="0.25">
      <c r="A23" t="s">
        <v>46</v>
      </c>
      <c r="B23" t="s">
        <v>38</v>
      </c>
      <c r="C23" t="s">
        <v>56</v>
      </c>
      <c r="D23" t="s">
        <v>19</v>
      </c>
      <c r="E23">
        <v>2</v>
      </c>
      <c r="F23">
        <v>5</v>
      </c>
      <c r="G23">
        <v>2</v>
      </c>
      <c r="H23">
        <v>7</v>
      </c>
      <c r="I23">
        <v>4</v>
      </c>
      <c r="J23">
        <f t="shared" si="0"/>
        <v>0.2857142857142857</v>
      </c>
      <c r="K23">
        <f t="shared" si="1"/>
        <v>0.5</v>
      </c>
      <c r="L23">
        <f t="shared" si="2"/>
        <v>0.36363636363636365</v>
      </c>
      <c r="M23" t="b">
        <f t="shared" si="3"/>
        <v>1</v>
      </c>
      <c r="N23" t="b">
        <f t="shared" si="4"/>
        <v>1</v>
      </c>
      <c r="O23" s="78"/>
      <c r="P23" s="78"/>
      <c r="Q23" s="78"/>
      <c r="R23" s="78"/>
      <c r="S23" s="78"/>
      <c r="T23" s="78"/>
      <c r="U23" s="78"/>
    </row>
    <row r="24" spans="1:21" x14ac:dyDescent="0.25">
      <c r="A24" t="s">
        <v>46</v>
      </c>
      <c r="B24" t="s">
        <v>38</v>
      </c>
      <c r="C24" t="s">
        <v>57</v>
      </c>
      <c r="D24" t="s">
        <v>21</v>
      </c>
      <c r="E24">
        <v>2</v>
      </c>
      <c r="F24">
        <v>3</v>
      </c>
      <c r="G24">
        <v>2</v>
      </c>
      <c r="H24">
        <v>5</v>
      </c>
      <c r="I24">
        <v>4</v>
      </c>
      <c r="J24">
        <f t="shared" si="0"/>
        <v>0.4</v>
      </c>
      <c r="K24">
        <f t="shared" si="1"/>
        <v>0.5</v>
      </c>
      <c r="L24">
        <f t="shared" si="2"/>
        <v>0.44444444444444448</v>
      </c>
      <c r="M24" t="b">
        <f t="shared" si="3"/>
        <v>1</v>
      </c>
      <c r="N24" t="b">
        <f t="shared" si="4"/>
        <v>1</v>
      </c>
      <c r="O24" s="78"/>
      <c r="P24" s="78"/>
      <c r="Q24" s="78"/>
      <c r="R24" s="78"/>
      <c r="S24" s="78"/>
      <c r="T24" s="78"/>
      <c r="U24" s="78"/>
    </row>
    <row r="25" spans="1:21" x14ac:dyDescent="0.25">
      <c r="A25" t="s">
        <v>46</v>
      </c>
      <c r="B25" t="s">
        <v>38</v>
      </c>
      <c r="C25" t="s">
        <v>58</v>
      </c>
      <c r="D25" t="s">
        <v>23</v>
      </c>
      <c r="E25">
        <v>2</v>
      </c>
      <c r="F25">
        <v>5</v>
      </c>
      <c r="G25">
        <v>2</v>
      </c>
      <c r="H25">
        <v>7</v>
      </c>
      <c r="I25">
        <v>4</v>
      </c>
      <c r="J25">
        <f t="shared" si="0"/>
        <v>0.2857142857142857</v>
      </c>
      <c r="K25">
        <f t="shared" si="1"/>
        <v>0.5</v>
      </c>
      <c r="L25">
        <f t="shared" si="2"/>
        <v>0.36363636363636365</v>
      </c>
      <c r="M25" t="b">
        <f t="shared" si="3"/>
        <v>1</v>
      </c>
      <c r="N25" t="b">
        <f t="shared" si="4"/>
        <v>1</v>
      </c>
    </row>
    <row r="26" spans="1:21" x14ac:dyDescent="0.25">
      <c r="A26" t="s">
        <v>59</v>
      </c>
      <c r="B26" t="s">
        <v>15</v>
      </c>
      <c r="C26" t="s">
        <v>60</v>
      </c>
      <c r="D26" t="s">
        <v>17</v>
      </c>
      <c r="E26">
        <v>4</v>
      </c>
      <c r="F26">
        <v>2</v>
      </c>
      <c r="G26">
        <v>2</v>
      </c>
      <c r="H26">
        <v>6</v>
      </c>
      <c r="I26">
        <v>6</v>
      </c>
      <c r="J26">
        <f t="shared" si="0"/>
        <v>0.66666666666666663</v>
      </c>
      <c r="K26">
        <f t="shared" si="1"/>
        <v>0.66666666666666663</v>
      </c>
      <c r="L26">
        <f t="shared" si="2"/>
        <v>0.66666666666666663</v>
      </c>
      <c r="M26" t="b">
        <f t="shared" si="3"/>
        <v>1</v>
      </c>
      <c r="N26" t="b">
        <f t="shared" si="4"/>
        <v>1</v>
      </c>
    </row>
    <row r="27" spans="1:21" x14ac:dyDescent="0.25">
      <c r="A27" t="s">
        <v>59</v>
      </c>
      <c r="B27" t="s">
        <v>15</v>
      </c>
      <c r="C27" t="s">
        <v>61</v>
      </c>
      <c r="D27" t="s">
        <v>19</v>
      </c>
      <c r="E27">
        <v>3</v>
      </c>
      <c r="F27">
        <v>2</v>
      </c>
      <c r="G27">
        <v>3</v>
      </c>
      <c r="H27">
        <v>5</v>
      </c>
      <c r="I27">
        <v>6</v>
      </c>
      <c r="J27">
        <f t="shared" si="0"/>
        <v>0.6</v>
      </c>
      <c r="K27">
        <f t="shared" si="1"/>
        <v>0.5</v>
      </c>
      <c r="L27">
        <f t="shared" si="2"/>
        <v>0.54545454545454541</v>
      </c>
      <c r="M27" t="b">
        <f t="shared" si="3"/>
        <v>1</v>
      </c>
      <c r="N27" t="b">
        <f t="shared" si="4"/>
        <v>1</v>
      </c>
    </row>
    <row r="28" spans="1:21" x14ac:dyDescent="0.25">
      <c r="A28" t="s">
        <v>59</v>
      </c>
      <c r="B28" t="s">
        <v>15</v>
      </c>
      <c r="C28" t="s">
        <v>62</v>
      </c>
      <c r="D28" t="s">
        <v>21</v>
      </c>
      <c r="E28">
        <v>3</v>
      </c>
      <c r="F28">
        <v>1</v>
      </c>
      <c r="G28">
        <v>3</v>
      </c>
      <c r="H28">
        <v>4</v>
      </c>
      <c r="I28">
        <v>6</v>
      </c>
      <c r="J28">
        <f t="shared" si="0"/>
        <v>0.75</v>
      </c>
      <c r="K28">
        <f t="shared" si="1"/>
        <v>0.5</v>
      </c>
      <c r="L28">
        <f t="shared" si="2"/>
        <v>0.6</v>
      </c>
      <c r="M28" t="b">
        <f t="shared" si="3"/>
        <v>1</v>
      </c>
      <c r="N28" t="b">
        <f t="shared" si="4"/>
        <v>1</v>
      </c>
    </row>
    <row r="29" spans="1:21" x14ac:dyDescent="0.25">
      <c r="A29" t="s">
        <v>59</v>
      </c>
      <c r="B29" t="s">
        <v>15</v>
      </c>
      <c r="C29" t="s">
        <v>63</v>
      </c>
      <c r="D29" t="s">
        <v>23</v>
      </c>
      <c r="E29">
        <v>1</v>
      </c>
      <c r="F29">
        <v>4</v>
      </c>
      <c r="G29">
        <v>5</v>
      </c>
      <c r="H29">
        <v>5</v>
      </c>
      <c r="I29">
        <v>6</v>
      </c>
      <c r="J29">
        <f t="shared" si="0"/>
        <v>0.2</v>
      </c>
      <c r="K29">
        <f t="shared" si="1"/>
        <v>0.16666666666666666</v>
      </c>
      <c r="L29">
        <f t="shared" si="2"/>
        <v>0.1818181818181818</v>
      </c>
      <c r="M29" t="b">
        <f t="shared" si="3"/>
        <v>1</v>
      </c>
      <c r="N29" t="b">
        <f t="shared" si="4"/>
        <v>1</v>
      </c>
    </row>
    <row r="30" spans="1:21" x14ac:dyDescent="0.25">
      <c r="A30" t="s">
        <v>59</v>
      </c>
      <c r="B30" t="s">
        <v>25</v>
      </c>
      <c r="C30" t="s">
        <v>64</v>
      </c>
      <c r="D30" t="s">
        <v>17</v>
      </c>
      <c r="E30">
        <v>4</v>
      </c>
      <c r="F30">
        <v>6</v>
      </c>
      <c r="G30">
        <v>2</v>
      </c>
      <c r="H30">
        <v>10</v>
      </c>
      <c r="I30">
        <v>6</v>
      </c>
      <c r="J30">
        <f t="shared" si="0"/>
        <v>0.4</v>
      </c>
      <c r="K30">
        <f t="shared" si="1"/>
        <v>0.66666666666666663</v>
      </c>
      <c r="L30">
        <f t="shared" si="2"/>
        <v>0.5</v>
      </c>
      <c r="M30" t="b">
        <f t="shared" si="3"/>
        <v>1</v>
      </c>
      <c r="N30" t="b">
        <f t="shared" si="4"/>
        <v>1</v>
      </c>
    </row>
    <row r="31" spans="1:21" x14ac:dyDescent="0.25">
      <c r="A31" t="s">
        <v>59</v>
      </c>
      <c r="B31" t="s">
        <v>25</v>
      </c>
      <c r="C31" t="s">
        <v>65</v>
      </c>
      <c r="D31" t="s">
        <v>19</v>
      </c>
      <c r="E31">
        <v>3</v>
      </c>
      <c r="F31">
        <v>5</v>
      </c>
      <c r="G31">
        <v>3</v>
      </c>
      <c r="H31">
        <v>8</v>
      </c>
      <c r="I31">
        <v>6</v>
      </c>
      <c r="J31">
        <f t="shared" si="0"/>
        <v>0.375</v>
      </c>
      <c r="K31">
        <f t="shared" si="1"/>
        <v>0.5</v>
      </c>
      <c r="L31">
        <f t="shared" si="2"/>
        <v>0.42857142857142855</v>
      </c>
      <c r="M31" t="b">
        <f t="shared" si="3"/>
        <v>1</v>
      </c>
      <c r="N31" t="b">
        <f t="shared" si="4"/>
        <v>1</v>
      </c>
    </row>
    <row r="32" spans="1:21" x14ac:dyDescent="0.25">
      <c r="A32" t="s">
        <v>59</v>
      </c>
      <c r="B32" t="s">
        <v>25</v>
      </c>
      <c r="C32" t="s">
        <v>66</v>
      </c>
      <c r="D32" t="s">
        <v>21</v>
      </c>
      <c r="E32">
        <v>1</v>
      </c>
      <c r="F32">
        <v>4</v>
      </c>
      <c r="G32">
        <v>5</v>
      </c>
      <c r="H32">
        <v>5</v>
      </c>
      <c r="I32">
        <v>6</v>
      </c>
      <c r="J32">
        <f t="shared" si="0"/>
        <v>0.2</v>
      </c>
      <c r="K32">
        <f t="shared" si="1"/>
        <v>0.16666666666666666</v>
      </c>
      <c r="L32">
        <f t="shared" si="2"/>
        <v>0.1818181818181818</v>
      </c>
      <c r="M32" t="b">
        <f t="shared" si="3"/>
        <v>1</v>
      </c>
      <c r="N32" t="b">
        <f t="shared" si="4"/>
        <v>1</v>
      </c>
    </row>
    <row r="33" spans="1:14" x14ac:dyDescent="0.25">
      <c r="A33" t="s">
        <v>59</v>
      </c>
      <c r="B33" t="s">
        <v>25</v>
      </c>
      <c r="C33" t="s">
        <v>67</v>
      </c>
      <c r="D33" t="s">
        <v>23</v>
      </c>
      <c r="E33">
        <v>3</v>
      </c>
      <c r="F33">
        <v>3</v>
      </c>
      <c r="G33">
        <v>3</v>
      </c>
      <c r="H33">
        <v>6</v>
      </c>
      <c r="I33">
        <v>6</v>
      </c>
      <c r="J33">
        <f t="shared" si="0"/>
        <v>0.5</v>
      </c>
      <c r="K33">
        <f t="shared" si="1"/>
        <v>0.5</v>
      </c>
      <c r="L33">
        <f t="shared" si="2"/>
        <v>0.5</v>
      </c>
      <c r="M33" t="b">
        <f t="shared" si="3"/>
        <v>1</v>
      </c>
      <c r="N33" t="b">
        <f t="shared" si="4"/>
        <v>1</v>
      </c>
    </row>
    <row r="34" spans="1:14" x14ac:dyDescent="0.25">
      <c r="A34" t="s">
        <v>59</v>
      </c>
      <c r="B34" t="s">
        <v>38</v>
      </c>
      <c r="C34" t="s">
        <v>68</v>
      </c>
      <c r="D34" t="s">
        <v>17</v>
      </c>
      <c r="E34">
        <v>2</v>
      </c>
      <c r="F34">
        <v>3</v>
      </c>
      <c r="G34">
        <v>4</v>
      </c>
      <c r="H34">
        <v>5</v>
      </c>
      <c r="I34">
        <v>6</v>
      </c>
      <c r="J34">
        <f t="shared" si="0"/>
        <v>0.4</v>
      </c>
      <c r="K34">
        <f t="shared" ref="K34:K65" si="5">IFERROR(E34/(E34+G34),"")</f>
        <v>0.33333333333333331</v>
      </c>
      <c r="L34">
        <f t="shared" ref="L34:L65" si="6">IFERROR(2*J34*K34/(J34+K34),"")</f>
        <v>0.36363636363636359</v>
      </c>
      <c r="M34" t="b">
        <f t="shared" si="3"/>
        <v>1</v>
      </c>
      <c r="N34" t="b">
        <f t="shared" si="4"/>
        <v>1</v>
      </c>
    </row>
    <row r="35" spans="1:14" x14ac:dyDescent="0.25">
      <c r="A35" t="s">
        <v>59</v>
      </c>
      <c r="B35" t="s">
        <v>38</v>
      </c>
      <c r="C35" t="s">
        <v>69</v>
      </c>
      <c r="D35" t="s">
        <v>19</v>
      </c>
      <c r="E35">
        <v>5</v>
      </c>
      <c r="F35">
        <v>0</v>
      </c>
      <c r="G35">
        <v>1</v>
      </c>
      <c r="H35">
        <v>5</v>
      </c>
      <c r="I35">
        <v>6</v>
      </c>
      <c r="J35">
        <f t="shared" si="0"/>
        <v>1</v>
      </c>
      <c r="K35">
        <f t="shared" si="5"/>
        <v>0.83333333333333337</v>
      </c>
      <c r="L35">
        <f t="shared" si="6"/>
        <v>0.90909090909090906</v>
      </c>
      <c r="M35" t="b">
        <f t="shared" si="3"/>
        <v>1</v>
      </c>
      <c r="N35" t="b">
        <f t="shared" si="4"/>
        <v>1</v>
      </c>
    </row>
    <row r="36" spans="1:14" x14ac:dyDescent="0.25">
      <c r="A36" t="s">
        <v>59</v>
      </c>
      <c r="B36" t="s">
        <v>38</v>
      </c>
      <c r="C36" t="s">
        <v>70</v>
      </c>
      <c r="D36" t="s">
        <v>21</v>
      </c>
      <c r="E36">
        <v>4</v>
      </c>
      <c r="F36">
        <v>2</v>
      </c>
      <c r="G36">
        <v>2</v>
      </c>
      <c r="H36">
        <v>6</v>
      </c>
      <c r="I36">
        <v>6</v>
      </c>
      <c r="J36">
        <f t="shared" si="0"/>
        <v>0.66666666666666663</v>
      </c>
      <c r="K36">
        <f t="shared" si="5"/>
        <v>0.66666666666666663</v>
      </c>
      <c r="L36">
        <f t="shared" si="6"/>
        <v>0.66666666666666663</v>
      </c>
      <c r="M36" t="b">
        <f t="shared" si="3"/>
        <v>1</v>
      </c>
      <c r="N36" t="b">
        <f t="shared" si="4"/>
        <v>1</v>
      </c>
    </row>
    <row r="37" spans="1:14" x14ac:dyDescent="0.25">
      <c r="A37" t="s">
        <v>59</v>
      </c>
      <c r="B37" t="s">
        <v>38</v>
      </c>
      <c r="C37" t="s">
        <v>71</v>
      </c>
      <c r="D37" t="s">
        <v>23</v>
      </c>
      <c r="E37">
        <v>3</v>
      </c>
      <c r="F37">
        <v>4</v>
      </c>
      <c r="G37">
        <v>3</v>
      </c>
      <c r="H37">
        <v>7</v>
      </c>
      <c r="I37">
        <v>6</v>
      </c>
      <c r="J37">
        <f t="shared" si="0"/>
        <v>0.42857142857142855</v>
      </c>
      <c r="K37">
        <f t="shared" si="5"/>
        <v>0.5</v>
      </c>
      <c r="L37">
        <f t="shared" si="6"/>
        <v>0.46153846153846151</v>
      </c>
      <c r="M37" t="b">
        <f t="shared" si="3"/>
        <v>1</v>
      </c>
      <c r="N37" t="b">
        <f t="shared" si="4"/>
        <v>1</v>
      </c>
    </row>
    <row r="38" spans="1:14" x14ac:dyDescent="0.25">
      <c r="A38" t="s">
        <v>72</v>
      </c>
      <c r="B38" t="s">
        <v>15</v>
      </c>
      <c r="C38" t="s">
        <v>73</v>
      </c>
      <c r="D38" t="s">
        <v>17</v>
      </c>
      <c r="E38">
        <v>0</v>
      </c>
      <c r="F38">
        <v>5</v>
      </c>
      <c r="G38">
        <v>2</v>
      </c>
      <c r="H38">
        <v>5</v>
      </c>
      <c r="I38">
        <v>2</v>
      </c>
      <c r="J38">
        <f t="shared" si="0"/>
        <v>0</v>
      </c>
      <c r="K38">
        <f t="shared" si="5"/>
        <v>0</v>
      </c>
      <c r="L38" t="str">
        <f t="shared" si="6"/>
        <v/>
      </c>
      <c r="M38" t="b">
        <f t="shared" si="3"/>
        <v>1</v>
      </c>
      <c r="N38" t="b">
        <f t="shared" si="4"/>
        <v>1</v>
      </c>
    </row>
    <row r="39" spans="1:14" x14ac:dyDescent="0.25">
      <c r="A39" t="s">
        <v>72</v>
      </c>
      <c r="B39" t="s">
        <v>15</v>
      </c>
      <c r="C39" t="s">
        <v>74</v>
      </c>
      <c r="D39" t="s">
        <v>19</v>
      </c>
      <c r="E39">
        <v>0</v>
      </c>
      <c r="F39">
        <v>7</v>
      </c>
      <c r="G39">
        <v>2</v>
      </c>
      <c r="H39">
        <v>7</v>
      </c>
      <c r="I39">
        <v>2</v>
      </c>
      <c r="J39">
        <f t="shared" si="0"/>
        <v>0</v>
      </c>
      <c r="K39">
        <f t="shared" si="5"/>
        <v>0</v>
      </c>
      <c r="L39" t="str">
        <f t="shared" si="6"/>
        <v/>
      </c>
      <c r="M39" t="b">
        <f t="shared" si="3"/>
        <v>1</v>
      </c>
      <c r="N39" t="b">
        <f t="shared" si="4"/>
        <v>1</v>
      </c>
    </row>
    <row r="40" spans="1:14" x14ac:dyDescent="0.25">
      <c r="A40" t="s">
        <v>72</v>
      </c>
      <c r="B40" t="s">
        <v>15</v>
      </c>
      <c r="C40" t="s">
        <v>75</v>
      </c>
      <c r="D40" t="s">
        <v>21</v>
      </c>
      <c r="E40">
        <v>0</v>
      </c>
      <c r="F40">
        <v>4</v>
      </c>
      <c r="G40">
        <v>2</v>
      </c>
      <c r="H40">
        <v>4</v>
      </c>
      <c r="I40">
        <v>2</v>
      </c>
      <c r="J40">
        <f t="shared" si="0"/>
        <v>0</v>
      </c>
      <c r="K40">
        <f t="shared" si="5"/>
        <v>0</v>
      </c>
      <c r="L40" t="str">
        <f t="shared" si="6"/>
        <v/>
      </c>
      <c r="M40" t="b">
        <f>H40=(E39+F40)</f>
        <v>1</v>
      </c>
      <c r="N40" t="b">
        <f>I40=(E39+G40)</f>
        <v>1</v>
      </c>
    </row>
    <row r="41" spans="1:14" x14ac:dyDescent="0.25">
      <c r="A41" t="s">
        <v>72</v>
      </c>
      <c r="B41" t="s">
        <v>15</v>
      </c>
      <c r="C41" t="s">
        <v>76</v>
      </c>
      <c r="D41" t="s">
        <v>23</v>
      </c>
      <c r="E41">
        <v>0</v>
      </c>
      <c r="F41">
        <v>4</v>
      </c>
      <c r="G41">
        <v>2</v>
      </c>
      <c r="H41">
        <v>4</v>
      </c>
      <c r="I41">
        <v>2</v>
      </c>
      <c r="J41">
        <f t="shared" si="0"/>
        <v>0</v>
      </c>
      <c r="K41">
        <f t="shared" si="5"/>
        <v>0</v>
      </c>
      <c r="L41" t="str">
        <f t="shared" si="6"/>
        <v/>
      </c>
      <c r="M41" t="b">
        <f t="shared" ref="M41:M104" si="7">H41=(E41+F41)</f>
        <v>1</v>
      </c>
      <c r="N41" t="b">
        <f t="shared" ref="N41:N104" si="8">I41=(E41+G41)</f>
        <v>1</v>
      </c>
    </row>
    <row r="42" spans="1:14" x14ac:dyDescent="0.25">
      <c r="A42" t="s">
        <v>72</v>
      </c>
      <c r="B42" t="s">
        <v>25</v>
      </c>
      <c r="C42" t="s">
        <v>77</v>
      </c>
      <c r="D42" t="s">
        <v>17</v>
      </c>
      <c r="E42">
        <v>0</v>
      </c>
      <c r="F42">
        <v>10</v>
      </c>
      <c r="G42">
        <v>2</v>
      </c>
      <c r="H42">
        <v>10</v>
      </c>
      <c r="I42">
        <v>2</v>
      </c>
      <c r="J42">
        <f t="shared" si="0"/>
        <v>0</v>
      </c>
      <c r="K42">
        <f t="shared" si="5"/>
        <v>0</v>
      </c>
      <c r="L42" t="str">
        <f t="shared" si="6"/>
        <v/>
      </c>
      <c r="M42" t="b">
        <f t="shared" si="7"/>
        <v>1</v>
      </c>
      <c r="N42" t="b">
        <f t="shared" si="8"/>
        <v>1</v>
      </c>
    </row>
    <row r="43" spans="1:14" x14ac:dyDescent="0.25">
      <c r="A43" t="s">
        <v>72</v>
      </c>
      <c r="B43" t="s">
        <v>25</v>
      </c>
      <c r="C43" t="s">
        <v>78</v>
      </c>
      <c r="D43" t="s">
        <v>19</v>
      </c>
      <c r="E43">
        <v>1</v>
      </c>
      <c r="F43">
        <v>7</v>
      </c>
      <c r="G43">
        <v>1</v>
      </c>
      <c r="H43">
        <v>8</v>
      </c>
      <c r="I43">
        <v>2</v>
      </c>
      <c r="J43">
        <f t="shared" si="0"/>
        <v>0.125</v>
      </c>
      <c r="K43">
        <f t="shared" si="5"/>
        <v>0.5</v>
      </c>
      <c r="L43">
        <f t="shared" si="6"/>
        <v>0.2</v>
      </c>
      <c r="M43" t="b">
        <f t="shared" si="7"/>
        <v>1</v>
      </c>
      <c r="N43" t="b">
        <f t="shared" si="8"/>
        <v>1</v>
      </c>
    </row>
    <row r="44" spans="1:14" x14ac:dyDescent="0.25">
      <c r="A44" t="s">
        <v>72</v>
      </c>
      <c r="B44" t="s">
        <v>25</v>
      </c>
      <c r="C44" t="s">
        <v>79</v>
      </c>
      <c r="D44" t="s">
        <v>21</v>
      </c>
      <c r="E44">
        <v>0</v>
      </c>
      <c r="F44">
        <v>6</v>
      </c>
      <c r="G44">
        <v>2</v>
      </c>
      <c r="H44">
        <v>6</v>
      </c>
      <c r="I44">
        <v>2</v>
      </c>
      <c r="J44">
        <f t="shared" si="0"/>
        <v>0</v>
      </c>
      <c r="K44">
        <f t="shared" si="5"/>
        <v>0</v>
      </c>
      <c r="L44" t="str">
        <f t="shared" si="6"/>
        <v/>
      </c>
      <c r="M44" t="b">
        <f t="shared" si="7"/>
        <v>1</v>
      </c>
      <c r="N44" t="b">
        <f t="shared" si="8"/>
        <v>1</v>
      </c>
    </row>
    <row r="45" spans="1:14" x14ac:dyDescent="0.25">
      <c r="A45" t="s">
        <v>72</v>
      </c>
      <c r="B45" t="s">
        <v>25</v>
      </c>
      <c r="C45" t="s">
        <v>80</v>
      </c>
      <c r="D45" t="s">
        <v>23</v>
      </c>
      <c r="E45">
        <v>1</v>
      </c>
      <c r="F45">
        <v>7</v>
      </c>
      <c r="G45">
        <v>1</v>
      </c>
      <c r="H45">
        <v>8</v>
      </c>
      <c r="I45">
        <v>2</v>
      </c>
      <c r="J45">
        <f t="shared" si="0"/>
        <v>0.125</v>
      </c>
      <c r="K45">
        <f t="shared" si="5"/>
        <v>0.5</v>
      </c>
      <c r="L45">
        <f t="shared" si="6"/>
        <v>0.2</v>
      </c>
      <c r="M45" t="b">
        <f t="shared" si="7"/>
        <v>1</v>
      </c>
      <c r="N45" t="b">
        <f t="shared" si="8"/>
        <v>1</v>
      </c>
    </row>
    <row r="46" spans="1:14" x14ac:dyDescent="0.25">
      <c r="A46" t="s">
        <v>72</v>
      </c>
      <c r="B46" t="s">
        <v>38</v>
      </c>
      <c r="C46" t="s">
        <v>81</v>
      </c>
      <c r="D46" t="s">
        <v>17</v>
      </c>
      <c r="E46">
        <v>1</v>
      </c>
      <c r="F46">
        <v>4</v>
      </c>
      <c r="G46">
        <v>1</v>
      </c>
      <c r="H46">
        <v>5</v>
      </c>
      <c r="I46">
        <v>2</v>
      </c>
      <c r="J46">
        <f t="shared" si="0"/>
        <v>0.2</v>
      </c>
      <c r="K46">
        <f t="shared" si="5"/>
        <v>0.5</v>
      </c>
      <c r="L46">
        <f t="shared" si="6"/>
        <v>0.28571428571428575</v>
      </c>
      <c r="M46" t="b">
        <f t="shared" si="7"/>
        <v>1</v>
      </c>
      <c r="N46" t="b">
        <f t="shared" si="8"/>
        <v>1</v>
      </c>
    </row>
    <row r="47" spans="1:14" x14ac:dyDescent="0.25">
      <c r="A47" t="s">
        <v>72</v>
      </c>
      <c r="B47" t="s">
        <v>38</v>
      </c>
      <c r="C47" t="s">
        <v>82</v>
      </c>
      <c r="D47" t="s">
        <v>19</v>
      </c>
      <c r="E47">
        <v>2</v>
      </c>
      <c r="F47">
        <v>4</v>
      </c>
      <c r="G47">
        <v>0</v>
      </c>
      <c r="H47">
        <v>6</v>
      </c>
      <c r="I47">
        <v>2</v>
      </c>
      <c r="J47">
        <f t="shared" si="0"/>
        <v>0.33333333333333331</v>
      </c>
      <c r="K47">
        <f t="shared" si="5"/>
        <v>1</v>
      </c>
      <c r="L47">
        <f t="shared" si="6"/>
        <v>0.5</v>
      </c>
      <c r="M47" t="b">
        <f t="shared" si="7"/>
        <v>1</v>
      </c>
      <c r="N47" t="b">
        <f t="shared" si="8"/>
        <v>1</v>
      </c>
    </row>
    <row r="48" spans="1:14" x14ac:dyDescent="0.25">
      <c r="A48" t="s">
        <v>72</v>
      </c>
      <c r="B48" t="s">
        <v>38</v>
      </c>
      <c r="C48" t="s">
        <v>83</v>
      </c>
      <c r="D48" t="s">
        <v>21</v>
      </c>
      <c r="E48">
        <v>0</v>
      </c>
      <c r="F48">
        <v>5</v>
      </c>
      <c r="G48">
        <v>2</v>
      </c>
      <c r="H48">
        <v>5</v>
      </c>
      <c r="I48">
        <v>2</v>
      </c>
      <c r="J48">
        <f t="shared" si="0"/>
        <v>0</v>
      </c>
      <c r="K48">
        <f t="shared" si="5"/>
        <v>0</v>
      </c>
      <c r="L48" t="str">
        <f t="shared" si="6"/>
        <v/>
      </c>
      <c r="M48" t="b">
        <f t="shared" si="7"/>
        <v>1</v>
      </c>
      <c r="N48" t="b">
        <f t="shared" si="8"/>
        <v>1</v>
      </c>
    </row>
    <row r="49" spans="1:14" x14ac:dyDescent="0.25">
      <c r="A49" t="s">
        <v>72</v>
      </c>
      <c r="B49" t="s">
        <v>38</v>
      </c>
      <c r="C49" t="s">
        <v>84</v>
      </c>
      <c r="D49" t="s">
        <v>23</v>
      </c>
      <c r="E49">
        <v>2</v>
      </c>
      <c r="F49">
        <v>4</v>
      </c>
      <c r="G49">
        <v>0</v>
      </c>
      <c r="H49">
        <v>6</v>
      </c>
      <c r="I49">
        <v>2</v>
      </c>
      <c r="J49">
        <f t="shared" si="0"/>
        <v>0.33333333333333331</v>
      </c>
      <c r="K49">
        <f t="shared" si="5"/>
        <v>1</v>
      </c>
      <c r="L49">
        <f t="shared" si="6"/>
        <v>0.5</v>
      </c>
      <c r="M49" t="b">
        <f t="shared" si="7"/>
        <v>1</v>
      </c>
      <c r="N49" t="b">
        <f t="shared" si="8"/>
        <v>1</v>
      </c>
    </row>
    <row r="50" spans="1:14" x14ac:dyDescent="0.25">
      <c r="A50" t="s">
        <v>14</v>
      </c>
      <c r="B50" t="s">
        <v>15</v>
      </c>
      <c r="C50" t="s">
        <v>90</v>
      </c>
      <c r="D50" t="s">
        <v>17</v>
      </c>
      <c r="E50">
        <v>3</v>
      </c>
      <c r="F50">
        <v>2</v>
      </c>
      <c r="G50">
        <v>3</v>
      </c>
      <c r="H50">
        <v>5</v>
      </c>
      <c r="I50">
        <v>6</v>
      </c>
      <c r="J50">
        <f t="shared" si="0"/>
        <v>0.6</v>
      </c>
      <c r="K50">
        <f t="shared" si="5"/>
        <v>0.5</v>
      </c>
      <c r="L50">
        <f t="shared" si="6"/>
        <v>0.54545454545454541</v>
      </c>
      <c r="M50" t="b">
        <f t="shared" si="7"/>
        <v>1</v>
      </c>
      <c r="N50" t="b">
        <f t="shared" si="8"/>
        <v>1</v>
      </c>
    </row>
    <row r="51" spans="1:14" x14ac:dyDescent="0.25">
      <c r="A51" t="s">
        <v>14</v>
      </c>
      <c r="B51" t="s">
        <v>15</v>
      </c>
      <c r="C51" t="s">
        <v>91</v>
      </c>
      <c r="D51" t="s">
        <v>19</v>
      </c>
      <c r="E51">
        <v>2</v>
      </c>
      <c r="F51">
        <v>3</v>
      </c>
      <c r="G51">
        <v>4</v>
      </c>
      <c r="H51">
        <v>5</v>
      </c>
      <c r="I51">
        <v>6</v>
      </c>
      <c r="J51">
        <f t="shared" si="0"/>
        <v>0.4</v>
      </c>
      <c r="K51">
        <f t="shared" si="5"/>
        <v>0.33333333333333331</v>
      </c>
      <c r="L51">
        <f t="shared" si="6"/>
        <v>0.36363636363636359</v>
      </c>
      <c r="M51" t="b">
        <f t="shared" si="7"/>
        <v>1</v>
      </c>
      <c r="N51" t="b">
        <f t="shared" si="8"/>
        <v>1</v>
      </c>
    </row>
    <row r="52" spans="1:14" x14ac:dyDescent="0.25">
      <c r="A52" t="s">
        <v>14</v>
      </c>
      <c r="B52" t="s">
        <v>15</v>
      </c>
      <c r="C52" t="s">
        <v>92</v>
      </c>
      <c r="D52" t="s">
        <v>21</v>
      </c>
      <c r="E52">
        <v>1</v>
      </c>
      <c r="F52">
        <v>3</v>
      </c>
      <c r="G52">
        <v>5</v>
      </c>
      <c r="H52">
        <v>4</v>
      </c>
      <c r="I52">
        <v>6</v>
      </c>
      <c r="J52">
        <f t="shared" si="0"/>
        <v>0.25</v>
      </c>
      <c r="K52">
        <f t="shared" si="5"/>
        <v>0.16666666666666666</v>
      </c>
      <c r="L52">
        <f t="shared" si="6"/>
        <v>0.2</v>
      </c>
      <c r="M52" t="b">
        <f t="shared" si="7"/>
        <v>1</v>
      </c>
      <c r="N52" t="b">
        <f t="shared" si="8"/>
        <v>1</v>
      </c>
    </row>
    <row r="53" spans="1:14" x14ac:dyDescent="0.25">
      <c r="A53" t="s">
        <v>14</v>
      </c>
      <c r="B53" t="s">
        <v>15</v>
      </c>
      <c r="C53" t="s">
        <v>93</v>
      </c>
      <c r="D53" t="s">
        <v>23</v>
      </c>
      <c r="E53">
        <v>3</v>
      </c>
      <c r="F53">
        <v>4</v>
      </c>
      <c r="G53">
        <v>3</v>
      </c>
      <c r="H53">
        <v>7</v>
      </c>
      <c r="I53">
        <v>6</v>
      </c>
      <c r="J53">
        <f t="shared" si="0"/>
        <v>0.42857142857142855</v>
      </c>
      <c r="K53">
        <f t="shared" si="5"/>
        <v>0.5</v>
      </c>
      <c r="L53">
        <f t="shared" si="6"/>
        <v>0.46153846153846151</v>
      </c>
      <c r="M53" t="b">
        <f t="shared" si="7"/>
        <v>1</v>
      </c>
      <c r="N53" t="b">
        <f t="shared" si="8"/>
        <v>1</v>
      </c>
    </row>
    <row r="54" spans="1:14" x14ac:dyDescent="0.25">
      <c r="A54" t="s">
        <v>14</v>
      </c>
      <c r="B54" t="s">
        <v>25</v>
      </c>
      <c r="C54" t="s">
        <v>94</v>
      </c>
      <c r="D54" t="s">
        <v>17</v>
      </c>
      <c r="E54">
        <v>4</v>
      </c>
      <c r="F54">
        <v>4</v>
      </c>
      <c r="G54">
        <v>2</v>
      </c>
      <c r="H54">
        <v>8</v>
      </c>
      <c r="I54">
        <v>6</v>
      </c>
      <c r="J54">
        <f t="shared" si="0"/>
        <v>0.5</v>
      </c>
      <c r="K54">
        <f t="shared" si="5"/>
        <v>0.66666666666666663</v>
      </c>
      <c r="L54">
        <f t="shared" si="6"/>
        <v>0.57142857142857151</v>
      </c>
      <c r="M54" t="b">
        <f t="shared" si="7"/>
        <v>1</v>
      </c>
      <c r="N54" t="b">
        <f t="shared" si="8"/>
        <v>1</v>
      </c>
    </row>
    <row r="55" spans="1:14" x14ac:dyDescent="0.25">
      <c r="A55" t="s">
        <v>14</v>
      </c>
      <c r="B55" t="s">
        <v>25</v>
      </c>
      <c r="C55" t="s">
        <v>95</v>
      </c>
      <c r="D55" t="s">
        <v>19</v>
      </c>
      <c r="E55">
        <v>5</v>
      </c>
      <c r="F55">
        <v>5</v>
      </c>
      <c r="G55">
        <v>1</v>
      </c>
      <c r="H55">
        <v>10</v>
      </c>
      <c r="I55">
        <v>6</v>
      </c>
      <c r="J55">
        <f t="shared" si="0"/>
        <v>0.5</v>
      </c>
      <c r="K55">
        <f t="shared" si="5"/>
        <v>0.83333333333333337</v>
      </c>
      <c r="L55">
        <f t="shared" si="6"/>
        <v>0.625</v>
      </c>
      <c r="M55" t="b">
        <f t="shared" si="7"/>
        <v>1</v>
      </c>
      <c r="N55" t="b">
        <f t="shared" si="8"/>
        <v>1</v>
      </c>
    </row>
    <row r="56" spans="1:14" x14ac:dyDescent="0.25">
      <c r="A56" t="s">
        <v>14</v>
      </c>
      <c r="B56" t="s">
        <v>25</v>
      </c>
      <c r="C56" t="s">
        <v>96</v>
      </c>
      <c r="D56" t="s">
        <v>21</v>
      </c>
      <c r="E56">
        <v>3</v>
      </c>
      <c r="F56">
        <v>3</v>
      </c>
      <c r="G56">
        <v>3</v>
      </c>
      <c r="H56">
        <v>6</v>
      </c>
      <c r="I56">
        <v>6</v>
      </c>
      <c r="J56">
        <f t="shared" si="0"/>
        <v>0.5</v>
      </c>
      <c r="K56">
        <f t="shared" si="5"/>
        <v>0.5</v>
      </c>
      <c r="L56">
        <f t="shared" si="6"/>
        <v>0.5</v>
      </c>
      <c r="M56" t="b">
        <f t="shared" si="7"/>
        <v>1</v>
      </c>
      <c r="N56" t="b">
        <f t="shared" si="8"/>
        <v>1</v>
      </c>
    </row>
    <row r="57" spans="1:14" x14ac:dyDescent="0.25">
      <c r="A57" t="s">
        <v>14</v>
      </c>
      <c r="B57" t="s">
        <v>25</v>
      </c>
      <c r="C57" t="s">
        <v>97</v>
      </c>
      <c r="D57" t="s">
        <v>23</v>
      </c>
      <c r="E57">
        <v>4</v>
      </c>
      <c r="F57">
        <v>2</v>
      </c>
      <c r="G57">
        <v>2</v>
      </c>
      <c r="H57">
        <v>6</v>
      </c>
      <c r="I57">
        <v>6</v>
      </c>
      <c r="J57">
        <f t="shared" si="0"/>
        <v>0.66666666666666663</v>
      </c>
      <c r="K57">
        <f t="shared" si="5"/>
        <v>0.66666666666666663</v>
      </c>
      <c r="L57">
        <f t="shared" si="6"/>
        <v>0.66666666666666663</v>
      </c>
      <c r="M57" t="b">
        <f t="shared" si="7"/>
        <v>1</v>
      </c>
      <c r="N57" t="b">
        <f t="shared" si="8"/>
        <v>1</v>
      </c>
    </row>
    <row r="58" spans="1:14" x14ac:dyDescent="0.25">
      <c r="A58" t="s">
        <v>14</v>
      </c>
      <c r="B58" t="s">
        <v>38</v>
      </c>
      <c r="C58" t="s">
        <v>98</v>
      </c>
      <c r="D58" t="s">
        <v>17</v>
      </c>
      <c r="E58">
        <v>2</v>
      </c>
      <c r="F58">
        <v>4</v>
      </c>
      <c r="G58">
        <v>4</v>
      </c>
      <c r="H58">
        <v>6</v>
      </c>
      <c r="I58">
        <v>6</v>
      </c>
      <c r="J58">
        <f t="shared" si="0"/>
        <v>0.33333333333333331</v>
      </c>
      <c r="K58">
        <f t="shared" si="5"/>
        <v>0.33333333333333331</v>
      </c>
      <c r="L58">
        <f t="shared" si="6"/>
        <v>0.33333333333333331</v>
      </c>
      <c r="M58" t="b">
        <f t="shared" si="7"/>
        <v>1</v>
      </c>
      <c r="N58" t="b">
        <f t="shared" si="8"/>
        <v>1</v>
      </c>
    </row>
    <row r="59" spans="1:14" x14ac:dyDescent="0.25">
      <c r="A59" t="s">
        <v>14</v>
      </c>
      <c r="B59" t="s">
        <v>38</v>
      </c>
      <c r="C59" t="s">
        <v>99</v>
      </c>
      <c r="D59" t="s">
        <v>19</v>
      </c>
      <c r="E59">
        <v>2</v>
      </c>
      <c r="F59">
        <v>5</v>
      </c>
      <c r="G59">
        <v>4</v>
      </c>
      <c r="H59">
        <v>7</v>
      </c>
      <c r="I59">
        <v>6</v>
      </c>
      <c r="J59">
        <f t="shared" si="0"/>
        <v>0.2857142857142857</v>
      </c>
      <c r="K59">
        <f t="shared" si="5"/>
        <v>0.33333333333333331</v>
      </c>
      <c r="L59">
        <f t="shared" si="6"/>
        <v>0.30769230769230765</v>
      </c>
      <c r="M59" t="b">
        <f t="shared" si="7"/>
        <v>1</v>
      </c>
      <c r="N59" t="b">
        <f t="shared" si="8"/>
        <v>1</v>
      </c>
    </row>
    <row r="60" spans="1:14" x14ac:dyDescent="0.25">
      <c r="A60" t="s">
        <v>14</v>
      </c>
      <c r="B60" t="s">
        <v>38</v>
      </c>
      <c r="C60" t="s">
        <v>100</v>
      </c>
      <c r="D60" t="s">
        <v>21</v>
      </c>
      <c r="E60">
        <v>3</v>
      </c>
      <c r="F60">
        <v>1</v>
      </c>
      <c r="G60">
        <v>3</v>
      </c>
      <c r="H60">
        <v>4</v>
      </c>
      <c r="I60">
        <v>6</v>
      </c>
      <c r="J60">
        <f t="shared" si="0"/>
        <v>0.75</v>
      </c>
      <c r="K60">
        <f t="shared" si="5"/>
        <v>0.5</v>
      </c>
      <c r="L60">
        <f t="shared" si="6"/>
        <v>0.6</v>
      </c>
      <c r="M60" t="b">
        <f t="shared" si="7"/>
        <v>1</v>
      </c>
      <c r="N60" t="b">
        <f t="shared" si="8"/>
        <v>1</v>
      </c>
    </row>
    <row r="61" spans="1:14" x14ac:dyDescent="0.25">
      <c r="A61" t="s">
        <v>14</v>
      </c>
      <c r="B61" t="s">
        <v>38</v>
      </c>
      <c r="C61" t="s">
        <v>101</v>
      </c>
      <c r="D61" t="s">
        <v>23</v>
      </c>
      <c r="E61">
        <v>3</v>
      </c>
      <c r="F61">
        <v>2</v>
      </c>
      <c r="G61">
        <v>3</v>
      </c>
      <c r="H61">
        <v>5</v>
      </c>
      <c r="I61">
        <v>6</v>
      </c>
      <c r="J61">
        <f t="shared" si="0"/>
        <v>0.6</v>
      </c>
      <c r="K61">
        <f t="shared" si="5"/>
        <v>0.5</v>
      </c>
      <c r="L61">
        <f t="shared" si="6"/>
        <v>0.54545454545454541</v>
      </c>
      <c r="M61" t="b">
        <f t="shared" si="7"/>
        <v>1</v>
      </c>
      <c r="N61" t="b">
        <f t="shared" si="8"/>
        <v>1</v>
      </c>
    </row>
    <row r="62" spans="1:14" x14ac:dyDescent="0.25">
      <c r="A62" t="s">
        <v>46</v>
      </c>
      <c r="B62" t="s">
        <v>15</v>
      </c>
      <c r="C62" t="s">
        <v>47</v>
      </c>
      <c r="D62" t="s">
        <v>17</v>
      </c>
      <c r="E62">
        <v>2</v>
      </c>
      <c r="F62">
        <v>3</v>
      </c>
      <c r="G62">
        <v>8</v>
      </c>
      <c r="H62">
        <v>5</v>
      </c>
      <c r="I62">
        <v>10</v>
      </c>
      <c r="J62">
        <f t="shared" si="0"/>
        <v>0.4</v>
      </c>
      <c r="K62">
        <f t="shared" si="5"/>
        <v>0.2</v>
      </c>
      <c r="L62">
        <f t="shared" si="6"/>
        <v>0.26666666666666666</v>
      </c>
      <c r="M62" t="b">
        <f t="shared" si="7"/>
        <v>1</v>
      </c>
      <c r="N62" t="b">
        <f t="shared" si="8"/>
        <v>1</v>
      </c>
    </row>
    <row r="63" spans="1:14" x14ac:dyDescent="0.25">
      <c r="A63" t="s">
        <v>46</v>
      </c>
      <c r="B63" t="s">
        <v>15</v>
      </c>
      <c r="C63" t="s">
        <v>48</v>
      </c>
      <c r="D63" t="s">
        <v>19</v>
      </c>
      <c r="E63">
        <v>1</v>
      </c>
      <c r="F63">
        <v>4</v>
      </c>
      <c r="G63">
        <v>9</v>
      </c>
      <c r="H63">
        <v>5</v>
      </c>
      <c r="I63">
        <v>10</v>
      </c>
      <c r="J63">
        <f t="shared" si="0"/>
        <v>0.2</v>
      </c>
      <c r="K63">
        <f t="shared" si="5"/>
        <v>0.1</v>
      </c>
      <c r="L63">
        <f t="shared" si="6"/>
        <v>0.13333333333333333</v>
      </c>
      <c r="M63" t="b">
        <f t="shared" si="7"/>
        <v>1</v>
      </c>
      <c r="N63" t="b">
        <f t="shared" si="8"/>
        <v>1</v>
      </c>
    </row>
    <row r="64" spans="1:14" x14ac:dyDescent="0.25">
      <c r="A64" t="s">
        <v>46</v>
      </c>
      <c r="B64" t="s">
        <v>15</v>
      </c>
      <c r="C64" t="s">
        <v>49</v>
      </c>
      <c r="D64" t="s">
        <v>21</v>
      </c>
      <c r="E64">
        <v>0</v>
      </c>
      <c r="F64">
        <v>4</v>
      </c>
      <c r="G64">
        <v>10</v>
      </c>
      <c r="H64">
        <v>4</v>
      </c>
      <c r="I64">
        <v>10</v>
      </c>
      <c r="J64">
        <f t="shared" si="0"/>
        <v>0</v>
      </c>
      <c r="K64">
        <f t="shared" si="5"/>
        <v>0</v>
      </c>
      <c r="L64" t="str">
        <f t="shared" si="6"/>
        <v/>
      </c>
      <c r="M64" t="b">
        <f t="shared" si="7"/>
        <v>1</v>
      </c>
      <c r="N64" t="b">
        <f t="shared" si="8"/>
        <v>1</v>
      </c>
    </row>
    <row r="65" spans="1:14" x14ac:dyDescent="0.25">
      <c r="A65" t="s">
        <v>46</v>
      </c>
      <c r="B65" t="s">
        <v>15</v>
      </c>
      <c r="C65" t="s">
        <v>50</v>
      </c>
      <c r="D65" t="s">
        <v>23</v>
      </c>
      <c r="E65">
        <v>1</v>
      </c>
      <c r="F65">
        <v>4</v>
      </c>
      <c r="G65">
        <v>9</v>
      </c>
      <c r="H65">
        <v>5</v>
      </c>
      <c r="I65">
        <v>10</v>
      </c>
      <c r="J65">
        <f t="shared" si="0"/>
        <v>0.2</v>
      </c>
      <c r="K65">
        <f t="shared" si="5"/>
        <v>0.1</v>
      </c>
      <c r="L65">
        <f t="shared" si="6"/>
        <v>0.13333333333333333</v>
      </c>
      <c r="M65" t="b">
        <f t="shared" si="7"/>
        <v>1</v>
      </c>
      <c r="N65" t="b">
        <f t="shared" si="8"/>
        <v>1</v>
      </c>
    </row>
    <row r="66" spans="1:14" x14ac:dyDescent="0.25">
      <c r="A66" t="s">
        <v>46</v>
      </c>
      <c r="B66" t="s">
        <v>25</v>
      </c>
      <c r="C66" t="s">
        <v>51</v>
      </c>
      <c r="D66" t="s">
        <v>17</v>
      </c>
      <c r="E66">
        <v>2</v>
      </c>
      <c r="F66">
        <v>6</v>
      </c>
      <c r="G66">
        <v>8</v>
      </c>
      <c r="H66">
        <v>8</v>
      </c>
      <c r="I66">
        <v>10</v>
      </c>
      <c r="J66">
        <f t="shared" ref="J66:J129" si="9">IFERROR(E66/(E66+F66),"")</f>
        <v>0.25</v>
      </c>
      <c r="K66">
        <f t="shared" ref="K66:K97" si="10">IFERROR(E66/(E66+G66),"")</f>
        <v>0.2</v>
      </c>
      <c r="L66">
        <f t="shared" ref="L66:L97" si="11">IFERROR(2*J66*K66/(J66+K66),"")</f>
        <v>0.22222222222222224</v>
      </c>
      <c r="M66" t="b">
        <f t="shared" si="7"/>
        <v>1</v>
      </c>
      <c r="N66" t="b">
        <f t="shared" si="8"/>
        <v>1</v>
      </c>
    </row>
    <row r="67" spans="1:14" x14ac:dyDescent="0.25">
      <c r="A67" t="s">
        <v>46</v>
      </c>
      <c r="B67" t="s">
        <v>25</v>
      </c>
      <c r="C67" t="s">
        <v>52</v>
      </c>
      <c r="D67" t="s">
        <v>19</v>
      </c>
      <c r="E67">
        <v>5</v>
      </c>
      <c r="F67">
        <v>5</v>
      </c>
      <c r="G67">
        <v>5</v>
      </c>
      <c r="H67">
        <v>10</v>
      </c>
      <c r="I67">
        <v>10</v>
      </c>
      <c r="J67">
        <f t="shared" si="9"/>
        <v>0.5</v>
      </c>
      <c r="K67">
        <f t="shared" si="10"/>
        <v>0.5</v>
      </c>
      <c r="L67">
        <f t="shared" si="11"/>
        <v>0.5</v>
      </c>
      <c r="M67" t="b">
        <f t="shared" si="7"/>
        <v>1</v>
      </c>
      <c r="N67" t="b">
        <f t="shared" si="8"/>
        <v>1</v>
      </c>
    </row>
    <row r="68" spans="1:14" x14ac:dyDescent="0.25">
      <c r="A68" t="s">
        <v>46</v>
      </c>
      <c r="B68" t="s">
        <v>25</v>
      </c>
      <c r="C68" t="s">
        <v>53</v>
      </c>
      <c r="D68" t="s">
        <v>21</v>
      </c>
      <c r="E68">
        <v>2</v>
      </c>
      <c r="F68">
        <v>3</v>
      </c>
      <c r="G68">
        <v>8</v>
      </c>
      <c r="H68">
        <v>5</v>
      </c>
      <c r="I68">
        <v>10</v>
      </c>
      <c r="J68">
        <f t="shared" si="9"/>
        <v>0.4</v>
      </c>
      <c r="K68">
        <f t="shared" si="10"/>
        <v>0.2</v>
      </c>
      <c r="L68">
        <f t="shared" si="11"/>
        <v>0.26666666666666666</v>
      </c>
      <c r="M68" t="b">
        <f t="shared" si="7"/>
        <v>1</v>
      </c>
      <c r="N68" t="b">
        <f t="shared" si="8"/>
        <v>1</v>
      </c>
    </row>
    <row r="69" spans="1:14" x14ac:dyDescent="0.25">
      <c r="A69" t="s">
        <v>46</v>
      </c>
      <c r="B69" t="s">
        <v>25</v>
      </c>
      <c r="C69" t="s">
        <v>54</v>
      </c>
      <c r="D69" t="s">
        <v>23</v>
      </c>
      <c r="E69">
        <v>4</v>
      </c>
      <c r="F69">
        <v>3</v>
      </c>
      <c r="G69">
        <v>6</v>
      </c>
      <c r="H69">
        <v>7</v>
      </c>
      <c r="I69">
        <v>10</v>
      </c>
      <c r="J69">
        <f t="shared" si="9"/>
        <v>0.5714285714285714</v>
      </c>
      <c r="K69">
        <f t="shared" si="10"/>
        <v>0.4</v>
      </c>
      <c r="L69">
        <f t="shared" si="11"/>
        <v>0.47058823529411764</v>
      </c>
      <c r="M69" t="b">
        <f t="shared" si="7"/>
        <v>1</v>
      </c>
      <c r="N69" t="b">
        <f t="shared" si="8"/>
        <v>1</v>
      </c>
    </row>
    <row r="70" spans="1:14" x14ac:dyDescent="0.25">
      <c r="A70" t="s">
        <v>46</v>
      </c>
      <c r="B70" t="s">
        <v>38</v>
      </c>
      <c r="C70" t="s">
        <v>55</v>
      </c>
      <c r="D70" t="s">
        <v>17</v>
      </c>
      <c r="E70">
        <v>2</v>
      </c>
      <c r="F70">
        <v>5</v>
      </c>
      <c r="G70">
        <v>8</v>
      </c>
      <c r="H70">
        <v>7</v>
      </c>
      <c r="I70">
        <v>10</v>
      </c>
      <c r="J70">
        <f t="shared" si="9"/>
        <v>0.2857142857142857</v>
      </c>
      <c r="K70">
        <f t="shared" si="10"/>
        <v>0.2</v>
      </c>
      <c r="L70">
        <f t="shared" si="11"/>
        <v>0.23529411764705882</v>
      </c>
      <c r="M70" t="b">
        <f t="shared" si="7"/>
        <v>1</v>
      </c>
      <c r="N70" t="b">
        <f t="shared" si="8"/>
        <v>1</v>
      </c>
    </row>
    <row r="71" spans="1:14" x14ac:dyDescent="0.25">
      <c r="A71" t="s">
        <v>46</v>
      </c>
      <c r="B71" t="s">
        <v>38</v>
      </c>
      <c r="C71" t="s">
        <v>56</v>
      </c>
      <c r="D71" t="s">
        <v>19</v>
      </c>
      <c r="E71">
        <v>4</v>
      </c>
      <c r="F71">
        <v>3</v>
      </c>
      <c r="G71">
        <v>6</v>
      </c>
      <c r="H71">
        <v>7</v>
      </c>
      <c r="I71">
        <v>10</v>
      </c>
      <c r="J71">
        <f t="shared" si="9"/>
        <v>0.5714285714285714</v>
      </c>
      <c r="K71">
        <f t="shared" si="10"/>
        <v>0.4</v>
      </c>
      <c r="L71">
        <f t="shared" si="11"/>
        <v>0.47058823529411764</v>
      </c>
      <c r="M71" t="b">
        <f t="shared" si="7"/>
        <v>1</v>
      </c>
      <c r="N71" t="b">
        <f t="shared" si="8"/>
        <v>1</v>
      </c>
    </row>
    <row r="72" spans="1:14" x14ac:dyDescent="0.25">
      <c r="A72" t="s">
        <v>46</v>
      </c>
      <c r="B72" t="s">
        <v>38</v>
      </c>
      <c r="C72" t="s">
        <v>57</v>
      </c>
      <c r="D72" t="s">
        <v>21</v>
      </c>
      <c r="E72">
        <v>3</v>
      </c>
      <c r="F72">
        <v>2</v>
      </c>
      <c r="G72">
        <v>7</v>
      </c>
      <c r="H72">
        <v>5</v>
      </c>
      <c r="I72">
        <v>10</v>
      </c>
      <c r="J72">
        <f t="shared" si="9"/>
        <v>0.6</v>
      </c>
      <c r="K72">
        <f t="shared" si="10"/>
        <v>0.3</v>
      </c>
      <c r="L72">
        <f t="shared" si="11"/>
        <v>0.4</v>
      </c>
      <c r="M72" t="b">
        <f t="shared" si="7"/>
        <v>1</v>
      </c>
      <c r="N72" t="b">
        <f t="shared" si="8"/>
        <v>1</v>
      </c>
    </row>
    <row r="73" spans="1:14" x14ac:dyDescent="0.25">
      <c r="A73" t="s">
        <v>46</v>
      </c>
      <c r="B73" t="s">
        <v>38</v>
      </c>
      <c r="C73" t="s">
        <v>58</v>
      </c>
      <c r="D73" t="s">
        <v>23</v>
      </c>
      <c r="E73">
        <v>2</v>
      </c>
      <c r="F73">
        <v>5</v>
      </c>
      <c r="G73">
        <v>8</v>
      </c>
      <c r="H73">
        <v>7</v>
      </c>
      <c r="I73">
        <v>10</v>
      </c>
      <c r="J73">
        <f t="shared" si="9"/>
        <v>0.2857142857142857</v>
      </c>
      <c r="K73">
        <f t="shared" si="10"/>
        <v>0.2</v>
      </c>
      <c r="L73">
        <f t="shared" si="11"/>
        <v>0.23529411764705882</v>
      </c>
      <c r="M73" t="b">
        <f t="shared" si="7"/>
        <v>1</v>
      </c>
      <c r="N73" t="b">
        <f t="shared" si="8"/>
        <v>1</v>
      </c>
    </row>
    <row r="74" spans="1:14" x14ac:dyDescent="0.25">
      <c r="A74" t="s">
        <v>59</v>
      </c>
      <c r="B74" t="s">
        <v>15</v>
      </c>
      <c r="C74" t="s">
        <v>60</v>
      </c>
      <c r="D74" t="s">
        <v>17</v>
      </c>
      <c r="E74">
        <v>3</v>
      </c>
      <c r="F74">
        <v>3</v>
      </c>
      <c r="G74">
        <v>3</v>
      </c>
      <c r="H74">
        <v>6</v>
      </c>
      <c r="I74">
        <v>6</v>
      </c>
      <c r="J74">
        <f t="shared" si="9"/>
        <v>0.5</v>
      </c>
      <c r="K74">
        <f t="shared" si="10"/>
        <v>0.5</v>
      </c>
      <c r="L74">
        <f t="shared" si="11"/>
        <v>0.5</v>
      </c>
      <c r="M74" t="b">
        <f t="shared" si="7"/>
        <v>1</v>
      </c>
      <c r="N74" t="b">
        <f t="shared" si="8"/>
        <v>1</v>
      </c>
    </row>
    <row r="75" spans="1:14" x14ac:dyDescent="0.25">
      <c r="A75" t="s">
        <v>59</v>
      </c>
      <c r="B75" t="s">
        <v>15</v>
      </c>
      <c r="C75" t="s">
        <v>61</v>
      </c>
      <c r="D75" t="s">
        <v>19</v>
      </c>
      <c r="E75">
        <v>3</v>
      </c>
      <c r="F75">
        <v>2</v>
      </c>
      <c r="G75">
        <v>3</v>
      </c>
      <c r="H75">
        <v>5</v>
      </c>
      <c r="I75">
        <v>6</v>
      </c>
      <c r="J75">
        <f t="shared" si="9"/>
        <v>0.6</v>
      </c>
      <c r="K75">
        <f t="shared" si="10"/>
        <v>0.5</v>
      </c>
      <c r="L75">
        <f t="shared" si="11"/>
        <v>0.54545454545454541</v>
      </c>
      <c r="M75" t="b">
        <f t="shared" si="7"/>
        <v>1</v>
      </c>
      <c r="N75" t="b">
        <f t="shared" si="8"/>
        <v>1</v>
      </c>
    </row>
    <row r="76" spans="1:14" x14ac:dyDescent="0.25">
      <c r="A76" t="s">
        <v>59</v>
      </c>
      <c r="B76" t="s">
        <v>15</v>
      </c>
      <c r="C76" t="s">
        <v>62</v>
      </c>
      <c r="D76" t="s">
        <v>21</v>
      </c>
      <c r="E76">
        <v>2</v>
      </c>
      <c r="F76">
        <v>2</v>
      </c>
      <c r="G76">
        <v>4</v>
      </c>
      <c r="H76">
        <v>4</v>
      </c>
      <c r="I76">
        <v>6</v>
      </c>
      <c r="J76">
        <f t="shared" si="9"/>
        <v>0.5</v>
      </c>
      <c r="K76">
        <f t="shared" si="10"/>
        <v>0.33333333333333331</v>
      </c>
      <c r="L76">
        <f t="shared" si="11"/>
        <v>0.4</v>
      </c>
      <c r="M76" t="b">
        <f t="shared" si="7"/>
        <v>1</v>
      </c>
      <c r="N76" t="b">
        <f t="shared" si="8"/>
        <v>1</v>
      </c>
    </row>
    <row r="77" spans="1:14" x14ac:dyDescent="0.25">
      <c r="A77" t="s">
        <v>59</v>
      </c>
      <c r="B77" t="s">
        <v>15</v>
      </c>
      <c r="C77" t="s">
        <v>63</v>
      </c>
      <c r="D77" t="s">
        <v>23</v>
      </c>
      <c r="E77">
        <v>2</v>
      </c>
      <c r="F77">
        <v>3</v>
      </c>
      <c r="G77">
        <v>4</v>
      </c>
      <c r="H77">
        <v>5</v>
      </c>
      <c r="I77">
        <v>6</v>
      </c>
      <c r="J77">
        <f t="shared" si="9"/>
        <v>0.4</v>
      </c>
      <c r="K77">
        <f t="shared" si="10"/>
        <v>0.33333333333333331</v>
      </c>
      <c r="L77">
        <f t="shared" si="11"/>
        <v>0.36363636363636359</v>
      </c>
      <c r="M77" t="b">
        <f t="shared" si="7"/>
        <v>1</v>
      </c>
      <c r="N77" t="b">
        <f t="shared" si="8"/>
        <v>1</v>
      </c>
    </row>
    <row r="78" spans="1:14" x14ac:dyDescent="0.25">
      <c r="A78" t="s">
        <v>59</v>
      </c>
      <c r="B78" t="s">
        <v>25</v>
      </c>
      <c r="C78" t="s">
        <v>64</v>
      </c>
      <c r="D78" t="s">
        <v>17</v>
      </c>
      <c r="E78">
        <v>5</v>
      </c>
      <c r="F78">
        <v>5</v>
      </c>
      <c r="G78">
        <v>1</v>
      </c>
      <c r="H78">
        <v>10</v>
      </c>
      <c r="I78">
        <v>6</v>
      </c>
      <c r="J78">
        <f t="shared" si="9"/>
        <v>0.5</v>
      </c>
      <c r="K78">
        <f t="shared" si="10"/>
        <v>0.83333333333333337</v>
      </c>
      <c r="L78">
        <f t="shared" si="11"/>
        <v>0.625</v>
      </c>
      <c r="M78" t="b">
        <f t="shared" si="7"/>
        <v>1</v>
      </c>
      <c r="N78" t="b">
        <f t="shared" si="8"/>
        <v>1</v>
      </c>
    </row>
    <row r="79" spans="1:14" x14ac:dyDescent="0.25">
      <c r="A79" t="s">
        <v>59</v>
      </c>
      <c r="B79" t="s">
        <v>25</v>
      </c>
      <c r="C79" t="s">
        <v>65</v>
      </c>
      <c r="D79" t="s">
        <v>19</v>
      </c>
      <c r="E79">
        <v>4</v>
      </c>
      <c r="F79">
        <v>4</v>
      </c>
      <c r="G79">
        <v>2</v>
      </c>
      <c r="H79">
        <v>8</v>
      </c>
      <c r="I79">
        <v>6</v>
      </c>
      <c r="J79">
        <f t="shared" si="9"/>
        <v>0.5</v>
      </c>
      <c r="K79">
        <f t="shared" si="10"/>
        <v>0.66666666666666663</v>
      </c>
      <c r="L79">
        <f t="shared" si="11"/>
        <v>0.57142857142857151</v>
      </c>
      <c r="M79" t="b">
        <f t="shared" si="7"/>
        <v>1</v>
      </c>
      <c r="N79" t="b">
        <f t="shared" si="8"/>
        <v>1</v>
      </c>
    </row>
    <row r="80" spans="1:14" x14ac:dyDescent="0.25">
      <c r="A80" t="s">
        <v>59</v>
      </c>
      <c r="B80" t="s">
        <v>25</v>
      </c>
      <c r="C80" t="s">
        <v>66</v>
      </c>
      <c r="D80" t="s">
        <v>21</v>
      </c>
      <c r="E80">
        <v>2</v>
      </c>
      <c r="F80">
        <v>3</v>
      </c>
      <c r="G80">
        <v>4</v>
      </c>
      <c r="H80">
        <v>5</v>
      </c>
      <c r="I80">
        <v>6</v>
      </c>
      <c r="J80">
        <f t="shared" si="9"/>
        <v>0.4</v>
      </c>
      <c r="K80">
        <f t="shared" si="10"/>
        <v>0.33333333333333331</v>
      </c>
      <c r="L80">
        <f t="shared" si="11"/>
        <v>0.36363636363636359</v>
      </c>
      <c r="M80" t="b">
        <f t="shared" si="7"/>
        <v>1</v>
      </c>
      <c r="N80" t="b">
        <f t="shared" si="8"/>
        <v>1</v>
      </c>
    </row>
    <row r="81" spans="1:14" x14ac:dyDescent="0.25">
      <c r="A81" t="s">
        <v>59</v>
      </c>
      <c r="B81" t="s">
        <v>25</v>
      </c>
      <c r="C81" t="s">
        <v>67</v>
      </c>
      <c r="D81" t="s">
        <v>23</v>
      </c>
      <c r="E81">
        <v>2</v>
      </c>
      <c r="F81">
        <v>4</v>
      </c>
      <c r="G81">
        <v>4</v>
      </c>
      <c r="H81">
        <v>6</v>
      </c>
      <c r="I81">
        <v>6</v>
      </c>
      <c r="J81">
        <f t="shared" si="9"/>
        <v>0.33333333333333331</v>
      </c>
      <c r="K81">
        <f t="shared" si="10"/>
        <v>0.33333333333333331</v>
      </c>
      <c r="L81">
        <f t="shared" si="11"/>
        <v>0.33333333333333331</v>
      </c>
      <c r="M81" t="b">
        <f t="shared" si="7"/>
        <v>1</v>
      </c>
      <c r="N81" t="b">
        <f t="shared" si="8"/>
        <v>1</v>
      </c>
    </row>
    <row r="82" spans="1:14" x14ac:dyDescent="0.25">
      <c r="A82" t="s">
        <v>59</v>
      </c>
      <c r="B82" t="s">
        <v>38</v>
      </c>
      <c r="C82" t="s">
        <v>68</v>
      </c>
      <c r="D82" t="s">
        <v>17</v>
      </c>
      <c r="E82">
        <v>2</v>
      </c>
      <c r="F82">
        <v>3</v>
      </c>
      <c r="G82">
        <v>4</v>
      </c>
      <c r="H82">
        <v>5</v>
      </c>
      <c r="I82">
        <v>6</v>
      </c>
      <c r="J82">
        <f t="shared" si="9"/>
        <v>0.4</v>
      </c>
      <c r="K82">
        <f t="shared" si="10"/>
        <v>0.33333333333333331</v>
      </c>
      <c r="L82">
        <f t="shared" si="11"/>
        <v>0.36363636363636359</v>
      </c>
      <c r="M82" t="b">
        <f t="shared" si="7"/>
        <v>1</v>
      </c>
      <c r="N82" t="b">
        <f t="shared" si="8"/>
        <v>1</v>
      </c>
    </row>
    <row r="83" spans="1:14" x14ac:dyDescent="0.25">
      <c r="A83" t="s">
        <v>59</v>
      </c>
      <c r="B83" t="s">
        <v>38</v>
      </c>
      <c r="C83" t="s">
        <v>69</v>
      </c>
      <c r="D83" t="s">
        <v>19</v>
      </c>
      <c r="E83">
        <v>3</v>
      </c>
      <c r="F83">
        <v>2</v>
      </c>
      <c r="G83">
        <v>3</v>
      </c>
      <c r="H83">
        <v>5</v>
      </c>
      <c r="I83">
        <v>6</v>
      </c>
      <c r="J83">
        <f t="shared" si="9"/>
        <v>0.6</v>
      </c>
      <c r="K83">
        <f t="shared" si="10"/>
        <v>0.5</v>
      </c>
      <c r="L83">
        <f t="shared" si="11"/>
        <v>0.54545454545454541</v>
      </c>
      <c r="M83" t="b">
        <f t="shared" si="7"/>
        <v>1</v>
      </c>
      <c r="N83" t="b">
        <f t="shared" si="8"/>
        <v>1</v>
      </c>
    </row>
    <row r="84" spans="1:14" x14ac:dyDescent="0.25">
      <c r="A84" t="s">
        <v>59</v>
      </c>
      <c r="B84" t="s">
        <v>38</v>
      </c>
      <c r="C84" t="s">
        <v>70</v>
      </c>
      <c r="D84" t="s">
        <v>21</v>
      </c>
      <c r="E84">
        <v>3</v>
      </c>
      <c r="F84">
        <v>3</v>
      </c>
      <c r="G84">
        <v>3</v>
      </c>
      <c r="H84">
        <v>6</v>
      </c>
      <c r="I84">
        <v>6</v>
      </c>
      <c r="J84">
        <f t="shared" si="9"/>
        <v>0.5</v>
      </c>
      <c r="K84">
        <f t="shared" si="10"/>
        <v>0.5</v>
      </c>
      <c r="L84">
        <f t="shared" si="11"/>
        <v>0.5</v>
      </c>
      <c r="M84" t="b">
        <f t="shared" si="7"/>
        <v>1</v>
      </c>
      <c r="N84" t="b">
        <f t="shared" si="8"/>
        <v>1</v>
      </c>
    </row>
    <row r="85" spans="1:14" x14ac:dyDescent="0.25">
      <c r="A85" t="s">
        <v>59</v>
      </c>
      <c r="B85" t="s">
        <v>38</v>
      </c>
      <c r="C85" t="s">
        <v>71</v>
      </c>
      <c r="D85" t="s">
        <v>23</v>
      </c>
      <c r="E85">
        <v>5</v>
      </c>
      <c r="F85">
        <v>2</v>
      </c>
      <c r="G85">
        <v>1</v>
      </c>
      <c r="H85">
        <v>7</v>
      </c>
      <c r="I85">
        <v>6</v>
      </c>
      <c r="J85">
        <f t="shared" si="9"/>
        <v>0.7142857142857143</v>
      </c>
      <c r="K85">
        <f t="shared" si="10"/>
        <v>0.83333333333333337</v>
      </c>
      <c r="L85">
        <f t="shared" si="11"/>
        <v>0.76923076923076916</v>
      </c>
      <c r="M85" t="b">
        <f t="shared" si="7"/>
        <v>1</v>
      </c>
      <c r="N85" t="b">
        <f t="shared" si="8"/>
        <v>1</v>
      </c>
    </row>
    <row r="86" spans="1:14" x14ac:dyDescent="0.25">
      <c r="A86" t="s">
        <v>72</v>
      </c>
      <c r="B86" t="s">
        <v>15</v>
      </c>
      <c r="C86" t="s">
        <v>73</v>
      </c>
      <c r="D86" t="s">
        <v>17</v>
      </c>
      <c r="E86">
        <v>1</v>
      </c>
      <c r="F86">
        <v>4</v>
      </c>
      <c r="G86">
        <v>6</v>
      </c>
      <c r="H86">
        <v>5</v>
      </c>
      <c r="I86">
        <v>7</v>
      </c>
      <c r="J86">
        <f t="shared" si="9"/>
        <v>0.2</v>
      </c>
      <c r="K86">
        <f t="shared" si="10"/>
        <v>0.14285714285714285</v>
      </c>
      <c r="L86">
        <f t="shared" si="11"/>
        <v>0.16666666666666666</v>
      </c>
      <c r="M86" t="b">
        <f t="shared" si="7"/>
        <v>1</v>
      </c>
      <c r="N86" t="b">
        <f t="shared" si="8"/>
        <v>1</v>
      </c>
    </row>
    <row r="87" spans="1:14" x14ac:dyDescent="0.25">
      <c r="A87" t="s">
        <v>72</v>
      </c>
      <c r="B87" t="s">
        <v>15</v>
      </c>
      <c r="C87" t="s">
        <v>74</v>
      </c>
      <c r="D87" t="s">
        <v>19</v>
      </c>
      <c r="E87">
        <v>4</v>
      </c>
      <c r="F87">
        <v>3</v>
      </c>
      <c r="G87">
        <v>3</v>
      </c>
      <c r="H87">
        <v>7</v>
      </c>
      <c r="I87">
        <v>7</v>
      </c>
      <c r="J87">
        <f t="shared" si="9"/>
        <v>0.5714285714285714</v>
      </c>
      <c r="K87">
        <f t="shared" si="10"/>
        <v>0.5714285714285714</v>
      </c>
      <c r="L87">
        <f t="shared" si="11"/>
        <v>0.5714285714285714</v>
      </c>
      <c r="M87" t="b">
        <f t="shared" si="7"/>
        <v>1</v>
      </c>
      <c r="N87" t="b">
        <f t="shared" si="8"/>
        <v>1</v>
      </c>
    </row>
    <row r="88" spans="1:14" x14ac:dyDescent="0.25">
      <c r="A88" t="s">
        <v>72</v>
      </c>
      <c r="B88" t="s">
        <v>15</v>
      </c>
      <c r="C88" t="s">
        <v>75</v>
      </c>
      <c r="D88" t="s">
        <v>21</v>
      </c>
      <c r="E88">
        <v>3</v>
      </c>
      <c r="F88">
        <v>1</v>
      </c>
      <c r="G88">
        <v>4</v>
      </c>
      <c r="H88">
        <v>4</v>
      </c>
      <c r="I88">
        <v>7</v>
      </c>
      <c r="J88">
        <f t="shared" si="9"/>
        <v>0.75</v>
      </c>
      <c r="K88">
        <f t="shared" si="10"/>
        <v>0.42857142857142855</v>
      </c>
      <c r="L88">
        <f t="shared" si="11"/>
        <v>0.54545454545454541</v>
      </c>
      <c r="M88" t="b">
        <f t="shared" si="7"/>
        <v>1</v>
      </c>
      <c r="N88" t="b">
        <f t="shared" si="8"/>
        <v>1</v>
      </c>
    </row>
    <row r="89" spans="1:14" x14ac:dyDescent="0.25">
      <c r="A89" t="s">
        <v>72</v>
      </c>
      <c r="B89" t="s">
        <v>15</v>
      </c>
      <c r="C89" t="s">
        <v>76</v>
      </c>
      <c r="D89" t="s">
        <v>23</v>
      </c>
      <c r="E89">
        <v>1</v>
      </c>
      <c r="F89">
        <v>3</v>
      </c>
      <c r="G89">
        <v>6</v>
      </c>
      <c r="H89">
        <v>4</v>
      </c>
      <c r="I89">
        <v>7</v>
      </c>
      <c r="J89">
        <f t="shared" si="9"/>
        <v>0.25</v>
      </c>
      <c r="K89">
        <f t="shared" si="10"/>
        <v>0.14285714285714285</v>
      </c>
      <c r="L89">
        <f t="shared" si="11"/>
        <v>0.18181818181818182</v>
      </c>
      <c r="M89" t="b">
        <f t="shared" si="7"/>
        <v>1</v>
      </c>
      <c r="N89" t="b">
        <f t="shared" si="8"/>
        <v>1</v>
      </c>
    </row>
    <row r="90" spans="1:14" x14ac:dyDescent="0.25">
      <c r="A90" t="s">
        <v>72</v>
      </c>
      <c r="B90" t="s">
        <v>25</v>
      </c>
      <c r="C90" t="s">
        <v>77</v>
      </c>
      <c r="D90" t="s">
        <v>17</v>
      </c>
      <c r="E90">
        <v>3</v>
      </c>
      <c r="F90">
        <v>7</v>
      </c>
      <c r="G90">
        <v>4</v>
      </c>
      <c r="H90">
        <v>10</v>
      </c>
      <c r="I90">
        <v>7</v>
      </c>
      <c r="J90">
        <f t="shared" si="9"/>
        <v>0.3</v>
      </c>
      <c r="K90">
        <f t="shared" si="10"/>
        <v>0.42857142857142855</v>
      </c>
      <c r="L90">
        <f t="shared" si="11"/>
        <v>0.3529411764705882</v>
      </c>
      <c r="M90" t="b">
        <f t="shared" si="7"/>
        <v>1</v>
      </c>
      <c r="N90" t="b">
        <f t="shared" si="8"/>
        <v>1</v>
      </c>
    </row>
    <row r="91" spans="1:14" x14ac:dyDescent="0.25">
      <c r="A91" t="s">
        <v>72</v>
      </c>
      <c r="B91" t="s">
        <v>25</v>
      </c>
      <c r="C91" t="s">
        <v>78</v>
      </c>
      <c r="D91" t="s">
        <v>19</v>
      </c>
      <c r="E91">
        <v>4</v>
      </c>
      <c r="F91">
        <v>4</v>
      </c>
      <c r="G91">
        <v>3</v>
      </c>
      <c r="H91">
        <v>8</v>
      </c>
      <c r="I91">
        <v>7</v>
      </c>
      <c r="J91">
        <f t="shared" si="9"/>
        <v>0.5</v>
      </c>
      <c r="K91">
        <f t="shared" si="10"/>
        <v>0.5714285714285714</v>
      </c>
      <c r="L91">
        <f t="shared" si="11"/>
        <v>0.53333333333333333</v>
      </c>
      <c r="M91" t="b">
        <f t="shared" si="7"/>
        <v>1</v>
      </c>
      <c r="N91" t="b">
        <f t="shared" si="8"/>
        <v>1</v>
      </c>
    </row>
    <row r="92" spans="1:14" x14ac:dyDescent="0.25">
      <c r="A92" t="s">
        <v>72</v>
      </c>
      <c r="B92" t="s">
        <v>25</v>
      </c>
      <c r="C92" t="s">
        <v>79</v>
      </c>
      <c r="D92" t="s">
        <v>21</v>
      </c>
      <c r="E92">
        <v>3</v>
      </c>
      <c r="F92">
        <v>3</v>
      </c>
      <c r="G92">
        <v>4</v>
      </c>
      <c r="H92">
        <v>6</v>
      </c>
      <c r="I92">
        <v>7</v>
      </c>
      <c r="J92">
        <f t="shared" si="9"/>
        <v>0.5</v>
      </c>
      <c r="K92">
        <f t="shared" si="10"/>
        <v>0.42857142857142855</v>
      </c>
      <c r="L92">
        <f t="shared" si="11"/>
        <v>0.46153846153846151</v>
      </c>
      <c r="M92" t="b">
        <f t="shared" si="7"/>
        <v>1</v>
      </c>
      <c r="N92" t="b">
        <f t="shared" si="8"/>
        <v>1</v>
      </c>
    </row>
    <row r="93" spans="1:14" x14ac:dyDescent="0.25">
      <c r="A93" t="s">
        <v>72</v>
      </c>
      <c r="B93" t="s">
        <v>25</v>
      </c>
      <c r="C93" t="s">
        <v>80</v>
      </c>
      <c r="D93" t="s">
        <v>23</v>
      </c>
      <c r="E93">
        <v>4</v>
      </c>
      <c r="F93">
        <v>4</v>
      </c>
      <c r="G93">
        <v>3</v>
      </c>
      <c r="H93">
        <v>8</v>
      </c>
      <c r="I93">
        <v>7</v>
      </c>
      <c r="J93">
        <f t="shared" si="9"/>
        <v>0.5</v>
      </c>
      <c r="K93">
        <f t="shared" si="10"/>
        <v>0.5714285714285714</v>
      </c>
      <c r="L93">
        <f t="shared" si="11"/>
        <v>0.53333333333333333</v>
      </c>
      <c r="M93" t="b">
        <f t="shared" si="7"/>
        <v>1</v>
      </c>
      <c r="N93" t="b">
        <f t="shared" si="8"/>
        <v>1</v>
      </c>
    </row>
    <row r="94" spans="1:14" x14ac:dyDescent="0.25">
      <c r="A94" t="s">
        <v>72</v>
      </c>
      <c r="B94" t="s">
        <v>38</v>
      </c>
      <c r="C94" t="s">
        <v>81</v>
      </c>
      <c r="D94" t="s">
        <v>17</v>
      </c>
      <c r="E94">
        <v>2</v>
      </c>
      <c r="F94">
        <v>3</v>
      </c>
      <c r="G94">
        <v>5</v>
      </c>
      <c r="H94">
        <v>5</v>
      </c>
      <c r="I94">
        <v>7</v>
      </c>
      <c r="J94">
        <f t="shared" si="9"/>
        <v>0.4</v>
      </c>
      <c r="K94">
        <f t="shared" si="10"/>
        <v>0.2857142857142857</v>
      </c>
      <c r="L94">
        <f t="shared" si="11"/>
        <v>0.33333333333333331</v>
      </c>
      <c r="M94" t="b">
        <f t="shared" si="7"/>
        <v>1</v>
      </c>
      <c r="N94" t="b">
        <f t="shared" si="8"/>
        <v>1</v>
      </c>
    </row>
    <row r="95" spans="1:14" x14ac:dyDescent="0.25">
      <c r="A95" t="s">
        <v>72</v>
      </c>
      <c r="B95" t="s">
        <v>38</v>
      </c>
      <c r="C95" t="s">
        <v>82</v>
      </c>
      <c r="D95" t="s">
        <v>19</v>
      </c>
      <c r="E95">
        <v>3</v>
      </c>
      <c r="F95">
        <v>3</v>
      </c>
      <c r="G95">
        <v>4</v>
      </c>
      <c r="H95">
        <v>6</v>
      </c>
      <c r="I95">
        <v>7</v>
      </c>
      <c r="J95">
        <f t="shared" si="9"/>
        <v>0.5</v>
      </c>
      <c r="K95">
        <f t="shared" si="10"/>
        <v>0.42857142857142855</v>
      </c>
      <c r="L95">
        <f t="shared" si="11"/>
        <v>0.46153846153846151</v>
      </c>
      <c r="M95" t="b">
        <f t="shared" si="7"/>
        <v>1</v>
      </c>
      <c r="N95" t="b">
        <f t="shared" si="8"/>
        <v>1</v>
      </c>
    </row>
    <row r="96" spans="1:14" x14ac:dyDescent="0.25">
      <c r="A96" t="s">
        <v>72</v>
      </c>
      <c r="B96" t="s">
        <v>38</v>
      </c>
      <c r="C96" t="s">
        <v>83</v>
      </c>
      <c r="D96" t="s">
        <v>21</v>
      </c>
      <c r="E96">
        <v>2</v>
      </c>
      <c r="F96">
        <v>3</v>
      </c>
      <c r="G96">
        <v>5</v>
      </c>
      <c r="H96">
        <v>5</v>
      </c>
      <c r="I96">
        <v>7</v>
      </c>
      <c r="J96">
        <f t="shared" si="9"/>
        <v>0.4</v>
      </c>
      <c r="K96">
        <f t="shared" si="10"/>
        <v>0.2857142857142857</v>
      </c>
      <c r="L96">
        <f t="shared" si="11"/>
        <v>0.33333333333333331</v>
      </c>
      <c r="M96" t="b">
        <f t="shared" si="7"/>
        <v>1</v>
      </c>
      <c r="N96" t="b">
        <f t="shared" si="8"/>
        <v>1</v>
      </c>
    </row>
    <row r="97" spans="1:14" x14ac:dyDescent="0.25">
      <c r="A97" t="s">
        <v>72</v>
      </c>
      <c r="B97" t="s">
        <v>38</v>
      </c>
      <c r="C97" t="s">
        <v>84</v>
      </c>
      <c r="D97" t="s">
        <v>23</v>
      </c>
      <c r="E97">
        <v>2</v>
      </c>
      <c r="F97">
        <v>4</v>
      </c>
      <c r="G97">
        <v>5</v>
      </c>
      <c r="H97">
        <v>6</v>
      </c>
      <c r="I97">
        <v>7</v>
      </c>
      <c r="J97">
        <f t="shared" si="9"/>
        <v>0.33333333333333331</v>
      </c>
      <c r="K97">
        <f t="shared" si="10"/>
        <v>0.2857142857142857</v>
      </c>
      <c r="L97">
        <f t="shared" si="11"/>
        <v>0.30769230769230765</v>
      </c>
      <c r="M97" t="b">
        <f t="shared" si="7"/>
        <v>1</v>
      </c>
      <c r="N97" t="b">
        <f t="shared" si="8"/>
        <v>1</v>
      </c>
    </row>
    <row r="98" spans="1:14" x14ac:dyDescent="0.25">
      <c r="A98" t="s">
        <v>102</v>
      </c>
      <c r="B98" t="s">
        <v>15</v>
      </c>
      <c r="C98" t="s">
        <v>103</v>
      </c>
      <c r="D98" t="s">
        <v>17</v>
      </c>
      <c r="E98">
        <v>4</v>
      </c>
      <c r="F98">
        <v>1</v>
      </c>
      <c r="G98">
        <v>3</v>
      </c>
      <c r="H98">
        <v>5</v>
      </c>
      <c r="I98">
        <v>7</v>
      </c>
      <c r="J98">
        <f t="shared" si="9"/>
        <v>0.8</v>
      </c>
      <c r="K98">
        <f t="shared" ref="K98:K129" si="12">IFERROR(E98/(E98+G98),"")</f>
        <v>0.5714285714285714</v>
      </c>
      <c r="L98">
        <f t="shared" ref="L98:L129" si="13">IFERROR(2*J98*K98/(J98+K98),"")</f>
        <v>0.66666666666666663</v>
      </c>
      <c r="M98" t="b">
        <f t="shared" si="7"/>
        <v>1</v>
      </c>
      <c r="N98" t="b">
        <f t="shared" si="8"/>
        <v>1</v>
      </c>
    </row>
    <row r="99" spans="1:14" x14ac:dyDescent="0.25">
      <c r="A99" t="s">
        <v>102</v>
      </c>
      <c r="B99" t="s">
        <v>15</v>
      </c>
      <c r="C99" t="s">
        <v>104</v>
      </c>
      <c r="D99" t="s">
        <v>19</v>
      </c>
      <c r="E99">
        <v>4</v>
      </c>
      <c r="F99">
        <v>3</v>
      </c>
      <c r="G99">
        <v>3</v>
      </c>
      <c r="H99">
        <v>7</v>
      </c>
      <c r="I99">
        <v>7</v>
      </c>
      <c r="J99">
        <f t="shared" si="9"/>
        <v>0.5714285714285714</v>
      </c>
      <c r="K99">
        <f t="shared" si="12"/>
        <v>0.5714285714285714</v>
      </c>
      <c r="L99">
        <f t="shared" si="13"/>
        <v>0.5714285714285714</v>
      </c>
      <c r="M99" t="b">
        <f t="shared" si="7"/>
        <v>1</v>
      </c>
      <c r="N99" t="b">
        <f t="shared" si="8"/>
        <v>1</v>
      </c>
    </row>
    <row r="100" spans="1:14" x14ac:dyDescent="0.25">
      <c r="A100" t="s">
        <v>102</v>
      </c>
      <c r="B100" t="s">
        <v>15</v>
      </c>
      <c r="C100" t="s">
        <v>105</v>
      </c>
      <c r="D100" t="s">
        <v>21</v>
      </c>
      <c r="E100">
        <v>3</v>
      </c>
      <c r="F100">
        <v>1</v>
      </c>
      <c r="G100">
        <v>4</v>
      </c>
      <c r="H100">
        <v>4</v>
      </c>
      <c r="I100">
        <v>7</v>
      </c>
      <c r="J100">
        <f t="shared" si="9"/>
        <v>0.75</v>
      </c>
      <c r="K100">
        <f t="shared" si="12"/>
        <v>0.42857142857142855</v>
      </c>
      <c r="L100">
        <f t="shared" si="13"/>
        <v>0.54545454545454541</v>
      </c>
      <c r="M100" t="b">
        <f t="shared" si="7"/>
        <v>1</v>
      </c>
      <c r="N100" t="b">
        <f t="shared" si="8"/>
        <v>1</v>
      </c>
    </row>
    <row r="101" spans="1:14" x14ac:dyDescent="0.25">
      <c r="A101" t="s">
        <v>102</v>
      </c>
      <c r="B101" t="s">
        <v>15</v>
      </c>
      <c r="C101" t="s">
        <v>106</v>
      </c>
      <c r="D101" t="s">
        <v>23</v>
      </c>
      <c r="E101">
        <v>3</v>
      </c>
      <c r="F101">
        <v>2</v>
      </c>
      <c r="G101">
        <v>4</v>
      </c>
      <c r="H101">
        <v>5</v>
      </c>
      <c r="I101">
        <v>7</v>
      </c>
      <c r="J101">
        <f t="shared" si="9"/>
        <v>0.6</v>
      </c>
      <c r="K101">
        <f t="shared" si="12"/>
        <v>0.42857142857142855</v>
      </c>
      <c r="L101">
        <f t="shared" si="13"/>
        <v>0.5</v>
      </c>
      <c r="M101" t="b">
        <f t="shared" si="7"/>
        <v>1</v>
      </c>
      <c r="N101" t="b">
        <f t="shared" si="8"/>
        <v>1</v>
      </c>
    </row>
    <row r="102" spans="1:14" x14ac:dyDescent="0.25">
      <c r="A102" t="s">
        <v>102</v>
      </c>
      <c r="B102" t="s">
        <v>25</v>
      </c>
      <c r="C102" t="s">
        <v>107</v>
      </c>
      <c r="D102" t="s">
        <v>17</v>
      </c>
      <c r="E102">
        <v>6</v>
      </c>
      <c r="F102">
        <v>4</v>
      </c>
      <c r="G102">
        <v>1</v>
      </c>
      <c r="H102">
        <v>10</v>
      </c>
      <c r="I102">
        <v>7</v>
      </c>
      <c r="J102">
        <f t="shared" si="9"/>
        <v>0.6</v>
      </c>
      <c r="K102">
        <f t="shared" si="12"/>
        <v>0.8571428571428571</v>
      </c>
      <c r="L102">
        <f t="shared" si="13"/>
        <v>0.70588235294117641</v>
      </c>
      <c r="M102" t="b">
        <f t="shared" si="7"/>
        <v>1</v>
      </c>
      <c r="N102" t="b">
        <f t="shared" si="8"/>
        <v>1</v>
      </c>
    </row>
    <row r="103" spans="1:14" x14ac:dyDescent="0.25">
      <c r="A103" t="s">
        <v>102</v>
      </c>
      <c r="B103" t="s">
        <v>25</v>
      </c>
      <c r="C103" t="s">
        <v>108</v>
      </c>
      <c r="D103" t="s">
        <v>19</v>
      </c>
      <c r="E103">
        <v>3</v>
      </c>
      <c r="F103">
        <v>7</v>
      </c>
      <c r="G103">
        <v>4</v>
      </c>
      <c r="H103">
        <v>10</v>
      </c>
      <c r="I103">
        <v>7</v>
      </c>
      <c r="J103">
        <f t="shared" si="9"/>
        <v>0.3</v>
      </c>
      <c r="K103">
        <f t="shared" si="12"/>
        <v>0.42857142857142855</v>
      </c>
      <c r="L103">
        <f t="shared" si="13"/>
        <v>0.3529411764705882</v>
      </c>
      <c r="M103" t="b">
        <f t="shared" si="7"/>
        <v>1</v>
      </c>
      <c r="N103" t="b">
        <f t="shared" si="8"/>
        <v>1</v>
      </c>
    </row>
    <row r="104" spans="1:14" x14ac:dyDescent="0.25">
      <c r="A104" t="s">
        <v>102</v>
      </c>
      <c r="B104" t="s">
        <v>25</v>
      </c>
      <c r="C104" t="s">
        <v>109</v>
      </c>
      <c r="D104" t="s">
        <v>21</v>
      </c>
      <c r="E104">
        <v>2</v>
      </c>
      <c r="F104">
        <v>3</v>
      </c>
      <c r="G104">
        <v>5</v>
      </c>
      <c r="H104">
        <v>5</v>
      </c>
      <c r="I104">
        <v>7</v>
      </c>
      <c r="J104">
        <f t="shared" si="9"/>
        <v>0.4</v>
      </c>
      <c r="K104">
        <f t="shared" si="12"/>
        <v>0.2857142857142857</v>
      </c>
      <c r="L104">
        <f t="shared" si="13"/>
        <v>0.33333333333333331</v>
      </c>
      <c r="M104" t="b">
        <f t="shared" si="7"/>
        <v>1</v>
      </c>
      <c r="N104" t="b">
        <f t="shared" si="8"/>
        <v>1</v>
      </c>
    </row>
    <row r="105" spans="1:14" x14ac:dyDescent="0.25">
      <c r="A105" t="s">
        <v>102</v>
      </c>
      <c r="B105" t="s">
        <v>25</v>
      </c>
      <c r="C105" t="s">
        <v>110</v>
      </c>
      <c r="D105" t="s">
        <v>23</v>
      </c>
      <c r="E105">
        <v>5</v>
      </c>
      <c r="F105">
        <v>4</v>
      </c>
      <c r="G105">
        <v>2</v>
      </c>
      <c r="H105">
        <v>9</v>
      </c>
      <c r="I105">
        <v>7</v>
      </c>
      <c r="J105">
        <f t="shared" si="9"/>
        <v>0.55555555555555558</v>
      </c>
      <c r="K105">
        <f t="shared" si="12"/>
        <v>0.7142857142857143</v>
      </c>
      <c r="L105">
        <f t="shared" si="13"/>
        <v>0.62500000000000011</v>
      </c>
      <c r="M105" t="b">
        <f t="shared" ref="M105:M168" si="14">H105=(E105+F105)</f>
        <v>1</v>
      </c>
      <c r="N105" t="b">
        <f t="shared" ref="N105:N168" si="15">I105=(E105+G105)</f>
        <v>1</v>
      </c>
    </row>
    <row r="106" spans="1:14" x14ac:dyDescent="0.25">
      <c r="A106" t="s">
        <v>102</v>
      </c>
      <c r="B106" t="s">
        <v>38</v>
      </c>
      <c r="C106" t="s">
        <v>111</v>
      </c>
      <c r="D106" t="s">
        <v>17</v>
      </c>
      <c r="E106">
        <v>3</v>
      </c>
      <c r="F106">
        <v>4</v>
      </c>
      <c r="G106">
        <v>4</v>
      </c>
      <c r="H106">
        <v>7</v>
      </c>
      <c r="I106">
        <v>7</v>
      </c>
      <c r="J106">
        <f t="shared" si="9"/>
        <v>0.42857142857142855</v>
      </c>
      <c r="K106">
        <f t="shared" si="12"/>
        <v>0.42857142857142855</v>
      </c>
      <c r="L106">
        <f t="shared" si="13"/>
        <v>0.42857142857142855</v>
      </c>
      <c r="M106" t="b">
        <f t="shared" si="14"/>
        <v>1</v>
      </c>
      <c r="N106" t="b">
        <f t="shared" si="15"/>
        <v>1</v>
      </c>
    </row>
    <row r="107" spans="1:14" x14ac:dyDescent="0.25">
      <c r="A107" t="s">
        <v>102</v>
      </c>
      <c r="B107" t="s">
        <v>38</v>
      </c>
      <c r="C107" t="s">
        <v>112</v>
      </c>
      <c r="D107" t="s">
        <v>19</v>
      </c>
      <c r="E107">
        <v>4</v>
      </c>
      <c r="F107">
        <v>3</v>
      </c>
      <c r="G107">
        <v>3</v>
      </c>
      <c r="H107">
        <v>7</v>
      </c>
      <c r="I107">
        <v>7</v>
      </c>
      <c r="J107">
        <f t="shared" si="9"/>
        <v>0.5714285714285714</v>
      </c>
      <c r="K107">
        <f t="shared" si="12"/>
        <v>0.5714285714285714</v>
      </c>
      <c r="L107">
        <f t="shared" si="13"/>
        <v>0.5714285714285714</v>
      </c>
      <c r="M107" t="b">
        <f t="shared" si="14"/>
        <v>1</v>
      </c>
      <c r="N107" t="b">
        <f t="shared" si="15"/>
        <v>1</v>
      </c>
    </row>
    <row r="108" spans="1:14" x14ac:dyDescent="0.25">
      <c r="A108" t="s">
        <v>102</v>
      </c>
      <c r="B108" t="s">
        <v>38</v>
      </c>
      <c r="C108" t="s">
        <v>113</v>
      </c>
      <c r="D108" t="s">
        <v>21</v>
      </c>
      <c r="E108">
        <v>2</v>
      </c>
      <c r="F108">
        <v>2</v>
      </c>
      <c r="G108">
        <v>5</v>
      </c>
      <c r="H108">
        <v>4</v>
      </c>
      <c r="I108">
        <v>7</v>
      </c>
      <c r="J108">
        <f t="shared" si="9"/>
        <v>0.5</v>
      </c>
      <c r="K108">
        <f t="shared" si="12"/>
        <v>0.2857142857142857</v>
      </c>
      <c r="L108">
        <f t="shared" si="13"/>
        <v>0.36363636363636365</v>
      </c>
      <c r="M108" t="b">
        <f t="shared" si="14"/>
        <v>1</v>
      </c>
      <c r="N108" t="b">
        <f t="shared" si="15"/>
        <v>1</v>
      </c>
    </row>
    <row r="109" spans="1:14" x14ac:dyDescent="0.25">
      <c r="A109" t="s">
        <v>102</v>
      </c>
      <c r="B109" t="s">
        <v>38</v>
      </c>
      <c r="C109" t="s">
        <v>114</v>
      </c>
      <c r="D109" t="s">
        <v>23</v>
      </c>
      <c r="E109">
        <v>4</v>
      </c>
      <c r="F109">
        <v>3</v>
      </c>
      <c r="G109">
        <v>3</v>
      </c>
      <c r="H109">
        <v>7</v>
      </c>
      <c r="I109">
        <v>7</v>
      </c>
      <c r="J109">
        <f t="shared" si="9"/>
        <v>0.5714285714285714</v>
      </c>
      <c r="K109">
        <f t="shared" si="12"/>
        <v>0.5714285714285714</v>
      </c>
      <c r="L109">
        <f t="shared" si="13"/>
        <v>0.5714285714285714</v>
      </c>
      <c r="M109" t="b">
        <f t="shared" si="14"/>
        <v>1</v>
      </c>
      <c r="N109" t="b">
        <f t="shared" si="15"/>
        <v>1</v>
      </c>
    </row>
    <row r="110" spans="1:14" x14ac:dyDescent="0.25">
      <c r="A110" t="s">
        <v>115</v>
      </c>
      <c r="B110" t="s">
        <v>15</v>
      </c>
      <c r="C110" t="s">
        <v>116</v>
      </c>
      <c r="D110" t="s">
        <v>17</v>
      </c>
      <c r="E110">
        <v>1</v>
      </c>
      <c r="F110">
        <v>4</v>
      </c>
      <c r="G110">
        <v>3</v>
      </c>
      <c r="H110">
        <v>5</v>
      </c>
      <c r="I110">
        <v>4</v>
      </c>
      <c r="J110">
        <f t="shared" si="9"/>
        <v>0.2</v>
      </c>
      <c r="K110">
        <f t="shared" si="12"/>
        <v>0.25</v>
      </c>
      <c r="L110">
        <f t="shared" si="13"/>
        <v>0.22222222222222224</v>
      </c>
      <c r="M110" t="b">
        <f t="shared" si="14"/>
        <v>1</v>
      </c>
      <c r="N110" t="b">
        <f t="shared" si="15"/>
        <v>1</v>
      </c>
    </row>
    <row r="111" spans="1:14" x14ac:dyDescent="0.25">
      <c r="A111" t="s">
        <v>115</v>
      </c>
      <c r="B111" t="s">
        <v>15</v>
      </c>
      <c r="C111" t="s">
        <v>117</v>
      </c>
      <c r="D111" t="s">
        <v>19</v>
      </c>
      <c r="E111">
        <v>0</v>
      </c>
      <c r="F111">
        <v>6</v>
      </c>
      <c r="G111">
        <v>4</v>
      </c>
      <c r="H111">
        <v>6</v>
      </c>
      <c r="I111">
        <v>4</v>
      </c>
      <c r="J111">
        <f t="shared" si="9"/>
        <v>0</v>
      </c>
      <c r="K111">
        <f t="shared" si="12"/>
        <v>0</v>
      </c>
      <c r="L111" t="str">
        <f t="shared" si="13"/>
        <v/>
      </c>
      <c r="M111" t="b">
        <f t="shared" si="14"/>
        <v>1</v>
      </c>
      <c r="N111" t="b">
        <f t="shared" si="15"/>
        <v>1</v>
      </c>
    </row>
    <row r="112" spans="1:14" x14ac:dyDescent="0.25">
      <c r="A112" t="s">
        <v>115</v>
      </c>
      <c r="B112" t="s">
        <v>15</v>
      </c>
      <c r="C112" t="s">
        <v>118</v>
      </c>
      <c r="D112" t="s">
        <v>21</v>
      </c>
      <c r="E112">
        <v>2</v>
      </c>
      <c r="F112">
        <v>2</v>
      </c>
      <c r="G112">
        <v>2</v>
      </c>
      <c r="H112">
        <v>4</v>
      </c>
      <c r="I112">
        <v>4</v>
      </c>
      <c r="J112">
        <f t="shared" si="9"/>
        <v>0.5</v>
      </c>
      <c r="K112">
        <f t="shared" si="12"/>
        <v>0.5</v>
      </c>
      <c r="L112">
        <f t="shared" si="13"/>
        <v>0.5</v>
      </c>
      <c r="M112" t="b">
        <f t="shared" si="14"/>
        <v>1</v>
      </c>
      <c r="N112" t="b">
        <f t="shared" si="15"/>
        <v>1</v>
      </c>
    </row>
    <row r="113" spans="1:14" x14ac:dyDescent="0.25">
      <c r="A113" t="s">
        <v>115</v>
      </c>
      <c r="B113" t="s">
        <v>15</v>
      </c>
      <c r="C113" t="s">
        <v>119</v>
      </c>
      <c r="D113" t="s">
        <v>23</v>
      </c>
      <c r="E113">
        <v>1</v>
      </c>
      <c r="F113">
        <v>5</v>
      </c>
      <c r="G113">
        <v>3</v>
      </c>
      <c r="H113">
        <v>6</v>
      </c>
      <c r="I113">
        <v>4</v>
      </c>
      <c r="J113">
        <f t="shared" si="9"/>
        <v>0.16666666666666666</v>
      </c>
      <c r="K113">
        <f t="shared" si="12"/>
        <v>0.25</v>
      </c>
      <c r="L113">
        <f t="shared" si="13"/>
        <v>0.2</v>
      </c>
      <c r="M113" t="b">
        <f t="shared" si="14"/>
        <v>1</v>
      </c>
      <c r="N113" t="b">
        <f t="shared" si="15"/>
        <v>1</v>
      </c>
    </row>
    <row r="114" spans="1:14" x14ac:dyDescent="0.25">
      <c r="A114" t="s">
        <v>115</v>
      </c>
      <c r="B114" t="s">
        <v>25</v>
      </c>
      <c r="C114" t="s">
        <v>120</v>
      </c>
      <c r="D114" t="s">
        <v>17</v>
      </c>
      <c r="E114">
        <v>0</v>
      </c>
      <c r="F114">
        <v>8</v>
      </c>
      <c r="G114">
        <v>4</v>
      </c>
      <c r="H114">
        <v>8</v>
      </c>
      <c r="I114">
        <v>4</v>
      </c>
      <c r="J114">
        <f t="shared" si="9"/>
        <v>0</v>
      </c>
      <c r="K114">
        <f t="shared" si="12"/>
        <v>0</v>
      </c>
      <c r="L114" t="str">
        <f t="shared" si="13"/>
        <v/>
      </c>
      <c r="M114" t="b">
        <f t="shared" si="14"/>
        <v>1</v>
      </c>
      <c r="N114" t="b">
        <f t="shared" si="15"/>
        <v>1</v>
      </c>
    </row>
    <row r="115" spans="1:14" x14ac:dyDescent="0.25">
      <c r="A115" t="s">
        <v>115</v>
      </c>
      <c r="B115" t="s">
        <v>25</v>
      </c>
      <c r="C115" t="s">
        <v>121</v>
      </c>
      <c r="D115" t="s">
        <v>19</v>
      </c>
      <c r="E115">
        <v>0</v>
      </c>
      <c r="F115">
        <v>8</v>
      </c>
      <c r="G115">
        <v>4</v>
      </c>
      <c r="H115">
        <v>8</v>
      </c>
      <c r="I115">
        <v>4</v>
      </c>
      <c r="J115">
        <f t="shared" si="9"/>
        <v>0</v>
      </c>
      <c r="K115">
        <f t="shared" si="12"/>
        <v>0</v>
      </c>
      <c r="L115" t="str">
        <f t="shared" si="13"/>
        <v/>
      </c>
      <c r="M115" t="b">
        <f t="shared" si="14"/>
        <v>1</v>
      </c>
      <c r="N115" t="b">
        <f t="shared" si="15"/>
        <v>1</v>
      </c>
    </row>
    <row r="116" spans="1:14" x14ac:dyDescent="0.25">
      <c r="A116" t="s">
        <v>115</v>
      </c>
      <c r="B116" t="s">
        <v>25</v>
      </c>
      <c r="C116" t="s">
        <v>122</v>
      </c>
      <c r="D116" t="s">
        <v>21</v>
      </c>
      <c r="E116">
        <v>1</v>
      </c>
      <c r="F116">
        <v>3</v>
      </c>
      <c r="G116">
        <v>3</v>
      </c>
      <c r="H116">
        <v>4</v>
      </c>
      <c r="I116">
        <v>4</v>
      </c>
      <c r="J116">
        <f t="shared" si="9"/>
        <v>0.25</v>
      </c>
      <c r="K116">
        <f t="shared" si="12"/>
        <v>0.25</v>
      </c>
      <c r="L116">
        <f t="shared" si="13"/>
        <v>0.25</v>
      </c>
      <c r="M116" t="b">
        <f t="shared" si="14"/>
        <v>1</v>
      </c>
      <c r="N116" t="b">
        <f t="shared" si="15"/>
        <v>1</v>
      </c>
    </row>
    <row r="117" spans="1:14" x14ac:dyDescent="0.25">
      <c r="A117" t="s">
        <v>115</v>
      </c>
      <c r="B117" t="s">
        <v>25</v>
      </c>
      <c r="C117" t="s">
        <v>123</v>
      </c>
      <c r="D117" t="s">
        <v>23</v>
      </c>
      <c r="E117">
        <v>1</v>
      </c>
      <c r="F117">
        <v>7</v>
      </c>
      <c r="G117">
        <v>3</v>
      </c>
      <c r="H117">
        <v>8</v>
      </c>
      <c r="I117">
        <v>4</v>
      </c>
      <c r="J117">
        <f t="shared" si="9"/>
        <v>0.125</v>
      </c>
      <c r="K117">
        <f t="shared" si="12"/>
        <v>0.25</v>
      </c>
      <c r="L117">
        <f t="shared" si="13"/>
        <v>0.16666666666666666</v>
      </c>
      <c r="M117" t="b">
        <f t="shared" si="14"/>
        <v>1</v>
      </c>
      <c r="N117" t="b">
        <f t="shared" si="15"/>
        <v>1</v>
      </c>
    </row>
    <row r="118" spans="1:14" x14ac:dyDescent="0.25">
      <c r="A118" t="s">
        <v>115</v>
      </c>
      <c r="B118" t="s">
        <v>38</v>
      </c>
      <c r="C118" t="s">
        <v>124</v>
      </c>
      <c r="D118" t="s">
        <v>17</v>
      </c>
      <c r="E118">
        <v>1</v>
      </c>
      <c r="F118">
        <v>4</v>
      </c>
      <c r="G118">
        <v>3</v>
      </c>
      <c r="H118">
        <v>5</v>
      </c>
      <c r="I118">
        <v>4</v>
      </c>
      <c r="J118">
        <f t="shared" si="9"/>
        <v>0.2</v>
      </c>
      <c r="K118">
        <f t="shared" si="12"/>
        <v>0.25</v>
      </c>
      <c r="L118">
        <f t="shared" si="13"/>
        <v>0.22222222222222224</v>
      </c>
      <c r="M118" t="b">
        <f t="shared" si="14"/>
        <v>1</v>
      </c>
      <c r="N118" t="b">
        <f t="shared" si="15"/>
        <v>1</v>
      </c>
    </row>
    <row r="119" spans="1:14" x14ac:dyDescent="0.25">
      <c r="A119" t="s">
        <v>115</v>
      </c>
      <c r="B119" t="s">
        <v>38</v>
      </c>
      <c r="C119" t="s">
        <v>125</v>
      </c>
      <c r="D119" t="s">
        <v>19</v>
      </c>
      <c r="E119">
        <v>3</v>
      </c>
      <c r="F119">
        <v>3</v>
      </c>
      <c r="G119">
        <v>1</v>
      </c>
      <c r="H119">
        <v>6</v>
      </c>
      <c r="I119">
        <v>4</v>
      </c>
      <c r="J119">
        <f t="shared" si="9"/>
        <v>0.5</v>
      </c>
      <c r="K119">
        <f t="shared" si="12"/>
        <v>0.75</v>
      </c>
      <c r="L119">
        <f t="shared" si="13"/>
        <v>0.6</v>
      </c>
      <c r="M119" t="b">
        <f t="shared" si="14"/>
        <v>1</v>
      </c>
      <c r="N119" t="b">
        <f t="shared" si="15"/>
        <v>1</v>
      </c>
    </row>
    <row r="120" spans="1:14" x14ac:dyDescent="0.25">
      <c r="A120" t="s">
        <v>115</v>
      </c>
      <c r="B120" t="s">
        <v>38</v>
      </c>
      <c r="C120" t="s">
        <v>126</v>
      </c>
      <c r="D120" t="s">
        <v>21</v>
      </c>
      <c r="E120">
        <v>1</v>
      </c>
      <c r="F120">
        <v>4</v>
      </c>
      <c r="G120">
        <v>3</v>
      </c>
      <c r="H120">
        <v>5</v>
      </c>
      <c r="I120">
        <v>4</v>
      </c>
      <c r="J120">
        <f t="shared" si="9"/>
        <v>0.2</v>
      </c>
      <c r="K120">
        <f t="shared" si="12"/>
        <v>0.25</v>
      </c>
      <c r="L120">
        <f t="shared" si="13"/>
        <v>0.22222222222222224</v>
      </c>
      <c r="M120" t="b">
        <f t="shared" si="14"/>
        <v>1</v>
      </c>
      <c r="N120" t="b">
        <f t="shared" si="15"/>
        <v>1</v>
      </c>
    </row>
    <row r="121" spans="1:14" x14ac:dyDescent="0.25">
      <c r="A121" t="s">
        <v>115</v>
      </c>
      <c r="B121" t="s">
        <v>38</v>
      </c>
      <c r="C121" t="s">
        <v>127</v>
      </c>
      <c r="D121" t="s">
        <v>23</v>
      </c>
      <c r="E121">
        <v>2</v>
      </c>
      <c r="F121">
        <v>5</v>
      </c>
      <c r="G121">
        <v>2</v>
      </c>
      <c r="H121">
        <v>7</v>
      </c>
      <c r="I121">
        <v>4</v>
      </c>
      <c r="J121">
        <f t="shared" si="9"/>
        <v>0.2857142857142857</v>
      </c>
      <c r="K121">
        <f t="shared" si="12"/>
        <v>0.5</v>
      </c>
      <c r="L121">
        <f t="shared" si="13"/>
        <v>0.36363636363636365</v>
      </c>
      <c r="M121" t="b">
        <f t="shared" si="14"/>
        <v>1</v>
      </c>
      <c r="N121" t="b">
        <f t="shared" si="15"/>
        <v>1</v>
      </c>
    </row>
    <row r="122" spans="1:14" x14ac:dyDescent="0.25">
      <c r="A122" t="s">
        <v>102</v>
      </c>
      <c r="B122" t="s">
        <v>15</v>
      </c>
      <c r="C122" t="s">
        <v>128</v>
      </c>
      <c r="D122" t="s">
        <v>17</v>
      </c>
      <c r="E122">
        <v>4</v>
      </c>
      <c r="F122">
        <v>1</v>
      </c>
      <c r="G122">
        <v>10</v>
      </c>
      <c r="H122">
        <v>5</v>
      </c>
      <c r="I122">
        <v>14</v>
      </c>
      <c r="J122">
        <f t="shared" si="9"/>
        <v>0.8</v>
      </c>
      <c r="K122">
        <f t="shared" si="12"/>
        <v>0.2857142857142857</v>
      </c>
      <c r="L122">
        <f t="shared" si="13"/>
        <v>0.42105263157894729</v>
      </c>
      <c r="M122" t="b">
        <f t="shared" si="14"/>
        <v>1</v>
      </c>
      <c r="N122" t="b">
        <f t="shared" si="15"/>
        <v>1</v>
      </c>
    </row>
    <row r="123" spans="1:14" x14ac:dyDescent="0.25">
      <c r="A123" t="s">
        <v>102</v>
      </c>
      <c r="B123" t="s">
        <v>15</v>
      </c>
      <c r="C123" t="s">
        <v>129</v>
      </c>
      <c r="D123" t="s">
        <v>19</v>
      </c>
      <c r="E123">
        <v>6</v>
      </c>
      <c r="F123">
        <v>1</v>
      </c>
      <c r="G123">
        <v>8</v>
      </c>
      <c r="H123">
        <v>7</v>
      </c>
      <c r="I123">
        <v>14</v>
      </c>
      <c r="J123">
        <f t="shared" si="9"/>
        <v>0.8571428571428571</v>
      </c>
      <c r="K123">
        <f t="shared" si="12"/>
        <v>0.42857142857142855</v>
      </c>
      <c r="L123">
        <f t="shared" si="13"/>
        <v>0.5714285714285714</v>
      </c>
      <c r="M123" t="b">
        <f t="shared" si="14"/>
        <v>1</v>
      </c>
      <c r="N123" t="b">
        <f t="shared" si="15"/>
        <v>1</v>
      </c>
    </row>
    <row r="124" spans="1:14" x14ac:dyDescent="0.25">
      <c r="A124" t="s">
        <v>102</v>
      </c>
      <c r="B124" t="s">
        <v>15</v>
      </c>
      <c r="C124" t="s">
        <v>130</v>
      </c>
      <c r="D124" t="s">
        <v>21</v>
      </c>
      <c r="E124">
        <v>3</v>
      </c>
      <c r="F124">
        <v>1</v>
      </c>
      <c r="G124">
        <v>11</v>
      </c>
      <c r="H124">
        <v>4</v>
      </c>
      <c r="I124">
        <v>14</v>
      </c>
      <c r="J124">
        <f t="shared" si="9"/>
        <v>0.75</v>
      </c>
      <c r="K124">
        <f t="shared" si="12"/>
        <v>0.21428571428571427</v>
      </c>
      <c r="L124">
        <f t="shared" si="13"/>
        <v>0.33333333333333331</v>
      </c>
      <c r="M124" t="b">
        <f t="shared" si="14"/>
        <v>1</v>
      </c>
      <c r="N124" t="b">
        <f t="shared" si="15"/>
        <v>1</v>
      </c>
    </row>
    <row r="125" spans="1:14" x14ac:dyDescent="0.25">
      <c r="A125" t="s">
        <v>102</v>
      </c>
      <c r="B125" t="s">
        <v>15</v>
      </c>
      <c r="C125" t="s">
        <v>131</v>
      </c>
      <c r="D125" t="s">
        <v>23</v>
      </c>
      <c r="E125">
        <v>4</v>
      </c>
      <c r="F125">
        <v>1</v>
      </c>
      <c r="G125">
        <v>10</v>
      </c>
      <c r="H125">
        <v>5</v>
      </c>
      <c r="I125">
        <v>14</v>
      </c>
      <c r="J125">
        <f t="shared" si="9"/>
        <v>0.8</v>
      </c>
      <c r="K125">
        <f t="shared" si="12"/>
        <v>0.2857142857142857</v>
      </c>
      <c r="L125">
        <f t="shared" si="13"/>
        <v>0.42105263157894729</v>
      </c>
      <c r="M125" t="b">
        <f t="shared" si="14"/>
        <v>1</v>
      </c>
      <c r="N125" t="b">
        <f t="shared" si="15"/>
        <v>1</v>
      </c>
    </row>
    <row r="126" spans="1:14" x14ac:dyDescent="0.25">
      <c r="A126" t="s">
        <v>102</v>
      </c>
      <c r="B126" t="s">
        <v>25</v>
      </c>
      <c r="C126" t="s">
        <v>132</v>
      </c>
      <c r="D126" t="s">
        <v>17</v>
      </c>
      <c r="E126">
        <v>6</v>
      </c>
      <c r="F126">
        <v>4</v>
      </c>
      <c r="G126">
        <v>8</v>
      </c>
      <c r="H126">
        <v>10</v>
      </c>
      <c r="I126">
        <v>14</v>
      </c>
      <c r="J126">
        <f t="shared" si="9"/>
        <v>0.6</v>
      </c>
      <c r="K126">
        <f t="shared" si="12"/>
        <v>0.42857142857142855</v>
      </c>
      <c r="L126">
        <f t="shared" si="13"/>
        <v>0.5</v>
      </c>
      <c r="M126" t="b">
        <f t="shared" si="14"/>
        <v>1</v>
      </c>
      <c r="N126" t="b">
        <f t="shared" si="15"/>
        <v>1</v>
      </c>
    </row>
    <row r="127" spans="1:14" x14ac:dyDescent="0.25">
      <c r="A127" t="s">
        <v>102</v>
      </c>
      <c r="B127" t="s">
        <v>25</v>
      </c>
      <c r="C127" t="s">
        <v>133</v>
      </c>
      <c r="D127" t="s">
        <v>19</v>
      </c>
      <c r="E127">
        <v>5</v>
      </c>
      <c r="F127">
        <v>5</v>
      </c>
      <c r="G127">
        <v>9</v>
      </c>
      <c r="H127">
        <v>10</v>
      </c>
      <c r="I127">
        <v>14</v>
      </c>
      <c r="J127">
        <f t="shared" si="9"/>
        <v>0.5</v>
      </c>
      <c r="K127">
        <f t="shared" si="12"/>
        <v>0.35714285714285715</v>
      </c>
      <c r="L127">
        <f t="shared" si="13"/>
        <v>0.41666666666666663</v>
      </c>
      <c r="M127" t="b">
        <f t="shared" si="14"/>
        <v>1</v>
      </c>
      <c r="N127" t="b">
        <f t="shared" si="15"/>
        <v>1</v>
      </c>
    </row>
    <row r="128" spans="1:14" x14ac:dyDescent="0.25">
      <c r="A128" t="s">
        <v>102</v>
      </c>
      <c r="B128" t="s">
        <v>25</v>
      </c>
      <c r="C128" t="s">
        <v>134</v>
      </c>
      <c r="D128" t="s">
        <v>21</v>
      </c>
      <c r="E128">
        <v>3</v>
      </c>
      <c r="F128">
        <v>2</v>
      </c>
      <c r="G128">
        <v>11</v>
      </c>
      <c r="H128">
        <v>5</v>
      </c>
      <c r="I128">
        <v>14</v>
      </c>
      <c r="J128">
        <f t="shared" si="9"/>
        <v>0.6</v>
      </c>
      <c r="K128">
        <f t="shared" si="12"/>
        <v>0.21428571428571427</v>
      </c>
      <c r="L128">
        <f t="shared" si="13"/>
        <v>0.31578947368421051</v>
      </c>
      <c r="M128" t="b">
        <f t="shared" si="14"/>
        <v>1</v>
      </c>
      <c r="N128" t="b">
        <f t="shared" si="15"/>
        <v>1</v>
      </c>
    </row>
    <row r="129" spans="1:14" x14ac:dyDescent="0.25">
      <c r="A129" t="s">
        <v>102</v>
      </c>
      <c r="B129" t="s">
        <v>25</v>
      </c>
      <c r="C129" t="s">
        <v>135</v>
      </c>
      <c r="D129" t="s">
        <v>23</v>
      </c>
      <c r="E129">
        <v>8</v>
      </c>
      <c r="F129">
        <v>1</v>
      </c>
      <c r="G129">
        <v>6</v>
      </c>
      <c r="H129">
        <v>9</v>
      </c>
      <c r="I129">
        <v>14</v>
      </c>
      <c r="J129">
        <f t="shared" si="9"/>
        <v>0.88888888888888884</v>
      </c>
      <c r="K129">
        <f t="shared" si="12"/>
        <v>0.5714285714285714</v>
      </c>
      <c r="L129">
        <f t="shared" si="13"/>
        <v>0.69565217391304346</v>
      </c>
      <c r="M129" t="b">
        <f t="shared" si="14"/>
        <v>1</v>
      </c>
      <c r="N129" t="b">
        <f t="shared" si="15"/>
        <v>1</v>
      </c>
    </row>
    <row r="130" spans="1:14" x14ac:dyDescent="0.25">
      <c r="A130" t="s">
        <v>102</v>
      </c>
      <c r="B130" t="s">
        <v>38</v>
      </c>
      <c r="C130" t="s">
        <v>136</v>
      </c>
      <c r="D130" t="s">
        <v>17</v>
      </c>
      <c r="E130">
        <v>4</v>
      </c>
      <c r="F130">
        <v>3</v>
      </c>
      <c r="G130">
        <v>10</v>
      </c>
      <c r="H130">
        <v>7</v>
      </c>
      <c r="I130">
        <v>14</v>
      </c>
      <c r="J130">
        <f t="shared" ref="J130:J193" si="16">IFERROR(E130/(E130+F130),"")</f>
        <v>0.5714285714285714</v>
      </c>
      <c r="K130">
        <f t="shared" ref="K130:K145" si="17">IFERROR(E130/(E130+G130),"")</f>
        <v>0.2857142857142857</v>
      </c>
      <c r="L130">
        <f t="shared" ref="L130:L145" si="18">IFERROR(2*J130*K130/(J130+K130),"")</f>
        <v>0.38095238095238093</v>
      </c>
      <c r="M130" t="b">
        <f t="shared" si="14"/>
        <v>1</v>
      </c>
      <c r="N130" t="b">
        <f t="shared" si="15"/>
        <v>1</v>
      </c>
    </row>
    <row r="131" spans="1:14" x14ac:dyDescent="0.25">
      <c r="A131" t="s">
        <v>102</v>
      </c>
      <c r="B131" t="s">
        <v>38</v>
      </c>
      <c r="C131" t="s">
        <v>137</v>
      </c>
      <c r="D131" t="s">
        <v>19</v>
      </c>
      <c r="E131">
        <v>4</v>
      </c>
      <c r="F131">
        <v>3</v>
      </c>
      <c r="G131">
        <v>10</v>
      </c>
      <c r="H131">
        <v>7</v>
      </c>
      <c r="I131">
        <v>14</v>
      </c>
      <c r="J131">
        <f t="shared" si="16"/>
        <v>0.5714285714285714</v>
      </c>
      <c r="K131">
        <f t="shared" si="17"/>
        <v>0.2857142857142857</v>
      </c>
      <c r="L131">
        <f t="shared" si="18"/>
        <v>0.38095238095238093</v>
      </c>
      <c r="M131" t="b">
        <f t="shared" si="14"/>
        <v>1</v>
      </c>
      <c r="N131" t="b">
        <f t="shared" si="15"/>
        <v>1</v>
      </c>
    </row>
    <row r="132" spans="1:14" x14ac:dyDescent="0.25">
      <c r="A132" t="s">
        <v>102</v>
      </c>
      <c r="B132" t="s">
        <v>38</v>
      </c>
      <c r="C132" t="s">
        <v>138</v>
      </c>
      <c r="D132" t="s">
        <v>21</v>
      </c>
      <c r="E132">
        <v>3</v>
      </c>
      <c r="F132">
        <v>1</v>
      </c>
      <c r="G132">
        <v>11</v>
      </c>
      <c r="H132">
        <v>4</v>
      </c>
      <c r="I132">
        <v>14</v>
      </c>
      <c r="J132">
        <f t="shared" si="16"/>
        <v>0.75</v>
      </c>
      <c r="K132">
        <f t="shared" si="17"/>
        <v>0.21428571428571427</v>
      </c>
      <c r="L132">
        <f t="shared" si="18"/>
        <v>0.33333333333333331</v>
      </c>
      <c r="M132" t="b">
        <f t="shared" si="14"/>
        <v>1</v>
      </c>
      <c r="N132" t="b">
        <f t="shared" si="15"/>
        <v>1</v>
      </c>
    </row>
    <row r="133" spans="1:14" x14ac:dyDescent="0.25">
      <c r="A133" t="s">
        <v>102</v>
      </c>
      <c r="B133" t="s">
        <v>38</v>
      </c>
      <c r="C133" t="s">
        <v>139</v>
      </c>
      <c r="D133" t="s">
        <v>23</v>
      </c>
      <c r="E133">
        <v>6</v>
      </c>
      <c r="F133">
        <v>1</v>
      </c>
      <c r="G133">
        <v>8</v>
      </c>
      <c r="H133">
        <v>7</v>
      </c>
      <c r="I133">
        <v>14</v>
      </c>
      <c r="J133">
        <f t="shared" si="16"/>
        <v>0.8571428571428571</v>
      </c>
      <c r="K133">
        <f t="shared" si="17"/>
        <v>0.42857142857142855</v>
      </c>
      <c r="L133">
        <f t="shared" si="18"/>
        <v>0.5714285714285714</v>
      </c>
      <c r="M133" t="b">
        <f t="shared" si="14"/>
        <v>1</v>
      </c>
      <c r="N133" t="b">
        <f t="shared" si="15"/>
        <v>1</v>
      </c>
    </row>
    <row r="134" spans="1:14" x14ac:dyDescent="0.25">
      <c r="A134" t="s">
        <v>140</v>
      </c>
      <c r="B134" t="s">
        <v>15</v>
      </c>
      <c r="C134" t="s">
        <v>141</v>
      </c>
      <c r="D134" t="s">
        <v>17</v>
      </c>
      <c r="E134">
        <v>3</v>
      </c>
      <c r="F134">
        <v>2</v>
      </c>
      <c r="G134">
        <v>12</v>
      </c>
      <c r="H134">
        <v>5</v>
      </c>
      <c r="I134">
        <v>15</v>
      </c>
      <c r="J134">
        <f t="shared" si="16"/>
        <v>0.6</v>
      </c>
      <c r="K134">
        <f t="shared" si="17"/>
        <v>0.2</v>
      </c>
      <c r="L134">
        <f t="shared" si="18"/>
        <v>0.3</v>
      </c>
      <c r="M134" t="b">
        <f t="shared" si="14"/>
        <v>1</v>
      </c>
      <c r="N134" t="b">
        <f t="shared" si="15"/>
        <v>1</v>
      </c>
    </row>
    <row r="135" spans="1:14" x14ac:dyDescent="0.25">
      <c r="A135" t="s">
        <v>140</v>
      </c>
      <c r="B135" t="s">
        <v>15</v>
      </c>
      <c r="C135" t="s">
        <v>142</v>
      </c>
      <c r="D135" t="s">
        <v>19</v>
      </c>
      <c r="E135">
        <v>4</v>
      </c>
      <c r="F135">
        <v>2</v>
      </c>
      <c r="G135">
        <v>11</v>
      </c>
      <c r="H135">
        <v>6</v>
      </c>
      <c r="I135">
        <v>15</v>
      </c>
      <c r="J135">
        <f t="shared" si="16"/>
        <v>0.66666666666666663</v>
      </c>
      <c r="K135">
        <f t="shared" si="17"/>
        <v>0.26666666666666666</v>
      </c>
      <c r="L135">
        <f t="shared" si="18"/>
        <v>0.38095238095238088</v>
      </c>
      <c r="M135" t="b">
        <f t="shared" si="14"/>
        <v>1</v>
      </c>
      <c r="N135" t="b">
        <f t="shared" si="15"/>
        <v>1</v>
      </c>
    </row>
    <row r="136" spans="1:14" x14ac:dyDescent="0.25">
      <c r="A136" t="s">
        <v>140</v>
      </c>
      <c r="B136" t="s">
        <v>15</v>
      </c>
      <c r="C136" t="s">
        <v>143</v>
      </c>
      <c r="D136" t="s">
        <v>21</v>
      </c>
      <c r="E136">
        <v>3</v>
      </c>
      <c r="F136">
        <v>1</v>
      </c>
      <c r="G136">
        <v>12</v>
      </c>
      <c r="H136">
        <v>4</v>
      </c>
      <c r="I136">
        <v>15</v>
      </c>
      <c r="J136">
        <f t="shared" si="16"/>
        <v>0.75</v>
      </c>
      <c r="K136">
        <f t="shared" si="17"/>
        <v>0.2</v>
      </c>
      <c r="L136">
        <f t="shared" si="18"/>
        <v>0.31578947368421056</v>
      </c>
      <c r="M136" t="b">
        <f t="shared" si="14"/>
        <v>1</v>
      </c>
      <c r="N136" t="b">
        <f t="shared" si="15"/>
        <v>1</v>
      </c>
    </row>
    <row r="137" spans="1:14" x14ac:dyDescent="0.25">
      <c r="A137" t="s">
        <v>140</v>
      </c>
      <c r="B137" t="s">
        <v>15</v>
      </c>
      <c r="C137" t="s">
        <v>144</v>
      </c>
      <c r="D137" t="s">
        <v>23</v>
      </c>
      <c r="E137">
        <v>3</v>
      </c>
      <c r="F137">
        <v>3</v>
      </c>
      <c r="G137">
        <v>12</v>
      </c>
      <c r="H137">
        <v>6</v>
      </c>
      <c r="I137">
        <v>15</v>
      </c>
      <c r="J137">
        <f t="shared" si="16"/>
        <v>0.5</v>
      </c>
      <c r="K137">
        <f t="shared" si="17"/>
        <v>0.2</v>
      </c>
      <c r="L137">
        <f t="shared" si="18"/>
        <v>0.28571428571428575</v>
      </c>
      <c r="M137" t="b">
        <f t="shared" si="14"/>
        <v>1</v>
      </c>
      <c r="N137" t="b">
        <f t="shared" si="15"/>
        <v>1</v>
      </c>
    </row>
    <row r="138" spans="1:14" x14ac:dyDescent="0.25">
      <c r="A138" t="s">
        <v>140</v>
      </c>
      <c r="B138" t="s">
        <v>25</v>
      </c>
      <c r="C138" t="s">
        <v>145</v>
      </c>
      <c r="D138" t="s">
        <v>17</v>
      </c>
      <c r="E138">
        <v>6</v>
      </c>
      <c r="F138">
        <v>2</v>
      </c>
      <c r="G138">
        <v>9</v>
      </c>
      <c r="H138">
        <v>8</v>
      </c>
      <c r="I138">
        <v>15</v>
      </c>
      <c r="J138">
        <f t="shared" si="16"/>
        <v>0.75</v>
      </c>
      <c r="K138">
        <f t="shared" si="17"/>
        <v>0.4</v>
      </c>
      <c r="L138">
        <f t="shared" si="18"/>
        <v>0.52173913043478271</v>
      </c>
      <c r="M138" t="b">
        <f t="shared" si="14"/>
        <v>1</v>
      </c>
      <c r="N138" t="b">
        <f t="shared" si="15"/>
        <v>1</v>
      </c>
    </row>
    <row r="139" spans="1:14" x14ac:dyDescent="0.25">
      <c r="A139" t="s">
        <v>140</v>
      </c>
      <c r="B139" t="s">
        <v>25</v>
      </c>
      <c r="C139" t="s">
        <v>146</v>
      </c>
      <c r="D139" t="s">
        <v>19</v>
      </c>
      <c r="E139">
        <v>5</v>
      </c>
      <c r="F139">
        <v>3</v>
      </c>
      <c r="G139">
        <v>10</v>
      </c>
      <c r="H139">
        <v>8</v>
      </c>
      <c r="I139">
        <v>15</v>
      </c>
      <c r="J139">
        <f t="shared" si="16"/>
        <v>0.625</v>
      </c>
      <c r="K139">
        <f t="shared" si="17"/>
        <v>0.33333333333333331</v>
      </c>
      <c r="L139">
        <f t="shared" si="18"/>
        <v>0.43478260869565216</v>
      </c>
      <c r="M139" t="b">
        <f t="shared" si="14"/>
        <v>1</v>
      </c>
      <c r="N139" t="b">
        <f t="shared" si="15"/>
        <v>1</v>
      </c>
    </row>
    <row r="140" spans="1:14" x14ac:dyDescent="0.25">
      <c r="A140" t="s">
        <v>140</v>
      </c>
      <c r="B140" t="s">
        <v>25</v>
      </c>
      <c r="C140" t="s">
        <v>147</v>
      </c>
      <c r="D140" t="s">
        <v>21</v>
      </c>
      <c r="E140">
        <v>3</v>
      </c>
      <c r="F140">
        <v>1</v>
      </c>
      <c r="G140">
        <v>12</v>
      </c>
      <c r="H140">
        <v>4</v>
      </c>
      <c r="I140">
        <v>15</v>
      </c>
      <c r="J140">
        <f t="shared" si="16"/>
        <v>0.75</v>
      </c>
      <c r="K140">
        <f t="shared" si="17"/>
        <v>0.2</v>
      </c>
      <c r="L140">
        <f t="shared" si="18"/>
        <v>0.31578947368421056</v>
      </c>
      <c r="M140" t="b">
        <f t="shared" si="14"/>
        <v>1</v>
      </c>
      <c r="N140" t="b">
        <f t="shared" si="15"/>
        <v>1</v>
      </c>
    </row>
    <row r="141" spans="1:14" x14ac:dyDescent="0.25">
      <c r="A141" t="s">
        <v>140</v>
      </c>
      <c r="B141" t="s">
        <v>25</v>
      </c>
      <c r="C141" t="s">
        <v>148</v>
      </c>
      <c r="D141" t="s">
        <v>23</v>
      </c>
      <c r="E141">
        <v>6</v>
      </c>
      <c r="F141">
        <v>2</v>
      </c>
      <c r="G141">
        <v>9</v>
      </c>
      <c r="H141">
        <v>8</v>
      </c>
      <c r="I141">
        <v>15</v>
      </c>
      <c r="J141">
        <f t="shared" si="16"/>
        <v>0.75</v>
      </c>
      <c r="K141">
        <f t="shared" si="17"/>
        <v>0.4</v>
      </c>
      <c r="L141">
        <f t="shared" si="18"/>
        <v>0.52173913043478271</v>
      </c>
      <c r="M141" t="b">
        <f t="shared" si="14"/>
        <v>1</v>
      </c>
      <c r="N141" t="b">
        <f t="shared" si="15"/>
        <v>1</v>
      </c>
    </row>
    <row r="142" spans="1:14" x14ac:dyDescent="0.25">
      <c r="A142" t="s">
        <v>140</v>
      </c>
      <c r="B142" t="s">
        <v>38</v>
      </c>
      <c r="C142" t="s">
        <v>149</v>
      </c>
      <c r="D142" t="s">
        <v>17</v>
      </c>
      <c r="E142">
        <v>5</v>
      </c>
      <c r="F142">
        <v>0</v>
      </c>
      <c r="G142">
        <v>10</v>
      </c>
      <c r="H142">
        <v>5</v>
      </c>
      <c r="I142">
        <v>15</v>
      </c>
      <c r="J142">
        <f t="shared" si="16"/>
        <v>1</v>
      </c>
      <c r="K142">
        <f t="shared" si="17"/>
        <v>0.33333333333333331</v>
      </c>
      <c r="L142">
        <f t="shared" si="18"/>
        <v>0.5</v>
      </c>
      <c r="M142" t="b">
        <f t="shared" si="14"/>
        <v>1</v>
      </c>
      <c r="N142" t="b">
        <f t="shared" si="15"/>
        <v>1</v>
      </c>
    </row>
    <row r="143" spans="1:14" x14ac:dyDescent="0.25">
      <c r="A143" t="s">
        <v>140</v>
      </c>
      <c r="B143" t="s">
        <v>38</v>
      </c>
      <c r="C143" t="s">
        <v>150</v>
      </c>
      <c r="D143" t="s">
        <v>19</v>
      </c>
      <c r="E143">
        <v>4</v>
      </c>
      <c r="F143">
        <v>2</v>
      </c>
      <c r="G143">
        <v>11</v>
      </c>
      <c r="H143">
        <v>6</v>
      </c>
      <c r="I143">
        <v>15</v>
      </c>
      <c r="J143">
        <f t="shared" si="16"/>
        <v>0.66666666666666663</v>
      </c>
      <c r="K143">
        <f t="shared" si="17"/>
        <v>0.26666666666666666</v>
      </c>
      <c r="L143">
        <f t="shared" si="18"/>
        <v>0.38095238095238088</v>
      </c>
      <c r="M143" t="b">
        <f t="shared" si="14"/>
        <v>1</v>
      </c>
      <c r="N143" t="b">
        <f t="shared" si="15"/>
        <v>1</v>
      </c>
    </row>
    <row r="144" spans="1:14" x14ac:dyDescent="0.25">
      <c r="A144" t="s">
        <v>140</v>
      </c>
      <c r="B144" t="s">
        <v>38</v>
      </c>
      <c r="C144" t="s">
        <v>151</v>
      </c>
      <c r="D144" t="s">
        <v>21</v>
      </c>
      <c r="E144">
        <v>4</v>
      </c>
      <c r="F144">
        <v>1</v>
      </c>
      <c r="G144">
        <v>11</v>
      </c>
      <c r="H144">
        <v>5</v>
      </c>
      <c r="I144">
        <v>15</v>
      </c>
      <c r="J144">
        <f t="shared" si="16"/>
        <v>0.8</v>
      </c>
      <c r="K144">
        <f t="shared" si="17"/>
        <v>0.26666666666666666</v>
      </c>
      <c r="L144">
        <f t="shared" si="18"/>
        <v>0.4</v>
      </c>
      <c r="M144" t="b">
        <f t="shared" si="14"/>
        <v>1</v>
      </c>
      <c r="N144" t="b">
        <f t="shared" si="15"/>
        <v>1</v>
      </c>
    </row>
    <row r="145" spans="1:14" x14ac:dyDescent="0.25">
      <c r="A145" t="s">
        <v>140</v>
      </c>
      <c r="B145" t="s">
        <v>38</v>
      </c>
      <c r="C145" t="s">
        <v>152</v>
      </c>
      <c r="D145" t="s">
        <v>23</v>
      </c>
      <c r="E145">
        <v>6</v>
      </c>
      <c r="F145">
        <v>1</v>
      </c>
      <c r="G145">
        <v>9</v>
      </c>
      <c r="H145">
        <v>7</v>
      </c>
      <c r="I145">
        <v>15</v>
      </c>
      <c r="J145">
        <f t="shared" si="16"/>
        <v>0.8571428571428571</v>
      </c>
      <c r="K145">
        <f t="shared" si="17"/>
        <v>0.4</v>
      </c>
      <c r="L145">
        <f t="shared" si="18"/>
        <v>0.54545454545454553</v>
      </c>
      <c r="M145" t="b">
        <f t="shared" si="14"/>
        <v>1</v>
      </c>
      <c r="N145" t="b">
        <f t="shared" si="15"/>
        <v>1</v>
      </c>
    </row>
    <row r="146" spans="1:14" x14ac:dyDescent="0.25">
      <c r="A146" t="s">
        <v>153</v>
      </c>
      <c r="B146" t="s">
        <v>15</v>
      </c>
      <c r="C146" t="s">
        <v>154</v>
      </c>
      <c r="D146" t="s">
        <v>19</v>
      </c>
      <c r="E146">
        <v>3</v>
      </c>
      <c r="F146">
        <v>2</v>
      </c>
      <c r="G146">
        <v>5</v>
      </c>
      <c r="H146">
        <v>5</v>
      </c>
      <c r="I146">
        <v>8</v>
      </c>
      <c r="J146">
        <f t="shared" si="16"/>
        <v>0.6</v>
      </c>
      <c r="K146">
        <f t="shared" ref="K146:K177" si="19">IFERROR(F146/(F146+G146),"")</f>
        <v>0.2857142857142857</v>
      </c>
      <c r="L146">
        <f t="shared" ref="L146:L177" si="20">IFERROR(G146/(G146+H146),"")</f>
        <v>0.5</v>
      </c>
      <c r="M146" t="b">
        <f t="shared" si="14"/>
        <v>1</v>
      </c>
      <c r="N146" t="b">
        <f t="shared" si="15"/>
        <v>1</v>
      </c>
    </row>
    <row r="147" spans="1:14" x14ac:dyDescent="0.25">
      <c r="A147" t="s">
        <v>153</v>
      </c>
      <c r="B147" t="s">
        <v>15</v>
      </c>
      <c r="C147" t="s">
        <v>155</v>
      </c>
      <c r="D147" t="s">
        <v>21</v>
      </c>
      <c r="E147">
        <v>4</v>
      </c>
      <c r="F147">
        <v>6</v>
      </c>
      <c r="G147">
        <v>4</v>
      </c>
      <c r="H147">
        <v>10</v>
      </c>
      <c r="I147">
        <v>8</v>
      </c>
      <c r="J147">
        <f t="shared" si="16"/>
        <v>0.4</v>
      </c>
      <c r="K147">
        <f t="shared" si="19"/>
        <v>0.6</v>
      </c>
      <c r="L147">
        <f t="shared" si="20"/>
        <v>0.2857142857142857</v>
      </c>
      <c r="M147" t="b">
        <f t="shared" si="14"/>
        <v>1</v>
      </c>
      <c r="N147" t="b">
        <f t="shared" si="15"/>
        <v>1</v>
      </c>
    </row>
    <row r="148" spans="1:14" x14ac:dyDescent="0.25">
      <c r="A148" t="s">
        <v>153</v>
      </c>
      <c r="B148" t="s">
        <v>15</v>
      </c>
      <c r="C148" t="s">
        <v>156</v>
      </c>
      <c r="D148" t="s">
        <v>23</v>
      </c>
      <c r="E148">
        <v>2</v>
      </c>
      <c r="F148">
        <v>3</v>
      </c>
      <c r="G148">
        <v>6</v>
      </c>
      <c r="H148">
        <v>5</v>
      </c>
      <c r="I148">
        <v>8</v>
      </c>
      <c r="J148">
        <f t="shared" si="16"/>
        <v>0.4</v>
      </c>
      <c r="K148">
        <f t="shared" si="19"/>
        <v>0.33333333333333331</v>
      </c>
      <c r="L148">
        <f t="shared" si="20"/>
        <v>0.54545454545454541</v>
      </c>
      <c r="M148" t="b">
        <f t="shared" si="14"/>
        <v>1</v>
      </c>
      <c r="N148" t="b">
        <f t="shared" si="15"/>
        <v>1</v>
      </c>
    </row>
    <row r="149" spans="1:14" x14ac:dyDescent="0.25">
      <c r="A149" t="s">
        <v>153</v>
      </c>
      <c r="B149" t="s">
        <v>25</v>
      </c>
      <c r="C149" t="s">
        <v>157</v>
      </c>
      <c r="D149" t="s">
        <v>19</v>
      </c>
      <c r="E149">
        <v>5</v>
      </c>
      <c r="F149">
        <v>3</v>
      </c>
      <c r="G149">
        <v>3</v>
      </c>
      <c r="H149">
        <v>8</v>
      </c>
      <c r="I149">
        <v>8</v>
      </c>
      <c r="J149">
        <f t="shared" si="16"/>
        <v>0.625</v>
      </c>
      <c r="K149">
        <f t="shared" si="19"/>
        <v>0.5</v>
      </c>
      <c r="L149">
        <f t="shared" si="20"/>
        <v>0.27272727272727271</v>
      </c>
      <c r="M149" t="b">
        <f t="shared" si="14"/>
        <v>1</v>
      </c>
      <c r="N149" t="b">
        <f t="shared" si="15"/>
        <v>1</v>
      </c>
    </row>
    <row r="150" spans="1:14" x14ac:dyDescent="0.25">
      <c r="A150" t="s">
        <v>153</v>
      </c>
      <c r="B150" t="s">
        <v>25</v>
      </c>
      <c r="C150" t="s">
        <v>158</v>
      </c>
      <c r="D150" t="s">
        <v>21</v>
      </c>
      <c r="E150">
        <v>3</v>
      </c>
      <c r="F150">
        <v>1</v>
      </c>
      <c r="G150">
        <v>5</v>
      </c>
      <c r="H150">
        <v>4</v>
      </c>
      <c r="I150">
        <v>8</v>
      </c>
      <c r="J150">
        <f t="shared" si="16"/>
        <v>0.75</v>
      </c>
      <c r="K150">
        <f t="shared" si="19"/>
        <v>0.16666666666666666</v>
      </c>
      <c r="L150">
        <f t="shared" si="20"/>
        <v>0.55555555555555558</v>
      </c>
      <c r="M150" t="b">
        <f t="shared" si="14"/>
        <v>1</v>
      </c>
      <c r="N150" t="b">
        <f t="shared" si="15"/>
        <v>1</v>
      </c>
    </row>
    <row r="151" spans="1:14" x14ac:dyDescent="0.25">
      <c r="A151" t="s">
        <v>153</v>
      </c>
      <c r="B151" t="s">
        <v>25</v>
      </c>
      <c r="C151" t="s">
        <v>159</v>
      </c>
      <c r="D151" t="s">
        <v>23</v>
      </c>
      <c r="E151">
        <v>3</v>
      </c>
      <c r="F151">
        <v>5</v>
      </c>
      <c r="G151">
        <v>5</v>
      </c>
      <c r="H151">
        <v>8</v>
      </c>
      <c r="I151">
        <v>8</v>
      </c>
      <c r="J151">
        <f t="shared" si="16"/>
        <v>0.375</v>
      </c>
      <c r="K151">
        <f t="shared" si="19"/>
        <v>0.5</v>
      </c>
      <c r="L151">
        <f t="shared" si="20"/>
        <v>0.38461538461538464</v>
      </c>
      <c r="M151" t="b">
        <f t="shared" si="14"/>
        <v>1</v>
      </c>
      <c r="N151" t="b">
        <f t="shared" si="15"/>
        <v>1</v>
      </c>
    </row>
    <row r="152" spans="1:14" x14ac:dyDescent="0.25">
      <c r="A152" t="s">
        <v>153</v>
      </c>
      <c r="B152" t="s">
        <v>38</v>
      </c>
      <c r="C152" t="s">
        <v>160</v>
      </c>
      <c r="D152" t="s">
        <v>19</v>
      </c>
      <c r="E152">
        <v>2</v>
      </c>
      <c r="F152">
        <v>3</v>
      </c>
      <c r="G152">
        <v>6</v>
      </c>
      <c r="H152">
        <v>5</v>
      </c>
      <c r="I152">
        <v>8</v>
      </c>
      <c r="J152">
        <f t="shared" si="16"/>
        <v>0.4</v>
      </c>
      <c r="K152">
        <f t="shared" si="19"/>
        <v>0.33333333333333331</v>
      </c>
      <c r="L152">
        <f t="shared" si="20"/>
        <v>0.54545454545454541</v>
      </c>
      <c r="M152" t="b">
        <f t="shared" si="14"/>
        <v>1</v>
      </c>
      <c r="N152" t="b">
        <f t="shared" si="15"/>
        <v>1</v>
      </c>
    </row>
    <row r="153" spans="1:14" x14ac:dyDescent="0.25">
      <c r="A153" t="s">
        <v>153</v>
      </c>
      <c r="B153" t="s">
        <v>38</v>
      </c>
      <c r="C153" t="s">
        <v>161</v>
      </c>
      <c r="D153" t="s">
        <v>21</v>
      </c>
      <c r="E153">
        <v>2</v>
      </c>
      <c r="F153">
        <v>2</v>
      </c>
      <c r="G153">
        <v>6</v>
      </c>
      <c r="H153">
        <v>4</v>
      </c>
      <c r="I153">
        <v>8</v>
      </c>
      <c r="J153">
        <f t="shared" si="16"/>
        <v>0.5</v>
      </c>
      <c r="K153">
        <f t="shared" si="19"/>
        <v>0.25</v>
      </c>
      <c r="L153">
        <f t="shared" si="20"/>
        <v>0.6</v>
      </c>
      <c r="M153" t="b">
        <f t="shared" si="14"/>
        <v>1</v>
      </c>
      <c r="N153" t="b">
        <f t="shared" si="15"/>
        <v>1</v>
      </c>
    </row>
    <row r="154" spans="1:14" x14ac:dyDescent="0.25">
      <c r="A154" t="s">
        <v>153</v>
      </c>
      <c r="B154" t="s">
        <v>38</v>
      </c>
      <c r="C154" t="s">
        <v>162</v>
      </c>
      <c r="D154" t="s">
        <v>23</v>
      </c>
      <c r="E154">
        <v>4</v>
      </c>
      <c r="F154">
        <v>3</v>
      </c>
      <c r="G154">
        <v>4</v>
      </c>
      <c r="H154">
        <v>7</v>
      </c>
      <c r="I154">
        <v>8</v>
      </c>
      <c r="J154">
        <f t="shared" si="16"/>
        <v>0.5714285714285714</v>
      </c>
      <c r="K154">
        <f t="shared" si="19"/>
        <v>0.42857142857142855</v>
      </c>
      <c r="L154">
        <f t="shared" si="20"/>
        <v>0.36363636363636365</v>
      </c>
      <c r="M154" t="b">
        <f t="shared" si="14"/>
        <v>1</v>
      </c>
      <c r="N154" t="b">
        <f t="shared" si="15"/>
        <v>1</v>
      </c>
    </row>
    <row r="155" spans="1:14" x14ac:dyDescent="0.25">
      <c r="A155" t="s">
        <v>163</v>
      </c>
      <c r="B155" t="s">
        <v>15</v>
      </c>
      <c r="C155" t="s">
        <v>164</v>
      </c>
      <c r="D155" t="s">
        <v>19</v>
      </c>
      <c r="E155">
        <v>3</v>
      </c>
      <c r="F155">
        <v>3</v>
      </c>
      <c r="G155">
        <v>3</v>
      </c>
      <c r="H155">
        <v>6</v>
      </c>
      <c r="I155">
        <v>6</v>
      </c>
      <c r="J155">
        <f t="shared" si="16"/>
        <v>0.5</v>
      </c>
      <c r="K155">
        <f t="shared" si="19"/>
        <v>0.5</v>
      </c>
      <c r="L155">
        <f t="shared" si="20"/>
        <v>0.33333333333333331</v>
      </c>
      <c r="M155" t="b">
        <f t="shared" si="14"/>
        <v>1</v>
      </c>
      <c r="N155" t="b">
        <f t="shared" si="15"/>
        <v>1</v>
      </c>
    </row>
    <row r="156" spans="1:14" x14ac:dyDescent="0.25">
      <c r="A156" t="s">
        <v>163</v>
      </c>
      <c r="B156" t="s">
        <v>15</v>
      </c>
      <c r="C156" t="s">
        <v>165</v>
      </c>
      <c r="D156" t="s">
        <v>21</v>
      </c>
      <c r="E156">
        <v>0</v>
      </c>
      <c r="F156">
        <v>3</v>
      </c>
      <c r="G156">
        <v>6</v>
      </c>
      <c r="H156">
        <v>3</v>
      </c>
      <c r="I156">
        <v>6</v>
      </c>
      <c r="J156">
        <f t="shared" si="16"/>
        <v>0</v>
      </c>
      <c r="K156">
        <f t="shared" si="19"/>
        <v>0.33333333333333331</v>
      </c>
      <c r="L156">
        <f t="shared" si="20"/>
        <v>0.66666666666666663</v>
      </c>
      <c r="M156" t="b">
        <f t="shared" si="14"/>
        <v>1</v>
      </c>
      <c r="N156" t="b">
        <f t="shared" si="15"/>
        <v>1</v>
      </c>
    </row>
    <row r="157" spans="1:14" x14ac:dyDescent="0.25">
      <c r="A157" t="s">
        <v>163</v>
      </c>
      <c r="B157" t="s">
        <v>15</v>
      </c>
      <c r="C157" t="s">
        <v>166</v>
      </c>
      <c r="D157" t="s">
        <v>23</v>
      </c>
      <c r="E157">
        <v>3</v>
      </c>
      <c r="F157">
        <v>5</v>
      </c>
      <c r="G157">
        <v>3</v>
      </c>
      <c r="H157">
        <v>8</v>
      </c>
      <c r="I157">
        <v>6</v>
      </c>
      <c r="J157">
        <f t="shared" si="16"/>
        <v>0.375</v>
      </c>
      <c r="K157">
        <f t="shared" si="19"/>
        <v>0.625</v>
      </c>
      <c r="L157">
        <f t="shared" si="20"/>
        <v>0.27272727272727271</v>
      </c>
      <c r="M157" t="b">
        <f t="shared" si="14"/>
        <v>1</v>
      </c>
      <c r="N157" t="b">
        <f t="shared" si="15"/>
        <v>1</v>
      </c>
    </row>
    <row r="158" spans="1:14" x14ac:dyDescent="0.25">
      <c r="A158" t="s">
        <v>163</v>
      </c>
      <c r="B158" t="s">
        <v>25</v>
      </c>
      <c r="C158" t="s">
        <v>167</v>
      </c>
      <c r="D158" t="s">
        <v>19</v>
      </c>
      <c r="E158">
        <v>3</v>
      </c>
      <c r="F158">
        <v>5</v>
      </c>
      <c r="G158">
        <v>3</v>
      </c>
      <c r="H158">
        <v>8</v>
      </c>
      <c r="I158">
        <v>6</v>
      </c>
      <c r="J158">
        <f t="shared" si="16"/>
        <v>0.375</v>
      </c>
      <c r="K158">
        <f t="shared" si="19"/>
        <v>0.625</v>
      </c>
      <c r="L158">
        <f t="shared" si="20"/>
        <v>0.27272727272727271</v>
      </c>
      <c r="M158" t="b">
        <f t="shared" si="14"/>
        <v>1</v>
      </c>
      <c r="N158" t="b">
        <f t="shared" si="15"/>
        <v>1</v>
      </c>
    </row>
    <row r="159" spans="1:14" x14ac:dyDescent="0.25">
      <c r="A159" t="s">
        <v>163</v>
      </c>
      <c r="B159" t="s">
        <v>25</v>
      </c>
      <c r="C159" t="s">
        <v>168</v>
      </c>
      <c r="D159" t="s">
        <v>21</v>
      </c>
      <c r="E159">
        <v>3</v>
      </c>
      <c r="F159">
        <v>1</v>
      </c>
      <c r="G159">
        <v>3</v>
      </c>
      <c r="H159">
        <v>4</v>
      </c>
      <c r="I159">
        <v>6</v>
      </c>
      <c r="J159">
        <f t="shared" si="16"/>
        <v>0.75</v>
      </c>
      <c r="K159">
        <f t="shared" si="19"/>
        <v>0.25</v>
      </c>
      <c r="L159">
        <f t="shared" si="20"/>
        <v>0.42857142857142855</v>
      </c>
      <c r="M159" t="b">
        <f t="shared" si="14"/>
        <v>1</v>
      </c>
      <c r="N159" t="b">
        <f t="shared" si="15"/>
        <v>1</v>
      </c>
    </row>
    <row r="160" spans="1:14" x14ac:dyDescent="0.25">
      <c r="A160" t="s">
        <v>163</v>
      </c>
      <c r="B160" t="s">
        <v>25</v>
      </c>
      <c r="C160" t="s">
        <v>169</v>
      </c>
      <c r="D160" t="s">
        <v>23</v>
      </c>
      <c r="E160">
        <v>3</v>
      </c>
      <c r="F160">
        <v>3</v>
      </c>
      <c r="G160">
        <v>3</v>
      </c>
      <c r="H160">
        <v>6</v>
      </c>
      <c r="I160">
        <v>6</v>
      </c>
      <c r="J160">
        <f t="shared" si="16"/>
        <v>0.5</v>
      </c>
      <c r="K160">
        <f t="shared" si="19"/>
        <v>0.5</v>
      </c>
      <c r="L160">
        <f t="shared" si="20"/>
        <v>0.33333333333333331</v>
      </c>
      <c r="M160" t="b">
        <f t="shared" si="14"/>
        <v>1</v>
      </c>
      <c r="N160" t="b">
        <f t="shared" si="15"/>
        <v>1</v>
      </c>
    </row>
    <row r="161" spans="1:14" x14ac:dyDescent="0.25">
      <c r="A161" t="s">
        <v>163</v>
      </c>
      <c r="B161" t="s">
        <v>38</v>
      </c>
      <c r="C161" t="s">
        <v>170</v>
      </c>
      <c r="D161" t="s">
        <v>19</v>
      </c>
      <c r="E161">
        <v>3</v>
      </c>
      <c r="F161">
        <v>3</v>
      </c>
      <c r="G161">
        <v>3</v>
      </c>
      <c r="H161">
        <v>6</v>
      </c>
      <c r="I161">
        <v>6</v>
      </c>
      <c r="J161">
        <f t="shared" si="16"/>
        <v>0.5</v>
      </c>
      <c r="K161">
        <f t="shared" si="19"/>
        <v>0.5</v>
      </c>
      <c r="L161">
        <f t="shared" si="20"/>
        <v>0.33333333333333331</v>
      </c>
      <c r="M161" t="b">
        <f t="shared" si="14"/>
        <v>1</v>
      </c>
      <c r="N161" t="b">
        <f t="shared" si="15"/>
        <v>1</v>
      </c>
    </row>
    <row r="162" spans="1:14" x14ac:dyDescent="0.25">
      <c r="A162" t="s">
        <v>163</v>
      </c>
      <c r="B162" t="s">
        <v>38</v>
      </c>
      <c r="C162" t="s">
        <v>171</v>
      </c>
      <c r="D162" t="s">
        <v>21</v>
      </c>
      <c r="E162">
        <v>0</v>
      </c>
      <c r="F162">
        <v>4</v>
      </c>
      <c r="G162">
        <v>6</v>
      </c>
      <c r="H162">
        <v>4</v>
      </c>
      <c r="I162">
        <v>6</v>
      </c>
      <c r="J162">
        <f t="shared" si="16"/>
        <v>0</v>
      </c>
      <c r="K162">
        <f t="shared" si="19"/>
        <v>0.4</v>
      </c>
      <c r="L162">
        <f t="shared" si="20"/>
        <v>0.6</v>
      </c>
      <c r="M162" t="b">
        <f t="shared" si="14"/>
        <v>1</v>
      </c>
      <c r="N162" t="b">
        <f t="shared" si="15"/>
        <v>1</v>
      </c>
    </row>
    <row r="163" spans="1:14" x14ac:dyDescent="0.25">
      <c r="A163" t="s">
        <v>163</v>
      </c>
      <c r="B163" t="s">
        <v>38</v>
      </c>
      <c r="C163" t="s">
        <v>172</v>
      </c>
      <c r="D163" t="s">
        <v>23</v>
      </c>
      <c r="E163">
        <v>2</v>
      </c>
      <c r="F163">
        <v>4</v>
      </c>
      <c r="G163">
        <v>4</v>
      </c>
      <c r="H163">
        <v>6</v>
      </c>
      <c r="I163">
        <v>6</v>
      </c>
      <c r="J163">
        <f t="shared" si="16"/>
        <v>0.33333333333333331</v>
      </c>
      <c r="K163">
        <f t="shared" si="19"/>
        <v>0.5</v>
      </c>
      <c r="L163">
        <f t="shared" si="20"/>
        <v>0.4</v>
      </c>
      <c r="M163" t="b">
        <f t="shared" si="14"/>
        <v>1</v>
      </c>
      <c r="N163" t="b">
        <f t="shared" si="15"/>
        <v>1</v>
      </c>
    </row>
    <row r="164" spans="1:14" x14ac:dyDescent="0.25">
      <c r="A164" t="s">
        <v>173</v>
      </c>
      <c r="B164" t="s">
        <v>15</v>
      </c>
      <c r="C164" t="s">
        <v>174</v>
      </c>
      <c r="D164" t="s">
        <v>19</v>
      </c>
      <c r="E164">
        <v>2</v>
      </c>
      <c r="F164">
        <v>3</v>
      </c>
      <c r="G164">
        <v>3</v>
      </c>
      <c r="H164">
        <v>5</v>
      </c>
      <c r="I164">
        <v>5</v>
      </c>
      <c r="J164">
        <f t="shared" si="16"/>
        <v>0.4</v>
      </c>
      <c r="K164">
        <f t="shared" si="19"/>
        <v>0.5</v>
      </c>
      <c r="L164">
        <f t="shared" si="20"/>
        <v>0.375</v>
      </c>
      <c r="M164" t="b">
        <f t="shared" si="14"/>
        <v>1</v>
      </c>
      <c r="N164" t="b">
        <f t="shared" si="15"/>
        <v>1</v>
      </c>
    </row>
    <row r="165" spans="1:14" x14ac:dyDescent="0.25">
      <c r="A165" t="s">
        <v>173</v>
      </c>
      <c r="B165" t="s">
        <v>15</v>
      </c>
      <c r="C165" t="s">
        <v>175</v>
      </c>
      <c r="D165" t="s">
        <v>21</v>
      </c>
      <c r="E165">
        <v>2</v>
      </c>
      <c r="F165">
        <v>1</v>
      </c>
      <c r="G165">
        <v>3</v>
      </c>
      <c r="H165">
        <v>3</v>
      </c>
      <c r="I165">
        <v>5</v>
      </c>
      <c r="J165">
        <f t="shared" si="16"/>
        <v>0.66666666666666663</v>
      </c>
      <c r="K165">
        <f t="shared" si="19"/>
        <v>0.25</v>
      </c>
      <c r="L165">
        <f t="shared" si="20"/>
        <v>0.5</v>
      </c>
      <c r="M165" t="b">
        <f t="shared" si="14"/>
        <v>1</v>
      </c>
      <c r="N165" t="b">
        <f t="shared" si="15"/>
        <v>1</v>
      </c>
    </row>
    <row r="166" spans="1:14" x14ac:dyDescent="0.25">
      <c r="A166" t="s">
        <v>173</v>
      </c>
      <c r="B166" t="s">
        <v>15</v>
      </c>
      <c r="C166" t="s">
        <v>176</v>
      </c>
      <c r="D166" t="s">
        <v>23</v>
      </c>
      <c r="E166">
        <v>2</v>
      </c>
      <c r="F166">
        <v>3</v>
      </c>
      <c r="G166">
        <v>3</v>
      </c>
      <c r="H166">
        <v>5</v>
      </c>
      <c r="I166">
        <v>5</v>
      </c>
      <c r="J166">
        <f t="shared" si="16"/>
        <v>0.4</v>
      </c>
      <c r="K166">
        <f t="shared" si="19"/>
        <v>0.5</v>
      </c>
      <c r="L166">
        <f t="shared" si="20"/>
        <v>0.375</v>
      </c>
      <c r="M166" t="b">
        <f t="shared" si="14"/>
        <v>1</v>
      </c>
      <c r="N166" t="b">
        <f t="shared" si="15"/>
        <v>1</v>
      </c>
    </row>
    <row r="167" spans="1:14" x14ac:dyDescent="0.25">
      <c r="A167" t="s">
        <v>173</v>
      </c>
      <c r="B167" t="s">
        <v>25</v>
      </c>
      <c r="C167" t="s">
        <v>177</v>
      </c>
      <c r="D167" t="s">
        <v>19</v>
      </c>
      <c r="E167">
        <v>2</v>
      </c>
      <c r="F167">
        <v>6</v>
      </c>
      <c r="G167">
        <v>3</v>
      </c>
      <c r="H167">
        <v>8</v>
      </c>
      <c r="I167">
        <v>5</v>
      </c>
      <c r="J167">
        <f t="shared" si="16"/>
        <v>0.25</v>
      </c>
      <c r="K167">
        <f t="shared" si="19"/>
        <v>0.66666666666666663</v>
      </c>
      <c r="L167">
        <f t="shared" si="20"/>
        <v>0.27272727272727271</v>
      </c>
      <c r="M167" t="b">
        <f t="shared" si="14"/>
        <v>1</v>
      </c>
      <c r="N167" t="b">
        <f t="shared" si="15"/>
        <v>1</v>
      </c>
    </row>
    <row r="168" spans="1:14" x14ac:dyDescent="0.25">
      <c r="A168" t="s">
        <v>173</v>
      </c>
      <c r="B168" t="s">
        <v>25</v>
      </c>
      <c r="C168" t="s">
        <v>178</v>
      </c>
      <c r="D168" t="s">
        <v>21</v>
      </c>
      <c r="E168">
        <v>2</v>
      </c>
      <c r="F168">
        <v>2</v>
      </c>
      <c r="G168">
        <v>3</v>
      </c>
      <c r="H168">
        <v>4</v>
      </c>
      <c r="I168">
        <v>5</v>
      </c>
      <c r="J168">
        <f t="shared" si="16"/>
        <v>0.5</v>
      </c>
      <c r="K168">
        <f t="shared" si="19"/>
        <v>0.4</v>
      </c>
      <c r="L168">
        <f t="shared" si="20"/>
        <v>0.42857142857142855</v>
      </c>
      <c r="M168" t="b">
        <f t="shared" si="14"/>
        <v>1</v>
      </c>
      <c r="N168" t="b">
        <f t="shared" si="15"/>
        <v>1</v>
      </c>
    </row>
    <row r="169" spans="1:14" x14ac:dyDescent="0.25">
      <c r="A169" t="s">
        <v>173</v>
      </c>
      <c r="B169" t="s">
        <v>25</v>
      </c>
      <c r="C169" t="s">
        <v>179</v>
      </c>
      <c r="D169" t="s">
        <v>23</v>
      </c>
      <c r="E169">
        <v>2</v>
      </c>
      <c r="F169">
        <v>4</v>
      </c>
      <c r="G169">
        <v>3</v>
      </c>
      <c r="H169">
        <v>6</v>
      </c>
      <c r="I169">
        <v>5</v>
      </c>
      <c r="J169">
        <f t="shared" si="16"/>
        <v>0.33333333333333331</v>
      </c>
      <c r="K169">
        <f t="shared" si="19"/>
        <v>0.5714285714285714</v>
      </c>
      <c r="L169">
        <f t="shared" si="20"/>
        <v>0.33333333333333331</v>
      </c>
      <c r="M169" t="b">
        <f t="shared" ref="M169:M232" si="21">H169=(E169+F169)</f>
        <v>1</v>
      </c>
      <c r="N169" t="b">
        <f t="shared" ref="N169:N232" si="22">I169=(E169+G169)</f>
        <v>1</v>
      </c>
    </row>
    <row r="170" spans="1:14" x14ac:dyDescent="0.25">
      <c r="A170" t="s">
        <v>173</v>
      </c>
      <c r="B170" t="s">
        <v>38</v>
      </c>
      <c r="C170" t="s">
        <v>180</v>
      </c>
      <c r="D170" t="s">
        <v>19</v>
      </c>
      <c r="E170">
        <v>1</v>
      </c>
      <c r="F170">
        <v>5</v>
      </c>
      <c r="G170">
        <v>4</v>
      </c>
      <c r="H170">
        <v>6</v>
      </c>
      <c r="I170">
        <v>5</v>
      </c>
      <c r="J170">
        <f t="shared" si="16"/>
        <v>0.16666666666666666</v>
      </c>
      <c r="K170">
        <f t="shared" si="19"/>
        <v>0.55555555555555558</v>
      </c>
      <c r="L170">
        <f t="shared" si="20"/>
        <v>0.4</v>
      </c>
      <c r="M170" t="b">
        <f t="shared" si="21"/>
        <v>1</v>
      </c>
      <c r="N170" t="b">
        <f t="shared" si="22"/>
        <v>1</v>
      </c>
    </row>
    <row r="171" spans="1:14" x14ac:dyDescent="0.25">
      <c r="A171" t="s">
        <v>173</v>
      </c>
      <c r="B171" t="s">
        <v>38</v>
      </c>
      <c r="C171" t="s">
        <v>181</v>
      </c>
      <c r="D171" t="s">
        <v>21</v>
      </c>
      <c r="E171">
        <v>2</v>
      </c>
      <c r="F171">
        <v>2</v>
      </c>
      <c r="G171">
        <v>3</v>
      </c>
      <c r="H171">
        <v>4</v>
      </c>
      <c r="I171">
        <v>5</v>
      </c>
      <c r="J171">
        <f t="shared" si="16"/>
        <v>0.5</v>
      </c>
      <c r="K171">
        <f t="shared" si="19"/>
        <v>0.4</v>
      </c>
      <c r="L171">
        <f t="shared" si="20"/>
        <v>0.42857142857142855</v>
      </c>
      <c r="M171" t="b">
        <f t="shared" si="21"/>
        <v>1</v>
      </c>
      <c r="N171" t="b">
        <f t="shared" si="22"/>
        <v>1</v>
      </c>
    </row>
    <row r="172" spans="1:14" x14ac:dyDescent="0.25">
      <c r="A172" t="s">
        <v>173</v>
      </c>
      <c r="B172" t="s">
        <v>38</v>
      </c>
      <c r="C172" t="s">
        <v>182</v>
      </c>
      <c r="D172" t="s">
        <v>23</v>
      </c>
      <c r="E172">
        <v>2</v>
      </c>
      <c r="F172">
        <v>5</v>
      </c>
      <c r="G172">
        <v>3</v>
      </c>
      <c r="H172">
        <v>7</v>
      </c>
      <c r="I172">
        <v>5</v>
      </c>
      <c r="J172">
        <f t="shared" si="16"/>
        <v>0.2857142857142857</v>
      </c>
      <c r="K172">
        <f t="shared" si="19"/>
        <v>0.625</v>
      </c>
      <c r="L172">
        <f t="shared" si="20"/>
        <v>0.3</v>
      </c>
      <c r="M172" t="b">
        <f t="shared" si="21"/>
        <v>1</v>
      </c>
      <c r="N172" t="b">
        <f t="shared" si="22"/>
        <v>1</v>
      </c>
    </row>
    <row r="173" spans="1:14" x14ac:dyDescent="0.25">
      <c r="A173" t="s">
        <v>183</v>
      </c>
      <c r="B173" t="s">
        <v>15</v>
      </c>
      <c r="C173" t="s">
        <v>184</v>
      </c>
      <c r="D173" t="s">
        <v>19</v>
      </c>
      <c r="E173">
        <v>2</v>
      </c>
      <c r="F173">
        <v>3</v>
      </c>
      <c r="G173">
        <v>2</v>
      </c>
      <c r="H173">
        <v>5</v>
      </c>
      <c r="I173">
        <v>4</v>
      </c>
      <c r="J173">
        <f t="shared" si="16"/>
        <v>0.4</v>
      </c>
      <c r="K173">
        <f t="shared" si="19"/>
        <v>0.6</v>
      </c>
      <c r="L173">
        <f t="shared" si="20"/>
        <v>0.2857142857142857</v>
      </c>
      <c r="M173" t="b">
        <f t="shared" si="21"/>
        <v>1</v>
      </c>
      <c r="N173" t="b">
        <f t="shared" si="22"/>
        <v>1</v>
      </c>
    </row>
    <row r="174" spans="1:14" x14ac:dyDescent="0.25">
      <c r="A174" t="s">
        <v>183</v>
      </c>
      <c r="B174" t="s">
        <v>15</v>
      </c>
      <c r="C174" t="s">
        <v>185</v>
      </c>
      <c r="D174" t="s">
        <v>21</v>
      </c>
      <c r="E174">
        <v>1</v>
      </c>
      <c r="F174">
        <v>3</v>
      </c>
      <c r="G174">
        <v>3</v>
      </c>
      <c r="H174">
        <v>4</v>
      </c>
      <c r="I174">
        <v>4</v>
      </c>
      <c r="J174">
        <f t="shared" si="16"/>
        <v>0.25</v>
      </c>
      <c r="K174">
        <f t="shared" si="19"/>
        <v>0.5</v>
      </c>
      <c r="L174">
        <f t="shared" si="20"/>
        <v>0.42857142857142855</v>
      </c>
      <c r="M174" t="b">
        <f t="shared" si="21"/>
        <v>1</v>
      </c>
      <c r="N174" t="b">
        <f t="shared" si="22"/>
        <v>1</v>
      </c>
    </row>
    <row r="175" spans="1:14" x14ac:dyDescent="0.25">
      <c r="A175" t="s">
        <v>183</v>
      </c>
      <c r="B175" t="s">
        <v>15</v>
      </c>
      <c r="C175" t="s">
        <v>186</v>
      </c>
      <c r="D175" t="s">
        <v>23</v>
      </c>
      <c r="E175">
        <v>2</v>
      </c>
      <c r="F175">
        <v>4</v>
      </c>
      <c r="G175">
        <v>2</v>
      </c>
      <c r="H175">
        <v>6</v>
      </c>
      <c r="I175">
        <v>4</v>
      </c>
      <c r="J175">
        <f t="shared" si="16"/>
        <v>0.33333333333333331</v>
      </c>
      <c r="K175">
        <f t="shared" si="19"/>
        <v>0.66666666666666663</v>
      </c>
      <c r="L175">
        <f t="shared" si="20"/>
        <v>0.25</v>
      </c>
      <c r="M175" t="b">
        <f t="shared" si="21"/>
        <v>1</v>
      </c>
      <c r="N175" t="b">
        <f t="shared" si="22"/>
        <v>1</v>
      </c>
    </row>
    <row r="176" spans="1:14" x14ac:dyDescent="0.25">
      <c r="A176" t="s">
        <v>183</v>
      </c>
      <c r="B176" t="s">
        <v>25</v>
      </c>
      <c r="C176" t="s">
        <v>187</v>
      </c>
      <c r="D176" t="s">
        <v>19</v>
      </c>
      <c r="E176">
        <v>4</v>
      </c>
      <c r="F176">
        <v>6</v>
      </c>
      <c r="G176">
        <v>0</v>
      </c>
      <c r="H176">
        <v>10</v>
      </c>
      <c r="I176">
        <v>4</v>
      </c>
      <c r="J176">
        <f t="shared" si="16"/>
        <v>0.4</v>
      </c>
      <c r="K176">
        <f t="shared" si="19"/>
        <v>1</v>
      </c>
      <c r="L176">
        <f t="shared" si="20"/>
        <v>0</v>
      </c>
      <c r="M176" t="b">
        <f t="shared" si="21"/>
        <v>1</v>
      </c>
      <c r="N176" t="b">
        <f t="shared" si="22"/>
        <v>1</v>
      </c>
    </row>
    <row r="177" spans="1:14" x14ac:dyDescent="0.25">
      <c r="A177" t="s">
        <v>183</v>
      </c>
      <c r="B177" t="s">
        <v>25</v>
      </c>
      <c r="C177" t="s">
        <v>188</v>
      </c>
      <c r="D177" t="s">
        <v>21</v>
      </c>
      <c r="E177">
        <v>4</v>
      </c>
      <c r="F177">
        <v>1</v>
      </c>
      <c r="G177">
        <v>0</v>
      </c>
      <c r="H177">
        <v>5</v>
      </c>
      <c r="I177">
        <v>4</v>
      </c>
      <c r="J177">
        <f t="shared" si="16"/>
        <v>0.8</v>
      </c>
      <c r="K177">
        <f t="shared" si="19"/>
        <v>1</v>
      </c>
      <c r="L177">
        <f t="shared" si="20"/>
        <v>0</v>
      </c>
      <c r="M177" t="b">
        <f t="shared" si="21"/>
        <v>1</v>
      </c>
      <c r="N177" t="b">
        <f t="shared" si="22"/>
        <v>1</v>
      </c>
    </row>
    <row r="178" spans="1:14" x14ac:dyDescent="0.25">
      <c r="A178" t="s">
        <v>183</v>
      </c>
      <c r="B178" t="s">
        <v>25</v>
      </c>
      <c r="C178" t="s">
        <v>189</v>
      </c>
      <c r="D178" t="s">
        <v>23</v>
      </c>
      <c r="E178">
        <v>4</v>
      </c>
      <c r="F178">
        <v>2</v>
      </c>
      <c r="G178">
        <v>0</v>
      </c>
      <c r="H178">
        <v>6</v>
      </c>
      <c r="I178">
        <v>4</v>
      </c>
      <c r="J178">
        <f t="shared" si="16"/>
        <v>0.66666666666666663</v>
      </c>
      <c r="K178">
        <f t="shared" ref="K178:K209" si="23">IFERROR(F178/(F178+G178),"")</f>
        <v>1</v>
      </c>
      <c r="L178">
        <f t="shared" ref="L178:L209" si="24">IFERROR(G178/(G178+H178),"")</f>
        <v>0</v>
      </c>
      <c r="M178" t="b">
        <f t="shared" si="21"/>
        <v>1</v>
      </c>
      <c r="N178" t="b">
        <f t="shared" si="22"/>
        <v>1</v>
      </c>
    </row>
    <row r="179" spans="1:14" x14ac:dyDescent="0.25">
      <c r="A179" t="s">
        <v>183</v>
      </c>
      <c r="B179" t="s">
        <v>38</v>
      </c>
      <c r="C179" t="s">
        <v>190</v>
      </c>
      <c r="D179" t="s">
        <v>19</v>
      </c>
      <c r="E179">
        <v>0</v>
      </c>
      <c r="F179">
        <v>6</v>
      </c>
      <c r="G179">
        <v>4</v>
      </c>
      <c r="H179">
        <v>6</v>
      </c>
      <c r="I179">
        <v>4</v>
      </c>
      <c r="J179">
        <f t="shared" si="16"/>
        <v>0</v>
      </c>
      <c r="K179">
        <f t="shared" si="23"/>
        <v>0.6</v>
      </c>
      <c r="L179">
        <f t="shared" si="24"/>
        <v>0.4</v>
      </c>
      <c r="M179" t="b">
        <f t="shared" si="21"/>
        <v>1</v>
      </c>
      <c r="N179" t="b">
        <f t="shared" si="22"/>
        <v>1</v>
      </c>
    </row>
    <row r="180" spans="1:14" x14ac:dyDescent="0.25">
      <c r="A180" t="s">
        <v>183</v>
      </c>
      <c r="B180" t="s">
        <v>38</v>
      </c>
      <c r="C180" t="s">
        <v>191</v>
      </c>
      <c r="D180" t="s">
        <v>21</v>
      </c>
      <c r="E180">
        <v>2</v>
      </c>
      <c r="F180">
        <v>3</v>
      </c>
      <c r="G180">
        <v>2</v>
      </c>
      <c r="H180">
        <v>5</v>
      </c>
      <c r="I180">
        <v>4</v>
      </c>
      <c r="J180">
        <f t="shared" si="16"/>
        <v>0.4</v>
      </c>
      <c r="K180">
        <f t="shared" si="23"/>
        <v>0.6</v>
      </c>
      <c r="L180">
        <f t="shared" si="24"/>
        <v>0.2857142857142857</v>
      </c>
      <c r="M180" t="b">
        <f t="shared" si="21"/>
        <v>1</v>
      </c>
      <c r="N180" t="b">
        <f t="shared" si="22"/>
        <v>1</v>
      </c>
    </row>
    <row r="181" spans="1:14" x14ac:dyDescent="0.25">
      <c r="A181" t="s">
        <v>183</v>
      </c>
      <c r="B181" t="s">
        <v>38</v>
      </c>
      <c r="C181" t="s">
        <v>192</v>
      </c>
      <c r="D181" t="s">
        <v>23</v>
      </c>
      <c r="E181">
        <v>3</v>
      </c>
      <c r="F181">
        <v>6</v>
      </c>
      <c r="G181">
        <v>1</v>
      </c>
      <c r="H181">
        <v>9</v>
      </c>
      <c r="I181">
        <v>4</v>
      </c>
      <c r="J181">
        <f t="shared" si="16"/>
        <v>0.33333333333333331</v>
      </c>
      <c r="K181">
        <f t="shared" si="23"/>
        <v>0.8571428571428571</v>
      </c>
      <c r="L181">
        <f t="shared" si="24"/>
        <v>0.1</v>
      </c>
      <c r="M181" t="b">
        <f t="shared" si="21"/>
        <v>1</v>
      </c>
      <c r="N181" t="b">
        <f t="shared" si="22"/>
        <v>1</v>
      </c>
    </row>
    <row r="182" spans="1:14" x14ac:dyDescent="0.25">
      <c r="A182" t="s">
        <v>193</v>
      </c>
      <c r="B182" t="s">
        <v>15</v>
      </c>
      <c r="C182" t="s">
        <v>194</v>
      </c>
      <c r="D182" t="s">
        <v>17</v>
      </c>
      <c r="E182">
        <v>0</v>
      </c>
      <c r="F182">
        <v>5</v>
      </c>
      <c r="G182">
        <v>4</v>
      </c>
      <c r="H182">
        <v>5</v>
      </c>
      <c r="I182">
        <v>4</v>
      </c>
      <c r="J182">
        <f t="shared" si="16"/>
        <v>0</v>
      </c>
      <c r="K182">
        <f t="shared" si="23"/>
        <v>0.55555555555555558</v>
      </c>
      <c r="L182">
        <f t="shared" si="24"/>
        <v>0.44444444444444442</v>
      </c>
      <c r="M182" t="b">
        <f t="shared" si="21"/>
        <v>1</v>
      </c>
      <c r="N182" t="b">
        <f t="shared" si="22"/>
        <v>1</v>
      </c>
    </row>
    <row r="183" spans="1:14" x14ac:dyDescent="0.25">
      <c r="A183" t="s">
        <v>193</v>
      </c>
      <c r="B183" t="s">
        <v>15</v>
      </c>
      <c r="C183" t="s">
        <v>195</v>
      </c>
      <c r="D183" t="s">
        <v>19</v>
      </c>
      <c r="E183">
        <v>1</v>
      </c>
      <c r="F183">
        <v>7</v>
      </c>
      <c r="G183">
        <v>3</v>
      </c>
      <c r="H183">
        <v>8</v>
      </c>
      <c r="I183">
        <v>4</v>
      </c>
      <c r="J183">
        <f t="shared" si="16"/>
        <v>0.125</v>
      </c>
      <c r="K183">
        <f t="shared" si="23"/>
        <v>0.7</v>
      </c>
      <c r="L183">
        <f t="shared" si="24"/>
        <v>0.27272727272727271</v>
      </c>
      <c r="M183" t="b">
        <f t="shared" si="21"/>
        <v>1</v>
      </c>
      <c r="N183" t="b">
        <f t="shared" si="22"/>
        <v>1</v>
      </c>
    </row>
    <row r="184" spans="1:14" x14ac:dyDescent="0.25">
      <c r="A184" t="s">
        <v>193</v>
      </c>
      <c r="B184" t="s">
        <v>15</v>
      </c>
      <c r="C184" t="s">
        <v>196</v>
      </c>
      <c r="D184" t="s">
        <v>21</v>
      </c>
      <c r="E184">
        <v>0</v>
      </c>
      <c r="F184">
        <v>3</v>
      </c>
      <c r="G184">
        <v>4</v>
      </c>
      <c r="H184">
        <v>3</v>
      </c>
      <c r="I184">
        <v>4</v>
      </c>
      <c r="J184">
        <f t="shared" si="16"/>
        <v>0</v>
      </c>
      <c r="K184">
        <f t="shared" si="23"/>
        <v>0.42857142857142855</v>
      </c>
      <c r="L184">
        <f t="shared" si="24"/>
        <v>0.5714285714285714</v>
      </c>
      <c r="M184" t="b">
        <f t="shared" si="21"/>
        <v>1</v>
      </c>
      <c r="N184" t="b">
        <f t="shared" si="22"/>
        <v>1</v>
      </c>
    </row>
    <row r="185" spans="1:14" x14ac:dyDescent="0.25">
      <c r="A185" t="s">
        <v>193</v>
      </c>
      <c r="B185" t="s">
        <v>15</v>
      </c>
      <c r="C185" t="s">
        <v>197</v>
      </c>
      <c r="D185" t="s">
        <v>23</v>
      </c>
      <c r="E185">
        <v>0</v>
      </c>
      <c r="F185">
        <v>7</v>
      </c>
      <c r="G185">
        <v>4</v>
      </c>
      <c r="H185">
        <v>7</v>
      </c>
      <c r="I185">
        <v>4</v>
      </c>
      <c r="J185">
        <f t="shared" si="16"/>
        <v>0</v>
      </c>
      <c r="K185">
        <f t="shared" si="23"/>
        <v>0.63636363636363635</v>
      </c>
      <c r="L185">
        <f t="shared" si="24"/>
        <v>0.36363636363636365</v>
      </c>
      <c r="M185" t="b">
        <f t="shared" si="21"/>
        <v>1</v>
      </c>
      <c r="N185" t="b">
        <f t="shared" si="22"/>
        <v>1</v>
      </c>
    </row>
    <row r="186" spans="1:14" x14ac:dyDescent="0.25">
      <c r="A186" t="s">
        <v>193</v>
      </c>
      <c r="B186" t="s">
        <v>25</v>
      </c>
      <c r="C186" t="s">
        <v>198</v>
      </c>
      <c r="D186" t="s">
        <v>17</v>
      </c>
      <c r="E186">
        <v>1</v>
      </c>
      <c r="F186">
        <v>9</v>
      </c>
      <c r="G186">
        <v>3</v>
      </c>
      <c r="H186">
        <v>10</v>
      </c>
      <c r="I186">
        <v>4</v>
      </c>
      <c r="J186">
        <f t="shared" si="16"/>
        <v>0.1</v>
      </c>
      <c r="K186">
        <f t="shared" si="23"/>
        <v>0.75</v>
      </c>
      <c r="L186">
        <f t="shared" si="24"/>
        <v>0.23076923076923078</v>
      </c>
      <c r="M186" t="b">
        <f t="shared" si="21"/>
        <v>1</v>
      </c>
      <c r="N186" t="b">
        <f t="shared" si="22"/>
        <v>1</v>
      </c>
    </row>
    <row r="187" spans="1:14" x14ac:dyDescent="0.25">
      <c r="A187" t="s">
        <v>193</v>
      </c>
      <c r="B187" t="s">
        <v>25</v>
      </c>
      <c r="C187" t="s">
        <v>199</v>
      </c>
      <c r="D187" t="s">
        <v>19</v>
      </c>
      <c r="E187">
        <v>2</v>
      </c>
      <c r="F187">
        <v>6</v>
      </c>
      <c r="G187">
        <v>2</v>
      </c>
      <c r="H187">
        <v>8</v>
      </c>
      <c r="I187">
        <v>4</v>
      </c>
      <c r="J187">
        <f t="shared" si="16"/>
        <v>0.25</v>
      </c>
      <c r="K187">
        <f t="shared" si="23"/>
        <v>0.75</v>
      </c>
      <c r="L187">
        <f t="shared" si="24"/>
        <v>0.2</v>
      </c>
      <c r="M187" t="b">
        <f t="shared" si="21"/>
        <v>1</v>
      </c>
      <c r="N187" t="b">
        <f t="shared" si="22"/>
        <v>1</v>
      </c>
    </row>
    <row r="188" spans="1:14" x14ac:dyDescent="0.25">
      <c r="A188" t="s">
        <v>193</v>
      </c>
      <c r="B188" t="s">
        <v>25</v>
      </c>
      <c r="C188" t="s">
        <v>200</v>
      </c>
      <c r="D188" t="s">
        <v>21</v>
      </c>
      <c r="E188">
        <v>1</v>
      </c>
      <c r="F188">
        <v>4</v>
      </c>
      <c r="G188">
        <v>3</v>
      </c>
      <c r="H188">
        <v>5</v>
      </c>
      <c r="I188">
        <v>4</v>
      </c>
      <c r="J188">
        <f t="shared" si="16"/>
        <v>0.2</v>
      </c>
      <c r="K188">
        <f t="shared" si="23"/>
        <v>0.5714285714285714</v>
      </c>
      <c r="L188">
        <f t="shared" si="24"/>
        <v>0.375</v>
      </c>
      <c r="M188" t="b">
        <f t="shared" si="21"/>
        <v>1</v>
      </c>
      <c r="N188" t="b">
        <f t="shared" si="22"/>
        <v>1</v>
      </c>
    </row>
    <row r="189" spans="1:14" x14ac:dyDescent="0.25">
      <c r="A189" t="s">
        <v>193</v>
      </c>
      <c r="B189" t="s">
        <v>25</v>
      </c>
      <c r="C189" t="s">
        <v>201</v>
      </c>
      <c r="D189" t="s">
        <v>23</v>
      </c>
      <c r="E189">
        <v>2</v>
      </c>
      <c r="F189">
        <v>7</v>
      </c>
      <c r="G189">
        <v>2</v>
      </c>
      <c r="H189">
        <v>9</v>
      </c>
      <c r="I189">
        <v>4</v>
      </c>
      <c r="J189">
        <f t="shared" si="16"/>
        <v>0.22222222222222221</v>
      </c>
      <c r="K189">
        <f t="shared" si="23"/>
        <v>0.77777777777777779</v>
      </c>
      <c r="L189">
        <f t="shared" si="24"/>
        <v>0.18181818181818182</v>
      </c>
      <c r="M189" t="b">
        <f t="shared" si="21"/>
        <v>1</v>
      </c>
      <c r="N189" t="b">
        <f t="shared" si="22"/>
        <v>1</v>
      </c>
    </row>
    <row r="190" spans="1:14" x14ac:dyDescent="0.25">
      <c r="A190" t="s">
        <v>193</v>
      </c>
      <c r="B190" t="s">
        <v>38</v>
      </c>
      <c r="C190" t="s">
        <v>202</v>
      </c>
      <c r="D190" t="s">
        <v>17</v>
      </c>
      <c r="E190">
        <v>1</v>
      </c>
      <c r="F190">
        <v>5</v>
      </c>
      <c r="G190">
        <v>3</v>
      </c>
      <c r="H190">
        <v>6</v>
      </c>
      <c r="I190">
        <v>4</v>
      </c>
      <c r="J190">
        <f t="shared" si="16"/>
        <v>0.16666666666666666</v>
      </c>
      <c r="K190">
        <f t="shared" si="23"/>
        <v>0.625</v>
      </c>
      <c r="L190">
        <f t="shared" si="24"/>
        <v>0.33333333333333331</v>
      </c>
      <c r="M190" t="b">
        <f t="shared" si="21"/>
        <v>1</v>
      </c>
      <c r="N190" t="b">
        <f t="shared" si="22"/>
        <v>1</v>
      </c>
    </row>
    <row r="191" spans="1:14" x14ac:dyDescent="0.25">
      <c r="A191" t="s">
        <v>193</v>
      </c>
      <c r="B191" t="s">
        <v>38</v>
      </c>
      <c r="C191" t="s">
        <v>203</v>
      </c>
      <c r="D191" t="s">
        <v>19</v>
      </c>
      <c r="E191">
        <v>1</v>
      </c>
      <c r="F191">
        <v>7</v>
      </c>
      <c r="G191">
        <v>3</v>
      </c>
      <c r="H191">
        <v>8</v>
      </c>
      <c r="I191">
        <v>4</v>
      </c>
      <c r="J191">
        <f t="shared" si="16"/>
        <v>0.125</v>
      </c>
      <c r="K191">
        <f t="shared" si="23"/>
        <v>0.7</v>
      </c>
      <c r="L191">
        <f t="shared" si="24"/>
        <v>0.27272727272727271</v>
      </c>
      <c r="M191" t="b">
        <f t="shared" si="21"/>
        <v>1</v>
      </c>
      <c r="N191" t="b">
        <f t="shared" si="22"/>
        <v>1</v>
      </c>
    </row>
    <row r="192" spans="1:14" x14ac:dyDescent="0.25">
      <c r="A192" t="s">
        <v>193</v>
      </c>
      <c r="B192" t="s">
        <v>38</v>
      </c>
      <c r="C192" t="s">
        <v>204</v>
      </c>
      <c r="D192" t="s">
        <v>21</v>
      </c>
      <c r="E192">
        <v>1</v>
      </c>
      <c r="F192">
        <v>4</v>
      </c>
      <c r="G192">
        <v>3</v>
      </c>
      <c r="H192">
        <v>5</v>
      </c>
      <c r="I192">
        <v>4</v>
      </c>
      <c r="J192">
        <f t="shared" si="16"/>
        <v>0.2</v>
      </c>
      <c r="K192">
        <f t="shared" si="23"/>
        <v>0.5714285714285714</v>
      </c>
      <c r="L192">
        <f t="shared" si="24"/>
        <v>0.375</v>
      </c>
      <c r="M192" t="b">
        <f t="shared" si="21"/>
        <v>1</v>
      </c>
      <c r="N192" t="b">
        <f t="shared" si="22"/>
        <v>1</v>
      </c>
    </row>
    <row r="193" spans="1:14" x14ac:dyDescent="0.25">
      <c r="A193" t="s">
        <v>193</v>
      </c>
      <c r="B193" t="s">
        <v>38</v>
      </c>
      <c r="C193" t="s">
        <v>205</v>
      </c>
      <c r="D193" t="s">
        <v>23</v>
      </c>
      <c r="E193">
        <v>1</v>
      </c>
      <c r="F193">
        <v>6</v>
      </c>
      <c r="G193">
        <v>3</v>
      </c>
      <c r="H193">
        <v>7</v>
      </c>
      <c r="I193">
        <v>4</v>
      </c>
      <c r="J193">
        <f t="shared" si="16"/>
        <v>0.14285714285714285</v>
      </c>
      <c r="K193">
        <f t="shared" si="23"/>
        <v>0.66666666666666663</v>
      </c>
      <c r="L193">
        <f t="shared" si="24"/>
        <v>0.3</v>
      </c>
      <c r="M193" t="b">
        <f t="shared" si="21"/>
        <v>1</v>
      </c>
      <c r="N193" t="b">
        <f t="shared" si="22"/>
        <v>1</v>
      </c>
    </row>
    <row r="194" spans="1:14" x14ac:dyDescent="0.25">
      <c r="A194" t="s">
        <v>206</v>
      </c>
      <c r="B194" t="s">
        <v>15</v>
      </c>
      <c r="C194" t="s">
        <v>207</v>
      </c>
      <c r="D194" t="s">
        <v>17</v>
      </c>
      <c r="E194">
        <v>1</v>
      </c>
      <c r="F194">
        <v>5</v>
      </c>
      <c r="G194">
        <v>4</v>
      </c>
      <c r="H194">
        <v>6</v>
      </c>
      <c r="I194">
        <v>5</v>
      </c>
      <c r="J194">
        <f t="shared" ref="J194:J241" si="25">IFERROR(E194/(E194+F194),"")</f>
        <v>0.16666666666666666</v>
      </c>
      <c r="K194">
        <f t="shared" si="23"/>
        <v>0.55555555555555558</v>
      </c>
      <c r="L194">
        <f t="shared" si="24"/>
        <v>0.4</v>
      </c>
      <c r="M194" t="b">
        <f t="shared" si="21"/>
        <v>1</v>
      </c>
      <c r="N194" t="b">
        <f t="shared" si="22"/>
        <v>1</v>
      </c>
    </row>
    <row r="195" spans="1:14" x14ac:dyDescent="0.25">
      <c r="A195" t="s">
        <v>206</v>
      </c>
      <c r="B195" t="s">
        <v>15</v>
      </c>
      <c r="C195" t="s">
        <v>208</v>
      </c>
      <c r="D195" t="s">
        <v>19</v>
      </c>
      <c r="E195">
        <v>1</v>
      </c>
      <c r="F195">
        <v>7</v>
      </c>
      <c r="G195">
        <v>4</v>
      </c>
      <c r="H195">
        <v>8</v>
      </c>
      <c r="I195">
        <v>5</v>
      </c>
      <c r="J195">
        <f t="shared" si="25"/>
        <v>0.125</v>
      </c>
      <c r="K195">
        <f t="shared" si="23"/>
        <v>0.63636363636363635</v>
      </c>
      <c r="L195">
        <f t="shared" si="24"/>
        <v>0.33333333333333331</v>
      </c>
      <c r="M195" t="b">
        <f t="shared" si="21"/>
        <v>1</v>
      </c>
      <c r="N195" t="b">
        <f t="shared" si="22"/>
        <v>1</v>
      </c>
    </row>
    <row r="196" spans="1:14" x14ac:dyDescent="0.25">
      <c r="A196" t="s">
        <v>206</v>
      </c>
      <c r="B196" t="s">
        <v>15</v>
      </c>
      <c r="C196" t="s">
        <v>209</v>
      </c>
      <c r="D196" t="s">
        <v>21</v>
      </c>
      <c r="E196">
        <v>1</v>
      </c>
      <c r="F196">
        <v>2</v>
      </c>
      <c r="G196">
        <v>4</v>
      </c>
      <c r="H196">
        <v>3</v>
      </c>
      <c r="I196">
        <v>5</v>
      </c>
      <c r="J196">
        <f t="shared" si="25"/>
        <v>0.33333333333333331</v>
      </c>
      <c r="K196">
        <f t="shared" si="23"/>
        <v>0.33333333333333331</v>
      </c>
      <c r="L196">
        <f t="shared" si="24"/>
        <v>0.5714285714285714</v>
      </c>
      <c r="M196" t="b">
        <f t="shared" si="21"/>
        <v>1</v>
      </c>
      <c r="N196" t="b">
        <f t="shared" si="22"/>
        <v>1</v>
      </c>
    </row>
    <row r="197" spans="1:14" x14ac:dyDescent="0.25">
      <c r="A197" t="s">
        <v>206</v>
      </c>
      <c r="B197" t="s">
        <v>15</v>
      </c>
      <c r="C197" t="s">
        <v>210</v>
      </c>
      <c r="D197" t="s">
        <v>23</v>
      </c>
      <c r="E197">
        <v>1</v>
      </c>
      <c r="F197">
        <v>4</v>
      </c>
      <c r="G197">
        <v>4</v>
      </c>
      <c r="H197">
        <v>5</v>
      </c>
      <c r="I197">
        <v>5</v>
      </c>
      <c r="J197">
        <f t="shared" si="25"/>
        <v>0.2</v>
      </c>
      <c r="K197">
        <f t="shared" si="23"/>
        <v>0.5</v>
      </c>
      <c r="L197">
        <f t="shared" si="24"/>
        <v>0.44444444444444442</v>
      </c>
      <c r="M197" t="b">
        <f t="shared" si="21"/>
        <v>1</v>
      </c>
      <c r="N197" t="b">
        <f t="shared" si="22"/>
        <v>1</v>
      </c>
    </row>
    <row r="198" spans="1:14" x14ac:dyDescent="0.25">
      <c r="A198" t="s">
        <v>206</v>
      </c>
      <c r="B198" t="s">
        <v>25</v>
      </c>
      <c r="C198" t="s">
        <v>211</v>
      </c>
      <c r="D198" t="s">
        <v>17</v>
      </c>
      <c r="E198">
        <v>3</v>
      </c>
      <c r="F198">
        <v>5</v>
      </c>
      <c r="G198">
        <v>2</v>
      </c>
      <c r="H198">
        <v>8</v>
      </c>
      <c r="I198">
        <v>5</v>
      </c>
      <c r="J198">
        <f t="shared" si="25"/>
        <v>0.375</v>
      </c>
      <c r="K198">
        <f t="shared" si="23"/>
        <v>0.7142857142857143</v>
      </c>
      <c r="L198">
        <f t="shared" si="24"/>
        <v>0.2</v>
      </c>
      <c r="M198" t="b">
        <f t="shared" si="21"/>
        <v>1</v>
      </c>
      <c r="N198" t="b">
        <f t="shared" si="22"/>
        <v>1</v>
      </c>
    </row>
    <row r="199" spans="1:14" x14ac:dyDescent="0.25">
      <c r="A199" t="s">
        <v>206</v>
      </c>
      <c r="B199" t="s">
        <v>25</v>
      </c>
      <c r="C199" t="s">
        <v>212</v>
      </c>
      <c r="D199" t="s">
        <v>19</v>
      </c>
      <c r="E199">
        <v>4</v>
      </c>
      <c r="F199">
        <v>6</v>
      </c>
      <c r="G199">
        <v>1</v>
      </c>
      <c r="H199">
        <v>10</v>
      </c>
      <c r="I199">
        <v>5</v>
      </c>
      <c r="J199">
        <f t="shared" si="25"/>
        <v>0.4</v>
      </c>
      <c r="K199">
        <f t="shared" si="23"/>
        <v>0.8571428571428571</v>
      </c>
      <c r="L199">
        <f t="shared" si="24"/>
        <v>9.0909090909090912E-2</v>
      </c>
      <c r="M199" t="b">
        <f t="shared" si="21"/>
        <v>1</v>
      </c>
      <c r="N199" t="b">
        <f t="shared" si="22"/>
        <v>1</v>
      </c>
    </row>
    <row r="200" spans="1:14" x14ac:dyDescent="0.25">
      <c r="A200" t="s">
        <v>206</v>
      </c>
      <c r="B200" t="s">
        <v>25</v>
      </c>
      <c r="C200" t="s">
        <v>213</v>
      </c>
      <c r="D200" t="s">
        <v>21</v>
      </c>
      <c r="E200">
        <v>3</v>
      </c>
      <c r="F200">
        <v>2</v>
      </c>
      <c r="G200">
        <v>2</v>
      </c>
      <c r="H200">
        <v>5</v>
      </c>
      <c r="I200">
        <v>5</v>
      </c>
      <c r="J200">
        <f t="shared" si="25"/>
        <v>0.6</v>
      </c>
      <c r="K200">
        <f t="shared" si="23"/>
        <v>0.5</v>
      </c>
      <c r="L200">
        <f t="shared" si="24"/>
        <v>0.2857142857142857</v>
      </c>
      <c r="M200" t="b">
        <f t="shared" si="21"/>
        <v>1</v>
      </c>
      <c r="N200" t="b">
        <f t="shared" si="22"/>
        <v>1</v>
      </c>
    </row>
    <row r="201" spans="1:14" x14ac:dyDescent="0.25">
      <c r="A201" t="s">
        <v>206</v>
      </c>
      <c r="B201" t="s">
        <v>25</v>
      </c>
      <c r="C201" t="s">
        <v>214</v>
      </c>
      <c r="D201" t="s">
        <v>23</v>
      </c>
      <c r="E201">
        <v>3</v>
      </c>
      <c r="F201">
        <v>5</v>
      </c>
      <c r="G201">
        <v>2</v>
      </c>
      <c r="H201">
        <v>8</v>
      </c>
      <c r="I201">
        <v>5</v>
      </c>
      <c r="J201">
        <f t="shared" si="25"/>
        <v>0.375</v>
      </c>
      <c r="K201">
        <f t="shared" si="23"/>
        <v>0.7142857142857143</v>
      </c>
      <c r="L201">
        <f t="shared" si="24"/>
        <v>0.2</v>
      </c>
      <c r="M201" t="b">
        <f t="shared" si="21"/>
        <v>1</v>
      </c>
      <c r="N201" t="b">
        <f t="shared" si="22"/>
        <v>1</v>
      </c>
    </row>
    <row r="202" spans="1:14" x14ac:dyDescent="0.25">
      <c r="A202" t="s">
        <v>206</v>
      </c>
      <c r="B202" t="s">
        <v>38</v>
      </c>
      <c r="C202" t="s">
        <v>215</v>
      </c>
      <c r="D202" t="s">
        <v>17</v>
      </c>
      <c r="E202">
        <v>1</v>
      </c>
      <c r="F202">
        <v>5</v>
      </c>
      <c r="G202">
        <v>4</v>
      </c>
      <c r="H202">
        <v>6</v>
      </c>
      <c r="I202">
        <v>5</v>
      </c>
      <c r="J202">
        <f t="shared" si="25"/>
        <v>0.16666666666666666</v>
      </c>
      <c r="K202">
        <f t="shared" si="23"/>
        <v>0.55555555555555558</v>
      </c>
      <c r="L202">
        <f t="shared" si="24"/>
        <v>0.4</v>
      </c>
      <c r="M202" t="b">
        <f t="shared" si="21"/>
        <v>1</v>
      </c>
      <c r="N202" t="b">
        <f t="shared" si="22"/>
        <v>1</v>
      </c>
    </row>
    <row r="203" spans="1:14" x14ac:dyDescent="0.25">
      <c r="A203" t="s">
        <v>206</v>
      </c>
      <c r="B203" t="s">
        <v>38</v>
      </c>
      <c r="C203" t="s">
        <v>216</v>
      </c>
      <c r="D203" t="s">
        <v>19</v>
      </c>
      <c r="E203">
        <v>1</v>
      </c>
      <c r="F203">
        <v>5</v>
      </c>
      <c r="G203">
        <v>4</v>
      </c>
      <c r="H203">
        <v>6</v>
      </c>
      <c r="I203">
        <v>5</v>
      </c>
      <c r="J203">
        <f t="shared" si="25"/>
        <v>0.16666666666666666</v>
      </c>
      <c r="K203">
        <f t="shared" si="23"/>
        <v>0.55555555555555558</v>
      </c>
      <c r="L203">
        <f t="shared" si="24"/>
        <v>0.4</v>
      </c>
      <c r="M203" t="b">
        <f t="shared" si="21"/>
        <v>1</v>
      </c>
      <c r="N203" t="b">
        <f t="shared" si="22"/>
        <v>1</v>
      </c>
    </row>
    <row r="204" spans="1:14" x14ac:dyDescent="0.25">
      <c r="A204" t="s">
        <v>206</v>
      </c>
      <c r="B204" t="s">
        <v>38</v>
      </c>
      <c r="C204" t="s">
        <v>217</v>
      </c>
      <c r="D204" t="s">
        <v>21</v>
      </c>
      <c r="E204">
        <v>3</v>
      </c>
      <c r="F204">
        <v>2</v>
      </c>
      <c r="G204">
        <v>2</v>
      </c>
      <c r="H204">
        <v>5</v>
      </c>
      <c r="I204">
        <v>5</v>
      </c>
      <c r="J204">
        <f t="shared" si="25"/>
        <v>0.6</v>
      </c>
      <c r="K204">
        <f t="shared" si="23"/>
        <v>0.5</v>
      </c>
      <c r="L204">
        <f t="shared" si="24"/>
        <v>0.2857142857142857</v>
      </c>
      <c r="M204" t="b">
        <f t="shared" si="21"/>
        <v>1</v>
      </c>
      <c r="N204" t="b">
        <f t="shared" si="22"/>
        <v>1</v>
      </c>
    </row>
    <row r="205" spans="1:14" x14ac:dyDescent="0.25">
      <c r="A205" t="s">
        <v>206</v>
      </c>
      <c r="B205" t="s">
        <v>38</v>
      </c>
      <c r="C205" t="s">
        <v>218</v>
      </c>
      <c r="D205" t="s">
        <v>23</v>
      </c>
      <c r="E205">
        <v>2</v>
      </c>
      <c r="F205">
        <v>5</v>
      </c>
      <c r="G205">
        <v>3</v>
      </c>
      <c r="H205">
        <v>7</v>
      </c>
      <c r="I205">
        <v>5</v>
      </c>
      <c r="J205">
        <f t="shared" si="25"/>
        <v>0.2857142857142857</v>
      </c>
      <c r="K205">
        <f t="shared" si="23"/>
        <v>0.625</v>
      </c>
      <c r="L205">
        <f t="shared" si="24"/>
        <v>0.3</v>
      </c>
      <c r="M205" t="b">
        <f t="shared" si="21"/>
        <v>1</v>
      </c>
      <c r="N205" t="b">
        <f t="shared" si="22"/>
        <v>1</v>
      </c>
    </row>
    <row r="206" spans="1:14" x14ac:dyDescent="0.25">
      <c r="A206" t="s">
        <v>219</v>
      </c>
      <c r="B206" t="s">
        <v>15</v>
      </c>
      <c r="C206" t="s">
        <v>220</v>
      </c>
      <c r="D206" t="s">
        <v>17</v>
      </c>
      <c r="E206">
        <v>2</v>
      </c>
      <c r="F206">
        <v>5</v>
      </c>
      <c r="G206">
        <v>4</v>
      </c>
      <c r="H206">
        <v>7</v>
      </c>
      <c r="I206">
        <v>6</v>
      </c>
      <c r="J206">
        <f t="shared" si="25"/>
        <v>0.2857142857142857</v>
      </c>
      <c r="K206">
        <f t="shared" si="23"/>
        <v>0.55555555555555558</v>
      </c>
      <c r="L206">
        <f t="shared" si="24"/>
        <v>0.36363636363636365</v>
      </c>
      <c r="M206" t="b">
        <f t="shared" si="21"/>
        <v>1</v>
      </c>
      <c r="N206" t="b">
        <f t="shared" si="22"/>
        <v>1</v>
      </c>
    </row>
    <row r="207" spans="1:14" x14ac:dyDescent="0.25">
      <c r="A207" t="s">
        <v>219</v>
      </c>
      <c r="B207" t="s">
        <v>15</v>
      </c>
      <c r="C207" t="s">
        <v>221</v>
      </c>
      <c r="D207" t="s">
        <v>19</v>
      </c>
      <c r="E207">
        <v>2</v>
      </c>
      <c r="F207">
        <v>5</v>
      </c>
      <c r="G207">
        <v>4</v>
      </c>
      <c r="H207">
        <v>7</v>
      </c>
      <c r="I207">
        <v>6</v>
      </c>
      <c r="J207">
        <f t="shared" si="25"/>
        <v>0.2857142857142857</v>
      </c>
      <c r="K207">
        <f t="shared" si="23"/>
        <v>0.55555555555555558</v>
      </c>
      <c r="L207">
        <f t="shared" si="24"/>
        <v>0.36363636363636365</v>
      </c>
      <c r="M207" t="b">
        <f t="shared" si="21"/>
        <v>1</v>
      </c>
      <c r="N207" t="b">
        <f t="shared" si="22"/>
        <v>1</v>
      </c>
    </row>
    <row r="208" spans="1:14" x14ac:dyDescent="0.25">
      <c r="A208" t="s">
        <v>219</v>
      </c>
      <c r="B208" t="s">
        <v>15</v>
      </c>
      <c r="C208" t="s">
        <v>222</v>
      </c>
      <c r="D208" t="s">
        <v>21</v>
      </c>
      <c r="E208">
        <v>2</v>
      </c>
      <c r="F208">
        <v>1</v>
      </c>
      <c r="G208">
        <v>4</v>
      </c>
      <c r="H208">
        <v>3</v>
      </c>
      <c r="I208">
        <v>6</v>
      </c>
      <c r="J208">
        <f t="shared" si="25"/>
        <v>0.66666666666666663</v>
      </c>
      <c r="K208">
        <f t="shared" si="23"/>
        <v>0.2</v>
      </c>
      <c r="L208">
        <f t="shared" si="24"/>
        <v>0.5714285714285714</v>
      </c>
      <c r="M208" t="b">
        <f t="shared" si="21"/>
        <v>1</v>
      </c>
      <c r="N208" t="b">
        <f t="shared" si="22"/>
        <v>1</v>
      </c>
    </row>
    <row r="209" spans="1:14" x14ac:dyDescent="0.25">
      <c r="A209" t="s">
        <v>219</v>
      </c>
      <c r="B209" t="s">
        <v>15</v>
      </c>
      <c r="C209" t="s">
        <v>223</v>
      </c>
      <c r="D209" t="s">
        <v>23</v>
      </c>
      <c r="E209">
        <v>2</v>
      </c>
      <c r="F209">
        <v>5</v>
      </c>
      <c r="G209">
        <v>4</v>
      </c>
      <c r="H209">
        <v>7</v>
      </c>
      <c r="I209">
        <v>6</v>
      </c>
      <c r="J209">
        <f t="shared" si="25"/>
        <v>0.2857142857142857</v>
      </c>
      <c r="K209">
        <f t="shared" si="23"/>
        <v>0.55555555555555558</v>
      </c>
      <c r="L209">
        <f t="shared" si="24"/>
        <v>0.36363636363636365</v>
      </c>
      <c r="M209" t="b">
        <f t="shared" si="21"/>
        <v>1</v>
      </c>
      <c r="N209" t="b">
        <f t="shared" si="22"/>
        <v>1</v>
      </c>
    </row>
    <row r="210" spans="1:14" x14ac:dyDescent="0.25">
      <c r="A210" t="s">
        <v>219</v>
      </c>
      <c r="B210" t="s">
        <v>25</v>
      </c>
      <c r="C210" t="s">
        <v>224</v>
      </c>
      <c r="D210" t="s">
        <v>17</v>
      </c>
      <c r="E210">
        <v>2</v>
      </c>
      <c r="F210">
        <v>6</v>
      </c>
      <c r="G210">
        <v>4</v>
      </c>
      <c r="H210">
        <v>8</v>
      </c>
      <c r="I210">
        <v>6</v>
      </c>
      <c r="J210">
        <f t="shared" si="25"/>
        <v>0.25</v>
      </c>
      <c r="K210">
        <f t="shared" ref="K210:K241" si="26">IFERROR(F210/(F210+G210),"")</f>
        <v>0.6</v>
      </c>
      <c r="L210">
        <f t="shared" ref="L210:L241" si="27">IFERROR(G210/(G210+H210),"")</f>
        <v>0.33333333333333331</v>
      </c>
      <c r="M210" t="b">
        <f t="shared" si="21"/>
        <v>1</v>
      </c>
      <c r="N210" t="b">
        <f t="shared" si="22"/>
        <v>1</v>
      </c>
    </row>
    <row r="211" spans="1:14" x14ac:dyDescent="0.25">
      <c r="A211" t="s">
        <v>219</v>
      </c>
      <c r="B211" t="s">
        <v>25</v>
      </c>
      <c r="C211" t="s">
        <v>225</v>
      </c>
      <c r="D211" t="s">
        <v>19</v>
      </c>
      <c r="E211">
        <v>3</v>
      </c>
      <c r="F211">
        <v>5</v>
      </c>
      <c r="G211">
        <v>3</v>
      </c>
      <c r="H211">
        <v>8</v>
      </c>
      <c r="I211">
        <v>6</v>
      </c>
      <c r="J211">
        <f t="shared" si="25"/>
        <v>0.375</v>
      </c>
      <c r="K211">
        <f t="shared" si="26"/>
        <v>0.625</v>
      </c>
      <c r="L211">
        <f t="shared" si="27"/>
        <v>0.27272727272727271</v>
      </c>
      <c r="M211" t="b">
        <f t="shared" si="21"/>
        <v>1</v>
      </c>
      <c r="N211" t="b">
        <f t="shared" si="22"/>
        <v>1</v>
      </c>
    </row>
    <row r="212" spans="1:14" x14ac:dyDescent="0.25">
      <c r="A212" t="s">
        <v>219</v>
      </c>
      <c r="B212" t="s">
        <v>25</v>
      </c>
      <c r="C212" t="s">
        <v>226</v>
      </c>
      <c r="D212" t="s">
        <v>21</v>
      </c>
      <c r="E212">
        <v>2</v>
      </c>
      <c r="F212">
        <v>5</v>
      </c>
      <c r="G212">
        <v>4</v>
      </c>
      <c r="H212">
        <v>7</v>
      </c>
      <c r="I212">
        <v>6</v>
      </c>
      <c r="J212">
        <f t="shared" si="25"/>
        <v>0.2857142857142857</v>
      </c>
      <c r="K212">
        <f t="shared" si="26"/>
        <v>0.55555555555555558</v>
      </c>
      <c r="L212">
        <f t="shared" si="27"/>
        <v>0.36363636363636365</v>
      </c>
      <c r="M212" t="b">
        <f t="shared" si="21"/>
        <v>1</v>
      </c>
      <c r="N212" t="b">
        <f t="shared" si="22"/>
        <v>1</v>
      </c>
    </row>
    <row r="213" spans="1:14" x14ac:dyDescent="0.25">
      <c r="A213" t="s">
        <v>219</v>
      </c>
      <c r="B213" t="s">
        <v>25</v>
      </c>
      <c r="C213" t="s">
        <v>227</v>
      </c>
      <c r="D213" t="s">
        <v>23</v>
      </c>
      <c r="E213">
        <v>3</v>
      </c>
      <c r="F213">
        <v>6</v>
      </c>
      <c r="G213">
        <v>3</v>
      </c>
      <c r="H213">
        <v>9</v>
      </c>
      <c r="I213">
        <v>6</v>
      </c>
      <c r="J213">
        <f t="shared" si="25"/>
        <v>0.33333333333333331</v>
      </c>
      <c r="K213">
        <f t="shared" si="26"/>
        <v>0.66666666666666663</v>
      </c>
      <c r="L213">
        <f t="shared" si="27"/>
        <v>0.25</v>
      </c>
      <c r="M213" t="b">
        <f t="shared" si="21"/>
        <v>1</v>
      </c>
      <c r="N213" t="b">
        <f t="shared" si="22"/>
        <v>1</v>
      </c>
    </row>
    <row r="214" spans="1:14" x14ac:dyDescent="0.25">
      <c r="A214" t="s">
        <v>219</v>
      </c>
      <c r="B214" t="s">
        <v>38</v>
      </c>
      <c r="C214" t="s">
        <v>228</v>
      </c>
      <c r="D214" t="s">
        <v>17</v>
      </c>
      <c r="E214">
        <v>3</v>
      </c>
      <c r="F214">
        <v>3</v>
      </c>
      <c r="G214">
        <v>3</v>
      </c>
      <c r="H214">
        <v>6</v>
      </c>
      <c r="I214">
        <v>6</v>
      </c>
      <c r="J214">
        <f t="shared" si="25"/>
        <v>0.5</v>
      </c>
      <c r="K214">
        <f t="shared" si="26"/>
        <v>0.5</v>
      </c>
      <c r="L214">
        <f t="shared" si="27"/>
        <v>0.33333333333333331</v>
      </c>
      <c r="M214" t="b">
        <f t="shared" si="21"/>
        <v>1</v>
      </c>
      <c r="N214" t="b">
        <f t="shared" si="22"/>
        <v>1</v>
      </c>
    </row>
    <row r="215" spans="1:14" x14ac:dyDescent="0.25">
      <c r="A215" t="s">
        <v>219</v>
      </c>
      <c r="B215" t="s">
        <v>38</v>
      </c>
      <c r="C215" t="s">
        <v>229</v>
      </c>
      <c r="D215" t="s">
        <v>19</v>
      </c>
      <c r="E215">
        <v>2</v>
      </c>
      <c r="F215">
        <v>4</v>
      </c>
      <c r="G215">
        <v>4</v>
      </c>
      <c r="H215">
        <v>6</v>
      </c>
      <c r="I215">
        <v>6</v>
      </c>
      <c r="J215">
        <f t="shared" si="25"/>
        <v>0.33333333333333331</v>
      </c>
      <c r="K215">
        <f t="shared" si="26"/>
        <v>0.5</v>
      </c>
      <c r="L215">
        <f t="shared" si="27"/>
        <v>0.4</v>
      </c>
      <c r="M215" t="b">
        <f t="shared" si="21"/>
        <v>1</v>
      </c>
      <c r="N215" t="b">
        <f t="shared" si="22"/>
        <v>1</v>
      </c>
    </row>
    <row r="216" spans="1:14" x14ac:dyDescent="0.25">
      <c r="A216" t="s">
        <v>219</v>
      </c>
      <c r="B216" t="s">
        <v>38</v>
      </c>
      <c r="C216" t="s">
        <v>230</v>
      </c>
      <c r="D216" t="s">
        <v>21</v>
      </c>
      <c r="E216">
        <v>1</v>
      </c>
      <c r="F216">
        <v>4</v>
      </c>
      <c r="G216">
        <v>5</v>
      </c>
      <c r="H216">
        <v>5</v>
      </c>
      <c r="I216">
        <v>6</v>
      </c>
      <c r="J216">
        <f t="shared" si="25"/>
        <v>0.2</v>
      </c>
      <c r="K216">
        <f t="shared" si="26"/>
        <v>0.44444444444444442</v>
      </c>
      <c r="L216">
        <f t="shared" si="27"/>
        <v>0.5</v>
      </c>
      <c r="M216" t="b">
        <f t="shared" si="21"/>
        <v>1</v>
      </c>
      <c r="N216" t="b">
        <f t="shared" si="22"/>
        <v>1</v>
      </c>
    </row>
    <row r="217" spans="1:14" x14ac:dyDescent="0.25">
      <c r="A217" t="s">
        <v>219</v>
      </c>
      <c r="B217" t="s">
        <v>38</v>
      </c>
      <c r="C217" t="s">
        <v>231</v>
      </c>
      <c r="D217" t="s">
        <v>23</v>
      </c>
      <c r="E217">
        <v>2</v>
      </c>
      <c r="F217">
        <v>6</v>
      </c>
      <c r="G217">
        <v>4</v>
      </c>
      <c r="H217">
        <v>8</v>
      </c>
      <c r="I217">
        <v>6</v>
      </c>
      <c r="J217">
        <f t="shared" si="25"/>
        <v>0.25</v>
      </c>
      <c r="K217">
        <f t="shared" si="26"/>
        <v>0.6</v>
      </c>
      <c r="L217">
        <f t="shared" si="27"/>
        <v>0.33333333333333331</v>
      </c>
      <c r="M217" t="b">
        <f t="shared" si="21"/>
        <v>1</v>
      </c>
      <c r="N217" t="b">
        <f t="shared" si="22"/>
        <v>1</v>
      </c>
    </row>
    <row r="218" spans="1:14" x14ac:dyDescent="0.25">
      <c r="A218" t="s">
        <v>232</v>
      </c>
      <c r="B218" t="s">
        <v>15</v>
      </c>
      <c r="C218" t="s">
        <v>233</v>
      </c>
      <c r="D218" t="s">
        <v>17</v>
      </c>
      <c r="E218">
        <v>2</v>
      </c>
      <c r="F218">
        <v>3</v>
      </c>
      <c r="G218">
        <v>3</v>
      </c>
      <c r="H218">
        <v>5</v>
      </c>
      <c r="I218">
        <v>5</v>
      </c>
      <c r="J218">
        <f t="shared" si="25"/>
        <v>0.4</v>
      </c>
      <c r="K218">
        <f t="shared" si="26"/>
        <v>0.5</v>
      </c>
      <c r="L218">
        <f t="shared" si="27"/>
        <v>0.375</v>
      </c>
      <c r="M218" t="b">
        <f t="shared" si="21"/>
        <v>1</v>
      </c>
      <c r="N218" t="b">
        <f t="shared" si="22"/>
        <v>1</v>
      </c>
    </row>
    <row r="219" spans="1:14" x14ac:dyDescent="0.25">
      <c r="A219" t="s">
        <v>232</v>
      </c>
      <c r="B219" t="s">
        <v>15</v>
      </c>
      <c r="C219" t="s">
        <v>234</v>
      </c>
      <c r="D219" t="s">
        <v>19</v>
      </c>
      <c r="E219">
        <v>1</v>
      </c>
      <c r="F219">
        <v>4</v>
      </c>
      <c r="G219">
        <v>4</v>
      </c>
      <c r="H219">
        <v>5</v>
      </c>
      <c r="I219">
        <v>5</v>
      </c>
      <c r="J219">
        <f t="shared" si="25"/>
        <v>0.2</v>
      </c>
      <c r="K219">
        <f t="shared" si="26"/>
        <v>0.5</v>
      </c>
      <c r="L219">
        <f t="shared" si="27"/>
        <v>0.44444444444444442</v>
      </c>
      <c r="M219" t="b">
        <f t="shared" si="21"/>
        <v>1</v>
      </c>
      <c r="N219" t="b">
        <f t="shared" si="22"/>
        <v>1</v>
      </c>
    </row>
    <row r="220" spans="1:14" x14ac:dyDescent="0.25">
      <c r="A220" t="s">
        <v>232</v>
      </c>
      <c r="B220" t="s">
        <v>15</v>
      </c>
      <c r="C220" t="s">
        <v>235</v>
      </c>
      <c r="D220" t="s">
        <v>21</v>
      </c>
      <c r="E220">
        <v>3</v>
      </c>
      <c r="F220">
        <v>1</v>
      </c>
      <c r="G220">
        <v>2</v>
      </c>
      <c r="H220">
        <v>4</v>
      </c>
      <c r="I220">
        <v>5</v>
      </c>
      <c r="J220">
        <f t="shared" si="25"/>
        <v>0.75</v>
      </c>
      <c r="K220">
        <f t="shared" si="26"/>
        <v>0.33333333333333331</v>
      </c>
      <c r="L220">
        <f t="shared" si="27"/>
        <v>0.33333333333333331</v>
      </c>
      <c r="M220" t="b">
        <f t="shared" si="21"/>
        <v>1</v>
      </c>
      <c r="N220" t="b">
        <f t="shared" si="22"/>
        <v>1</v>
      </c>
    </row>
    <row r="221" spans="1:14" x14ac:dyDescent="0.25">
      <c r="A221" t="s">
        <v>232</v>
      </c>
      <c r="B221" t="s">
        <v>15</v>
      </c>
      <c r="C221" t="s">
        <v>236</v>
      </c>
      <c r="D221" t="s">
        <v>23</v>
      </c>
      <c r="E221">
        <v>3</v>
      </c>
      <c r="F221">
        <v>2</v>
      </c>
      <c r="G221">
        <v>2</v>
      </c>
      <c r="H221">
        <v>5</v>
      </c>
      <c r="I221">
        <v>5</v>
      </c>
      <c r="J221">
        <f t="shared" si="25"/>
        <v>0.6</v>
      </c>
      <c r="K221">
        <f t="shared" si="26"/>
        <v>0.5</v>
      </c>
      <c r="L221">
        <f t="shared" si="27"/>
        <v>0.2857142857142857</v>
      </c>
      <c r="M221" t="b">
        <f t="shared" si="21"/>
        <v>1</v>
      </c>
      <c r="N221" t="b">
        <f t="shared" si="22"/>
        <v>1</v>
      </c>
    </row>
    <row r="222" spans="1:14" x14ac:dyDescent="0.25">
      <c r="A222" t="s">
        <v>232</v>
      </c>
      <c r="B222" t="s">
        <v>25</v>
      </c>
      <c r="C222" t="s">
        <v>237</v>
      </c>
      <c r="D222" t="s">
        <v>17</v>
      </c>
      <c r="E222">
        <v>4</v>
      </c>
      <c r="F222">
        <v>4</v>
      </c>
      <c r="G222">
        <v>1</v>
      </c>
      <c r="H222">
        <v>8</v>
      </c>
      <c r="I222">
        <v>5</v>
      </c>
      <c r="J222">
        <f t="shared" si="25"/>
        <v>0.5</v>
      </c>
      <c r="K222">
        <f t="shared" si="26"/>
        <v>0.8</v>
      </c>
      <c r="L222">
        <f t="shared" si="27"/>
        <v>0.1111111111111111</v>
      </c>
      <c r="M222" t="b">
        <f t="shared" si="21"/>
        <v>1</v>
      </c>
      <c r="N222" t="b">
        <f t="shared" si="22"/>
        <v>1</v>
      </c>
    </row>
    <row r="223" spans="1:14" x14ac:dyDescent="0.25">
      <c r="A223" t="s">
        <v>232</v>
      </c>
      <c r="B223" t="s">
        <v>25</v>
      </c>
      <c r="C223" t="s">
        <v>238</v>
      </c>
      <c r="D223" t="s">
        <v>19</v>
      </c>
      <c r="E223">
        <v>3</v>
      </c>
      <c r="F223">
        <v>7</v>
      </c>
      <c r="G223">
        <v>2</v>
      </c>
      <c r="H223">
        <v>10</v>
      </c>
      <c r="I223">
        <v>5</v>
      </c>
      <c r="J223">
        <f t="shared" si="25"/>
        <v>0.3</v>
      </c>
      <c r="K223">
        <f t="shared" si="26"/>
        <v>0.77777777777777779</v>
      </c>
      <c r="L223">
        <f t="shared" si="27"/>
        <v>0.16666666666666666</v>
      </c>
      <c r="M223" t="b">
        <f t="shared" si="21"/>
        <v>1</v>
      </c>
      <c r="N223" t="b">
        <f t="shared" si="22"/>
        <v>1</v>
      </c>
    </row>
    <row r="224" spans="1:14" x14ac:dyDescent="0.25">
      <c r="A224" t="s">
        <v>232</v>
      </c>
      <c r="B224" t="s">
        <v>25</v>
      </c>
      <c r="C224" t="s">
        <v>239</v>
      </c>
      <c r="D224" t="s">
        <v>21</v>
      </c>
      <c r="E224">
        <v>2</v>
      </c>
      <c r="F224">
        <v>3</v>
      </c>
      <c r="G224">
        <v>3</v>
      </c>
      <c r="H224">
        <v>5</v>
      </c>
      <c r="I224">
        <v>5</v>
      </c>
      <c r="J224">
        <f t="shared" si="25"/>
        <v>0.4</v>
      </c>
      <c r="K224">
        <f t="shared" si="26"/>
        <v>0.5</v>
      </c>
      <c r="L224">
        <f t="shared" si="27"/>
        <v>0.375</v>
      </c>
      <c r="M224" t="b">
        <f t="shared" si="21"/>
        <v>1</v>
      </c>
      <c r="N224" t="b">
        <f t="shared" si="22"/>
        <v>1</v>
      </c>
    </row>
    <row r="225" spans="1:14" x14ac:dyDescent="0.25">
      <c r="A225" t="s">
        <v>232</v>
      </c>
      <c r="B225" t="s">
        <v>25</v>
      </c>
      <c r="C225" t="s">
        <v>240</v>
      </c>
      <c r="D225" t="s">
        <v>23</v>
      </c>
      <c r="E225">
        <v>3</v>
      </c>
      <c r="F225">
        <v>4</v>
      </c>
      <c r="G225">
        <v>2</v>
      </c>
      <c r="H225">
        <v>7</v>
      </c>
      <c r="I225">
        <v>5</v>
      </c>
      <c r="J225">
        <f t="shared" si="25"/>
        <v>0.42857142857142855</v>
      </c>
      <c r="K225">
        <f t="shared" si="26"/>
        <v>0.66666666666666663</v>
      </c>
      <c r="L225">
        <f t="shared" si="27"/>
        <v>0.22222222222222221</v>
      </c>
      <c r="M225" t="b">
        <f t="shared" si="21"/>
        <v>1</v>
      </c>
      <c r="N225" t="b">
        <f t="shared" si="22"/>
        <v>1</v>
      </c>
    </row>
    <row r="226" spans="1:14" x14ac:dyDescent="0.25">
      <c r="A226" t="s">
        <v>232</v>
      </c>
      <c r="B226" t="s">
        <v>38</v>
      </c>
      <c r="C226" t="s">
        <v>241</v>
      </c>
      <c r="D226" t="s">
        <v>17</v>
      </c>
      <c r="E226">
        <v>3</v>
      </c>
      <c r="F226">
        <v>3</v>
      </c>
      <c r="G226">
        <v>2</v>
      </c>
      <c r="H226">
        <v>6</v>
      </c>
      <c r="I226">
        <v>5</v>
      </c>
      <c r="J226">
        <f t="shared" si="25"/>
        <v>0.5</v>
      </c>
      <c r="K226">
        <f t="shared" si="26"/>
        <v>0.6</v>
      </c>
      <c r="L226">
        <f t="shared" si="27"/>
        <v>0.25</v>
      </c>
      <c r="M226" t="b">
        <f t="shared" si="21"/>
        <v>1</v>
      </c>
      <c r="N226" t="b">
        <f t="shared" si="22"/>
        <v>1</v>
      </c>
    </row>
    <row r="227" spans="1:14" x14ac:dyDescent="0.25">
      <c r="A227" t="s">
        <v>232</v>
      </c>
      <c r="B227" t="s">
        <v>38</v>
      </c>
      <c r="C227" t="s">
        <v>242</v>
      </c>
      <c r="D227" t="s">
        <v>19</v>
      </c>
      <c r="E227">
        <v>3</v>
      </c>
      <c r="F227">
        <v>4</v>
      </c>
      <c r="G227">
        <v>2</v>
      </c>
      <c r="H227">
        <v>7</v>
      </c>
      <c r="I227">
        <v>5</v>
      </c>
      <c r="J227">
        <f t="shared" si="25"/>
        <v>0.42857142857142855</v>
      </c>
      <c r="K227">
        <f t="shared" si="26"/>
        <v>0.66666666666666663</v>
      </c>
      <c r="L227">
        <f t="shared" si="27"/>
        <v>0.22222222222222221</v>
      </c>
      <c r="M227" t="b">
        <f t="shared" si="21"/>
        <v>1</v>
      </c>
      <c r="N227" t="b">
        <f t="shared" si="22"/>
        <v>1</v>
      </c>
    </row>
    <row r="228" spans="1:14" x14ac:dyDescent="0.25">
      <c r="A228" t="s">
        <v>232</v>
      </c>
      <c r="B228" t="s">
        <v>38</v>
      </c>
      <c r="C228" t="s">
        <v>243</v>
      </c>
      <c r="D228" t="s">
        <v>21</v>
      </c>
      <c r="E228">
        <v>2</v>
      </c>
      <c r="F228">
        <v>3</v>
      </c>
      <c r="G228">
        <v>3</v>
      </c>
      <c r="H228">
        <v>5</v>
      </c>
      <c r="I228">
        <v>5</v>
      </c>
      <c r="J228">
        <f t="shared" si="25"/>
        <v>0.4</v>
      </c>
      <c r="K228">
        <f t="shared" si="26"/>
        <v>0.5</v>
      </c>
      <c r="L228">
        <f t="shared" si="27"/>
        <v>0.375</v>
      </c>
      <c r="M228" t="b">
        <f t="shared" si="21"/>
        <v>1</v>
      </c>
      <c r="N228" t="b">
        <f t="shared" si="22"/>
        <v>1</v>
      </c>
    </row>
    <row r="229" spans="1:14" x14ac:dyDescent="0.25">
      <c r="A229" t="s">
        <v>232</v>
      </c>
      <c r="B229" t="s">
        <v>38</v>
      </c>
      <c r="C229" t="s">
        <v>244</v>
      </c>
      <c r="D229" t="s">
        <v>23</v>
      </c>
      <c r="E229">
        <v>3</v>
      </c>
      <c r="F229">
        <v>5</v>
      </c>
      <c r="G229">
        <v>2</v>
      </c>
      <c r="H229">
        <v>8</v>
      </c>
      <c r="I229">
        <v>5</v>
      </c>
      <c r="J229">
        <f t="shared" si="25"/>
        <v>0.375</v>
      </c>
      <c r="K229">
        <f t="shared" si="26"/>
        <v>0.7142857142857143</v>
      </c>
      <c r="L229">
        <f t="shared" si="27"/>
        <v>0.2</v>
      </c>
      <c r="M229" t="b">
        <f t="shared" si="21"/>
        <v>1</v>
      </c>
      <c r="N229" t="b">
        <f t="shared" si="22"/>
        <v>1</v>
      </c>
    </row>
    <row r="230" spans="1:14" x14ac:dyDescent="0.25">
      <c r="A230" t="s">
        <v>245</v>
      </c>
      <c r="B230" t="s">
        <v>15</v>
      </c>
      <c r="C230" t="s">
        <v>246</v>
      </c>
      <c r="D230" t="s">
        <v>17</v>
      </c>
      <c r="E230">
        <v>2</v>
      </c>
      <c r="F230">
        <v>4</v>
      </c>
      <c r="G230">
        <v>4</v>
      </c>
      <c r="H230">
        <v>6</v>
      </c>
      <c r="I230">
        <v>6</v>
      </c>
      <c r="J230">
        <f t="shared" si="25"/>
        <v>0.33333333333333331</v>
      </c>
      <c r="K230">
        <f t="shared" si="26"/>
        <v>0.5</v>
      </c>
      <c r="L230">
        <f t="shared" si="27"/>
        <v>0.4</v>
      </c>
      <c r="M230" t="b">
        <f t="shared" si="21"/>
        <v>1</v>
      </c>
      <c r="N230" t="b">
        <f t="shared" si="22"/>
        <v>1</v>
      </c>
    </row>
    <row r="231" spans="1:14" x14ac:dyDescent="0.25">
      <c r="A231" t="s">
        <v>245</v>
      </c>
      <c r="B231" t="s">
        <v>15</v>
      </c>
      <c r="C231" t="s">
        <v>247</v>
      </c>
      <c r="D231" t="s">
        <v>19</v>
      </c>
      <c r="E231">
        <v>3</v>
      </c>
      <c r="F231">
        <v>4</v>
      </c>
      <c r="G231">
        <v>3</v>
      </c>
      <c r="H231">
        <v>7</v>
      </c>
      <c r="I231">
        <v>6</v>
      </c>
      <c r="J231">
        <f t="shared" si="25"/>
        <v>0.42857142857142855</v>
      </c>
      <c r="K231">
        <f t="shared" si="26"/>
        <v>0.5714285714285714</v>
      </c>
      <c r="L231">
        <f t="shared" si="27"/>
        <v>0.3</v>
      </c>
      <c r="M231" t="b">
        <f t="shared" si="21"/>
        <v>1</v>
      </c>
      <c r="N231" t="b">
        <f t="shared" si="22"/>
        <v>1</v>
      </c>
    </row>
    <row r="232" spans="1:14" x14ac:dyDescent="0.25">
      <c r="A232" t="s">
        <v>245</v>
      </c>
      <c r="B232" t="s">
        <v>15</v>
      </c>
      <c r="C232" t="s">
        <v>248</v>
      </c>
      <c r="D232" t="s">
        <v>21</v>
      </c>
      <c r="E232">
        <v>0</v>
      </c>
      <c r="F232">
        <v>3</v>
      </c>
      <c r="G232">
        <v>6</v>
      </c>
      <c r="H232">
        <v>3</v>
      </c>
      <c r="I232">
        <v>6</v>
      </c>
      <c r="J232">
        <f t="shared" si="25"/>
        <v>0</v>
      </c>
      <c r="K232">
        <f t="shared" si="26"/>
        <v>0.33333333333333331</v>
      </c>
      <c r="L232">
        <f t="shared" si="27"/>
        <v>0.66666666666666663</v>
      </c>
      <c r="M232" t="b">
        <f t="shared" si="21"/>
        <v>1</v>
      </c>
      <c r="N232" t="b">
        <f t="shared" si="22"/>
        <v>1</v>
      </c>
    </row>
    <row r="233" spans="1:14" x14ac:dyDescent="0.25">
      <c r="A233" t="s">
        <v>245</v>
      </c>
      <c r="B233" t="s">
        <v>15</v>
      </c>
      <c r="C233" t="s">
        <v>249</v>
      </c>
      <c r="D233" t="s">
        <v>23</v>
      </c>
      <c r="E233">
        <v>2</v>
      </c>
      <c r="F233">
        <v>5</v>
      </c>
      <c r="G233">
        <v>4</v>
      </c>
      <c r="H233">
        <v>7</v>
      </c>
      <c r="I233">
        <v>6</v>
      </c>
      <c r="J233">
        <f t="shared" si="25"/>
        <v>0.2857142857142857</v>
      </c>
      <c r="K233">
        <f t="shared" si="26"/>
        <v>0.55555555555555558</v>
      </c>
      <c r="L233">
        <f t="shared" si="27"/>
        <v>0.36363636363636365</v>
      </c>
      <c r="M233" t="b">
        <f t="shared" ref="M233:M241" si="28">H233=(E233+F233)</f>
        <v>1</v>
      </c>
      <c r="N233" t="b">
        <f t="shared" ref="N233:N241" si="29">I233=(E233+G233)</f>
        <v>1</v>
      </c>
    </row>
    <row r="234" spans="1:14" x14ac:dyDescent="0.25">
      <c r="A234" t="s">
        <v>245</v>
      </c>
      <c r="B234" t="s">
        <v>25</v>
      </c>
      <c r="C234" t="s">
        <v>250</v>
      </c>
      <c r="D234" t="s">
        <v>17</v>
      </c>
      <c r="E234">
        <v>4</v>
      </c>
      <c r="F234">
        <v>6</v>
      </c>
      <c r="G234">
        <v>2</v>
      </c>
      <c r="H234">
        <v>10</v>
      </c>
      <c r="I234">
        <v>6</v>
      </c>
      <c r="J234">
        <f t="shared" si="25"/>
        <v>0.4</v>
      </c>
      <c r="K234">
        <f t="shared" si="26"/>
        <v>0.75</v>
      </c>
      <c r="L234">
        <f t="shared" si="27"/>
        <v>0.16666666666666666</v>
      </c>
      <c r="M234" t="b">
        <f t="shared" si="28"/>
        <v>1</v>
      </c>
      <c r="N234" t="b">
        <f t="shared" si="29"/>
        <v>1</v>
      </c>
    </row>
    <row r="235" spans="1:14" x14ac:dyDescent="0.25">
      <c r="A235" t="s">
        <v>245</v>
      </c>
      <c r="B235" t="s">
        <v>25</v>
      </c>
      <c r="C235" t="s">
        <v>251</v>
      </c>
      <c r="D235" t="s">
        <v>19</v>
      </c>
      <c r="E235">
        <v>3</v>
      </c>
      <c r="F235">
        <v>7</v>
      </c>
      <c r="G235">
        <v>3</v>
      </c>
      <c r="H235">
        <v>10</v>
      </c>
      <c r="I235">
        <v>6</v>
      </c>
      <c r="J235">
        <f t="shared" si="25"/>
        <v>0.3</v>
      </c>
      <c r="K235">
        <f t="shared" si="26"/>
        <v>0.7</v>
      </c>
      <c r="L235">
        <f t="shared" si="27"/>
        <v>0.23076923076923078</v>
      </c>
      <c r="M235" t="b">
        <f t="shared" si="28"/>
        <v>1</v>
      </c>
      <c r="N235" t="b">
        <f t="shared" si="29"/>
        <v>1</v>
      </c>
    </row>
    <row r="236" spans="1:14" x14ac:dyDescent="0.25">
      <c r="A236" t="s">
        <v>245</v>
      </c>
      <c r="B236" t="s">
        <v>25</v>
      </c>
      <c r="C236" t="s">
        <v>252</v>
      </c>
      <c r="D236" t="s">
        <v>21</v>
      </c>
      <c r="E236">
        <v>3</v>
      </c>
      <c r="F236">
        <v>2</v>
      </c>
      <c r="G236">
        <v>3</v>
      </c>
      <c r="H236">
        <v>5</v>
      </c>
      <c r="I236">
        <v>6</v>
      </c>
      <c r="J236">
        <f t="shared" si="25"/>
        <v>0.6</v>
      </c>
      <c r="K236">
        <f t="shared" si="26"/>
        <v>0.4</v>
      </c>
      <c r="L236">
        <f t="shared" si="27"/>
        <v>0.375</v>
      </c>
      <c r="M236" t="b">
        <f t="shared" si="28"/>
        <v>1</v>
      </c>
      <c r="N236" t="b">
        <f t="shared" si="29"/>
        <v>1</v>
      </c>
    </row>
    <row r="237" spans="1:14" x14ac:dyDescent="0.25">
      <c r="A237" t="s">
        <v>245</v>
      </c>
      <c r="B237" t="s">
        <v>25</v>
      </c>
      <c r="C237" t="s">
        <v>253</v>
      </c>
      <c r="D237" t="s">
        <v>23</v>
      </c>
      <c r="E237">
        <v>4</v>
      </c>
      <c r="F237">
        <v>4</v>
      </c>
      <c r="G237">
        <v>2</v>
      </c>
      <c r="H237">
        <v>8</v>
      </c>
      <c r="I237">
        <v>6</v>
      </c>
      <c r="J237">
        <f t="shared" si="25"/>
        <v>0.5</v>
      </c>
      <c r="K237">
        <f t="shared" si="26"/>
        <v>0.66666666666666663</v>
      </c>
      <c r="L237">
        <f t="shared" si="27"/>
        <v>0.2</v>
      </c>
      <c r="M237" t="b">
        <f t="shared" si="28"/>
        <v>1</v>
      </c>
      <c r="N237" t="b">
        <f t="shared" si="29"/>
        <v>1</v>
      </c>
    </row>
    <row r="238" spans="1:14" x14ac:dyDescent="0.25">
      <c r="A238" t="s">
        <v>245</v>
      </c>
      <c r="B238" t="s">
        <v>38</v>
      </c>
      <c r="C238" t="s">
        <v>254</v>
      </c>
      <c r="D238" t="s">
        <v>17</v>
      </c>
      <c r="E238">
        <v>1</v>
      </c>
      <c r="F238">
        <v>5</v>
      </c>
      <c r="G238">
        <v>5</v>
      </c>
      <c r="H238">
        <v>6</v>
      </c>
      <c r="I238">
        <v>6</v>
      </c>
      <c r="J238">
        <f t="shared" si="25"/>
        <v>0.16666666666666666</v>
      </c>
      <c r="K238">
        <f t="shared" si="26"/>
        <v>0.5</v>
      </c>
      <c r="L238">
        <f t="shared" si="27"/>
        <v>0.45454545454545453</v>
      </c>
      <c r="M238" t="b">
        <f t="shared" si="28"/>
        <v>1</v>
      </c>
      <c r="N238" t="b">
        <f t="shared" si="29"/>
        <v>1</v>
      </c>
    </row>
    <row r="239" spans="1:14" x14ac:dyDescent="0.25">
      <c r="A239" t="s">
        <v>245</v>
      </c>
      <c r="B239" t="s">
        <v>38</v>
      </c>
      <c r="C239" t="s">
        <v>255</v>
      </c>
      <c r="D239" t="s">
        <v>19</v>
      </c>
      <c r="E239">
        <v>2</v>
      </c>
      <c r="F239">
        <v>5</v>
      </c>
      <c r="G239">
        <v>4</v>
      </c>
      <c r="H239">
        <v>7</v>
      </c>
      <c r="I239">
        <v>6</v>
      </c>
      <c r="J239">
        <f t="shared" si="25"/>
        <v>0.2857142857142857</v>
      </c>
      <c r="K239">
        <f t="shared" si="26"/>
        <v>0.55555555555555558</v>
      </c>
      <c r="L239">
        <f t="shared" si="27"/>
        <v>0.36363636363636365</v>
      </c>
      <c r="M239" t="b">
        <f t="shared" si="28"/>
        <v>1</v>
      </c>
      <c r="N239" t="b">
        <f t="shared" si="29"/>
        <v>1</v>
      </c>
    </row>
    <row r="240" spans="1:14" x14ac:dyDescent="0.25">
      <c r="A240" t="s">
        <v>245</v>
      </c>
      <c r="B240" t="s">
        <v>38</v>
      </c>
      <c r="C240" t="s">
        <v>256</v>
      </c>
      <c r="D240" t="s">
        <v>21</v>
      </c>
      <c r="E240">
        <v>1</v>
      </c>
      <c r="F240">
        <v>3</v>
      </c>
      <c r="G240">
        <v>5</v>
      </c>
      <c r="H240">
        <v>4</v>
      </c>
      <c r="I240">
        <v>6</v>
      </c>
      <c r="J240">
        <f t="shared" si="25"/>
        <v>0.25</v>
      </c>
      <c r="K240">
        <f t="shared" si="26"/>
        <v>0.375</v>
      </c>
      <c r="L240">
        <f t="shared" si="27"/>
        <v>0.55555555555555558</v>
      </c>
      <c r="M240" t="b">
        <f t="shared" si="28"/>
        <v>1</v>
      </c>
      <c r="N240" t="b">
        <f t="shared" si="29"/>
        <v>1</v>
      </c>
    </row>
    <row r="241" spans="1:14" ht="15.75" customHeight="1" thickBot="1" x14ac:dyDescent="0.3">
      <c r="A241" t="s">
        <v>245</v>
      </c>
      <c r="B241" t="s">
        <v>38</v>
      </c>
      <c r="C241" t="s">
        <v>257</v>
      </c>
      <c r="D241" t="s">
        <v>23</v>
      </c>
      <c r="E241">
        <v>2</v>
      </c>
      <c r="F241">
        <v>4</v>
      </c>
      <c r="G241">
        <v>4</v>
      </c>
      <c r="H241">
        <v>6</v>
      </c>
      <c r="I241">
        <v>6</v>
      </c>
      <c r="J241">
        <f t="shared" si="25"/>
        <v>0.33333333333333331</v>
      </c>
      <c r="K241">
        <f t="shared" si="26"/>
        <v>0.5</v>
      </c>
      <c r="L241">
        <f t="shared" si="27"/>
        <v>0.4</v>
      </c>
      <c r="M241" t="b">
        <f t="shared" si="28"/>
        <v>1</v>
      </c>
      <c r="N241" t="b">
        <f t="shared" si="29"/>
        <v>1</v>
      </c>
    </row>
    <row r="242" spans="1:14" ht="15.75" customHeight="1" thickBot="1" x14ac:dyDescent="0.3">
      <c r="A242" s="61" t="s">
        <v>261</v>
      </c>
      <c r="B242" s="58"/>
      <c r="C242" s="58"/>
      <c r="D242" s="58"/>
      <c r="E242" s="58"/>
      <c r="F242" s="58"/>
      <c r="G242" s="58"/>
      <c r="H242" s="58"/>
      <c r="I242" s="58"/>
      <c r="J242" s="58">
        <f>AVERAGE(J2:J241)</f>
        <v>0.40032738095238118</v>
      </c>
      <c r="K242" s="58">
        <f>AVERAGE(K2:K241)</f>
        <v>0.45975904882154889</v>
      </c>
      <c r="L242" s="58">
        <f>AVERAGE(L2:L241)</f>
        <v>0.38676134758028802</v>
      </c>
      <c r="M242" s="58"/>
      <c r="N242" s="59"/>
    </row>
  </sheetData>
  <mergeCells count="3">
    <mergeCell ref="O4:U24"/>
    <mergeCell ref="O2:P3"/>
    <mergeCell ref="T2:U3"/>
  </mergeCells>
  <dataValidations count="3">
    <dataValidation showInputMessage="1" showErrorMessage="1" sqref="C2:C241" xr:uid="{00000000-0002-0000-0600-000000000000}"/>
    <dataValidation type="list" showInputMessage="1" showErrorMessage="1" sqref="D2:D241" xr:uid="{00000000-0002-0000-0600-000001000000}">
      <formula1>"A-SwiftUI,A-General,B,C"</formula1>
    </dataValidation>
    <dataValidation type="list" showInputMessage="1" showErrorMessage="1" sqref="B2:B241" xr:uid="{00000000-0002-0000-0600-000002000000}">
      <formula1>"GPT-4o,Claude 3.5,Grok 4"</formula1>
    </dataValidation>
  </dataValidations>
  <pageMargins left="0.7" right="0.7" top="0.78740157499999996" bottom="0.78740157499999996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17"/>
  <sheetViews>
    <sheetView zoomScaleNormal="100" workbookViewId="0">
      <selection activeCell="O13" sqref="O13"/>
    </sheetView>
  </sheetViews>
  <sheetFormatPr baseColWidth="10" defaultRowHeight="15" x14ac:dyDescent="0.25"/>
  <sheetData>
    <row r="2" spans="1:12" ht="15.75" customHeight="1" thickBot="1" x14ac:dyDescent="0.3"/>
    <row r="3" spans="1:12" ht="15.75" customHeight="1" thickBot="1" x14ac:dyDescent="0.3">
      <c r="A3" s="79" t="s">
        <v>262</v>
      </c>
      <c r="B3" s="80"/>
      <c r="C3" s="80"/>
      <c r="D3" s="81"/>
      <c r="G3" s="79" t="s">
        <v>263</v>
      </c>
      <c r="H3" s="80"/>
      <c r="I3" s="80"/>
      <c r="J3" s="80"/>
      <c r="K3" s="81"/>
    </row>
    <row r="4" spans="1:12" x14ac:dyDescent="0.25">
      <c r="A4" s="51" t="s">
        <v>3</v>
      </c>
      <c r="B4" s="50" t="s">
        <v>9</v>
      </c>
      <c r="C4" s="50" t="s">
        <v>10</v>
      </c>
      <c r="D4" s="52" t="s">
        <v>11</v>
      </c>
      <c r="G4" s="51" t="s">
        <v>1</v>
      </c>
      <c r="H4" s="50" t="s">
        <v>3</v>
      </c>
      <c r="I4" s="50" t="s">
        <v>9</v>
      </c>
      <c r="J4" s="50" t="s">
        <v>10</v>
      </c>
      <c r="K4" s="52" t="s">
        <v>11</v>
      </c>
      <c r="L4" t="s">
        <v>264</v>
      </c>
    </row>
    <row r="5" spans="1:12" x14ac:dyDescent="0.25">
      <c r="A5" s="53" t="s">
        <v>19</v>
      </c>
      <c r="B5" s="66">
        <f>IFERROR((SUMIFS('QG(UT)'!$E:$E,'QG(UT)'!$D:$D,$A5)+SUMIFS('QG(UE)'!$E:$E,'QG(UE)'!$D:$D,$A5)+SUMIFS('TDL(UT)'!$E:$E,'TDL(UT)'!$D:$D,$A5)+SUMIFS('TDL(UE)'!$E:$E,'TDL(UE)'!$D:$D,$A5)+SUMIFS('BTA(Selbst gemacht)'!$E:$E,'BTA(Selbst gemacht)'!$D:$D,$A5)+SUMIFS('WA(Selbst gemacht)'!$E:$E,'WA(Selbst gemacht)'!$D:$D,$A5))/((SUMIFS('QG(UT)'!$E:$E,'QG(UT)'!$D:$D,$A5)+SUMIFS('QG(UE)'!$E:$E,'QG(UE)'!$D:$D,$A5)+SUMIFS('TDL(UT)'!$E:$E,'TDL(UT)'!$D:$D,$A5)+SUMIFS('TDL(UE)'!$E:$E,'TDL(UE)'!$D:$D,$A5)+SUMIFS('BTA(Selbst gemacht)'!$E:$E,'BTA(Selbst gemacht)'!$D:$D,$A5)+SUMIFS('WA(Selbst gemacht)'!$E:$E,'WA(Selbst gemacht)'!$D:$D,$A5))+(SUMIFS('QG(UT)'!$F:$F,'QG(UT)'!$D:$D,$A5)+SUMIFS('QG(UE)'!$F:$F,'QG(UE)'!$D:$D,$A5)+SUMIFS('TDL(UT)'!$F:$F,'TDL(UT)'!$D:$D,$A5)+SUMIFS('TDL(UE)'!$F:$F,'TDL(UE)'!$D:$D,$A5)+SUMIFS('BTA(Selbst gemacht)'!$F:$F,'BTA(Selbst gemacht)'!$D:$D,$A5)+SUMIFS('WA(Selbst gemacht)'!$F:$F,'WA(Selbst gemacht)'!$D:$D,$A5))),0)</f>
        <v>0.3825503355704698</v>
      </c>
      <c r="C5" s="66">
        <f>IFERROR((SUMIFS('QG(UT)'!$E:$E,'QG(UT)'!$D:$D,$A5)+SUMIFS('QG(UE)'!$E:$E,'QG(UE)'!$D:$D,$A5)+SUMIFS('TDL(UT)'!$E:$E,'TDL(UT)'!$D:$D,$A5)+SUMIFS('TDL(UE)'!$E:$E,'TDL(UE)'!$D:$D,$A5)+SUMIFS('BTA(Selbst gemacht)'!$E:$E,'BTA(Selbst gemacht)'!$D:$D,$A5)+SUMIFS('WA(Selbst gemacht)'!$E:$E,'WA(Selbst gemacht)'!$D:$D,$A5))/((SUMIFS('QG(UT)'!$E:$E,'QG(UT)'!$D:$D,$A5)+SUMIFS('QG(UE)'!$E:$E,'QG(UE)'!$D:$D,$A5)+SUMIFS('TDL(UT)'!$E:$E,'TDL(UT)'!$D:$D,$A5)+SUMIFS('TDL(UE)'!$E:$E,'TDL(UE)'!$D:$D,$A5)+SUMIFS('BTA(Selbst gemacht)'!$E:$E,'BTA(Selbst gemacht)'!$D:$D,$A5)+SUMIFS('WA(Selbst gemacht)'!$E:$E,'WA(Selbst gemacht)'!$D:$D,$A5))+(SUMIFS('QG(UT)'!$G:$G,'QG(UT)'!$D:$D,$A5)+SUMIFS('QG(UE)'!$G:$G,'QG(UE)'!$D:$D,$A5)+SUMIFS('TDL(UT)'!$G:$G,'TDL(UT)'!$D:$D,$A5)+SUMIFS('TDL(UE)'!$G:$G,'TDL(UE)'!$D:$D,$A5)+SUMIFS('BTA(Selbst gemacht)'!$G:$G,'BTA(Selbst gemacht)'!$D:$D,$A5)+SUMIFS('WA(Selbst gemacht)'!$G:$G,'WA(Selbst gemacht)'!$D:$D,$A5))),0)</f>
        <v>0.42537313432835822</v>
      </c>
      <c r="D5" s="68">
        <f>IFERROR(2*B5*C5/(B5+C5),0)</f>
        <v>0.40282685512367494</v>
      </c>
      <c r="G5" s="53" t="s">
        <v>25</v>
      </c>
      <c r="H5" s="39" t="s">
        <v>19</v>
      </c>
      <c r="I5" s="66">
        <f>IFERROR((SUMIFS('QG(UT)'!$E:$E,'QG(UT)'!$B:$B,$G5,'QG(UT)'!$D:$D,$H5)+SUMIFS('QG(UE)'!$E:$E,'QG(UE)'!$B:$B,$G5,'QG(UE)'!$D:$D,$H5)+SUMIFS('TDL(UT)'!$E:$E,'TDL(UT)'!$B:$B,$G5,'TDL(UT)'!$D:$D,$H5)+SUMIFS('TDL(UE)'!$E:$E,'TDL(UE)'!$B:$B,$G5,'TDL(UE)'!$D:$D,$H5)+SUMIFS('BTA(Selbst gemacht)'!$E:$E,'BTA(Selbst gemacht)'!$B:$B,$G5,'BTA(Selbst gemacht)'!$D:$D,$H5)+SUMIFS('WA(Selbst gemacht)'!$E:$E,'WA(Selbst gemacht)'!$B:$B,$G5,'WA(Selbst gemacht)'!$D:$D,$H5))/((SUMIFS('QG(UT)'!$E:$E,'QG(UT)'!$B:$B,$G5,'QG(UT)'!$D:$D,$H5)+SUMIFS('QG(UE)'!$E:$E,'QG(UE)'!$B:$B,$G5,'QG(UE)'!$D:$D,$H5)+SUMIFS('TDL(UT)'!$E:$E,'TDL(UT)'!$B:$B,$G5,'TDL(UT)'!$D:$D,$H5)+SUMIFS('TDL(UE)'!$E:$E,'TDL(UE)'!$B:$B,$G5,'TDL(UE)'!$D:$D,$H5)+SUMIFS('BTA(Selbst gemacht)'!$E:$E,'BTA(Selbst gemacht)'!$B:$B,$G5,'BTA(Selbst gemacht)'!$D:$D,$H5)+SUMIFS('WA(Selbst gemacht)'!$E:$E,'WA(Selbst gemacht)'!$B:$B,$G5,'WA(Selbst gemacht)'!$D:$D,$H5))+(SUMIFS('QG(UT)'!$F:$F,'QG(UT)'!$B:$B,$G5,'QG(UT)'!$D:$D,$H5)+SUMIFS('QG(UE)'!$F:$F,'QG(UE)'!$B:$B,$G5,'QG(UE)'!$D:$D,$H5)+SUMIFS('TDL(UT)'!$F:$F,'TDL(UT)'!$B:$B,$G5,'TDL(UT)'!$D:$D,$H5)+SUMIFS('TDL(UE)'!$F:$F,'TDL(UE)'!$B:$B,$G5,'TDL(UE)'!$D:$D,$H5)+SUMIFS('BTA(Selbst gemacht)'!$F:$F,'BTA(Selbst gemacht)'!$B:$B,$G5,'BTA(Selbst gemacht)'!$D:$D,$H5)+SUMIFS('WA(Selbst gemacht)'!$F:$F,'WA(Selbst gemacht)'!$B:$B,$G5,'WA(Selbst gemacht)'!$D:$D,$H5))),0)</f>
        <v>0.36170212765957449</v>
      </c>
      <c r="J5" s="66">
        <f>IFERROR((SUMIFS('QG(UT)'!$E:$E,'QG(UT)'!$B:$B,$G5,'QG(UT)'!$D:$D,$H5)+SUMIFS('QG(UE)'!$E:$E,'QG(UE)'!$B:$B,$G5,'QG(UE)'!$D:$D,$H5)+SUMIFS('TDL(UT)'!$E:$E,'TDL(UT)'!$B:$B,$G5,'TDL(UT)'!$D:$D,$H5)+SUMIFS('TDL(UE)'!$E:$E,'TDL(UE)'!$B:$B,$G5,'TDL(UE)'!$D:$D,$H5)+SUMIFS('BTA(Selbst gemacht)'!$E:$E,'BTA(Selbst gemacht)'!$B:$B,$G5,'BTA(Selbst gemacht)'!$D:$D,$H5)+SUMIFS('WA(Selbst gemacht)'!$E:$E,'WA(Selbst gemacht)'!$B:$B,$G5,'WA(Selbst gemacht)'!$D:$D,$H5))/((SUMIFS('QG(UT)'!$E:$E,'QG(UT)'!$B:$B,$G5,'QG(UT)'!$D:$D,$H5)+SUMIFS('QG(UE)'!$E:$E,'QG(UE)'!$B:$B,$G5,'QG(UE)'!$D:$D,$H5)+SUMIFS('TDL(UT)'!$E:$E,'TDL(UT)'!$B:$B,$G5,'TDL(UT)'!$D:$D,$H5)+SUMIFS('TDL(UE)'!$E:$E,'TDL(UE)'!$B:$B,$G5,'TDL(UE)'!$D:$D,$H5)+SUMIFS('BTA(Selbst gemacht)'!$E:$E,'BTA(Selbst gemacht)'!$B:$B,$G5,'BTA(Selbst gemacht)'!$D:$D,$H5)+SUMIFS('WA(Selbst gemacht)'!$E:$E,'WA(Selbst gemacht)'!$B:$B,$G5,'WA(Selbst gemacht)'!$D:$D,$H5))+(SUMIFS('QG(UT)'!$G:$G,'QG(UT)'!$B:$B,$G5,'QG(UT)'!$D:$D,$H5)+SUMIFS('QG(UE)'!$G:$G,'QG(UE)'!$B:$B,$G5,'QG(UE)'!$D:$D,$H5)+SUMIFS('TDL(UT)'!$G:$G,'TDL(UT)'!$B:$B,$G5,'TDL(UT)'!$D:$D,$H5)+SUMIFS('TDL(UE)'!$G:$G,'TDL(UE)'!$B:$B,$G5,'TDL(UE)'!$D:$D,$H5)+SUMIFS('BTA(Selbst gemacht)'!$G:$G,'BTA(Selbst gemacht)'!$B:$B,$G5,'BTA(Selbst gemacht)'!$D:$D,$H5)+SUMIFS('WA(Selbst gemacht)'!$G:$G,'WA(Selbst gemacht)'!$B:$B,$G5,'WA(Selbst gemacht)'!$D:$D,$H5))),0)</f>
        <v>0.5074626865671642</v>
      </c>
      <c r="K5" s="67">
        <f t="shared" ref="K5:K16" si="0">IFERROR(2*I5*J5/(I5+J5),0)</f>
        <v>0.42236024844720493</v>
      </c>
      <c r="L5" t="str">
        <f t="shared" ref="L5:L16" si="1">G5&amp;" - "&amp;H5</f>
        <v>Claude 3.5 - A-General</v>
      </c>
    </row>
    <row r="6" spans="1:12" x14ac:dyDescent="0.25">
      <c r="A6" s="53" t="s">
        <v>17</v>
      </c>
      <c r="B6" s="66">
        <f>IFERROR((SUMIFS('QG(UT)'!$E:$E,'QG(UT)'!$D:$D,$A6)+SUMIFS('QG(UE)'!$E:$E,'QG(UE)'!$D:$D,$A6)+SUMIFS('TDL(UT)'!$E:$E,'TDL(UT)'!$D:$D,$A6)+SUMIFS('TDL(UE)'!$E:$E,'TDL(UE)'!$D:$D,$A6)+SUMIFS('BTA(Selbst gemacht)'!$E:$E,'BTA(Selbst gemacht)'!$D:$D,$A6)+SUMIFS('WA(Selbst gemacht)'!$E:$E,'WA(Selbst gemacht)'!$D:$D,$A6))/((SUMIFS('QG(UT)'!$E:$E,'QG(UT)'!$D:$D,$A6)+SUMIFS('QG(UE)'!$E:$E,'QG(UE)'!$D:$D,$A6)+SUMIFS('TDL(UT)'!$E:$E,'TDL(UT)'!$D:$D,$A6)+SUMIFS('TDL(UE)'!$E:$E,'TDL(UE)'!$D:$D,$A6)+SUMIFS('BTA(Selbst gemacht)'!$E:$E,'BTA(Selbst gemacht)'!$D:$D,$A6)+SUMIFS('WA(Selbst gemacht)'!$E:$E,'WA(Selbst gemacht)'!$D:$D,$A6))+(SUMIFS('QG(UT)'!$F:$F,'QG(UT)'!$D:$D,$A6)+SUMIFS('QG(UE)'!$F:$F,'QG(UE)'!$D:$D,$A6)+SUMIFS('TDL(UT)'!$F:$F,'TDL(UT)'!$D:$D,$A6)+SUMIFS('TDL(UE)'!$F:$F,'TDL(UE)'!$D:$D,$A6)+SUMIFS('BTA(Selbst gemacht)'!$F:$F,'BTA(Selbst gemacht)'!$D:$D,$A6)+SUMIFS('WA(Selbst gemacht)'!$F:$F,'WA(Selbst gemacht)'!$D:$D,$A6))),0)</f>
        <v>0.37026239067055394</v>
      </c>
      <c r="C6" s="66">
        <f>IFERROR((SUMIFS('QG(UT)'!$E:$E,'QG(UT)'!$D:$D,$A6)+SUMIFS('QG(UE)'!$E:$E,'QG(UE)'!$D:$D,$A6)+SUMIFS('TDL(UT)'!$E:$E,'TDL(UT)'!$D:$D,$A6)+SUMIFS('TDL(UE)'!$E:$E,'TDL(UE)'!$D:$D,$A6)+SUMIFS('BTA(Selbst gemacht)'!$E:$E,'BTA(Selbst gemacht)'!$D:$D,$A6)+SUMIFS('WA(Selbst gemacht)'!$E:$E,'WA(Selbst gemacht)'!$D:$D,$A6))/((SUMIFS('QG(UT)'!$E:$E,'QG(UT)'!$D:$D,$A6)+SUMIFS('QG(UE)'!$E:$E,'QG(UE)'!$D:$D,$A6)+SUMIFS('TDL(UT)'!$E:$E,'TDL(UT)'!$D:$D,$A6)+SUMIFS('TDL(UE)'!$E:$E,'TDL(UE)'!$D:$D,$A6)+SUMIFS('BTA(Selbst gemacht)'!$E:$E,'BTA(Selbst gemacht)'!$D:$D,$A6)+SUMIFS('WA(Selbst gemacht)'!$E:$E,'WA(Selbst gemacht)'!$D:$D,$A6))+(SUMIFS('QG(UT)'!$G:$G,'QG(UT)'!$D:$D,$A6)+SUMIFS('QG(UE)'!$G:$G,'QG(UE)'!$D:$D,$A6)+SUMIFS('TDL(UT)'!$G:$G,'TDL(UT)'!$D:$D,$A6)+SUMIFS('TDL(UE)'!$G:$G,'TDL(UE)'!$D:$D,$A6)+SUMIFS('BTA(Selbst gemacht)'!$G:$G,'BTA(Selbst gemacht)'!$D:$D,$A6)+SUMIFS('WA(Selbst gemacht)'!$G:$G,'WA(Selbst gemacht)'!$D:$D,$A6))),0)</f>
        <v>0.38138138138138139</v>
      </c>
      <c r="D6" s="68">
        <f>IFERROR(2*B6*C6/(B6+C6),0)</f>
        <v>0.37573964497041423</v>
      </c>
      <c r="G6" s="53" t="s">
        <v>25</v>
      </c>
      <c r="H6" s="39" t="s">
        <v>17</v>
      </c>
      <c r="I6" s="66">
        <f>IFERROR((SUMIFS('QG(UT)'!$E:$E,'QG(UT)'!$B:$B,$G6,'QG(UT)'!$D:$D,$H6)+SUMIFS('QG(UE)'!$E:$E,'QG(UE)'!$B:$B,$G6,'QG(UE)'!$D:$D,$H6)+SUMIFS('TDL(UT)'!$E:$E,'TDL(UT)'!$B:$B,$G6,'TDL(UT)'!$D:$D,$H6)+SUMIFS('TDL(UE)'!$E:$E,'TDL(UE)'!$B:$B,$G6,'TDL(UE)'!$D:$D,$H6)+SUMIFS('BTA(Selbst gemacht)'!$E:$E,'BTA(Selbst gemacht)'!$B:$B,$G6,'BTA(Selbst gemacht)'!$D:$D,$H6)+SUMIFS('WA(Selbst gemacht)'!$E:$E,'WA(Selbst gemacht)'!$B:$B,$G6,'WA(Selbst gemacht)'!$D:$D,$H6))/((SUMIFS('QG(UT)'!$E:$E,'QG(UT)'!$B:$B,$G6,'QG(UT)'!$D:$D,$H6)+SUMIFS('QG(UE)'!$E:$E,'QG(UE)'!$B:$B,$G6,'QG(UE)'!$D:$D,$H6)+SUMIFS('TDL(UT)'!$E:$E,'TDL(UT)'!$B:$B,$G6,'TDL(UT)'!$D:$D,$H6)+SUMIFS('TDL(UE)'!$E:$E,'TDL(UE)'!$B:$B,$G6,'TDL(UE)'!$D:$D,$H6)+SUMIFS('BTA(Selbst gemacht)'!$E:$E,'BTA(Selbst gemacht)'!$B:$B,$G6,'BTA(Selbst gemacht)'!$D:$D,$H6)+SUMIFS('WA(Selbst gemacht)'!$E:$E,'WA(Selbst gemacht)'!$B:$B,$G6,'WA(Selbst gemacht)'!$D:$D,$H6))+(SUMIFS('QG(UT)'!$F:$F,'QG(UT)'!$B:$B,$G6,'QG(UT)'!$D:$D,$H6)+SUMIFS('QG(UE)'!$F:$F,'QG(UE)'!$B:$B,$G6,'QG(UE)'!$D:$D,$H6)+SUMIFS('TDL(UT)'!$F:$F,'TDL(UT)'!$B:$B,$G6,'TDL(UT)'!$D:$D,$H6)+SUMIFS('TDL(UE)'!$F:$F,'TDL(UE)'!$B:$B,$G6,'TDL(UE)'!$D:$D,$H6)+SUMIFS('BTA(Selbst gemacht)'!$F:$F,'BTA(Selbst gemacht)'!$B:$B,$G6,'BTA(Selbst gemacht)'!$D:$D,$H6)+SUMIFS('WA(Selbst gemacht)'!$F:$F,'WA(Selbst gemacht)'!$B:$B,$G6,'WA(Selbst gemacht)'!$D:$D,$H6))),0)</f>
        <v>0.35526315789473684</v>
      </c>
      <c r="J6" s="66">
        <f>IFERROR((SUMIFS('QG(UT)'!$E:$E,'QG(UT)'!$B:$B,$G6,'QG(UT)'!$D:$D,$H6)+SUMIFS('QG(UE)'!$E:$E,'QG(UE)'!$B:$B,$G6,'QG(UE)'!$D:$D,$H6)+SUMIFS('TDL(UT)'!$E:$E,'TDL(UT)'!$B:$B,$G6,'TDL(UT)'!$D:$D,$H6)+SUMIFS('TDL(UE)'!$E:$E,'TDL(UE)'!$B:$B,$G6,'TDL(UE)'!$D:$D,$H6)+SUMIFS('BTA(Selbst gemacht)'!$E:$E,'BTA(Selbst gemacht)'!$B:$B,$G6,'BTA(Selbst gemacht)'!$D:$D,$H6)+SUMIFS('WA(Selbst gemacht)'!$E:$E,'WA(Selbst gemacht)'!$B:$B,$G6,'WA(Selbst gemacht)'!$D:$D,$H6))/((SUMIFS('QG(UT)'!$E:$E,'QG(UT)'!$B:$B,$G6,'QG(UT)'!$D:$D,$H6)+SUMIFS('QG(UE)'!$E:$E,'QG(UE)'!$B:$B,$G6,'QG(UE)'!$D:$D,$H6)+SUMIFS('TDL(UT)'!$E:$E,'TDL(UT)'!$B:$B,$G6,'TDL(UT)'!$D:$D,$H6)+SUMIFS('TDL(UE)'!$E:$E,'TDL(UE)'!$B:$B,$G6,'TDL(UE)'!$D:$D,$H6)+SUMIFS('BTA(Selbst gemacht)'!$E:$E,'BTA(Selbst gemacht)'!$B:$B,$G6,'BTA(Selbst gemacht)'!$D:$D,$H6)+SUMIFS('WA(Selbst gemacht)'!$E:$E,'WA(Selbst gemacht)'!$B:$B,$G6,'WA(Selbst gemacht)'!$D:$D,$H6))+(SUMIFS('QG(UT)'!$G:$G,'QG(UT)'!$B:$B,$G6,'QG(UT)'!$D:$D,$H6)+SUMIFS('QG(UE)'!$G:$G,'QG(UE)'!$B:$B,$G6,'QG(UE)'!$D:$D,$H6)+SUMIFS('TDL(UT)'!$G:$G,'TDL(UT)'!$B:$B,$G6,'TDL(UT)'!$D:$D,$H6)+SUMIFS('TDL(UE)'!$G:$G,'TDL(UE)'!$B:$B,$G6,'TDL(UE)'!$D:$D,$H6)+SUMIFS('BTA(Selbst gemacht)'!$G:$G,'BTA(Selbst gemacht)'!$B:$B,$G6,'BTA(Selbst gemacht)'!$D:$D,$H6)+SUMIFS('WA(Selbst gemacht)'!$G:$G,'WA(Selbst gemacht)'!$B:$B,$G6,'WA(Selbst gemacht)'!$D:$D,$H6))),0)</f>
        <v>0.48648648648648651</v>
      </c>
      <c r="K6" s="67">
        <f t="shared" si="0"/>
        <v>0.41064638783269958</v>
      </c>
      <c r="L6" t="str">
        <f t="shared" si="1"/>
        <v>Claude 3.5 - A-SwiftUI</v>
      </c>
    </row>
    <row r="7" spans="1:12" x14ac:dyDescent="0.25">
      <c r="A7" s="53" t="s">
        <v>21</v>
      </c>
      <c r="B7" s="66">
        <f>IFERROR((SUMIFS('QG(UT)'!$E:$E,'QG(UT)'!$D:$D,$A7)+SUMIFS('QG(UE)'!$E:$E,'QG(UE)'!$D:$D,$A7)+SUMIFS('TDL(UT)'!$E:$E,'TDL(UT)'!$D:$D,$A7)+SUMIFS('TDL(UE)'!$E:$E,'TDL(UE)'!$D:$D,$A7)+SUMIFS('BTA(Selbst gemacht)'!$E:$E,'BTA(Selbst gemacht)'!$D:$D,$A7)+SUMIFS('WA(Selbst gemacht)'!$E:$E,'WA(Selbst gemacht)'!$D:$D,$A7))/((SUMIFS('QG(UT)'!$E:$E,'QG(UT)'!$D:$D,$A7)+SUMIFS('QG(UE)'!$E:$E,'QG(UE)'!$D:$D,$A7)+SUMIFS('TDL(UT)'!$E:$E,'TDL(UT)'!$D:$D,$A7)+SUMIFS('TDL(UE)'!$E:$E,'TDL(UE)'!$D:$D,$A7)+SUMIFS('BTA(Selbst gemacht)'!$E:$E,'BTA(Selbst gemacht)'!$D:$D,$A7)+SUMIFS('WA(Selbst gemacht)'!$E:$E,'WA(Selbst gemacht)'!$D:$D,$A7))+(SUMIFS('QG(UT)'!$F:$F,'QG(UT)'!$D:$D,$A7)+SUMIFS('QG(UE)'!$F:$F,'QG(UE)'!$D:$D,$A7)+SUMIFS('TDL(UT)'!$F:$F,'TDL(UT)'!$D:$D,$A7)+SUMIFS('TDL(UE)'!$F:$F,'TDL(UE)'!$D:$D,$A7)+SUMIFS('BTA(Selbst gemacht)'!$F:$F,'BTA(Selbst gemacht)'!$D:$D,$A7)+SUMIFS('WA(Selbst gemacht)'!$F:$F,'WA(Selbst gemacht)'!$D:$D,$A7))),0)</f>
        <v>0.43252595155709345</v>
      </c>
      <c r="C7" s="66">
        <f>IFERROR((SUMIFS('QG(UT)'!$E:$E,'QG(UT)'!$D:$D,$A7)+SUMIFS('QG(UE)'!$E:$E,'QG(UE)'!$D:$D,$A7)+SUMIFS('TDL(UT)'!$E:$E,'TDL(UT)'!$D:$D,$A7)+SUMIFS('TDL(UE)'!$E:$E,'TDL(UE)'!$D:$D,$A7)+SUMIFS('BTA(Selbst gemacht)'!$E:$E,'BTA(Selbst gemacht)'!$D:$D,$A7)+SUMIFS('WA(Selbst gemacht)'!$E:$E,'WA(Selbst gemacht)'!$D:$D,$A7))/((SUMIFS('QG(UT)'!$E:$E,'QG(UT)'!$D:$D,$A7)+SUMIFS('QG(UE)'!$E:$E,'QG(UE)'!$D:$D,$A7)+SUMIFS('TDL(UT)'!$E:$E,'TDL(UT)'!$D:$D,$A7)+SUMIFS('TDL(UE)'!$E:$E,'TDL(UE)'!$D:$D,$A7)+SUMIFS('BTA(Selbst gemacht)'!$E:$E,'BTA(Selbst gemacht)'!$D:$D,$A7)+SUMIFS('WA(Selbst gemacht)'!$E:$E,'WA(Selbst gemacht)'!$D:$D,$A7))+(SUMIFS('QG(UT)'!$G:$G,'QG(UT)'!$D:$D,$A7)+SUMIFS('QG(UE)'!$G:$G,'QG(UE)'!$D:$D,$A7)+SUMIFS('TDL(UT)'!$G:$G,'TDL(UT)'!$D:$D,$A7)+SUMIFS('TDL(UE)'!$G:$G,'TDL(UE)'!$D:$D,$A7)+SUMIFS('BTA(Selbst gemacht)'!$G:$G,'BTA(Selbst gemacht)'!$D:$D,$A7)+SUMIFS('WA(Selbst gemacht)'!$G:$G,'WA(Selbst gemacht)'!$D:$D,$A7))),0)</f>
        <v>0.31094527363184077</v>
      </c>
      <c r="D7" s="68">
        <f>IFERROR(2*B7*C7/(B7+C7),0)</f>
        <v>0.36179450072358899</v>
      </c>
      <c r="G7" s="53" t="s">
        <v>25</v>
      </c>
      <c r="H7" s="39" t="s">
        <v>21</v>
      </c>
      <c r="I7" s="66">
        <f>IFERROR((SUMIFS('QG(UT)'!$E:$E,'QG(UT)'!$B:$B,$G7,'QG(UT)'!$D:$D,$H7)+SUMIFS('QG(UE)'!$E:$E,'QG(UE)'!$B:$B,$G7,'QG(UE)'!$D:$D,$H7)+SUMIFS('TDL(UT)'!$E:$E,'TDL(UT)'!$B:$B,$G7,'TDL(UT)'!$D:$D,$H7)+SUMIFS('TDL(UE)'!$E:$E,'TDL(UE)'!$B:$B,$G7,'TDL(UE)'!$D:$D,$H7)+SUMIFS('BTA(Selbst gemacht)'!$E:$E,'BTA(Selbst gemacht)'!$B:$B,$G7,'BTA(Selbst gemacht)'!$D:$D,$H7)+SUMIFS('WA(Selbst gemacht)'!$E:$E,'WA(Selbst gemacht)'!$B:$B,$G7,'WA(Selbst gemacht)'!$D:$D,$H7))/((SUMIFS('QG(UT)'!$E:$E,'QG(UT)'!$B:$B,$G7,'QG(UT)'!$D:$D,$H7)+SUMIFS('QG(UE)'!$E:$E,'QG(UE)'!$B:$B,$G7,'QG(UE)'!$D:$D,$H7)+SUMIFS('TDL(UT)'!$E:$E,'TDL(UT)'!$B:$B,$G7,'TDL(UT)'!$D:$D,$H7)+SUMIFS('TDL(UE)'!$E:$E,'TDL(UE)'!$B:$B,$G7,'TDL(UE)'!$D:$D,$H7)+SUMIFS('BTA(Selbst gemacht)'!$E:$E,'BTA(Selbst gemacht)'!$B:$B,$G7,'BTA(Selbst gemacht)'!$D:$D,$H7)+SUMIFS('WA(Selbst gemacht)'!$E:$E,'WA(Selbst gemacht)'!$B:$B,$G7,'WA(Selbst gemacht)'!$D:$D,$H7))+(SUMIFS('QG(UT)'!$F:$F,'QG(UT)'!$B:$B,$G7,'QG(UT)'!$D:$D,$H7)+SUMIFS('QG(UE)'!$F:$F,'QG(UE)'!$B:$B,$G7,'QG(UE)'!$D:$D,$H7)+SUMIFS('TDL(UT)'!$F:$F,'TDL(UT)'!$B:$B,$G7,'TDL(UT)'!$D:$D,$H7)+SUMIFS('TDL(UE)'!$F:$F,'TDL(UE)'!$B:$B,$G7,'TDL(UE)'!$D:$D,$H7)+SUMIFS('BTA(Selbst gemacht)'!$F:$F,'BTA(Selbst gemacht)'!$B:$B,$G7,'BTA(Selbst gemacht)'!$D:$D,$H7)+SUMIFS('WA(Selbst gemacht)'!$F:$F,'WA(Selbst gemacht)'!$B:$B,$G7,'WA(Selbst gemacht)'!$D:$D,$H7))),0)</f>
        <v>0.44339622641509435</v>
      </c>
      <c r="J7" s="66">
        <f>IFERROR((SUMIFS('QG(UT)'!$E:$E,'QG(UT)'!$B:$B,$G7,'QG(UT)'!$D:$D,$H7)+SUMIFS('QG(UE)'!$E:$E,'QG(UE)'!$B:$B,$G7,'QG(UE)'!$D:$D,$H7)+SUMIFS('TDL(UT)'!$E:$E,'TDL(UT)'!$B:$B,$G7,'TDL(UT)'!$D:$D,$H7)+SUMIFS('TDL(UE)'!$E:$E,'TDL(UE)'!$B:$B,$G7,'TDL(UE)'!$D:$D,$H7)+SUMIFS('BTA(Selbst gemacht)'!$E:$E,'BTA(Selbst gemacht)'!$B:$B,$G7,'BTA(Selbst gemacht)'!$D:$D,$H7)+SUMIFS('WA(Selbst gemacht)'!$E:$E,'WA(Selbst gemacht)'!$B:$B,$G7,'WA(Selbst gemacht)'!$D:$D,$H7))/((SUMIFS('QG(UT)'!$E:$E,'QG(UT)'!$B:$B,$G7,'QG(UT)'!$D:$D,$H7)+SUMIFS('QG(UE)'!$E:$E,'QG(UE)'!$B:$B,$G7,'QG(UE)'!$D:$D,$H7)+SUMIFS('TDL(UT)'!$E:$E,'TDL(UT)'!$B:$B,$G7,'TDL(UT)'!$D:$D,$H7)+SUMIFS('TDL(UE)'!$E:$E,'TDL(UE)'!$B:$B,$G7,'TDL(UE)'!$D:$D,$H7)+SUMIFS('BTA(Selbst gemacht)'!$E:$E,'BTA(Selbst gemacht)'!$B:$B,$G7,'BTA(Selbst gemacht)'!$D:$D,$H7)+SUMIFS('WA(Selbst gemacht)'!$E:$E,'WA(Selbst gemacht)'!$B:$B,$G7,'WA(Selbst gemacht)'!$D:$D,$H7))+(SUMIFS('QG(UT)'!$G:$G,'QG(UT)'!$B:$B,$G7,'QG(UT)'!$D:$D,$H7)+SUMIFS('QG(UE)'!$G:$G,'QG(UE)'!$B:$B,$G7,'QG(UE)'!$D:$D,$H7)+SUMIFS('TDL(UT)'!$G:$G,'TDL(UT)'!$B:$B,$G7,'TDL(UT)'!$D:$D,$H7)+SUMIFS('TDL(UE)'!$G:$G,'TDL(UE)'!$B:$B,$G7,'TDL(UE)'!$D:$D,$H7)+SUMIFS('BTA(Selbst gemacht)'!$G:$G,'BTA(Selbst gemacht)'!$B:$B,$G7,'BTA(Selbst gemacht)'!$D:$D,$H7)+SUMIFS('WA(Selbst gemacht)'!$G:$G,'WA(Selbst gemacht)'!$B:$B,$G7,'WA(Selbst gemacht)'!$D:$D,$H7))),0)</f>
        <v>0.35074626865671643</v>
      </c>
      <c r="K7" s="67">
        <f t="shared" si="0"/>
        <v>0.39166666666666672</v>
      </c>
      <c r="L7" t="str">
        <f t="shared" si="1"/>
        <v>Claude 3.5 - B</v>
      </c>
    </row>
    <row r="8" spans="1:12" ht="15.75" customHeight="1" thickBot="1" x14ac:dyDescent="0.3">
      <c r="A8" s="54" t="s">
        <v>23</v>
      </c>
      <c r="B8" s="69">
        <f>IFERROR((SUMIFS('QG(UT)'!$E:$E,'QG(UT)'!$D:$D,$A8)+SUMIFS('QG(UE)'!$E:$E,'QG(UE)'!$D:$D,$A8)+SUMIFS('TDL(UT)'!$E:$E,'TDL(UT)'!$D:$D,$A8)+SUMIFS('TDL(UE)'!$E:$E,'TDL(UE)'!$D:$D,$A8)+SUMIFS('BTA(Selbst gemacht)'!$E:$E,'BTA(Selbst gemacht)'!$D:$D,$A8)+SUMIFS('WA(Selbst gemacht)'!$E:$E,'WA(Selbst gemacht)'!$D:$D,$A8))/((SUMIFS('QG(UT)'!$E:$E,'QG(UT)'!$D:$D,$A8)+SUMIFS('QG(UE)'!$E:$E,'QG(UE)'!$D:$D,$A8)+SUMIFS('TDL(UT)'!$E:$E,'TDL(UT)'!$D:$D,$A8)+SUMIFS('TDL(UE)'!$E:$E,'TDL(UE)'!$D:$D,$A8)+SUMIFS('BTA(Selbst gemacht)'!$E:$E,'BTA(Selbst gemacht)'!$D:$D,$A8)+SUMIFS('WA(Selbst gemacht)'!$E:$E,'WA(Selbst gemacht)'!$D:$D,$A8))+(SUMIFS('QG(UT)'!$F:$F,'QG(UT)'!$D:$D,$A8)+SUMIFS('QG(UE)'!$F:$F,'QG(UE)'!$D:$D,$A8)+SUMIFS('TDL(UT)'!$F:$F,'TDL(UT)'!$D:$D,$A8)+SUMIFS('TDL(UE)'!$F:$F,'TDL(UE)'!$D:$D,$A8)+SUMIFS('BTA(Selbst gemacht)'!$F:$F,'BTA(Selbst gemacht)'!$D:$D,$A8)+SUMIFS('WA(Selbst gemacht)'!$F:$F,'WA(Selbst gemacht)'!$D:$D,$A8))),0)</f>
        <v>0.40047961630695444</v>
      </c>
      <c r="C8" s="69">
        <f>IFERROR((SUMIFS('QG(UT)'!$E:$E,'QG(UT)'!$D:$D,$A8)+SUMIFS('QG(UE)'!$E:$E,'QG(UE)'!$D:$D,$A8)+SUMIFS('TDL(UT)'!$E:$E,'TDL(UT)'!$D:$D,$A8)+SUMIFS('TDL(UE)'!$E:$E,'TDL(UE)'!$D:$D,$A8)+SUMIFS('BTA(Selbst gemacht)'!$E:$E,'BTA(Selbst gemacht)'!$D:$D,$A8)+SUMIFS('WA(Selbst gemacht)'!$E:$E,'WA(Selbst gemacht)'!$D:$D,$A8))/((SUMIFS('QG(UT)'!$E:$E,'QG(UT)'!$D:$D,$A8)+SUMIFS('QG(UE)'!$E:$E,'QG(UE)'!$D:$D,$A8)+SUMIFS('TDL(UT)'!$E:$E,'TDL(UT)'!$D:$D,$A8)+SUMIFS('TDL(UE)'!$E:$E,'TDL(UE)'!$D:$D,$A8)+SUMIFS('BTA(Selbst gemacht)'!$E:$E,'BTA(Selbst gemacht)'!$D:$D,$A8)+SUMIFS('WA(Selbst gemacht)'!$E:$E,'WA(Selbst gemacht)'!$D:$D,$A8))+(SUMIFS('QG(UT)'!$G:$G,'QG(UT)'!$D:$D,$A8)+SUMIFS('QG(UE)'!$G:$G,'QG(UE)'!$D:$D,$A8)+SUMIFS('TDL(UT)'!$G:$G,'TDL(UT)'!$D:$D,$A8)+SUMIFS('TDL(UE)'!$G:$G,'TDL(UE)'!$D:$D,$A8)+SUMIFS('BTA(Selbst gemacht)'!$G:$G,'BTA(Selbst gemacht)'!$D:$D,$A8)+SUMIFS('WA(Selbst gemacht)'!$G:$G,'WA(Selbst gemacht)'!$D:$D,$A8))),0)</f>
        <v>0.4154228855721393</v>
      </c>
      <c r="D8" s="70">
        <f>IFERROR(2*B8*C8/(B8+C8),0)</f>
        <v>0.40781440781440781</v>
      </c>
      <c r="G8" s="71" t="s">
        <v>25</v>
      </c>
      <c r="H8" s="72" t="s">
        <v>23</v>
      </c>
      <c r="I8" s="73">
        <f>IFERROR((SUMIFS('QG(UT)'!$E:$E,'QG(UT)'!$B:$B,$G8,'QG(UT)'!$D:$D,$H8)+SUMIFS('QG(UE)'!$E:$E,'QG(UE)'!$B:$B,$G8,'QG(UE)'!$D:$D,$H8)+SUMIFS('TDL(UT)'!$E:$E,'TDL(UT)'!$B:$B,$G8,'TDL(UT)'!$D:$D,$H8)+SUMIFS('TDL(UE)'!$E:$E,'TDL(UE)'!$B:$B,$G8,'TDL(UE)'!$D:$D,$H8)+SUMIFS('BTA(Selbst gemacht)'!$E:$E,'BTA(Selbst gemacht)'!$B:$B,$G8,'BTA(Selbst gemacht)'!$D:$D,$H8)+SUMIFS('WA(Selbst gemacht)'!$E:$E,'WA(Selbst gemacht)'!$B:$B,$G8,'WA(Selbst gemacht)'!$D:$D,$H8))/((SUMIFS('QG(UT)'!$E:$E,'QG(UT)'!$B:$B,$G8,'QG(UT)'!$D:$D,$H8)+SUMIFS('QG(UE)'!$E:$E,'QG(UE)'!$B:$B,$G8,'QG(UE)'!$D:$D,$H8)+SUMIFS('TDL(UT)'!$E:$E,'TDL(UT)'!$B:$B,$G8,'TDL(UT)'!$D:$D,$H8)+SUMIFS('TDL(UE)'!$E:$E,'TDL(UE)'!$B:$B,$G8,'TDL(UE)'!$D:$D,$H8)+SUMIFS('BTA(Selbst gemacht)'!$E:$E,'BTA(Selbst gemacht)'!$B:$B,$G8,'BTA(Selbst gemacht)'!$D:$D,$H8)+SUMIFS('WA(Selbst gemacht)'!$E:$E,'WA(Selbst gemacht)'!$B:$B,$G8,'WA(Selbst gemacht)'!$D:$D,$H8))+(SUMIFS('QG(UT)'!$F:$F,'QG(UT)'!$B:$B,$G8,'QG(UT)'!$D:$D,$H8)+SUMIFS('QG(UE)'!$F:$F,'QG(UE)'!$B:$B,$G8,'QG(UE)'!$D:$D,$H8)+SUMIFS('TDL(UT)'!$F:$F,'TDL(UT)'!$B:$B,$G8,'TDL(UT)'!$D:$D,$H8)+SUMIFS('TDL(UE)'!$F:$F,'TDL(UE)'!$B:$B,$G8,'TDL(UE)'!$D:$D,$H8)+SUMIFS('BTA(Selbst gemacht)'!$F:$F,'BTA(Selbst gemacht)'!$B:$B,$G8,'BTA(Selbst gemacht)'!$D:$D,$H8)+SUMIFS('WA(Selbst gemacht)'!$F:$F,'WA(Selbst gemacht)'!$B:$B,$G8,'WA(Selbst gemacht)'!$D:$D,$H8))),0)</f>
        <v>0.44516129032258067</v>
      </c>
      <c r="J8" s="73">
        <f>IFERROR((SUMIFS('QG(UT)'!$E:$E,'QG(UT)'!$B:$B,$G8,'QG(UT)'!$D:$D,$H8)+SUMIFS('QG(UE)'!$E:$E,'QG(UE)'!$B:$B,$G8,'QG(UE)'!$D:$D,$H8)+SUMIFS('TDL(UT)'!$E:$E,'TDL(UT)'!$B:$B,$G8,'TDL(UT)'!$D:$D,$H8)+SUMIFS('TDL(UE)'!$E:$E,'TDL(UE)'!$B:$B,$G8,'TDL(UE)'!$D:$D,$H8)+SUMIFS('BTA(Selbst gemacht)'!$E:$E,'BTA(Selbst gemacht)'!$B:$B,$G8,'BTA(Selbst gemacht)'!$D:$D,$H8)+SUMIFS('WA(Selbst gemacht)'!$E:$E,'WA(Selbst gemacht)'!$B:$B,$G8,'WA(Selbst gemacht)'!$D:$D,$H8))/((SUMIFS('QG(UT)'!$E:$E,'QG(UT)'!$B:$B,$G8,'QG(UT)'!$D:$D,$H8)+SUMIFS('QG(UE)'!$E:$E,'QG(UE)'!$B:$B,$G8,'QG(UE)'!$D:$D,$H8)+SUMIFS('TDL(UT)'!$E:$E,'TDL(UT)'!$B:$B,$G8,'TDL(UT)'!$D:$D,$H8)+SUMIFS('TDL(UE)'!$E:$E,'TDL(UE)'!$B:$B,$G8,'TDL(UE)'!$D:$D,$H8)+SUMIFS('BTA(Selbst gemacht)'!$E:$E,'BTA(Selbst gemacht)'!$B:$B,$G8,'BTA(Selbst gemacht)'!$D:$D,$H8)+SUMIFS('WA(Selbst gemacht)'!$E:$E,'WA(Selbst gemacht)'!$B:$B,$G8,'WA(Selbst gemacht)'!$D:$D,$H8))+(SUMIFS('QG(UT)'!$G:$G,'QG(UT)'!$B:$B,$G8,'QG(UT)'!$D:$D,$H8)+SUMIFS('QG(UE)'!$G:$G,'QG(UE)'!$B:$B,$G8,'QG(UE)'!$D:$D,$H8)+SUMIFS('TDL(UT)'!$G:$G,'TDL(UT)'!$B:$B,$G8,'TDL(UT)'!$D:$D,$H8)+SUMIFS('TDL(UE)'!$G:$G,'TDL(UE)'!$B:$B,$G8,'TDL(UE)'!$D:$D,$H8)+SUMIFS('BTA(Selbst gemacht)'!$G:$G,'BTA(Selbst gemacht)'!$B:$B,$G8,'BTA(Selbst gemacht)'!$D:$D,$H8)+SUMIFS('WA(Selbst gemacht)'!$G:$G,'WA(Selbst gemacht)'!$B:$B,$G8,'WA(Selbst gemacht)'!$D:$D,$H8))),0)</f>
        <v>0.5149253731343284</v>
      </c>
      <c r="K8" s="74">
        <f t="shared" si="0"/>
        <v>0.47750865051903113</v>
      </c>
      <c r="L8" t="str">
        <f t="shared" si="1"/>
        <v>Claude 3.5 - C</v>
      </c>
    </row>
    <row r="9" spans="1:12" x14ac:dyDescent="0.25">
      <c r="B9" s="60">
        <f>AVERAGE(B5:B8)</f>
        <v>0.39645457352626789</v>
      </c>
      <c r="C9" s="60">
        <f t="shared" ref="C9:D9" si="2">AVERAGE(C5:C8)</f>
        <v>0.38328066872842992</v>
      </c>
      <c r="D9" s="60">
        <f t="shared" si="2"/>
        <v>0.38704385215802151</v>
      </c>
      <c r="G9" s="53" t="s">
        <v>15</v>
      </c>
      <c r="H9" s="39" t="s">
        <v>19</v>
      </c>
      <c r="I9" s="66">
        <f>IFERROR((SUMIFS('QG(UT)'!$E:$E,'QG(UT)'!$B:$B,$G9,'QG(UT)'!$D:$D,$H9)+SUMIFS('QG(UE)'!$E:$E,'QG(UE)'!$B:$B,$G9,'QG(UE)'!$D:$D,$H9)+SUMIFS('TDL(UT)'!$E:$E,'TDL(UT)'!$B:$B,$G9,'TDL(UT)'!$D:$D,$H9)+SUMIFS('TDL(UE)'!$E:$E,'TDL(UE)'!$B:$B,$G9,'TDL(UE)'!$D:$D,$H9)+SUMIFS('BTA(Selbst gemacht)'!$E:$E,'BTA(Selbst gemacht)'!$B:$B,$G9,'BTA(Selbst gemacht)'!$D:$D,$H9)+SUMIFS('WA(Selbst gemacht)'!$E:$E,'WA(Selbst gemacht)'!$B:$B,$G9,'WA(Selbst gemacht)'!$D:$D,$H9))/((SUMIFS('QG(UT)'!$E:$E,'QG(UT)'!$B:$B,$G9,'QG(UT)'!$D:$D,$H9)+SUMIFS('QG(UE)'!$E:$E,'QG(UE)'!$B:$B,$G9,'QG(UE)'!$D:$D,$H9)+SUMIFS('TDL(UT)'!$E:$E,'TDL(UT)'!$B:$B,$G9,'TDL(UT)'!$D:$D,$H9)+SUMIFS('TDL(UE)'!$E:$E,'TDL(UE)'!$B:$B,$G9,'TDL(UE)'!$D:$D,$H9)+SUMIFS('BTA(Selbst gemacht)'!$E:$E,'BTA(Selbst gemacht)'!$B:$B,$G9,'BTA(Selbst gemacht)'!$D:$D,$H9)+SUMIFS('WA(Selbst gemacht)'!$E:$E,'WA(Selbst gemacht)'!$B:$B,$G9,'WA(Selbst gemacht)'!$D:$D,$H9))+(SUMIFS('QG(UT)'!$F:$F,'QG(UT)'!$B:$B,$G9,'QG(UT)'!$D:$D,$H9)+SUMIFS('QG(UE)'!$F:$F,'QG(UE)'!$B:$B,$G9,'QG(UE)'!$D:$D,$H9)+SUMIFS('TDL(UT)'!$F:$F,'TDL(UT)'!$B:$B,$G9,'TDL(UT)'!$D:$D,$H9)+SUMIFS('TDL(UE)'!$F:$F,'TDL(UE)'!$B:$B,$G9,'TDL(UE)'!$D:$D,$H9)+SUMIFS('BTA(Selbst gemacht)'!$F:$F,'BTA(Selbst gemacht)'!$B:$B,$G9,'BTA(Selbst gemacht)'!$D:$D,$H9)+SUMIFS('WA(Selbst gemacht)'!$F:$F,'WA(Selbst gemacht)'!$B:$B,$G9,'WA(Selbst gemacht)'!$D:$D,$H9))),0)</f>
        <v>0.3968253968253968</v>
      </c>
      <c r="J9" s="66">
        <f>IFERROR((SUMIFS('QG(UT)'!$E:$E,'QG(UT)'!$B:$B,$G9,'QG(UT)'!$D:$D,$H9)+SUMIFS('QG(UE)'!$E:$E,'QG(UE)'!$B:$B,$G9,'QG(UE)'!$D:$D,$H9)+SUMIFS('TDL(UT)'!$E:$E,'TDL(UT)'!$B:$B,$G9,'TDL(UT)'!$D:$D,$H9)+SUMIFS('TDL(UE)'!$E:$E,'TDL(UE)'!$B:$B,$G9,'TDL(UE)'!$D:$D,$H9)+SUMIFS('BTA(Selbst gemacht)'!$E:$E,'BTA(Selbst gemacht)'!$B:$B,$G9,'BTA(Selbst gemacht)'!$D:$D,$H9)+SUMIFS('WA(Selbst gemacht)'!$E:$E,'WA(Selbst gemacht)'!$B:$B,$G9,'WA(Selbst gemacht)'!$D:$D,$H9))/((SUMIFS('QG(UT)'!$E:$E,'QG(UT)'!$B:$B,$G9,'QG(UT)'!$D:$D,$H9)+SUMIFS('QG(UE)'!$E:$E,'QG(UE)'!$B:$B,$G9,'QG(UE)'!$D:$D,$H9)+SUMIFS('TDL(UT)'!$E:$E,'TDL(UT)'!$B:$B,$G9,'TDL(UT)'!$D:$D,$H9)+SUMIFS('TDL(UE)'!$E:$E,'TDL(UE)'!$B:$B,$G9,'TDL(UE)'!$D:$D,$H9)+SUMIFS('BTA(Selbst gemacht)'!$E:$E,'BTA(Selbst gemacht)'!$B:$B,$G9,'BTA(Selbst gemacht)'!$D:$D,$H9)+SUMIFS('WA(Selbst gemacht)'!$E:$E,'WA(Selbst gemacht)'!$B:$B,$G9,'WA(Selbst gemacht)'!$D:$D,$H9))+(SUMIFS('QG(UT)'!$G:$G,'QG(UT)'!$B:$B,$G9,'QG(UT)'!$D:$D,$H9)+SUMIFS('QG(UE)'!$G:$G,'QG(UE)'!$B:$B,$G9,'QG(UE)'!$D:$D,$H9)+SUMIFS('TDL(UT)'!$G:$G,'TDL(UT)'!$B:$B,$G9,'TDL(UT)'!$D:$D,$H9)+SUMIFS('TDL(UE)'!$G:$G,'TDL(UE)'!$B:$B,$G9,'TDL(UE)'!$D:$D,$H9)+SUMIFS('BTA(Selbst gemacht)'!$G:$G,'BTA(Selbst gemacht)'!$B:$B,$G9,'BTA(Selbst gemacht)'!$D:$D,$H9)+SUMIFS('WA(Selbst gemacht)'!$G:$G,'WA(Selbst gemacht)'!$B:$B,$G9,'WA(Selbst gemacht)'!$D:$D,$H9))),0)</f>
        <v>0.37313432835820898</v>
      </c>
      <c r="K9" s="67">
        <f t="shared" si="0"/>
        <v>0.38461538461538464</v>
      </c>
      <c r="L9" t="str">
        <f t="shared" si="1"/>
        <v>GPT-4o - A-General</v>
      </c>
    </row>
    <row r="10" spans="1:12" ht="15.75" customHeight="1" thickBot="1" x14ac:dyDescent="0.3">
      <c r="G10" s="53" t="s">
        <v>15</v>
      </c>
      <c r="H10" s="39" t="s">
        <v>17</v>
      </c>
      <c r="I10" s="66">
        <f>IFERROR((SUMIFS('QG(UT)'!$E:$E,'QG(UT)'!$B:$B,$G10,'QG(UT)'!$D:$D,$H10)+SUMIFS('QG(UE)'!$E:$E,'QG(UE)'!$B:$B,$G10,'QG(UE)'!$D:$D,$H10)+SUMIFS('TDL(UT)'!$E:$E,'TDL(UT)'!$B:$B,$G10,'TDL(UT)'!$D:$D,$H10)+SUMIFS('TDL(UE)'!$E:$E,'TDL(UE)'!$B:$B,$G10,'TDL(UE)'!$D:$D,$H10)+SUMIFS('BTA(Selbst gemacht)'!$E:$E,'BTA(Selbst gemacht)'!$B:$B,$G10,'BTA(Selbst gemacht)'!$D:$D,$H10)+SUMIFS('WA(Selbst gemacht)'!$E:$E,'WA(Selbst gemacht)'!$B:$B,$G10,'WA(Selbst gemacht)'!$D:$D,$H10))/((SUMIFS('QG(UT)'!$E:$E,'QG(UT)'!$B:$B,$G10,'QG(UT)'!$D:$D,$H10)+SUMIFS('QG(UE)'!$E:$E,'QG(UE)'!$B:$B,$G10,'QG(UE)'!$D:$D,$H10)+SUMIFS('TDL(UT)'!$E:$E,'TDL(UT)'!$B:$B,$G10,'TDL(UT)'!$D:$D,$H10)+SUMIFS('TDL(UE)'!$E:$E,'TDL(UE)'!$B:$B,$G10,'TDL(UE)'!$D:$D,$H10)+SUMIFS('BTA(Selbst gemacht)'!$E:$E,'BTA(Selbst gemacht)'!$B:$B,$G10,'BTA(Selbst gemacht)'!$D:$D,$H10)+SUMIFS('WA(Selbst gemacht)'!$E:$E,'WA(Selbst gemacht)'!$B:$B,$G10,'WA(Selbst gemacht)'!$D:$D,$H10))+(SUMIFS('QG(UT)'!$F:$F,'QG(UT)'!$B:$B,$G10,'QG(UT)'!$D:$D,$H10)+SUMIFS('QG(UE)'!$F:$F,'QG(UE)'!$B:$B,$G10,'QG(UE)'!$D:$D,$H10)+SUMIFS('TDL(UT)'!$F:$F,'TDL(UT)'!$B:$B,$G10,'TDL(UT)'!$D:$D,$H10)+SUMIFS('TDL(UE)'!$F:$F,'TDL(UE)'!$B:$B,$G10,'TDL(UE)'!$D:$D,$H10)+SUMIFS('BTA(Selbst gemacht)'!$F:$F,'BTA(Selbst gemacht)'!$B:$B,$G10,'BTA(Selbst gemacht)'!$D:$D,$H10)+SUMIFS('WA(Selbst gemacht)'!$F:$F,'WA(Selbst gemacht)'!$B:$B,$G10,'WA(Selbst gemacht)'!$D:$D,$H10))),0)</f>
        <v>0.38461538461538464</v>
      </c>
      <c r="J10" s="66">
        <f>IFERROR((SUMIFS('QG(UT)'!$E:$E,'QG(UT)'!$B:$B,$G10,'QG(UT)'!$D:$D,$H10)+SUMIFS('QG(UE)'!$E:$E,'QG(UE)'!$B:$B,$G10,'QG(UE)'!$D:$D,$H10)+SUMIFS('TDL(UT)'!$E:$E,'TDL(UT)'!$B:$B,$G10,'TDL(UT)'!$D:$D,$H10)+SUMIFS('TDL(UE)'!$E:$E,'TDL(UE)'!$B:$B,$G10,'TDL(UE)'!$D:$D,$H10)+SUMIFS('BTA(Selbst gemacht)'!$E:$E,'BTA(Selbst gemacht)'!$B:$B,$G10,'BTA(Selbst gemacht)'!$D:$D,$H10)+SUMIFS('WA(Selbst gemacht)'!$E:$E,'WA(Selbst gemacht)'!$B:$B,$G10,'WA(Selbst gemacht)'!$D:$D,$H10))/((SUMIFS('QG(UT)'!$E:$E,'QG(UT)'!$B:$B,$G10,'QG(UT)'!$D:$D,$H10)+SUMIFS('QG(UE)'!$E:$E,'QG(UE)'!$B:$B,$G10,'QG(UE)'!$D:$D,$H10)+SUMIFS('TDL(UT)'!$E:$E,'TDL(UT)'!$B:$B,$G10,'TDL(UT)'!$D:$D,$H10)+SUMIFS('TDL(UE)'!$E:$E,'TDL(UE)'!$B:$B,$G10,'TDL(UE)'!$D:$D,$H10)+SUMIFS('BTA(Selbst gemacht)'!$E:$E,'BTA(Selbst gemacht)'!$B:$B,$G10,'BTA(Selbst gemacht)'!$D:$D,$H10)+SUMIFS('WA(Selbst gemacht)'!$E:$E,'WA(Selbst gemacht)'!$B:$B,$G10,'WA(Selbst gemacht)'!$D:$D,$H10))+(SUMIFS('QG(UT)'!$G:$G,'QG(UT)'!$B:$B,$G10,'QG(UT)'!$D:$D,$H10)+SUMIFS('QG(UE)'!$G:$G,'QG(UE)'!$B:$B,$G10,'QG(UE)'!$D:$D,$H10)+SUMIFS('TDL(UT)'!$G:$G,'TDL(UT)'!$B:$B,$G10,'TDL(UT)'!$D:$D,$H10)+SUMIFS('TDL(UE)'!$G:$G,'TDL(UE)'!$B:$B,$G10,'TDL(UE)'!$D:$D,$H10)+SUMIFS('BTA(Selbst gemacht)'!$G:$G,'BTA(Selbst gemacht)'!$B:$B,$G10,'BTA(Selbst gemacht)'!$D:$D,$H10)+SUMIFS('WA(Selbst gemacht)'!$G:$G,'WA(Selbst gemacht)'!$B:$B,$G10,'WA(Selbst gemacht)'!$D:$D,$H10))),0)</f>
        <v>0.31531531531531531</v>
      </c>
      <c r="K10" s="67">
        <f t="shared" si="0"/>
        <v>0.34653465346534651</v>
      </c>
      <c r="L10" t="str">
        <f t="shared" si="1"/>
        <v>GPT-4o - A-SwiftUI</v>
      </c>
    </row>
    <row r="11" spans="1:12" ht="15.75" customHeight="1" thickBot="1" x14ac:dyDescent="0.3">
      <c r="A11" s="79" t="s">
        <v>265</v>
      </c>
      <c r="B11" s="80"/>
      <c r="C11" s="80"/>
      <c r="D11" s="81"/>
      <c r="G11" s="53" t="s">
        <v>15</v>
      </c>
      <c r="H11" s="39" t="s">
        <v>21</v>
      </c>
      <c r="I11" s="66">
        <f>IFERROR((SUMIFS('QG(UT)'!$E:$E,'QG(UT)'!$B:$B,$G11,'QG(UT)'!$D:$D,$H11)+SUMIFS('QG(UE)'!$E:$E,'QG(UE)'!$B:$B,$G11,'QG(UE)'!$D:$D,$H11)+SUMIFS('TDL(UT)'!$E:$E,'TDL(UT)'!$B:$B,$G11,'TDL(UT)'!$D:$D,$H11)+SUMIFS('TDL(UE)'!$E:$E,'TDL(UE)'!$B:$B,$G11,'TDL(UE)'!$D:$D,$H11)+SUMIFS('BTA(Selbst gemacht)'!$E:$E,'BTA(Selbst gemacht)'!$B:$B,$G11,'BTA(Selbst gemacht)'!$D:$D,$H11)+SUMIFS('WA(Selbst gemacht)'!$E:$E,'WA(Selbst gemacht)'!$B:$B,$G11,'WA(Selbst gemacht)'!$D:$D,$H11))/((SUMIFS('QG(UT)'!$E:$E,'QG(UT)'!$B:$B,$G11,'QG(UT)'!$D:$D,$H11)+SUMIFS('QG(UE)'!$E:$E,'QG(UE)'!$B:$B,$G11,'QG(UE)'!$D:$D,$H11)+SUMIFS('TDL(UT)'!$E:$E,'TDL(UT)'!$B:$B,$G11,'TDL(UT)'!$D:$D,$H11)+SUMIFS('TDL(UE)'!$E:$E,'TDL(UE)'!$B:$B,$G11,'TDL(UE)'!$D:$D,$H11)+SUMIFS('BTA(Selbst gemacht)'!$E:$E,'BTA(Selbst gemacht)'!$B:$B,$G11,'BTA(Selbst gemacht)'!$D:$D,$H11)+SUMIFS('WA(Selbst gemacht)'!$E:$E,'WA(Selbst gemacht)'!$B:$B,$G11,'WA(Selbst gemacht)'!$D:$D,$H11))+(SUMIFS('QG(UT)'!$F:$F,'QG(UT)'!$B:$B,$G11,'QG(UT)'!$D:$D,$H11)+SUMIFS('QG(UE)'!$F:$F,'QG(UE)'!$B:$B,$G11,'QG(UE)'!$D:$D,$H11)+SUMIFS('TDL(UT)'!$F:$F,'TDL(UT)'!$B:$B,$G11,'TDL(UT)'!$D:$D,$H11)+SUMIFS('TDL(UE)'!$F:$F,'TDL(UE)'!$B:$B,$G11,'TDL(UE)'!$D:$D,$H11)+SUMIFS('BTA(Selbst gemacht)'!$F:$F,'BTA(Selbst gemacht)'!$B:$B,$G11,'BTA(Selbst gemacht)'!$D:$D,$H11)+SUMIFS('WA(Selbst gemacht)'!$F:$F,'WA(Selbst gemacht)'!$B:$B,$G11,'WA(Selbst gemacht)'!$D:$D,$H11))),0)</f>
        <v>0.41666666666666669</v>
      </c>
      <c r="J11" s="66">
        <f>IFERROR((SUMIFS('QG(UT)'!$E:$E,'QG(UT)'!$B:$B,$G11,'QG(UT)'!$D:$D,$H11)+SUMIFS('QG(UE)'!$E:$E,'QG(UE)'!$B:$B,$G11,'QG(UE)'!$D:$D,$H11)+SUMIFS('TDL(UT)'!$E:$E,'TDL(UT)'!$B:$B,$G11,'TDL(UT)'!$D:$D,$H11)+SUMIFS('TDL(UE)'!$E:$E,'TDL(UE)'!$B:$B,$G11,'TDL(UE)'!$D:$D,$H11)+SUMIFS('BTA(Selbst gemacht)'!$E:$E,'BTA(Selbst gemacht)'!$B:$B,$G11,'BTA(Selbst gemacht)'!$D:$D,$H11)+SUMIFS('WA(Selbst gemacht)'!$E:$E,'WA(Selbst gemacht)'!$B:$B,$G11,'WA(Selbst gemacht)'!$D:$D,$H11))/((SUMIFS('QG(UT)'!$E:$E,'QG(UT)'!$B:$B,$G11,'QG(UT)'!$D:$D,$H11)+SUMIFS('QG(UE)'!$E:$E,'QG(UE)'!$B:$B,$G11,'QG(UE)'!$D:$D,$H11)+SUMIFS('TDL(UT)'!$E:$E,'TDL(UT)'!$B:$B,$G11,'TDL(UT)'!$D:$D,$H11)+SUMIFS('TDL(UE)'!$E:$E,'TDL(UE)'!$B:$B,$G11,'TDL(UE)'!$D:$D,$H11)+SUMIFS('BTA(Selbst gemacht)'!$E:$E,'BTA(Selbst gemacht)'!$B:$B,$G11,'BTA(Selbst gemacht)'!$D:$D,$H11)+SUMIFS('WA(Selbst gemacht)'!$E:$E,'WA(Selbst gemacht)'!$B:$B,$G11,'WA(Selbst gemacht)'!$D:$D,$H11))+(SUMIFS('QG(UT)'!$G:$G,'QG(UT)'!$B:$B,$G11,'QG(UT)'!$D:$D,$H11)+SUMIFS('QG(UE)'!$G:$G,'QG(UE)'!$B:$B,$G11,'QG(UE)'!$D:$D,$H11)+SUMIFS('TDL(UT)'!$G:$G,'TDL(UT)'!$B:$B,$G11,'TDL(UT)'!$D:$D,$H11)+SUMIFS('TDL(UE)'!$G:$G,'TDL(UE)'!$B:$B,$G11,'TDL(UE)'!$D:$D,$H11)+SUMIFS('BTA(Selbst gemacht)'!$G:$G,'BTA(Selbst gemacht)'!$B:$B,$G11,'BTA(Selbst gemacht)'!$D:$D,$H11)+SUMIFS('WA(Selbst gemacht)'!$G:$G,'WA(Selbst gemacht)'!$B:$B,$G11,'WA(Selbst gemacht)'!$D:$D,$H11))),0)</f>
        <v>0.26119402985074625</v>
      </c>
      <c r="K11" s="67">
        <f t="shared" si="0"/>
        <v>0.32110091743119262</v>
      </c>
      <c r="L11" t="str">
        <f t="shared" si="1"/>
        <v>GPT-4o - B</v>
      </c>
    </row>
    <row r="12" spans="1:12" x14ac:dyDescent="0.25">
      <c r="A12" s="51" t="s">
        <v>1</v>
      </c>
      <c r="B12" s="50" t="s">
        <v>9</v>
      </c>
      <c r="C12" s="50" t="s">
        <v>10</v>
      </c>
      <c r="D12" s="52" t="s">
        <v>11</v>
      </c>
      <c r="G12" s="53" t="s">
        <v>15</v>
      </c>
      <c r="H12" s="39" t="s">
        <v>23</v>
      </c>
      <c r="I12" s="66">
        <f>IFERROR((SUMIFS('QG(UT)'!$E:$E,'QG(UT)'!$B:$B,$G12,'QG(UT)'!$D:$D,$H12)+SUMIFS('QG(UE)'!$E:$E,'QG(UE)'!$B:$B,$G12,'QG(UE)'!$D:$D,$H12)+SUMIFS('TDL(UT)'!$E:$E,'TDL(UT)'!$B:$B,$G12,'TDL(UT)'!$D:$D,$H12)+SUMIFS('TDL(UE)'!$E:$E,'TDL(UE)'!$B:$B,$G12,'TDL(UE)'!$D:$D,$H12)+SUMIFS('BTA(Selbst gemacht)'!$E:$E,'BTA(Selbst gemacht)'!$B:$B,$G12,'BTA(Selbst gemacht)'!$D:$D,$H12)+SUMIFS('WA(Selbst gemacht)'!$E:$E,'WA(Selbst gemacht)'!$B:$B,$G12,'WA(Selbst gemacht)'!$D:$D,$H12))/((SUMIFS('QG(UT)'!$E:$E,'QG(UT)'!$B:$B,$G12,'QG(UT)'!$D:$D,$H12)+SUMIFS('QG(UE)'!$E:$E,'QG(UE)'!$B:$B,$G12,'QG(UE)'!$D:$D,$H12)+SUMIFS('TDL(UT)'!$E:$E,'TDL(UT)'!$B:$B,$G12,'TDL(UT)'!$D:$D,$H12)+SUMIFS('TDL(UE)'!$E:$E,'TDL(UE)'!$B:$B,$G12,'TDL(UE)'!$D:$D,$H12)+SUMIFS('BTA(Selbst gemacht)'!$E:$E,'BTA(Selbst gemacht)'!$B:$B,$G12,'BTA(Selbst gemacht)'!$D:$D,$H12)+SUMIFS('WA(Selbst gemacht)'!$E:$E,'WA(Selbst gemacht)'!$B:$B,$G12,'WA(Selbst gemacht)'!$D:$D,$H12))+(SUMIFS('QG(UT)'!$F:$F,'QG(UT)'!$B:$B,$G12,'QG(UT)'!$D:$D,$H12)+SUMIFS('QG(UE)'!$F:$F,'QG(UE)'!$B:$B,$G12,'QG(UE)'!$D:$D,$H12)+SUMIFS('TDL(UT)'!$F:$F,'TDL(UT)'!$B:$B,$G12,'TDL(UT)'!$D:$D,$H12)+SUMIFS('TDL(UE)'!$F:$F,'TDL(UE)'!$B:$B,$G12,'TDL(UE)'!$D:$D,$H12)+SUMIFS('BTA(Selbst gemacht)'!$F:$F,'BTA(Selbst gemacht)'!$B:$B,$G12,'BTA(Selbst gemacht)'!$D:$D,$H12)+SUMIFS('WA(Selbst gemacht)'!$F:$F,'WA(Selbst gemacht)'!$B:$B,$G12,'WA(Selbst gemacht)'!$D:$D,$H12))),0)</f>
        <v>0.32773109243697479</v>
      </c>
      <c r="J12" s="66">
        <f>IFERROR((SUMIFS('QG(UT)'!$E:$E,'QG(UT)'!$B:$B,$G12,'QG(UT)'!$D:$D,$H12)+SUMIFS('QG(UE)'!$E:$E,'QG(UE)'!$B:$B,$G12,'QG(UE)'!$D:$D,$H12)+SUMIFS('TDL(UT)'!$E:$E,'TDL(UT)'!$B:$B,$G12,'TDL(UT)'!$D:$D,$H12)+SUMIFS('TDL(UE)'!$E:$E,'TDL(UE)'!$B:$B,$G12,'TDL(UE)'!$D:$D,$H12)+SUMIFS('BTA(Selbst gemacht)'!$E:$E,'BTA(Selbst gemacht)'!$B:$B,$G12,'BTA(Selbst gemacht)'!$D:$D,$H12)+SUMIFS('WA(Selbst gemacht)'!$E:$E,'WA(Selbst gemacht)'!$B:$B,$G12,'WA(Selbst gemacht)'!$D:$D,$H12))/((SUMIFS('QG(UT)'!$E:$E,'QG(UT)'!$B:$B,$G12,'QG(UT)'!$D:$D,$H12)+SUMIFS('QG(UE)'!$E:$E,'QG(UE)'!$B:$B,$G12,'QG(UE)'!$D:$D,$H12)+SUMIFS('TDL(UT)'!$E:$E,'TDL(UT)'!$B:$B,$G12,'TDL(UT)'!$D:$D,$H12)+SUMIFS('TDL(UE)'!$E:$E,'TDL(UE)'!$B:$B,$G12,'TDL(UE)'!$D:$D,$H12)+SUMIFS('BTA(Selbst gemacht)'!$E:$E,'BTA(Selbst gemacht)'!$B:$B,$G12,'BTA(Selbst gemacht)'!$D:$D,$H12)+SUMIFS('WA(Selbst gemacht)'!$E:$E,'WA(Selbst gemacht)'!$B:$B,$G12,'WA(Selbst gemacht)'!$D:$D,$H12))+(SUMIFS('QG(UT)'!$G:$G,'QG(UT)'!$B:$B,$G12,'QG(UT)'!$D:$D,$H12)+SUMIFS('QG(UE)'!$G:$G,'QG(UE)'!$B:$B,$G12,'QG(UE)'!$D:$D,$H12)+SUMIFS('TDL(UT)'!$G:$G,'TDL(UT)'!$B:$B,$G12,'TDL(UT)'!$D:$D,$H12)+SUMIFS('TDL(UE)'!$G:$G,'TDL(UE)'!$B:$B,$G12,'TDL(UE)'!$D:$D,$H12)+SUMIFS('BTA(Selbst gemacht)'!$G:$G,'BTA(Selbst gemacht)'!$B:$B,$G12,'BTA(Selbst gemacht)'!$D:$D,$H12)+SUMIFS('WA(Selbst gemacht)'!$G:$G,'WA(Selbst gemacht)'!$B:$B,$G12,'WA(Selbst gemacht)'!$D:$D,$H12))),0)</f>
        <v>0.29104477611940299</v>
      </c>
      <c r="K12" s="67">
        <f t="shared" si="0"/>
        <v>0.30830039525691699</v>
      </c>
      <c r="L12" t="str">
        <f t="shared" si="1"/>
        <v>GPT-4o - C</v>
      </c>
    </row>
    <row r="13" spans="1:12" x14ac:dyDescent="0.25">
      <c r="A13" s="53" t="s">
        <v>25</v>
      </c>
      <c r="B13" s="66">
        <f>IFERROR((SUMIFS('QG(UT)'!$E:$E,'QG(UT)'!$B:$B,$A13)+SUMIFS('QG(UE)'!$E:$E,'QG(UE)'!$B:$B,$A13)+SUMIFS('TDL(UT)'!$E:$E,'TDL(UT)'!$B:$B,$A13)+SUMIFS('TDL(UE)'!$E:$E,'TDL(UE)'!$B:$B,$A13)+SUMIFS('BTA(Selbst gemacht)'!$E:$E,'BTA(Selbst gemacht)'!$B:$B,$A13)+SUMIFS('WA(Selbst gemacht)'!$E:$E,'WA(Selbst gemacht)'!$B:$B,$A13))/((SUMIFS('QG(UT)'!$E:$E,'QG(UT)'!$B:$B,$A13)+SUMIFS('QG(UE)'!$E:$E,'QG(UE)'!$B:$B,$A13)+SUMIFS('TDL(UT)'!$E:$E,'TDL(UT)'!$B:$B,$A13)+SUMIFS('TDL(UE)'!$E:$E,'TDL(UE)'!$B:$B,$A13)+SUMIFS('BTA(Selbst gemacht)'!$E:$E,'BTA(Selbst gemacht)'!$B:$B,$A13)+SUMIFS('WA(Selbst gemacht)'!$E:$E,'WA(Selbst gemacht)'!$B:$B,$A13))+(SUMIFS('QG(UT)'!$F:$F,'QG(UT)'!$B:$B,$A13)+SUMIFS('QG(UE)'!$F:$F,'QG(UE)'!$B:$B,$A13)+SUMIFS('TDL(UT)'!$F:$F,'TDL(UT)'!$B:$B,$A13)+SUMIFS('TDL(UE)'!$F:$F,'TDL(UE)'!$B:$B,$A13)+SUMIFS('BTA(Selbst gemacht)'!$F:$F,'BTA(Selbst gemacht)'!$B:$B,$A13)+SUMIFS('WA(Selbst gemacht)'!$F:$F,'WA(Selbst gemacht)'!$B:$B,$A13))),0)</f>
        <v>0.39600665557404324</v>
      </c>
      <c r="C13" s="66">
        <f>IFERROR((SUMIFS('QG(UT)'!$E:$E,'QG(UT)'!$B:$B,$A13)+SUMIFS('QG(UE)'!$E:$E,'QG(UE)'!$B:$B,$A13)+SUMIFS('TDL(UT)'!$E:$E,'TDL(UT)'!$B:$B,$A13)+SUMIFS('TDL(UE)'!$E:$E,'TDL(UE)'!$B:$B,$A13)+SUMIFS('BTA(Selbst gemacht)'!$E:$E,'BTA(Selbst gemacht)'!$B:$B,$A13)+SUMIFS('WA(Selbst gemacht)'!$E:$E,'WA(Selbst gemacht)'!$B:$B,$A13))/((SUMIFS('QG(UT)'!$E:$E,'QG(UT)'!$B:$B,$A13)+SUMIFS('QG(UE)'!$E:$E,'QG(UE)'!$B:$B,$A13)+SUMIFS('TDL(UT)'!$E:$E,'TDL(UT)'!$B:$B,$A13)+SUMIFS('TDL(UE)'!$E:$E,'TDL(UE)'!$B:$B,$A13)+SUMIFS('BTA(Selbst gemacht)'!$E:$E,'BTA(Selbst gemacht)'!$B:$B,$A13)+SUMIFS('WA(Selbst gemacht)'!$E:$E,'WA(Selbst gemacht)'!$B:$B,$A13))+(SUMIFS('QG(UT)'!$G:$G,'QG(UT)'!$B:$B,$A13)+SUMIFS('QG(UE)'!$G:$G,'QG(UE)'!$B:$B,$A13)+SUMIFS('TDL(UT)'!$G:$G,'TDL(UT)'!$B:$B,$A13)+SUMIFS('TDL(UE)'!$G:$G,'TDL(UE)'!$B:$B,$A13)+SUMIFS('BTA(Selbst gemacht)'!$G:$G,'BTA(Selbst gemacht)'!$B:$B,$A13)+SUMIFS('WA(Selbst gemacht)'!$G:$G,'WA(Selbst gemacht)'!$B:$B,$A13))),0)</f>
        <v>0.46393762183235865</v>
      </c>
      <c r="D13" s="68">
        <f>IFERROR(2*B13*C13/(B13+C13),0)</f>
        <v>0.42728904847396765</v>
      </c>
      <c r="G13" s="53" t="s">
        <v>38</v>
      </c>
      <c r="H13" s="39" t="s">
        <v>19</v>
      </c>
      <c r="I13" s="66">
        <f>IFERROR((SUMIFS('QG(UT)'!$E:$E,'QG(UT)'!$B:$B,$G13,'QG(UT)'!$D:$D,$H13)+SUMIFS('QG(UE)'!$E:$E,'QG(UE)'!$B:$B,$G13,'QG(UE)'!$D:$D,$H13)+SUMIFS('TDL(UT)'!$E:$E,'TDL(UT)'!$B:$B,$G13,'TDL(UT)'!$D:$D,$H13)+SUMIFS('TDL(UE)'!$E:$E,'TDL(UE)'!$B:$B,$G13,'TDL(UE)'!$D:$D,$H13)+SUMIFS('BTA(Selbst gemacht)'!$E:$E,'BTA(Selbst gemacht)'!$B:$B,$G13,'BTA(Selbst gemacht)'!$D:$D,$H13)+SUMIFS('WA(Selbst gemacht)'!$E:$E,'WA(Selbst gemacht)'!$B:$B,$G13,'WA(Selbst gemacht)'!$D:$D,$H13))/((SUMIFS('QG(UT)'!$E:$E,'QG(UT)'!$B:$B,$G13,'QG(UT)'!$D:$D,$H13)+SUMIFS('QG(UE)'!$E:$E,'QG(UE)'!$B:$B,$G13,'QG(UE)'!$D:$D,$H13)+SUMIFS('TDL(UT)'!$E:$E,'TDL(UT)'!$B:$B,$G13,'TDL(UT)'!$D:$D,$H13)+SUMIFS('TDL(UE)'!$E:$E,'TDL(UE)'!$B:$B,$G13,'TDL(UE)'!$D:$D,$H13)+SUMIFS('BTA(Selbst gemacht)'!$E:$E,'BTA(Selbst gemacht)'!$B:$B,$G13,'BTA(Selbst gemacht)'!$D:$D,$H13)+SUMIFS('WA(Selbst gemacht)'!$E:$E,'WA(Selbst gemacht)'!$B:$B,$G13,'WA(Selbst gemacht)'!$D:$D,$H13))+(SUMIFS('QG(UT)'!$F:$F,'QG(UT)'!$B:$B,$G13,'QG(UT)'!$D:$D,$H13)+SUMIFS('QG(UE)'!$F:$F,'QG(UE)'!$B:$B,$G13,'QG(UE)'!$D:$D,$H13)+SUMIFS('TDL(UT)'!$F:$F,'TDL(UT)'!$B:$B,$G13,'TDL(UT)'!$D:$D,$H13)+SUMIFS('TDL(UE)'!$F:$F,'TDL(UE)'!$B:$B,$G13,'TDL(UE)'!$D:$D,$H13)+SUMIFS('BTA(Selbst gemacht)'!$F:$F,'BTA(Selbst gemacht)'!$B:$B,$G13,'BTA(Selbst gemacht)'!$D:$D,$H13)+SUMIFS('WA(Selbst gemacht)'!$F:$F,'WA(Selbst gemacht)'!$B:$B,$G13,'WA(Selbst gemacht)'!$D:$D,$H13))),0)</f>
        <v>0.39849624060150374</v>
      </c>
      <c r="J13" s="66">
        <f>IFERROR((SUMIFS('QG(UT)'!$E:$E,'QG(UT)'!$B:$B,$G13,'QG(UT)'!$D:$D,$H13)+SUMIFS('QG(UE)'!$E:$E,'QG(UE)'!$B:$B,$G13,'QG(UE)'!$D:$D,$H13)+SUMIFS('TDL(UT)'!$E:$E,'TDL(UT)'!$B:$B,$G13,'TDL(UT)'!$D:$D,$H13)+SUMIFS('TDL(UE)'!$E:$E,'TDL(UE)'!$B:$B,$G13,'TDL(UE)'!$D:$D,$H13)+SUMIFS('BTA(Selbst gemacht)'!$E:$E,'BTA(Selbst gemacht)'!$B:$B,$G13,'BTA(Selbst gemacht)'!$D:$D,$H13)+SUMIFS('WA(Selbst gemacht)'!$E:$E,'WA(Selbst gemacht)'!$B:$B,$G13,'WA(Selbst gemacht)'!$D:$D,$H13))/((SUMIFS('QG(UT)'!$E:$E,'QG(UT)'!$B:$B,$G13,'QG(UT)'!$D:$D,$H13)+SUMIFS('QG(UE)'!$E:$E,'QG(UE)'!$B:$B,$G13,'QG(UE)'!$D:$D,$H13)+SUMIFS('TDL(UT)'!$E:$E,'TDL(UT)'!$B:$B,$G13,'TDL(UT)'!$D:$D,$H13)+SUMIFS('TDL(UE)'!$E:$E,'TDL(UE)'!$B:$B,$G13,'TDL(UE)'!$D:$D,$H13)+SUMIFS('BTA(Selbst gemacht)'!$E:$E,'BTA(Selbst gemacht)'!$B:$B,$G13,'BTA(Selbst gemacht)'!$D:$D,$H13)+SUMIFS('WA(Selbst gemacht)'!$E:$E,'WA(Selbst gemacht)'!$B:$B,$G13,'WA(Selbst gemacht)'!$D:$D,$H13))+(SUMIFS('QG(UT)'!$G:$G,'QG(UT)'!$B:$B,$G13,'QG(UT)'!$D:$D,$H13)+SUMIFS('QG(UE)'!$G:$G,'QG(UE)'!$B:$B,$G13,'QG(UE)'!$D:$D,$H13)+SUMIFS('TDL(UT)'!$G:$G,'TDL(UT)'!$B:$B,$G13,'TDL(UT)'!$D:$D,$H13)+SUMIFS('TDL(UE)'!$G:$G,'TDL(UE)'!$B:$B,$G13,'TDL(UE)'!$D:$D,$H13)+SUMIFS('BTA(Selbst gemacht)'!$G:$G,'BTA(Selbst gemacht)'!$B:$B,$G13,'BTA(Selbst gemacht)'!$D:$D,$H13)+SUMIFS('WA(Selbst gemacht)'!$G:$G,'WA(Selbst gemacht)'!$B:$B,$G13,'WA(Selbst gemacht)'!$D:$D,$H13))),0)</f>
        <v>0.39552238805970147</v>
      </c>
      <c r="K13" s="67">
        <f t="shared" si="0"/>
        <v>0.39700374531835203</v>
      </c>
      <c r="L13" t="str">
        <f t="shared" si="1"/>
        <v>Grok 4 - A-General</v>
      </c>
    </row>
    <row r="14" spans="1:12" x14ac:dyDescent="0.25">
      <c r="A14" s="53" t="s">
        <v>15</v>
      </c>
      <c r="B14" s="66">
        <f>IFERROR((SUMIFS('QG(UT)'!$E:$E,'QG(UT)'!$B:$B,$A14)+SUMIFS('QG(UE)'!$E:$E,'QG(UE)'!$B:$B,$A14)+SUMIFS('TDL(UT)'!$E:$E,'TDL(UT)'!$B:$B,$A14)+SUMIFS('TDL(UE)'!$E:$E,'TDL(UE)'!$B:$B,$A14)+SUMIFS('BTA(Selbst gemacht)'!$E:$E,'BTA(Selbst gemacht)'!$B:$B,$A14)+SUMIFS('WA(Selbst gemacht)'!$E:$E,'WA(Selbst gemacht)'!$B:$B,$A14))/((SUMIFS('QG(UT)'!$E:$E,'QG(UT)'!$B:$B,$A14)+SUMIFS('QG(UE)'!$E:$E,'QG(UE)'!$B:$B,$A14)+SUMIFS('TDL(UT)'!$E:$E,'TDL(UT)'!$B:$B,$A14)+SUMIFS('TDL(UE)'!$E:$E,'TDL(UE)'!$B:$B,$A14)+SUMIFS('BTA(Selbst gemacht)'!$E:$E,'BTA(Selbst gemacht)'!$B:$B,$A14)+SUMIFS('WA(Selbst gemacht)'!$E:$E,'WA(Selbst gemacht)'!$B:$B,$A14))+(SUMIFS('QG(UT)'!$F:$F,'QG(UT)'!$B:$B,$A14)+SUMIFS('QG(UE)'!$F:$F,'QG(UE)'!$B:$B,$A14)+SUMIFS('TDL(UT)'!$F:$F,'TDL(UT)'!$B:$B,$A14)+SUMIFS('TDL(UE)'!$F:$F,'TDL(UE)'!$B:$B,$A14)+SUMIFS('BTA(Selbst gemacht)'!$F:$F,'BTA(Selbst gemacht)'!$B:$B,$A14)+SUMIFS('WA(Selbst gemacht)'!$F:$F,'WA(Selbst gemacht)'!$B:$B,$A14))),0)</f>
        <v>0.37857142857142856</v>
      </c>
      <c r="C14" s="66">
        <f>IFERROR((SUMIFS('QG(UT)'!$E:$E,'QG(UT)'!$B:$B,$A14)+SUMIFS('QG(UE)'!$E:$E,'QG(UE)'!$B:$B,$A14)+SUMIFS('TDL(UT)'!$E:$E,'TDL(UT)'!$B:$B,$A14)+SUMIFS('TDL(UE)'!$E:$E,'TDL(UE)'!$B:$B,$A14)+SUMIFS('BTA(Selbst gemacht)'!$E:$E,'BTA(Selbst gemacht)'!$B:$B,$A14)+SUMIFS('WA(Selbst gemacht)'!$E:$E,'WA(Selbst gemacht)'!$B:$B,$A14))/((SUMIFS('QG(UT)'!$E:$E,'QG(UT)'!$B:$B,$A14)+SUMIFS('QG(UE)'!$E:$E,'QG(UE)'!$B:$B,$A14)+SUMIFS('TDL(UT)'!$E:$E,'TDL(UT)'!$B:$B,$A14)+SUMIFS('TDL(UE)'!$E:$E,'TDL(UE)'!$B:$B,$A14)+SUMIFS('BTA(Selbst gemacht)'!$E:$E,'BTA(Selbst gemacht)'!$B:$B,$A14)+SUMIFS('WA(Selbst gemacht)'!$E:$E,'WA(Selbst gemacht)'!$B:$B,$A14))+(SUMIFS('QG(UT)'!$G:$G,'QG(UT)'!$B:$B,$A14)+SUMIFS('QG(UE)'!$G:$G,'QG(UE)'!$B:$B,$A14)+SUMIFS('TDL(UT)'!$G:$G,'TDL(UT)'!$B:$B,$A14)+SUMIFS('TDL(UE)'!$G:$G,'TDL(UE)'!$B:$B,$A14)+SUMIFS('BTA(Selbst gemacht)'!$G:$G,'BTA(Selbst gemacht)'!$B:$B,$A14)+SUMIFS('WA(Selbst gemacht)'!$G:$G,'WA(Selbst gemacht)'!$B:$B,$A14))),0)</f>
        <v>0.30994152046783624</v>
      </c>
      <c r="D14" s="68">
        <f>IFERROR(2*B14*C14/(B14+C14),0)</f>
        <v>0.34083601286173637</v>
      </c>
      <c r="G14" s="53" t="s">
        <v>38</v>
      </c>
      <c r="H14" s="39" t="s">
        <v>17</v>
      </c>
      <c r="I14" s="66">
        <f>IFERROR((SUMIFS('QG(UT)'!$E:$E,'QG(UT)'!$B:$B,$G14,'QG(UT)'!$D:$D,$H14)+SUMIFS('QG(UE)'!$E:$E,'QG(UE)'!$B:$B,$G14,'QG(UE)'!$D:$D,$H14)+SUMIFS('TDL(UT)'!$E:$E,'TDL(UT)'!$B:$B,$G14,'TDL(UT)'!$D:$D,$H14)+SUMIFS('TDL(UE)'!$E:$E,'TDL(UE)'!$B:$B,$G14,'TDL(UE)'!$D:$D,$H14)+SUMIFS('BTA(Selbst gemacht)'!$E:$E,'BTA(Selbst gemacht)'!$B:$B,$G14,'BTA(Selbst gemacht)'!$D:$D,$H14)+SUMIFS('WA(Selbst gemacht)'!$E:$E,'WA(Selbst gemacht)'!$B:$B,$G14,'WA(Selbst gemacht)'!$D:$D,$H14))/((SUMIFS('QG(UT)'!$E:$E,'QG(UT)'!$B:$B,$G14,'QG(UT)'!$D:$D,$H14)+SUMIFS('QG(UE)'!$E:$E,'QG(UE)'!$B:$B,$G14,'QG(UE)'!$D:$D,$H14)+SUMIFS('TDL(UT)'!$E:$E,'TDL(UT)'!$B:$B,$G14,'TDL(UT)'!$D:$D,$H14)+SUMIFS('TDL(UE)'!$E:$E,'TDL(UE)'!$B:$B,$G14,'TDL(UE)'!$D:$D,$H14)+SUMIFS('BTA(Selbst gemacht)'!$E:$E,'BTA(Selbst gemacht)'!$B:$B,$G14,'BTA(Selbst gemacht)'!$D:$D,$H14)+SUMIFS('WA(Selbst gemacht)'!$E:$E,'WA(Selbst gemacht)'!$B:$B,$G14,'WA(Selbst gemacht)'!$D:$D,$H14))+(SUMIFS('QG(UT)'!$F:$F,'QG(UT)'!$B:$B,$G14,'QG(UT)'!$D:$D,$H14)+SUMIFS('QG(UE)'!$F:$F,'QG(UE)'!$B:$B,$G14,'QG(UE)'!$D:$D,$H14)+SUMIFS('TDL(UT)'!$F:$F,'TDL(UT)'!$B:$B,$G14,'TDL(UT)'!$D:$D,$H14)+SUMIFS('TDL(UE)'!$F:$F,'TDL(UE)'!$B:$B,$G14,'TDL(UE)'!$D:$D,$H14)+SUMIFS('BTA(Selbst gemacht)'!$F:$F,'BTA(Selbst gemacht)'!$B:$B,$G14,'BTA(Selbst gemacht)'!$D:$D,$H14)+SUMIFS('WA(Selbst gemacht)'!$F:$F,'WA(Selbst gemacht)'!$B:$B,$G14,'WA(Selbst gemacht)'!$D:$D,$H14))),0)</f>
        <v>0.38</v>
      </c>
      <c r="J14" s="66">
        <f>IFERROR((SUMIFS('QG(UT)'!$E:$E,'QG(UT)'!$B:$B,$G14,'QG(UT)'!$D:$D,$H14)+SUMIFS('QG(UE)'!$E:$E,'QG(UE)'!$B:$B,$G14,'QG(UE)'!$D:$D,$H14)+SUMIFS('TDL(UT)'!$E:$E,'TDL(UT)'!$B:$B,$G14,'TDL(UT)'!$D:$D,$H14)+SUMIFS('TDL(UE)'!$E:$E,'TDL(UE)'!$B:$B,$G14,'TDL(UE)'!$D:$D,$H14)+SUMIFS('BTA(Selbst gemacht)'!$E:$E,'BTA(Selbst gemacht)'!$B:$B,$G14,'BTA(Selbst gemacht)'!$D:$D,$H14)+SUMIFS('WA(Selbst gemacht)'!$E:$E,'WA(Selbst gemacht)'!$B:$B,$G14,'WA(Selbst gemacht)'!$D:$D,$H14))/((SUMIFS('QG(UT)'!$E:$E,'QG(UT)'!$B:$B,$G14,'QG(UT)'!$D:$D,$H14)+SUMIFS('QG(UE)'!$E:$E,'QG(UE)'!$B:$B,$G14,'QG(UE)'!$D:$D,$H14)+SUMIFS('TDL(UT)'!$E:$E,'TDL(UT)'!$B:$B,$G14,'TDL(UT)'!$D:$D,$H14)+SUMIFS('TDL(UE)'!$E:$E,'TDL(UE)'!$B:$B,$G14,'TDL(UE)'!$D:$D,$H14)+SUMIFS('BTA(Selbst gemacht)'!$E:$E,'BTA(Selbst gemacht)'!$B:$B,$G14,'BTA(Selbst gemacht)'!$D:$D,$H14)+SUMIFS('WA(Selbst gemacht)'!$E:$E,'WA(Selbst gemacht)'!$B:$B,$G14,'WA(Selbst gemacht)'!$D:$D,$H14))+(SUMIFS('QG(UT)'!$G:$G,'QG(UT)'!$B:$B,$G14,'QG(UT)'!$D:$D,$H14)+SUMIFS('QG(UE)'!$G:$G,'QG(UE)'!$B:$B,$G14,'QG(UE)'!$D:$D,$H14)+SUMIFS('TDL(UT)'!$G:$G,'TDL(UT)'!$B:$B,$G14,'TDL(UT)'!$D:$D,$H14)+SUMIFS('TDL(UE)'!$G:$G,'TDL(UE)'!$B:$B,$G14,'TDL(UE)'!$D:$D,$H14)+SUMIFS('BTA(Selbst gemacht)'!$G:$G,'BTA(Selbst gemacht)'!$B:$B,$G14,'BTA(Selbst gemacht)'!$D:$D,$H14)+SUMIFS('WA(Selbst gemacht)'!$G:$G,'WA(Selbst gemacht)'!$B:$B,$G14,'WA(Selbst gemacht)'!$D:$D,$H14))),0)</f>
        <v>0.34234234234234234</v>
      </c>
      <c r="K14" s="67">
        <f t="shared" si="0"/>
        <v>0.3601895734597157</v>
      </c>
      <c r="L14" t="str">
        <f t="shared" si="1"/>
        <v>Grok 4 - A-SwiftUI</v>
      </c>
    </row>
    <row r="15" spans="1:12" ht="15.75" customHeight="1" thickBot="1" x14ac:dyDescent="0.3">
      <c r="A15" s="54" t="s">
        <v>38</v>
      </c>
      <c r="B15" s="69">
        <f>IFERROR((SUMIFS('QG(UT)'!$E:$E,'QG(UT)'!$B:$B,$A15)+SUMIFS('QG(UE)'!$E:$E,'QG(UE)'!$B:$B,$A15)+SUMIFS('TDL(UT)'!$E:$E,'TDL(UT)'!$B:$B,$A15)+SUMIFS('TDL(UE)'!$E:$E,'TDL(UE)'!$B:$B,$A15)+SUMIFS('BTA(Selbst gemacht)'!$E:$E,'BTA(Selbst gemacht)'!$B:$B,$A15)+SUMIFS('WA(Selbst gemacht)'!$E:$E,'WA(Selbst gemacht)'!$B:$B,$A15))/((SUMIFS('QG(UT)'!$E:$E,'QG(UT)'!$B:$B,$A15)+SUMIFS('QG(UE)'!$E:$E,'QG(UE)'!$B:$B,$A15)+SUMIFS('TDL(UT)'!$E:$E,'TDL(UT)'!$B:$B,$A15)+SUMIFS('TDL(UE)'!$E:$E,'TDL(UE)'!$B:$B,$A15)+SUMIFS('BTA(Selbst gemacht)'!$E:$E,'BTA(Selbst gemacht)'!$B:$B,$A15)+SUMIFS('WA(Selbst gemacht)'!$E:$E,'WA(Selbst gemacht)'!$B:$B,$A15))+(SUMIFS('QG(UT)'!$F:$F,'QG(UT)'!$B:$B,$A15)+SUMIFS('QG(UE)'!$F:$F,'QG(UE)'!$B:$B,$A15)+SUMIFS('TDL(UT)'!$F:$F,'TDL(UT)'!$B:$B,$A15)+SUMIFS('TDL(UE)'!$F:$F,'TDL(UE)'!$B:$B,$A15)+SUMIFS('BTA(Selbst gemacht)'!$F:$F,'BTA(Selbst gemacht)'!$B:$B,$A15)+SUMIFS('WA(Selbst gemacht)'!$F:$F,'WA(Selbst gemacht)'!$B:$B,$A15))),0)</f>
        <v>0.40631578947368419</v>
      </c>
      <c r="C15" s="69">
        <f>IFERROR((SUMIFS('QG(UT)'!$E:$E,'QG(UT)'!$B:$B,$A15)+SUMIFS('QG(UE)'!$E:$E,'QG(UE)'!$B:$B,$A15)+SUMIFS('TDL(UT)'!$E:$E,'TDL(UT)'!$B:$B,$A15)+SUMIFS('TDL(UE)'!$E:$E,'TDL(UE)'!$B:$B,$A15)+SUMIFS('BTA(Selbst gemacht)'!$E:$E,'BTA(Selbst gemacht)'!$B:$B,$A15)+SUMIFS('WA(Selbst gemacht)'!$E:$E,'WA(Selbst gemacht)'!$B:$B,$A15))/((SUMIFS('QG(UT)'!$E:$E,'QG(UT)'!$B:$B,$A15)+SUMIFS('QG(UE)'!$E:$E,'QG(UE)'!$B:$B,$A15)+SUMIFS('TDL(UT)'!$E:$E,'TDL(UT)'!$B:$B,$A15)+SUMIFS('TDL(UE)'!$E:$E,'TDL(UE)'!$B:$B,$A15)+SUMIFS('BTA(Selbst gemacht)'!$E:$E,'BTA(Selbst gemacht)'!$B:$B,$A15)+SUMIFS('WA(Selbst gemacht)'!$E:$E,'WA(Selbst gemacht)'!$B:$B,$A15))+(SUMIFS('QG(UT)'!$G:$G,'QG(UT)'!$B:$B,$A15)+SUMIFS('QG(UE)'!$G:$G,'QG(UE)'!$B:$B,$A15)+SUMIFS('TDL(UT)'!$G:$G,'TDL(UT)'!$B:$B,$A15)+SUMIFS('TDL(UE)'!$G:$G,'TDL(UE)'!$B:$B,$A15)+SUMIFS('BTA(Selbst gemacht)'!$G:$G,'BTA(Selbst gemacht)'!$B:$B,$A15)+SUMIFS('WA(Selbst gemacht)'!$G:$G,'WA(Selbst gemacht)'!$B:$B,$A15))),0)</f>
        <v>0.37621832358674462</v>
      </c>
      <c r="D15" s="70">
        <f>IFERROR(2*B15*C15/(B15+C15),0)</f>
        <v>0.39068825910931171</v>
      </c>
      <c r="G15" s="53" t="s">
        <v>38</v>
      </c>
      <c r="H15" s="39" t="s">
        <v>21</v>
      </c>
      <c r="I15" s="48">
        <f>IFERROR((SUMIFS('QG(UT)'!$E:$E,'QG(UT)'!$B:$B,$G15,'QG(UT)'!$D:$D,$H15)+SUMIFS('QG(UE)'!$E:$E,'QG(UE)'!$B:$B,$G15,'QG(UE)'!$D:$D,$H15)+SUMIFS('TDL(UT)'!$E:$E,'TDL(UT)'!$B:$B,$G15,'TDL(UT)'!$D:$D,$H15)+SUMIFS('TDL(UE)'!$E:$E,'TDL(UE)'!$B:$B,$G15,'TDL(UE)'!$D:$D,$H15)+SUMIFS('BTA(Selbst gemacht)'!$E:$E,'BTA(Selbst gemacht)'!$B:$B,$G15,'BTA(Selbst gemacht)'!$D:$D,$H15)+SUMIFS('WA(Selbst gemacht)'!$E:$E,'WA(Selbst gemacht)'!$B:$B,$G15,'WA(Selbst gemacht)'!$D:$D,$H15))/((SUMIFS('QG(UT)'!$E:$E,'QG(UT)'!$B:$B,$G15,'QG(UT)'!$D:$D,$H15)+SUMIFS('QG(UE)'!$E:$E,'QG(UE)'!$B:$B,$G15,'QG(UE)'!$D:$D,$H15)+SUMIFS('TDL(UT)'!$E:$E,'TDL(UT)'!$B:$B,$G15,'TDL(UT)'!$D:$D,$H15)+SUMIFS('TDL(UE)'!$E:$E,'TDL(UE)'!$B:$B,$G15,'TDL(UE)'!$D:$D,$H15)+SUMIFS('BTA(Selbst gemacht)'!$E:$E,'BTA(Selbst gemacht)'!$B:$B,$G15,'BTA(Selbst gemacht)'!$D:$D,$H15)+SUMIFS('WA(Selbst gemacht)'!$E:$E,'WA(Selbst gemacht)'!$B:$B,$G15,'WA(Selbst gemacht)'!$D:$D,$H15))+(SUMIFS('QG(UT)'!$F:$F,'QG(UT)'!$B:$B,$G15,'QG(UT)'!$D:$D,$H15)+SUMIFS('QG(UE)'!$F:$F,'QG(UE)'!$B:$B,$G15,'QG(UE)'!$D:$D,$H15)+SUMIFS('TDL(UT)'!$F:$F,'TDL(UT)'!$B:$B,$G15,'TDL(UT)'!$D:$D,$H15)+SUMIFS('TDL(UE)'!$F:$F,'TDL(UE)'!$B:$B,$G15,'TDL(UE)'!$D:$D,$H15)+SUMIFS('BTA(Selbst gemacht)'!$F:$F,'BTA(Selbst gemacht)'!$B:$B,$G15,'BTA(Selbst gemacht)'!$D:$D,$H15)+SUMIFS('WA(Selbst gemacht)'!$F:$F,'WA(Selbst gemacht)'!$B:$B,$G15,'WA(Selbst gemacht)'!$D:$D,$H15))),0)</f>
        <v>0.43434343434343436</v>
      </c>
      <c r="J15" s="48">
        <f>IFERROR((SUMIFS('QG(UT)'!$E:$E,'QG(UT)'!$B:$B,$G15,'QG(UT)'!$D:$D,$H15)+SUMIFS('QG(UE)'!$E:$E,'QG(UE)'!$B:$B,$G15,'QG(UE)'!$D:$D,$H15)+SUMIFS('TDL(UT)'!$E:$E,'TDL(UT)'!$B:$B,$G15,'TDL(UT)'!$D:$D,$H15)+SUMIFS('TDL(UE)'!$E:$E,'TDL(UE)'!$B:$B,$G15,'TDL(UE)'!$D:$D,$H15)+SUMIFS('BTA(Selbst gemacht)'!$E:$E,'BTA(Selbst gemacht)'!$B:$B,$G15,'BTA(Selbst gemacht)'!$D:$D,$H15)+SUMIFS('WA(Selbst gemacht)'!$E:$E,'WA(Selbst gemacht)'!$B:$B,$G15,'WA(Selbst gemacht)'!$D:$D,$H15))/((SUMIFS('QG(UT)'!$E:$E,'QG(UT)'!$B:$B,$G15,'QG(UT)'!$D:$D,$H15)+SUMIFS('QG(UE)'!$E:$E,'QG(UE)'!$B:$B,$G15,'QG(UE)'!$D:$D,$H15)+SUMIFS('TDL(UT)'!$E:$E,'TDL(UT)'!$B:$B,$G15,'TDL(UT)'!$D:$D,$H15)+SUMIFS('TDL(UE)'!$E:$E,'TDL(UE)'!$B:$B,$G15,'TDL(UE)'!$D:$D,$H15)+SUMIFS('BTA(Selbst gemacht)'!$E:$E,'BTA(Selbst gemacht)'!$B:$B,$G15,'BTA(Selbst gemacht)'!$D:$D,$H15)+SUMIFS('WA(Selbst gemacht)'!$E:$E,'WA(Selbst gemacht)'!$B:$B,$G15,'WA(Selbst gemacht)'!$D:$D,$H15))+(SUMIFS('QG(UT)'!$G:$G,'QG(UT)'!$B:$B,$G15,'QG(UT)'!$D:$D,$H15)+SUMIFS('QG(UE)'!$G:$G,'QG(UE)'!$B:$B,$G15,'QG(UE)'!$D:$D,$H15)+SUMIFS('TDL(UT)'!$G:$G,'TDL(UT)'!$B:$B,$G15,'TDL(UT)'!$D:$D,$H15)+SUMIFS('TDL(UE)'!$G:$G,'TDL(UE)'!$B:$B,$G15,'TDL(UE)'!$D:$D,$H15)+SUMIFS('BTA(Selbst gemacht)'!$G:$G,'BTA(Selbst gemacht)'!$B:$B,$G15,'BTA(Selbst gemacht)'!$D:$D,$H15)+SUMIFS('WA(Selbst gemacht)'!$G:$G,'WA(Selbst gemacht)'!$B:$B,$G15,'WA(Selbst gemacht)'!$D:$D,$H15))),0)</f>
        <v>0.32089552238805968</v>
      </c>
      <c r="K15" s="56">
        <f t="shared" si="0"/>
        <v>0.3690987124463519</v>
      </c>
      <c r="L15" t="str">
        <f t="shared" si="1"/>
        <v>Grok 4 - B</v>
      </c>
    </row>
    <row r="16" spans="1:12" ht="15.75" customHeight="1" thickBot="1" x14ac:dyDescent="0.3">
      <c r="B16" s="60">
        <f>AVERAGE(B13:B15)</f>
        <v>0.39363129120638529</v>
      </c>
      <c r="C16" s="60">
        <f t="shared" ref="C16:D16" si="3">AVERAGE(C13:C15)</f>
        <v>0.38336582196231322</v>
      </c>
      <c r="D16" s="60">
        <f t="shared" si="3"/>
        <v>0.38627110681500526</v>
      </c>
      <c r="G16" s="54" t="s">
        <v>38</v>
      </c>
      <c r="H16" s="13" t="s">
        <v>23</v>
      </c>
      <c r="I16" s="55">
        <f>IFERROR((SUMIFS('QG(UT)'!$E:$E,'QG(UT)'!$B:$B,$G16,'QG(UT)'!$D:$D,$H16)+SUMIFS('QG(UE)'!$E:$E,'QG(UE)'!$B:$B,$G16,'QG(UE)'!$D:$D,$H16)+SUMIFS('TDL(UT)'!$E:$E,'TDL(UT)'!$B:$B,$G16,'TDL(UT)'!$D:$D,$H16)+SUMIFS('TDL(UE)'!$E:$E,'TDL(UE)'!$B:$B,$G16,'TDL(UE)'!$D:$D,$H16)+SUMIFS('BTA(Selbst gemacht)'!$E:$E,'BTA(Selbst gemacht)'!$B:$B,$G16,'BTA(Selbst gemacht)'!$D:$D,$H16)+SUMIFS('WA(Selbst gemacht)'!$E:$E,'WA(Selbst gemacht)'!$B:$B,$G16,'WA(Selbst gemacht)'!$D:$D,$H16))/((SUMIFS('QG(UT)'!$E:$E,'QG(UT)'!$B:$B,$G16,'QG(UT)'!$D:$D,$H16)+SUMIFS('QG(UE)'!$E:$E,'QG(UE)'!$B:$B,$G16,'QG(UE)'!$D:$D,$H16)+SUMIFS('TDL(UT)'!$E:$E,'TDL(UT)'!$B:$B,$G16,'TDL(UT)'!$D:$D,$H16)+SUMIFS('TDL(UE)'!$E:$E,'TDL(UE)'!$B:$B,$G16,'TDL(UE)'!$D:$D,$H16)+SUMIFS('BTA(Selbst gemacht)'!$E:$E,'BTA(Selbst gemacht)'!$B:$B,$G16,'BTA(Selbst gemacht)'!$D:$D,$H16)+SUMIFS('WA(Selbst gemacht)'!$E:$E,'WA(Selbst gemacht)'!$B:$B,$G16,'WA(Selbst gemacht)'!$D:$D,$H16))+(SUMIFS('QG(UT)'!$F:$F,'QG(UT)'!$B:$B,$G16,'QG(UT)'!$D:$D,$H16)+SUMIFS('QG(UE)'!$F:$F,'QG(UE)'!$B:$B,$G16,'QG(UE)'!$D:$D,$H16)+SUMIFS('TDL(UT)'!$F:$F,'TDL(UT)'!$B:$B,$G16,'TDL(UT)'!$D:$D,$H16)+SUMIFS('TDL(UE)'!$F:$F,'TDL(UE)'!$B:$B,$G16,'TDL(UE)'!$D:$D,$H16)+SUMIFS('BTA(Selbst gemacht)'!$F:$F,'BTA(Selbst gemacht)'!$B:$B,$G16,'BTA(Selbst gemacht)'!$D:$D,$H16)+SUMIFS('WA(Selbst gemacht)'!$F:$F,'WA(Selbst gemacht)'!$B:$B,$G16,'WA(Selbst gemacht)'!$D:$D,$H16))),0)</f>
        <v>0.41258741258741261</v>
      </c>
      <c r="J16" s="55">
        <f>IFERROR((SUMIFS('QG(UT)'!$E:$E,'QG(UT)'!$B:$B,$G16,'QG(UT)'!$D:$D,$H16)+SUMIFS('QG(UE)'!$E:$E,'QG(UE)'!$B:$B,$G16,'QG(UE)'!$D:$D,$H16)+SUMIFS('TDL(UT)'!$E:$E,'TDL(UT)'!$B:$B,$G16,'TDL(UT)'!$D:$D,$H16)+SUMIFS('TDL(UE)'!$E:$E,'TDL(UE)'!$B:$B,$G16,'TDL(UE)'!$D:$D,$H16)+SUMIFS('BTA(Selbst gemacht)'!$E:$E,'BTA(Selbst gemacht)'!$B:$B,$G16,'BTA(Selbst gemacht)'!$D:$D,$H16)+SUMIFS('WA(Selbst gemacht)'!$E:$E,'WA(Selbst gemacht)'!$B:$B,$G16,'WA(Selbst gemacht)'!$D:$D,$H16))/((SUMIFS('QG(UT)'!$E:$E,'QG(UT)'!$B:$B,$G16,'QG(UT)'!$D:$D,$H16)+SUMIFS('QG(UE)'!$E:$E,'QG(UE)'!$B:$B,$G16,'QG(UE)'!$D:$D,$H16)+SUMIFS('TDL(UT)'!$E:$E,'TDL(UT)'!$B:$B,$G16,'TDL(UT)'!$D:$D,$H16)+SUMIFS('TDL(UE)'!$E:$E,'TDL(UE)'!$B:$B,$G16,'TDL(UE)'!$D:$D,$H16)+SUMIFS('BTA(Selbst gemacht)'!$E:$E,'BTA(Selbst gemacht)'!$B:$B,$G16,'BTA(Selbst gemacht)'!$D:$D,$H16)+SUMIFS('WA(Selbst gemacht)'!$E:$E,'WA(Selbst gemacht)'!$B:$B,$G16,'WA(Selbst gemacht)'!$D:$D,$H16))+(SUMIFS('QG(UT)'!$G:$G,'QG(UT)'!$B:$B,$G16,'QG(UT)'!$D:$D,$H16)+SUMIFS('QG(UE)'!$G:$G,'QG(UE)'!$B:$B,$G16,'QG(UE)'!$D:$D,$H16)+SUMIFS('TDL(UT)'!$G:$G,'TDL(UT)'!$B:$B,$G16,'TDL(UT)'!$D:$D,$H16)+SUMIFS('TDL(UE)'!$G:$G,'TDL(UE)'!$B:$B,$G16,'TDL(UE)'!$D:$D,$H16)+SUMIFS('BTA(Selbst gemacht)'!$G:$G,'BTA(Selbst gemacht)'!$B:$B,$G16,'BTA(Selbst gemacht)'!$D:$D,$H16)+SUMIFS('WA(Selbst gemacht)'!$G:$G,'WA(Selbst gemacht)'!$B:$B,$G16,'WA(Selbst gemacht)'!$D:$D,$H16))),0)</f>
        <v>0.44029850746268656</v>
      </c>
      <c r="K16" s="57">
        <f t="shared" si="0"/>
        <v>0.4259927797833935</v>
      </c>
      <c r="L16" t="str">
        <f t="shared" si="1"/>
        <v>Grok 4 - C</v>
      </c>
    </row>
    <row r="17" spans="9:11" x14ac:dyDescent="0.25">
      <c r="I17" s="60">
        <f>AVERAGE(I5:I16)</f>
        <v>0.39639903586406328</v>
      </c>
      <c r="J17" s="60">
        <f t="shared" ref="J17:K17" si="4">AVERAGE(J5:J16)</f>
        <v>0.38328066872842997</v>
      </c>
      <c r="K17" s="60">
        <f t="shared" si="4"/>
        <v>0.38458484293685474</v>
      </c>
    </row>
  </sheetData>
  <mergeCells count="3">
    <mergeCell ref="A3:D3"/>
    <mergeCell ref="A11:D11"/>
    <mergeCell ref="G3:K3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7"/>
  <sheetViews>
    <sheetView workbookViewId="0">
      <selection activeCell="J16" sqref="J16"/>
    </sheetView>
  </sheetViews>
  <sheetFormatPr baseColWidth="10" defaultColWidth="9.140625" defaultRowHeight="15" x14ac:dyDescent="0.25"/>
  <cols>
    <col min="1" max="1" width="34.42578125" bestFit="1" customWidth="1"/>
    <col min="2" max="2" width="42.85546875" bestFit="1" customWidth="1"/>
    <col min="4" max="4" width="19.42578125" bestFit="1" customWidth="1"/>
    <col min="5" max="5" width="11" bestFit="1" customWidth="1"/>
  </cols>
  <sheetData>
    <row r="1" spans="1:5" x14ac:dyDescent="0.25">
      <c r="A1" t="s">
        <v>266</v>
      </c>
      <c r="B1" t="s">
        <v>267</v>
      </c>
    </row>
    <row r="2" spans="1:5" x14ac:dyDescent="0.25">
      <c r="A2" s="44"/>
      <c r="B2" t="s">
        <v>268</v>
      </c>
    </row>
    <row r="3" spans="1:5" x14ac:dyDescent="0.25">
      <c r="A3" s="45"/>
      <c r="B3" t="s">
        <v>269</v>
      </c>
    </row>
    <row r="4" spans="1:5" x14ac:dyDescent="0.25">
      <c r="A4" s="46"/>
      <c r="B4" t="s">
        <v>270</v>
      </c>
    </row>
    <row r="5" spans="1:5" x14ac:dyDescent="0.25">
      <c r="A5" s="43"/>
      <c r="B5" t="s">
        <v>271</v>
      </c>
    </row>
    <row r="7" spans="1:5" x14ac:dyDescent="0.25">
      <c r="A7" s="47" t="s">
        <v>272</v>
      </c>
      <c r="B7" s="47" t="s">
        <v>273</v>
      </c>
      <c r="C7" s="47" t="s">
        <v>274</v>
      </c>
      <c r="D7" s="47" t="s">
        <v>275</v>
      </c>
      <c r="E7" s="47" t="s">
        <v>276</v>
      </c>
    </row>
    <row r="8" spans="1:5" x14ac:dyDescent="0.25">
      <c r="A8" t="s">
        <v>277</v>
      </c>
      <c r="B8" t="s">
        <v>278</v>
      </c>
      <c r="C8" t="s">
        <v>9</v>
      </c>
      <c r="D8" t="s">
        <v>279</v>
      </c>
      <c r="E8" t="s">
        <v>280</v>
      </c>
    </row>
    <row r="9" spans="1:5" x14ac:dyDescent="0.25">
      <c r="A9" t="s">
        <v>277</v>
      </c>
      <c r="B9" t="s">
        <v>278</v>
      </c>
      <c r="C9" t="s">
        <v>9</v>
      </c>
      <c r="D9" t="s">
        <v>281</v>
      </c>
      <c r="E9" t="s">
        <v>280</v>
      </c>
    </row>
    <row r="10" spans="1:5" x14ac:dyDescent="0.25">
      <c r="A10" t="s">
        <v>277</v>
      </c>
      <c r="B10" t="s">
        <v>278</v>
      </c>
      <c r="C10" t="s">
        <v>9</v>
      </c>
      <c r="D10" t="s">
        <v>282</v>
      </c>
      <c r="E10" t="s">
        <v>283</v>
      </c>
    </row>
    <row r="11" spans="1:5" x14ac:dyDescent="0.25">
      <c r="A11" t="s">
        <v>277</v>
      </c>
      <c r="B11" t="s">
        <v>278</v>
      </c>
      <c r="C11" t="s">
        <v>9</v>
      </c>
      <c r="D11" t="s">
        <v>284</v>
      </c>
      <c r="E11" t="s">
        <v>283</v>
      </c>
    </row>
    <row r="12" spans="1:5" x14ac:dyDescent="0.25">
      <c r="A12" t="s">
        <v>277</v>
      </c>
      <c r="B12" t="s">
        <v>278</v>
      </c>
      <c r="C12" t="s">
        <v>9</v>
      </c>
      <c r="D12" t="s">
        <v>285</v>
      </c>
      <c r="E12" t="s">
        <v>286</v>
      </c>
    </row>
    <row r="13" spans="1:5" x14ac:dyDescent="0.25">
      <c r="A13" t="s">
        <v>277</v>
      </c>
      <c r="B13" t="s">
        <v>278</v>
      </c>
      <c r="C13" t="s">
        <v>9</v>
      </c>
      <c r="D13" t="s">
        <v>287</v>
      </c>
      <c r="E13" t="s">
        <v>288</v>
      </c>
    </row>
    <row r="14" spans="1:5" x14ac:dyDescent="0.25">
      <c r="A14" t="s">
        <v>289</v>
      </c>
      <c r="B14" t="s">
        <v>278</v>
      </c>
      <c r="C14" t="s">
        <v>10</v>
      </c>
      <c r="D14" t="s">
        <v>279</v>
      </c>
      <c r="E14" t="s">
        <v>290</v>
      </c>
    </row>
    <row r="15" spans="1:5" x14ac:dyDescent="0.25">
      <c r="A15" t="s">
        <v>289</v>
      </c>
      <c r="B15" t="s">
        <v>278</v>
      </c>
      <c r="C15" t="s">
        <v>10</v>
      </c>
      <c r="D15" t="s">
        <v>281</v>
      </c>
      <c r="E15" t="s">
        <v>290</v>
      </c>
    </row>
    <row r="16" spans="1:5" x14ac:dyDescent="0.25">
      <c r="A16" t="s">
        <v>289</v>
      </c>
      <c r="B16" t="s">
        <v>278</v>
      </c>
      <c r="C16" t="s">
        <v>10</v>
      </c>
      <c r="D16" t="s">
        <v>282</v>
      </c>
      <c r="E16" t="s">
        <v>291</v>
      </c>
    </row>
    <row r="17" spans="1:5" x14ac:dyDescent="0.25">
      <c r="A17" t="s">
        <v>289</v>
      </c>
      <c r="B17" t="s">
        <v>278</v>
      </c>
      <c r="C17" t="s">
        <v>10</v>
      </c>
      <c r="D17" t="s">
        <v>284</v>
      </c>
      <c r="E17" t="s">
        <v>291</v>
      </c>
    </row>
    <row r="18" spans="1:5" x14ac:dyDescent="0.25">
      <c r="A18" t="s">
        <v>289</v>
      </c>
      <c r="B18" t="s">
        <v>278</v>
      </c>
      <c r="C18" t="s">
        <v>10</v>
      </c>
      <c r="D18" t="s">
        <v>285</v>
      </c>
      <c r="E18" t="s">
        <v>292</v>
      </c>
    </row>
    <row r="19" spans="1:5" x14ac:dyDescent="0.25">
      <c r="A19" t="s">
        <v>289</v>
      </c>
      <c r="B19" t="s">
        <v>278</v>
      </c>
      <c r="C19" t="s">
        <v>10</v>
      </c>
      <c r="D19" t="s">
        <v>287</v>
      </c>
      <c r="E19" t="s">
        <v>293</v>
      </c>
    </row>
    <row r="20" spans="1:5" x14ac:dyDescent="0.25">
      <c r="A20" t="s">
        <v>294</v>
      </c>
      <c r="B20" t="s">
        <v>278</v>
      </c>
      <c r="C20" t="s">
        <v>11</v>
      </c>
      <c r="D20" t="s">
        <v>279</v>
      </c>
      <c r="E20" t="s">
        <v>295</v>
      </c>
    </row>
    <row r="21" spans="1:5" x14ac:dyDescent="0.25">
      <c r="A21" t="s">
        <v>294</v>
      </c>
      <c r="B21" t="s">
        <v>278</v>
      </c>
      <c r="C21" t="s">
        <v>11</v>
      </c>
      <c r="D21" t="s">
        <v>281</v>
      </c>
      <c r="E21" t="s">
        <v>295</v>
      </c>
    </row>
    <row r="22" spans="1:5" x14ac:dyDescent="0.25">
      <c r="A22" t="s">
        <v>294</v>
      </c>
      <c r="B22" t="s">
        <v>278</v>
      </c>
      <c r="C22" t="s">
        <v>11</v>
      </c>
      <c r="D22" t="s">
        <v>282</v>
      </c>
      <c r="E22" t="s">
        <v>296</v>
      </c>
    </row>
    <row r="23" spans="1:5" x14ac:dyDescent="0.25">
      <c r="A23" t="s">
        <v>294</v>
      </c>
      <c r="B23" t="s">
        <v>278</v>
      </c>
      <c r="C23" t="s">
        <v>11</v>
      </c>
      <c r="D23" t="s">
        <v>284</v>
      </c>
      <c r="E23" t="s">
        <v>296</v>
      </c>
    </row>
    <row r="24" spans="1:5" x14ac:dyDescent="0.25">
      <c r="A24" t="s">
        <v>294</v>
      </c>
      <c r="B24" t="s">
        <v>278</v>
      </c>
      <c r="C24" t="s">
        <v>11</v>
      </c>
      <c r="D24" t="s">
        <v>285</v>
      </c>
      <c r="E24" t="s">
        <v>297</v>
      </c>
    </row>
    <row r="25" spans="1:5" x14ac:dyDescent="0.25">
      <c r="A25" t="s">
        <v>294</v>
      </c>
      <c r="B25" t="s">
        <v>278</v>
      </c>
      <c r="C25" t="s">
        <v>11</v>
      </c>
      <c r="D25" t="s">
        <v>287</v>
      </c>
      <c r="E25" t="s">
        <v>298</v>
      </c>
    </row>
    <row r="26" spans="1:5" x14ac:dyDescent="0.25">
      <c r="A26" t="s">
        <v>299</v>
      </c>
      <c r="B26" t="s">
        <v>278</v>
      </c>
      <c r="C26" t="s">
        <v>9</v>
      </c>
      <c r="D26" t="s">
        <v>279</v>
      </c>
      <c r="E26" t="s">
        <v>300</v>
      </c>
    </row>
    <row r="27" spans="1:5" x14ac:dyDescent="0.25">
      <c r="A27" t="s">
        <v>299</v>
      </c>
      <c r="B27" t="s">
        <v>278</v>
      </c>
      <c r="C27" t="s">
        <v>9</v>
      </c>
      <c r="D27" t="s">
        <v>281</v>
      </c>
      <c r="E27" t="s">
        <v>300</v>
      </c>
    </row>
    <row r="28" spans="1:5" x14ac:dyDescent="0.25">
      <c r="A28" t="s">
        <v>299</v>
      </c>
      <c r="B28" t="s">
        <v>278</v>
      </c>
      <c r="C28" t="s">
        <v>9</v>
      </c>
      <c r="D28" t="s">
        <v>282</v>
      </c>
      <c r="E28" t="s">
        <v>301</v>
      </c>
    </row>
    <row r="29" spans="1:5" x14ac:dyDescent="0.25">
      <c r="A29" t="s">
        <v>299</v>
      </c>
      <c r="B29" t="s">
        <v>278</v>
      </c>
      <c r="C29" t="s">
        <v>9</v>
      </c>
      <c r="D29" t="s">
        <v>284</v>
      </c>
      <c r="E29" t="s">
        <v>301</v>
      </c>
    </row>
    <row r="30" spans="1:5" x14ac:dyDescent="0.25">
      <c r="A30" t="s">
        <v>299</v>
      </c>
      <c r="B30" t="s">
        <v>278</v>
      </c>
      <c r="C30" t="s">
        <v>9</v>
      </c>
      <c r="D30" t="s">
        <v>287</v>
      </c>
      <c r="E30" t="s">
        <v>302</v>
      </c>
    </row>
    <row r="31" spans="1:5" x14ac:dyDescent="0.25">
      <c r="A31" t="s">
        <v>303</v>
      </c>
      <c r="B31" t="s">
        <v>278</v>
      </c>
      <c r="C31" t="s">
        <v>10</v>
      </c>
      <c r="D31" t="s">
        <v>279</v>
      </c>
      <c r="E31" t="s">
        <v>304</v>
      </c>
    </row>
    <row r="32" spans="1:5" x14ac:dyDescent="0.25">
      <c r="A32" t="s">
        <v>303</v>
      </c>
      <c r="B32" t="s">
        <v>278</v>
      </c>
      <c r="C32" t="s">
        <v>10</v>
      </c>
      <c r="D32" t="s">
        <v>281</v>
      </c>
      <c r="E32" t="s">
        <v>304</v>
      </c>
    </row>
    <row r="33" spans="1:5" x14ac:dyDescent="0.25">
      <c r="A33" t="s">
        <v>303</v>
      </c>
      <c r="B33" t="s">
        <v>278</v>
      </c>
      <c r="C33" t="s">
        <v>10</v>
      </c>
      <c r="D33" t="s">
        <v>282</v>
      </c>
      <c r="E33" t="s">
        <v>305</v>
      </c>
    </row>
    <row r="34" spans="1:5" x14ac:dyDescent="0.25">
      <c r="A34" t="s">
        <v>303</v>
      </c>
      <c r="B34" t="s">
        <v>278</v>
      </c>
      <c r="C34" t="s">
        <v>10</v>
      </c>
      <c r="D34" t="s">
        <v>284</v>
      </c>
      <c r="E34" t="s">
        <v>305</v>
      </c>
    </row>
    <row r="35" spans="1:5" x14ac:dyDescent="0.25">
      <c r="A35" t="s">
        <v>303</v>
      </c>
      <c r="B35" t="s">
        <v>278</v>
      </c>
      <c r="C35" t="s">
        <v>10</v>
      </c>
      <c r="D35" t="s">
        <v>287</v>
      </c>
      <c r="E35" t="s">
        <v>306</v>
      </c>
    </row>
    <row r="36" spans="1:5" x14ac:dyDescent="0.25">
      <c r="A36" t="s">
        <v>307</v>
      </c>
      <c r="B36" t="s">
        <v>278</v>
      </c>
      <c r="C36" t="s">
        <v>11</v>
      </c>
      <c r="D36" t="s">
        <v>279</v>
      </c>
      <c r="E36" t="s">
        <v>308</v>
      </c>
    </row>
    <row r="37" spans="1:5" x14ac:dyDescent="0.25">
      <c r="A37" t="s">
        <v>307</v>
      </c>
      <c r="B37" t="s">
        <v>278</v>
      </c>
      <c r="C37" t="s">
        <v>11</v>
      </c>
      <c r="D37" t="s">
        <v>281</v>
      </c>
      <c r="E37" t="s">
        <v>308</v>
      </c>
    </row>
    <row r="38" spans="1:5" x14ac:dyDescent="0.25">
      <c r="A38" t="s">
        <v>307</v>
      </c>
      <c r="B38" t="s">
        <v>278</v>
      </c>
      <c r="C38" t="s">
        <v>11</v>
      </c>
      <c r="D38" t="s">
        <v>282</v>
      </c>
      <c r="E38" t="s">
        <v>309</v>
      </c>
    </row>
    <row r="39" spans="1:5" x14ac:dyDescent="0.25">
      <c r="A39" t="s">
        <v>307</v>
      </c>
      <c r="B39" t="s">
        <v>278</v>
      </c>
      <c r="C39" t="s">
        <v>11</v>
      </c>
      <c r="D39" t="s">
        <v>284</v>
      </c>
      <c r="E39" t="s">
        <v>309</v>
      </c>
    </row>
    <row r="40" spans="1:5" x14ac:dyDescent="0.25">
      <c r="A40" t="s">
        <v>307</v>
      </c>
      <c r="B40" t="s">
        <v>278</v>
      </c>
      <c r="C40" t="s">
        <v>11</v>
      </c>
      <c r="D40" t="s">
        <v>287</v>
      </c>
      <c r="E40" t="s">
        <v>310</v>
      </c>
    </row>
    <row r="41" spans="1:5" x14ac:dyDescent="0.25">
      <c r="A41" t="s">
        <v>311</v>
      </c>
      <c r="B41" t="s">
        <v>278</v>
      </c>
      <c r="C41" t="s">
        <v>9</v>
      </c>
      <c r="D41" t="s">
        <v>279</v>
      </c>
      <c r="E41" t="s">
        <v>312</v>
      </c>
    </row>
    <row r="42" spans="1:5" x14ac:dyDescent="0.25">
      <c r="A42" t="s">
        <v>311</v>
      </c>
      <c r="B42" t="s">
        <v>278</v>
      </c>
      <c r="C42" t="s">
        <v>9</v>
      </c>
      <c r="D42" t="s">
        <v>281</v>
      </c>
      <c r="E42" t="s">
        <v>312</v>
      </c>
    </row>
    <row r="43" spans="1:5" x14ac:dyDescent="0.25">
      <c r="A43" t="s">
        <v>311</v>
      </c>
      <c r="B43" t="s">
        <v>278</v>
      </c>
      <c r="C43" t="s">
        <v>9</v>
      </c>
      <c r="D43" t="s">
        <v>282</v>
      </c>
      <c r="E43" t="s">
        <v>313</v>
      </c>
    </row>
    <row r="44" spans="1:5" x14ac:dyDescent="0.25">
      <c r="A44" t="s">
        <v>311</v>
      </c>
      <c r="B44" t="s">
        <v>278</v>
      </c>
      <c r="C44" t="s">
        <v>9</v>
      </c>
      <c r="D44" t="s">
        <v>284</v>
      </c>
      <c r="E44" t="s">
        <v>313</v>
      </c>
    </row>
    <row r="45" spans="1:5" x14ac:dyDescent="0.25">
      <c r="A45" t="s">
        <v>311</v>
      </c>
      <c r="B45" t="s">
        <v>278</v>
      </c>
      <c r="C45" t="s">
        <v>9</v>
      </c>
      <c r="D45" t="s">
        <v>285</v>
      </c>
      <c r="E45" t="s">
        <v>314</v>
      </c>
    </row>
    <row r="46" spans="1:5" x14ac:dyDescent="0.25">
      <c r="A46" t="s">
        <v>311</v>
      </c>
      <c r="B46" t="s">
        <v>278</v>
      </c>
      <c r="C46" t="s">
        <v>9</v>
      </c>
      <c r="D46" t="s">
        <v>287</v>
      </c>
      <c r="E46" t="s">
        <v>315</v>
      </c>
    </row>
    <row r="47" spans="1:5" x14ac:dyDescent="0.25">
      <c r="A47" t="s">
        <v>316</v>
      </c>
      <c r="B47" t="s">
        <v>278</v>
      </c>
      <c r="C47" t="s">
        <v>10</v>
      </c>
      <c r="D47" t="s">
        <v>279</v>
      </c>
      <c r="E47" t="s">
        <v>317</v>
      </c>
    </row>
    <row r="48" spans="1:5" x14ac:dyDescent="0.25">
      <c r="A48" t="s">
        <v>316</v>
      </c>
      <c r="B48" t="s">
        <v>278</v>
      </c>
      <c r="C48" t="s">
        <v>10</v>
      </c>
      <c r="D48" t="s">
        <v>281</v>
      </c>
      <c r="E48" t="s">
        <v>317</v>
      </c>
    </row>
    <row r="49" spans="1:5" x14ac:dyDescent="0.25">
      <c r="A49" t="s">
        <v>316</v>
      </c>
      <c r="B49" t="s">
        <v>278</v>
      </c>
      <c r="C49" t="s">
        <v>10</v>
      </c>
      <c r="D49" t="s">
        <v>282</v>
      </c>
      <c r="E49" t="s">
        <v>318</v>
      </c>
    </row>
    <row r="50" spans="1:5" x14ac:dyDescent="0.25">
      <c r="A50" t="s">
        <v>316</v>
      </c>
      <c r="B50" t="s">
        <v>278</v>
      </c>
      <c r="C50" t="s">
        <v>10</v>
      </c>
      <c r="D50" t="s">
        <v>284</v>
      </c>
      <c r="E50" t="s">
        <v>318</v>
      </c>
    </row>
    <row r="51" spans="1:5" x14ac:dyDescent="0.25">
      <c r="A51" t="s">
        <v>316</v>
      </c>
      <c r="B51" t="s">
        <v>278</v>
      </c>
      <c r="C51" t="s">
        <v>10</v>
      </c>
      <c r="D51" t="s">
        <v>285</v>
      </c>
      <c r="E51" t="s">
        <v>319</v>
      </c>
    </row>
    <row r="52" spans="1:5" x14ac:dyDescent="0.25">
      <c r="A52" t="s">
        <v>316</v>
      </c>
      <c r="B52" t="s">
        <v>278</v>
      </c>
      <c r="C52" t="s">
        <v>10</v>
      </c>
      <c r="D52" t="s">
        <v>287</v>
      </c>
      <c r="E52" t="s">
        <v>320</v>
      </c>
    </row>
    <row r="53" spans="1:5" x14ac:dyDescent="0.25">
      <c r="A53" t="s">
        <v>321</v>
      </c>
      <c r="B53" t="s">
        <v>278</v>
      </c>
      <c r="C53" t="s">
        <v>11</v>
      </c>
      <c r="D53" t="s">
        <v>279</v>
      </c>
      <c r="E53" t="s">
        <v>322</v>
      </c>
    </row>
    <row r="54" spans="1:5" x14ac:dyDescent="0.25">
      <c r="A54" t="s">
        <v>321</v>
      </c>
      <c r="B54" t="s">
        <v>278</v>
      </c>
      <c r="C54" t="s">
        <v>11</v>
      </c>
      <c r="D54" t="s">
        <v>281</v>
      </c>
      <c r="E54" t="s">
        <v>322</v>
      </c>
    </row>
    <row r="55" spans="1:5" x14ac:dyDescent="0.25">
      <c r="A55" t="s">
        <v>321</v>
      </c>
      <c r="B55" t="s">
        <v>278</v>
      </c>
      <c r="C55" t="s">
        <v>11</v>
      </c>
      <c r="D55" t="s">
        <v>282</v>
      </c>
      <c r="E55" t="s">
        <v>323</v>
      </c>
    </row>
    <row r="56" spans="1:5" x14ac:dyDescent="0.25">
      <c r="A56" t="s">
        <v>321</v>
      </c>
      <c r="B56" t="s">
        <v>278</v>
      </c>
      <c r="C56" t="s">
        <v>11</v>
      </c>
      <c r="D56" t="s">
        <v>284</v>
      </c>
      <c r="E56" t="s">
        <v>323</v>
      </c>
    </row>
    <row r="57" spans="1:5" x14ac:dyDescent="0.25">
      <c r="A57" t="s">
        <v>321</v>
      </c>
      <c r="B57" t="s">
        <v>278</v>
      </c>
      <c r="C57" t="s">
        <v>11</v>
      </c>
      <c r="D57" t="s">
        <v>285</v>
      </c>
      <c r="E57" t="s">
        <v>324</v>
      </c>
    </row>
    <row r="58" spans="1:5" x14ac:dyDescent="0.25">
      <c r="A58" t="s">
        <v>321</v>
      </c>
      <c r="B58" t="s">
        <v>278</v>
      </c>
      <c r="C58" t="s">
        <v>11</v>
      </c>
      <c r="D58" t="s">
        <v>287</v>
      </c>
      <c r="E58" t="s">
        <v>325</v>
      </c>
    </row>
    <row r="59" spans="1:5" x14ac:dyDescent="0.25">
      <c r="A59" t="s">
        <v>326</v>
      </c>
      <c r="B59" t="s">
        <v>278</v>
      </c>
      <c r="C59" t="s">
        <v>9</v>
      </c>
      <c r="D59" t="s">
        <v>279</v>
      </c>
      <c r="E59" t="s">
        <v>327</v>
      </c>
    </row>
    <row r="60" spans="1:5" x14ac:dyDescent="0.25">
      <c r="A60" t="s">
        <v>326</v>
      </c>
      <c r="B60" t="s">
        <v>278</v>
      </c>
      <c r="C60" t="s">
        <v>9</v>
      </c>
      <c r="D60" t="s">
        <v>281</v>
      </c>
      <c r="E60" t="s">
        <v>327</v>
      </c>
    </row>
    <row r="61" spans="1:5" x14ac:dyDescent="0.25">
      <c r="A61" t="s">
        <v>326</v>
      </c>
      <c r="B61" t="s">
        <v>278</v>
      </c>
      <c r="C61" t="s">
        <v>9</v>
      </c>
      <c r="D61" t="s">
        <v>282</v>
      </c>
      <c r="E61" t="s">
        <v>328</v>
      </c>
    </row>
    <row r="62" spans="1:5" x14ac:dyDescent="0.25">
      <c r="A62" t="s">
        <v>326</v>
      </c>
      <c r="B62" t="s">
        <v>278</v>
      </c>
      <c r="C62" t="s">
        <v>9</v>
      </c>
      <c r="D62" t="s">
        <v>284</v>
      </c>
      <c r="E62" t="s">
        <v>328</v>
      </c>
    </row>
    <row r="63" spans="1:5" x14ac:dyDescent="0.25">
      <c r="A63" t="s">
        <v>326</v>
      </c>
      <c r="B63" t="s">
        <v>278</v>
      </c>
      <c r="C63" t="s">
        <v>9</v>
      </c>
      <c r="D63" t="s">
        <v>285</v>
      </c>
      <c r="E63" t="s">
        <v>329</v>
      </c>
    </row>
    <row r="64" spans="1:5" x14ac:dyDescent="0.25">
      <c r="A64" t="s">
        <v>326</v>
      </c>
      <c r="B64" t="s">
        <v>278</v>
      </c>
      <c r="C64" t="s">
        <v>9</v>
      </c>
      <c r="D64" t="s">
        <v>287</v>
      </c>
      <c r="E64" t="s">
        <v>330</v>
      </c>
    </row>
    <row r="65" spans="1:5" x14ac:dyDescent="0.25">
      <c r="A65" t="s">
        <v>331</v>
      </c>
      <c r="B65" t="s">
        <v>278</v>
      </c>
      <c r="C65" t="s">
        <v>10</v>
      </c>
      <c r="D65" t="s">
        <v>279</v>
      </c>
      <c r="E65" t="s">
        <v>332</v>
      </c>
    </row>
    <row r="66" spans="1:5" x14ac:dyDescent="0.25">
      <c r="A66" t="s">
        <v>331</v>
      </c>
      <c r="B66" t="s">
        <v>278</v>
      </c>
      <c r="C66" t="s">
        <v>10</v>
      </c>
      <c r="D66" t="s">
        <v>281</v>
      </c>
      <c r="E66" t="s">
        <v>332</v>
      </c>
    </row>
    <row r="67" spans="1:5" x14ac:dyDescent="0.25">
      <c r="A67" t="s">
        <v>331</v>
      </c>
      <c r="B67" t="s">
        <v>278</v>
      </c>
      <c r="C67" t="s">
        <v>10</v>
      </c>
      <c r="D67" t="s">
        <v>282</v>
      </c>
      <c r="E67" t="s">
        <v>333</v>
      </c>
    </row>
    <row r="68" spans="1:5" x14ac:dyDescent="0.25">
      <c r="A68" t="s">
        <v>331</v>
      </c>
      <c r="B68" t="s">
        <v>278</v>
      </c>
      <c r="C68" t="s">
        <v>10</v>
      </c>
      <c r="D68" t="s">
        <v>284</v>
      </c>
      <c r="E68" t="s">
        <v>333</v>
      </c>
    </row>
    <row r="69" spans="1:5" x14ac:dyDescent="0.25">
      <c r="A69" t="s">
        <v>331</v>
      </c>
      <c r="B69" t="s">
        <v>278</v>
      </c>
      <c r="C69" t="s">
        <v>10</v>
      </c>
      <c r="D69" t="s">
        <v>285</v>
      </c>
      <c r="E69" t="s">
        <v>334</v>
      </c>
    </row>
    <row r="70" spans="1:5" x14ac:dyDescent="0.25">
      <c r="A70" t="s">
        <v>331</v>
      </c>
      <c r="B70" t="s">
        <v>278</v>
      </c>
      <c r="C70" t="s">
        <v>10</v>
      </c>
      <c r="D70" t="s">
        <v>287</v>
      </c>
      <c r="E70" t="s">
        <v>335</v>
      </c>
    </row>
    <row r="71" spans="1:5" x14ac:dyDescent="0.25">
      <c r="A71" t="s">
        <v>336</v>
      </c>
      <c r="B71" t="s">
        <v>278</v>
      </c>
      <c r="C71" t="s">
        <v>11</v>
      </c>
      <c r="D71" t="s">
        <v>279</v>
      </c>
      <c r="E71" t="s">
        <v>337</v>
      </c>
    </row>
    <row r="72" spans="1:5" x14ac:dyDescent="0.25">
      <c r="A72" t="s">
        <v>336</v>
      </c>
      <c r="B72" t="s">
        <v>278</v>
      </c>
      <c r="C72" t="s">
        <v>11</v>
      </c>
      <c r="D72" t="s">
        <v>281</v>
      </c>
      <c r="E72" t="s">
        <v>337</v>
      </c>
    </row>
    <row r="73" spans="1:5" x14ac:dyDescent="0.25">
      <c r="A73" t="s">
        <v>336</v>
      </c>
      <c r="B73" t="s">
        <v>278</v>
      </c>
      <c r="C73" t="s">
        <v>11</v>
      </c>
      <c r="D73" t="s">
        <v>282</v>
      </c>
      <c r="E73" t="s">
        <v>338</v>
      </c>
    </row>
    <row r="74" spans="1:5" x14ac:dyDescent="0.25">
      <c r="A74" t="s">
        <v>336</v>
      </c>
      <c r="B74" t="s">
        <v>278</v>
      </c>
      <c r="C74" t="s">
        <v>11</v>
      </c>
      <c r="D74" t="s">
        <v>284</v>
      </c>
      <c r="E74" t="s">
        <v>338</v>
      </c>
    </row>
    <row r="75" spans="1:5" x14ac:dyDescent="0.25">
      <c r="A75" t="s">
        <v>336</v>
      </c>
      <c r="B75" t="s">
        <v>278</v>
      </c>
      <c r="C75" t="s">
        <v>11</v>
      </c>
      <c r="D75" t="s">
        <v>285</v>
      </c>
      <c r="E75" t="s">
        <v>339</v>
      </c>
    </row>
    <row r="76" spans="1:5" x14ac:dyDescent="0.25">
      <c r="A76" t="s">
        <v>336</v>
      </c>
      <c r="B76" t="s">
        <v>278</v>
      </c>
      <c r="C76" t="s">
        <v>11</v>
      </c>
      <c r="D76" t="s">
        <v>287</v>
      </c>
      <c r="E76" t="s">
        <v>340</v>
      </c>
    </row>
    <row r="77" spans="1:5" x14ac:dyDescent="0.25">
      <c r="A77" t="s">
        <v>341</v>
      </c>
      <c r="B77" t="s">
        <v>1</v>
      </c>
      <c r="C77" t="s">
        <v>9</v>
      </c>
      <c r="D77" t="s">
        <v>279</v>
      </c>
      <c r="E77" t="s">
        <v>342</v>
      </c>
    </row>
    <row r="78" spans="1:5" x14ac:dyDescent="0.25">
      <c r="A78" t="s">
        <v>341</v>
      </c>
      <c r="B78" t="s">
        <v>1</v>
      </c>
      <c r="C78" t="s">
        <v>9</v>
      </c>
      <c r="D78" t="s">
        <v>281</v>
      </c>
      <c r="E78" t="s">
        <v>342</v>
      </c>
    </row>
    <row r="79" spans="1:5" x14ac:dyDescent="0.25">
      <c r="A79" t="s">
        <v>341</v>
      </c>
      <c r="B79" t="s">
        <v>1</v>
      </c>
      <c r="C79" t="s">
        <v>9</v>
      </c>
      <c r="D79" t="s">
        <v>282</v>
      </c>
      <c r="E79" t="s">
        <v>343</v>
      </c>
    </row>
    <row r="80" spans="1:5" x14ac:dyDescent="0.25">
      <c r="A80" t="s">
        <v>341</v>
      </c>
      <c r="B80" t="s">
        <v>1</v>
      </c>
      <c r="C80" t="s">
        <v>9</v>
      </c>
      <c r="D80" t="s">
        <v>284</v>
      </c>
      <c r="E80" t="s">
        <v>343</v>
      </c>
    </row>
    <row r="81" spans="1:5" x14ac:dyDescent="0.25">
      <c r="A81" t="s">
        <v>341</v>
      </c>
      <c r="B81" t="s">
        <v>1</v>
      </c>
      <c r="C81" t="s">
        <v>9</v>
      </c>
      <c r="D81" t="s">
        <v>285</v>
      </c>
      <c r="E81" t="s">
        <v>344</v>
      </c>
    </row>
    <row r="82" spans="1:5" x14ac:dyDescent="0.25">
      <c r="A82" t="s">
        <v>341</v>
      </c>
      <c r="B82" t="s">
        <v>1</v>
      </c>
      <c r="C82" t="s">
        <v>9</v>
      </c>
      <c r="D82" t="s">
        <v>287</v>
      </c>
      <c r="E82" t="s">
        <v>345</v>
      </c>
    </row>
    <row r="83" spans="1:5" x14ac:dyDescent="0.25">
      <c r="A83" t="s">
        <v>346</v>
      </c>
      <c r="B83" t="s">
        <v>1</v>
      </c>
      <c r="C83" t="s">
        <v>10</v>
      </c>
      <c r="D83" t="s">
        <v>279</v>
      </c>
      <c r="E83" t="s">
        <v>347</v>
      </c>
    </row>
    <row r="84" spans="1:5" x14ac:dyDescent="0.25">
      <c r="A84" t="s">
        <v>346</v>
      </c>
      <c r="B84" t="s">
        <v>1</v>
      </c>
      <c r="C84" t="s">
        <v>10</v>
      </c>
      <c r="D84" t="s">
        <v>281</v>
      </c>
      <c r="E84" t="s">
        <v>347</v>
      </c>
    </row>
    <row r="85" spans="1:5" x14ac:dyDescent="0.25">
      <c r="A85" t="s">
        <v>346</v>
      </c>
      <c r="B85" t="s">
        <v>1</v>
      </c>
      <c r="C85" t="s">
        <v>10</v>
      </c>
      <c r="D85" t="s">
        <v>282</v>
      </c>
      <c r="E85" t="s">
        <v>348</v>
      </c>
    </row>
    <row r="86" spans="1:5" x14ac:dyDescent="0.25">
      <c r="A86" t="s">
        <v>346</v>
      </c>
      <c r="B86" t="s">
        <v>1</v>
      </c>
      <c r="C86" t="s">
        <v>10</v>
      </c>
      <c r="D86" t="s">
        <v>284</v>
      </c>
      <c r="E86" t="s">
        <v>348</v>
      </c>
    </row>
    <row r="87" spans="1:5" x14ac:dyDescent="0.25">
      <c r="A87" t="s">
        <v>346</v>
      </c>
      <c r="B87" t="s">
        <v>1</v>
      </c>
      <c r="C87" t="s">
        <v>10</v>
      </c>
      <c r="D87" t="s">
        <v>285</v>
      </c>
      <c r="E87" t="s">
        <v>349</v>
      </c>
    </row>
    <row r="88" spans="1:5" x14ac:dyDescent="0.25">
      <c r="A88" t="s">
        <v>346</v>
      </c>
      <c r="B88" t="s">
        <v>1</v>
      </c>
      <c r="C88" t="s">
        <v>10</v>
      </c>
      <c r="D88" t="s">
        <v>287</v>
      </c>
      <c r="E88" t="s">
        <v>350</v>
      </c>
    </row>
    <row r="89" spans="1:5" x14ac:dyDescent="0.25">
      <c r="A89" t="s">
        <v>351</v>
      </c>
      <c r="B89" t="s">
        <v>1</v>
      </c>
      <c r="C89" t="s">
        <v>11</v>
      </c>
      <c r="D89" t="s">
        <v>279</v>
      </c>
      <c r="E89" t="s">
        <v>352</v>
      </c>
    </row>
    <row r="90" spans="1:5" x14ac:dyDescent="0.25">
      <c r="A90" t="s">
        <v>351</v>
      </c>
      <c r="B90" t="s">
        <v>1</v>
      </c>
      <c r="C90" t="s">
        <v>11</v>
      </c>
      <c r="D90" t="s">
        <v>281</v>
      </c>
      <c r="E90" t="s">
        <v>352</v>
      </c>
    </row>
    <row r="91" spans="1:5" x14ac:dyDescent="0.25">
      <c r="A91" t="s">
        <v>351</v>
      </c>
      <c r="B91" t="s">
        <v>1</v>
      </c>
      <c r="C91" t="s">
        <v>11</v>
      </c>
      <c r="D91" t="s">
        <v>282</v>
      </c>
      <c r="E91" t="s">
        <v>353</v>
      </c>
    </row>
    <row r="92" spans="1:5" x14ac:dyDescent="0.25">
      <c r="A92" t="s">
        <v>351</v>
      </c>
      <c r="B92" t="s">
        <v>1</v>
      </c>
      <c r="C92" t="s">
        <v>11</v>
      </c>
      <c r="D92" t="s">
        <v>284</v>
      </c>
      <c r="E92" t="s">
        <v>353</v>
      </c>
    </row>
    <row r="93" spans="1:5" x14ac:dyDescent="0.25">
      <c r="A93" t="s">
        <v>351</v>
      </c>
      <c r="B93" t="s">
        <v>1</v>
      </c>
      <c r="C93" t="s">
        <v>11</v>
      </c>
      <c r="D93" t="s">
        <v>285</v>
      </c>
      <c r="E93" t="s">
        <v>354</v>
      </c>
    </row>
    <row r="94" spans="1:5" x14ac:dyDescent="0.25">
      <c r="A94" t="s">
        <v>351</v>
      </c>
      <c r="B94" t="s">
        <v>1</v>
      </c>
      <c r="C94" t="s">
        <v>11</v>
      </c>
      <c r="D94" t="s">
        <v>287</v>
      </c>
      <c r="E94" t="s">
        <v>355</v>
      </c>
    </row>
    <row r="95" spans="1:5" x14ac:dyDescent="0.25">
      <c r="A95" t="s">
        <v>356</v>
      </c>
      <c r="B95" t="s">
        <v>1</v>
      </c>
      <c r="C95" t="s">
        <v>9</v>
      </c>
      <c r="D95" t="s">
        <v>279</v>
      </c>
      <c r="E95" t="s">
        <v>357</v>
      </c>
    </row>
    <row r="96" spans="1:5" x14ac:dyDescent="0.25">
      <c r="A96" t="s">
        <v>356</v>
      </c>
      <c r="B96" t="s">
        <v>1</v>
      </c>
      <c r="C96" t="s">
        <v>9</v>
      </c>
      <c r="D96" t="s">
        <v>281</v>
      </c>
      <c r="E96" t="s">
        <v>357</v>
      </c>
    </row>
    <row r="97" spans="1:5" x14ac:dyDescent="0.25">
      <c r="A97" t="s">
        <v>356</v>
      </c>
      <c r="B97" t="s">
        <v>1</v>
      </c>
      <c r="C97" t="s">
        <v>9</v>
      </c>
      <c r="D97" t="s">
        <v>282</v>
      </c>
      <c r="E97" t="s">
        <v>358</v>
      </c>
    </row>
    <row r="98" spans="1:5" x14ac:dyDescent="0.25">
      <c r="A98" t="s">
        <v>356</v>
      </c>
      <c r="B98" t="s">
        <v>1</v>
      </c>
      <c r="C98" t="s">
        <v>9</v>
      </c>
      <c r="D98" t="s">
        <v>284</v>
      </c>
      <c r="E98" t="s">
        <v>358</v>
      </c>
    </row>
    <row r="99" spans="1:5" x14ac:dyDescent="0.25">
      <c r="A99" t="s">
        <v>356</v>
      </c>
      <c r="B99" t="s">
        <v>1</v>
      </c>
      <c r="C99" t="s">
        <v>9</v>
      </c>
      <c r="D99" t="s">
        <v>285</v>
      </c>
      <c r="E99" t="s">
        <v>359</v>
      </c>
    </row>
    <row r="100" spans="1:5" x14ac:dyDescent="0.25">
      <c r="A100" t="s">
        <v>356</v>
      </c>
      <c r="B100" t="s">
        <v>1</v>
      </c>
      <c r="C100" t="s">
        <v>9</v>
      </c>
      <c r="D100" t="s">
        <v>287</v>
      </c>
      <c r="E100" t="s">
        <v>360</v>
      </c>
    </row>
    <row r="101" spans="1:5" x14ac:dyDescent="0.25">
      <c r="A101" t="s">
        <v>361</v>
      </c>
      <c r="B101" t="s">
        <v>1</v>
      </c>
      <c r="C101" t="s">
        <v>10</v>
      </c>
      <c r="D101" t="s">
        <v>279</v>
      </c>
      <c r="E101" t="s">
        <v>362</v>
      </c>
    </row>
    <row r="102" spans="1:5" x14ac:dyDescent="0.25">
      <c r="A102" t="s">
        <v>361</v>
      </c>
      <c r="B102" t="s">
        <v>1</v>
      </c>
      <c r="C102" t="s">
        <v>10</v>
      </c>
      <c r="D102" t="s">
        <v>281</v>
      </c>
      <c r="E102" t="s">
        <v>362</v>
      </c>
    </row>
    <row r="103" spans="1:5" x14ac:dyDescent="0.25">
      <c r="A103" t="s">
        <v>361</v>
      </c>
      <c r="B103" t="s">
        <v>1</v>
      </c>
      <c r="C103" t="s">
        <v>10</v>
      </c>
      <c r="D103" t="s">
        <v>282</v>
      </c>
      <c r="E103" t="s">
        <v>363</v>
      </c>
    </row>
    <row r="104" spans="1:5" x14ac:dyDescent="0.25">
      <c r="A104" t="s">
        <v>361</v>
      </c>
      <c r="B104" t="s">
        <v>1</v>
      </c>
      <c r="C104" t="s">
        <v>10</v>
      </c>
      <c r="D104" t="s">
        <v>284</v>
      </c>
      <c r="E104" t="s">
        <v>363</v>
      </c>
    </row>
    <row r="105" spans="1:5" x14ac:dyDescent="0.25">
      <c r="A105" t="s">
        <v>361</v>
      </c>
      <c r="B105" t="s">
        <v>1</v>
      </c>
      <c r="C105" t="s">
        <v>10</v>
      </c>
      <c r="D105" t="s">
        <v>285</v>
      </c>
      <c r="E105" t="s">
        <v>364</v>
      </c>
    </row>
    <row r="106" spans="1:5" x14ac:dyDescent="0.25">
      <c r="A106" t="s">
        <v>361</v>
      </c>
      <c r="B106" t="s">
        <v>1</v>
      </c>
      <c r="C106" t="s">
        <v>10</v>
      </c>
      <c r="D106" t="s">
        <v>287</v>
      </c>
      <c r="E106" t="s">
        <v>365</v>
      </c>
    </row>
    <row r="107" spans="1:5" x14ac:dyDescent="0.25">
      <c r="A107" t="s">
        <v>366</v>
      </c>
      <c r="B107" t="s">
        <v>1</v>
      </c>
      <c r="C107" t="s">
        <v>11</v>
      </c>
      <c r="D107" t="s">
        <v>279</v>
      </c>
      <c r="E107" t="s">
        <v>367</v>
      </c>
    </row>
    <row r="108" spans="1:5" x14ac:dyDescent="0.25">
      <c r="A108" t="s">
        <v>366</v>
      </c>
      <c r="B108" t="s">
        <v>1</v>
      </c>
      <c r="C108" t="s">
        <v>11</v>
      </c>
      <c r="D108" t="s">
        <v>281</v>
      </c>
      <c r="E108" t="s">
        <v>367</v>
      </c>
    </row>
    <row r="109" spans="1:5" x14ac:dyDescent="0.25">
      <c r="A109" t="s">
        <v>366</v>
      </c>
      <c r="B109" t="s">
        <v>1</v>
      </c>
      <c r="C109" t="s">
        <v>11</v>
      </c>
      <c r="D109" t="s">
        <v>282</v>
      </c>
      <c r="E109" t="s">
        <v>368</v>
      </c>
    </row>
    <row r="110" spans="1:5" x14ac:dyDescent="0.25">
      <c r="A110" t="s">
        <v>366</v>
      </c>
      <c r="B110" t="s">
        <v>1</v>
      </c>
      <c r="C110" t="s">
        <v>11</v>
      </c>
      <c r="D110" t="s">
        <v>284</v>
      </c>
      <c r="E110" t="s">
        <v>368</v>
      </c>
    </row>
    <row r="111" spans="1:5" x14ac:dyDescent="0.25">
      <c r="A111" t="s">
        <v>366</v>
      </c>
      <c r="B111" t="s">
        <v>1</v>
      </c>
      <c r="C111" t="s">
        <v>11</v>
      </c>
      <c r="D111" t="s">
        <v>285</v>
      </c>
      <c r="E111" t="s">
        <v>369</v>
      </c>
    </row>
    <row r="112" spans="1:5" x14ac:dyDescent="0.25">
      <c r="A112" t="s">
        <v>366</v>
      </c>
      <c r="B112" t="s">
        <v>1</v>
      </c>
      <c r="C112" t="s">
        <v>11</v>
      </c>
      <c r="D112" t="s">
        <v>287</v>
      </c>
      <c r="E112" t="s">
        <v>370</v>
      </c>
    </row>
    <row r="113" spans="1:5" x14ac:dyDescent="0.25">
      <c r="A113" t="s">
        <v>371</v>
      </c>
      <c r="B113" t="s">
        <v>1</v>
      </c>
      <c r="C113" t="s">
        <v>9</v>
      </c>
      <c r="D113" t="s">
        <v>279</v>
      </c>
      <c r="E113" t="s">
        <v>372</v>
      </c>
    </row>
    <row r="114" spans="1:5" x14ac:dyDescent="0.25">
      <c r="A114" t="s">
        <v>371</v>
      </c>
      <c r="B114" t="s">
        <v>1</v>
      </c>
      <c r="C114" t="s">
        <v>9</v>
      </c>
      <c r="D114" t="s">
        <v>281</v>
      </c>
      <c r="E114" t="s">
        <v>372</v>
      </c>
    </row>
    <row r="115" spans="1:5" x14ac:dyDescent="0.25">
      <c r="A115" t="s">
        <v>371</v>
      </c>
      <c r="B115" t="s">
        <v>1</v>
      </c>
      <c r="C115" t="s">
        <v>9</v>
      </c>
      <c r="D115" t="s">
        <v>282</v>
      </c>
      <c r="E115" t="s">
        <v>373</v>
      </c>
    </row>
    <row r="116" spans="1:5" x14ac:dyDescent="0.25">
      <c r="A116" t="s">
        <v>371</v>
      </c>
      <c r="B116" t="s">
        <v>1</v>
      </c>
      <c r="C116" t="s">
        <v>9</v>
      </c>
      <c r="D116" t="s">
        <v>284</v>
      </c>
      <c r="E116" t="s">
        <v>373</v>
      </c>
    </row>
    <row r="117" spans="1:5" x14ac:dyDescent="0.25">
      <c r="A117" t="s">
        <v>371</v>
      </c>
      <c r="B117" t="s">
        <v>1</v>
      </c>
      <c r="C117" t="s">
        <v>9</v>
      </c>
      <c r="D117" t="s">
        <v>285</v>
      </c>
      <c r="E117" t="s">
        <v>374</v>
      </c>
    </row>
    <row r="118" spans="1:5" x14ac:dyDescent="0.25">
      <c r="A118" t="s">
        <v>371</v>
      </c>
      <c r="B118" t="s">
        <v>1</v>
      </c>
      <c r="C118" t="s">
        <v>9</v>
      </c>
      <c r="D118" t="s">
        <v>287</v>
      </c>
      <c r="E118" t="s">
        <v>375</v>
      </c>
    </row>
    <row r="119" spans="1:5" x14ac:dyDescent="0.25">
      <c r="A119" t="s">
        <v>376</v>
      </c>
      <c r="B119" t="s">
        <v>1</v>
      </c>
      <c r="C119" t="s">
        <v>10</v>
      </c>
      <c r="D119" t="s">
        <v>279</v>
      </c>
      <c r="E119" t="s">
        <v>377</v>
      </c>
    </row>
    <row r="120" spans="1:5" x14ac:dyDescent="0.25">
      <c r="A120" t="s">
        <v>376</v>
      </c>
      <c r="B120" t="s">
        <v>1</v>
      </c>
      <c r="C120" t="s">
        <v>10</v>
      </c>
      <c r="D120" t="s">
        <v>281</v>
      </c>
      <c r="E120" t="s">
        <v>377</v>
      </c>
    </row>
    <row r="121" spans="1:5" x14ac:dyDescent="0.25">
      <c r="A121" t="s">
        <v>376</v>
      </c>
      <c r="B121" t="s">
        <v>1</v>
      </c>
      <c r="C121" t="s">
        <v>10</v>
      </c>
      <c r="D121" t="s">
        <v>282</v>
      </c>
      <c r="E121" t="s">
        <v>378</v>
      </c>
    </row>
    <row r="122" spans="1:5" x14ac:dyDescent="0.25">
      <c r="A122" t="s">
        <v>376</v>
      </c>
      <c r="B122" t="s">
        <v>1</v>
      </c>
      <c r="C122" t="s">
        <v>10</v>
      </c>
      <c r="D122" t="s">
        <v>284</v>
      </c>
      <c r="E122" t="s">
        <v>378</v>
      </c>
    </row>
    <row r="123" spans="1:5" x14ac:dyDescent="0.25">
      <c r="A123" t="s">
        <v>376</v>
      </c>
      <c r="B123" t="s">
        <v>1</v>
      </c>
      <c r="C123" t="s">
        <v>10</v>
      </c>
      <c r="D123" t="s">
        <v>285</v>
      </c>
      <c r="E123" t="s">
        <v>379</v>
      </c>
    </row>
    <row r="124" spans="1:5" x14ac:dyDescent="0.25">
      <c r="A124" t="s">
        <v>376</v>
      </c>
      <c r="B124" t="s">
        <v>1</v>
      </c>
      <c r="C124" t="s">
        <v>10</v>
      </c>
      <c r="D124" t="s">
        <v>287</v>
      </c>
      <c r="E124" t="s">
        <v>380</v>
      </c>
    </row>
    <row r="125" spans="1:5" x14ac:dyDescent="0.25">
      <c r="A125" t="s">
        <v>381</v>
      </c>
      <c r="B125" t="s">
        <v>1</v>
      </c>
      <c r="C125" t="s">
        <v>11</v>
      </c>
      <c r="D125" t="s">
        <v>279</v>
      </c>
      <c r="E125" t="s">
        <v>382</v>
      </c>
    </row>
    <row r="126" spans="1:5" x14ac:dyDescent="0.25">
      <c r="A126" t="s">
        <v>381</v>
      </c>
      <c r="B126" t="s">
        <v>1</v>
      </c>
      <c r="C126" t="s">
        <v>11</v>
      </c>
      <c r="D126" t="s">
        <v>281</v>
      </c>
      <c r="E126" t="s">
        <v>382</v>
      </c>
    </row>
    <row r="127" spans="1:5" x14ac:dyDescent="0.25">
      <c r="A127" t="s">
        <v>381</v>
      </c>
      <c r="B127" t="s">
        <v>1</v>
      </c>
      <c r="C127" t="s">
        <v>11</v>
      </c>
      <c r="D127" t="s">
        <v>282</v>
      </c>
      <c r="E127" t="s">
        <v>383</v>
      </c>
    </row>
    <row r="128" spans="1:5" x14ac:dyDescent="0.25">
      <c r="A128" t="s">
        <v>381</v>
      </c>
      <c r="B128" t="s">
        <v>1</v>
      </c>
      <c r="C128" t="s">
        <v>11</v>
      </c>
      <c r="D128" t="s">
        <v>284</v>
      </c>
      <c r="E128" t="s">
        <v>383</v>
      </c>
    </row>
    <row r="129" spans="1:5" x14ac:dyDescent="0.25">
      <c r="A129" t="s">
        <v>381</v>
      </c>
      <c r="B129" t="s">
        <v>1</v>
      </c>
      <c r="C129" t="s">
        <v>11</v>
      </c>
      <c r="D129" t="s">
        <v>285</v>
      </c>
      <c r="E129" t="s">
        <v>384</v>
      </c>
    </row>
    <row r="130" spans="1:5" x14ac:dyDescent="0.25">
      <c r="A130" t="s">
        <v>381</v>
      </c>
      <c r="B130" t="s">
        <v>1</v>
      </c>
      <c r="C130" t="s">
        <v>11</v>
      </c>
      <c r="D130" t="s">
        <v>287</v>
      </c>
      <c r="E130" t="s">
        <v>385</v>
      </c>
    </row>
    <row r="131" spans="1:5" x14ac:dyDescent="0.25">
      <c r="A131" t="s">
        <v>386</v>
      </c>
      <c r="B131" t="s">
        <v>387</v>
      </c>
      <c r="C131" t="s">
        <v>9</v>
      </c>
      <c r="D131" t="s">
        <v>279</v>
      </c>
      <c r="E131" t="s">
        <v>388</v>
      </c>
    </row>
    <row r="132" spans="1:5" x14ac:dyDescent="0.25">
      <c r="A132" t="s">
        <v>386</v>
      </c>
      <c r="B132" t="s">
        <v>387</v>
      </c>
      <c r="C132" t="s">
        <v>9</v>
      </c>
      <c r="D132" t="s">
        <v>281</v>
      </c>
      <c r="E132" t="s">
        <v>388</v>
      </c>
    </row>
    <row r="133" spans="1:5" x14ac:dyDescent="0.25">
      <c r="A133" t="s">
        <v>386</v>
      </c>
      <c r="B133" t="s">
        <v>387</v>
      </c>
      <c r="C133" t="s">
        <v>9</v>
      </c>
      <c r="D133" t="s">
        <v>282</v>
      </c>
      <c r="E133" t="s">
        <v>389</v>
      </c>
    </row>
    <row r="134" spans="1:5" x14ac:dyDescent="0.25">
      <c r="A134" t="s">
        <v>386</v>
      </c>
      <c r="B134" t="s">
        <v>387</v>
      </c>
      <c r="C134" t="s">
        <v>9</v>
      </c>
      <c r="D134" t="s">
        <v>284</v>
      </c>
      <c r="E134" t="s">
        <v>389</v>
      </c>
    </row>
    <row r="135" spans="1:5" x14ac:dyDescent="0.25">
      <c r="A135" t="s">
        <v>386</v>
      </c>
      <c r="B135" t="s">
        <v>387</v>
      </c>
      <c r="C135" t="s">
        <v>9</v>
      </c>
      <c r="D135" t="s">
        <v>285</v>
      </c>
      <c r="E135" t="s">
        <v>390</v>
      </c>
    </row>
    <row r="136" spans="1:5" x14ac:dyDescent="0.25">
      <c r="A136" t="s">
        <v>386</v>
      </c>
      <c r="B136" t="s">
        <v>387</v>
      </c>
      <c r="C136" t="s">
        <v>9</v>
      </c>
      <c r="D136" t="s">
        <v>287</v>
      </c>
      <c r="E136" t="s">
        <v>391</v>
      </c>
    </row>
    <row r="137" spans="1:5" x14ac:dyDescent="0.25">
      <c r="A137" t="s">
        <v>392</v>
      </c>
      <c r="B137" t="s">
        <v>387</v>
      </c>
      <c r="C137" t="s">
        <v>10</v>
      </c>
      <c r="D137" t="s">
        <v>279</v>
      </c>
      <c r="E137" t="s">
        <v>393</v>
      </c>
    </row>
    <row r="138" spans="1:5" x14ac:dyDescent="0.25">
      <c r="A138" t="s">
        <v>392</v>
      </c>
      <c r="B138" t="s">
        <v>387</v>
      </c>
      <c r="C138" t="s">
        <v>10</v>
      </c>
      <c r="D138" t="s">
        <v>281</v>
      </c>
      <c r="E138" t="s">
        <v>393</v>
      </c>
    </row>
    <row r="139" spans="1:5" x14ac:dyDescent="0.25">
      <c r="A139" t="s">
        <v>392</v>
      </c>
      <c r="B139" t="s">
        <v>387</v>
      </c>
      <c r="C139" t="s">
        <v>10</v>
      </c>
      <c r="D139" t="s">
        <v>282</v>
      </c>
      <c r="E139" t="s">
        <v>394</v>
      </c>
    </row>
    <row r="140" spans="1:5" x14ac:dyDescent="0.25">
      <c r="A140" t="s">
        <v>392</v>
      </c>
      <c r="B140" t="s">
        <v>387</v>
      </c>
      <c r="C140" t="s">
        <v>10</v>
      </c>
      <c r="D140" t="s">
        <v>284</v>
      </c>
      <c r="E140" t="s">
        <v>394</v>
      </c>
    </row>
    <row r="141" spans="1:5" x14ac:dyDescent="0.25">
      <c r="A141" t="s">
        <v>392</v>
      </c>
      <c r="B141" t="s">
        <v>387</v>
      </c>
      <c r="C141" t="s">
        <v>10</v>
      </c>
      <c r="D141" t="s">
        <v>285</v>
      </c>
      <c r="E141" t="s">
        <v>395</v>
      </c>
    </row>
    <row r="142" spans="1:5" x14ac:dyDescent="0.25">
      <c r="A142" t="s">
        <v>392</v>
      </c>
      <c r="B142" t="s">
        <v>387</v>
      </c>
      <c r="C142" t="s">
        <v>10</v>
      </c>
      <c r="D142" t="s">
        <v>287</v>
      </c>
      <c r="E142" t="s">
        <v>396</v>
      </c>
    </row>
    <row r="143" spans="1:5" x14ac:dyDescent="0.25">
      <c r="A143" t="s">
        <v>397</v>
      </c>
      <c r="B143" t="s">
        <v>387</v>
      </c>
      <c r="C143" t="s">
        <v>11</v>
      </c>
      <c r="D143" t="s">
        <v>279</v>
      </c>
      <c r="E143" t="s">
        <v>398</v>
      </c>
    </row>
    <row r="144" spans="1:5" x14ac:dyDescent="0.25">
      <c r="A144" t="s">
        <v>397</v>
      </c>
      <c r="B144" t="s">
        <v>387</v>
      </c>
      <c r="C144" t="s">
        <v>11</v>
      </c>
      <c r="D144" t="s">
        <v>281</v>
      </c>
      <c r="E144" t="s">
        <v>398</v>
      </c>
    </row>
    <row r="145" spans="1:5" x14ac:dyDescent="0.25">
      <c r="A145" t="s">
        <v>397</v>
      </c>
      <c r="B145" t="s">
        <v>387</v>
      </c>
      <c r="C145" t="s">
        <v>11</v>
      </c>
      <c r="D145" t="s">
        <v>282</v>
      </c>
      <c r="E145" t="s">
        <v>399</v>
      </c>
    </row>
    <row r="146" spans="1:5" x14ac:dyDescent="0.25">
      <c r="A146" t="s">
        <v>397</v>
      </c>
      <c r="B146" t="s">
        <v>387</v>
      </c>
      <c r="C146" t="s">
        <v>11</v>
      </c>
      <c r="D146" t="s">
        <v>284</v>
      </c>
      <c r="E146" t="s">
        <v>399</v>
      </c>
    </row>
    <row r="147" spans="1:5" x14ac:dyDescent="0.25">
      <c r="A147" t="s">
        <v>397</v>
      </c>
      <c r="B147" t="s">
        <v>387</v>
      </c>
      <c r="C147" t="s">
        <v>11</v>
      </c>
      <c r="D147" t="s">
        <v>285</v>
      </c>
      <c r="E147" t="s">
        <v>400</v>
      </c>
    </row>
    <row r="148" spans="1:5" x14ac:dyDescent="0.25">
      <c r="A148" t="s">
        <v>397</v>
      </c>
      <c r="B148" t="s">
        <v>387</v>
      </c>
      <c r="C148" t="s">
        <v>11</v>
      </c>
      <c r="D148" t="s">
        <v>287</v>
      </c>
      <c r="E148" t="s">
        <v>401</v>
      </c>
    </row>
    <row r="149" spans="1:5" x14ac:dyDescent="0.25">
      <c r="A149" t="s">
        <v>402</v>
      </c>
      <c r="B149" t="s">
        <v>387</v>
      </c>
      <c r="C149" t="s">
        <v>9</v>
      </c>
      <c r="D149" t="s">
        <v>279</v>
      </c>
      <c r="E149" t="s">
        <v>403</v>
      </c>
    </row>
    <row r="150" spans="1:5" x14ac:dyDescent="0.25">
      <c r="A150" t="s">
        <v>402</v>
      </c>
      <c r="B150" t="s">
        <v>387</v>
      </c>
      <c r="C150" t="s">
        <v>9</v>
      </c>
      <c r="D150" t="s">
        <v>281</v>
      </c>
      <c r="E150" t="s">
        <v>403</v>
      </c>
    </row>
    <row r="151" spans="1:5" x14ac:dyDescent="0.25">
      <c r="A151" t="s">
        <v>402</v>
      </c>
      <c r="B151" t="s">
        <v>387</v>
      </c>
      <c r="C151" t="s">
        <v>9</v>
      </c>
      <c r="D151" t="s">
        <v>282</v>
      </c>
      <c r="E151" t="s">
        <v>404</v>
      </c>
    </row>
    <row r="152" spans="1:5" x14ac:dyDescent="0.25">
      <c r="A152" t="s">
        <v>402</v>
      </c>
      <c r="B152" t="s">
        <v>387</v>
      </c>
      <c r="C152" t="s">
        <v>9</v>
      </c>
      <c r="D152" t="s">
        <v>284</v>
      </c>
      <c r="E152" t="s">
        <v>404</v>
      </c>
    </row>
    <row r="153" spans="1:5" x14ac:dyDescent="0.25">
      <c r="A153" t="s">
        <v>402</v>
      </c>
      <c r="B153" t="s">
        <v>387</v>
      </c>
      <c r="C153" t="s">
        <v>9</v>
      </c>
      <c r="D153" t="s">
        <v>287</v>
      </c>
      <c r="E153" t="s">
        <v>405</v>
      </c>
    </row>
    <row r="154" spans="1:5" x14ac:dyDescent="0.25">
      <c r="A154" t="s">
        <v>406</v>
      </c>
      <c r="B154" t="s">
        <v>387</v>
      </c>
      <c r="C154" t="s">
        <v>10</v>
      </c>
      <c r="D154" t="s">
        <v>279</v>
      </c>
      <c r="E154" t="s">
        <v>407</v>
      </c>
    </row>
    <row r="155" spans="1:5" x14ac:dyDescent="0.25">
      <c r="A155" t="s">
        <v>406</v>
      </c>
      <c r="B155" t="s">
        <v>387</v>
      </c>
      <c r="C155" t="s">
        <v>10</v>
      </c>
      <c r="D155" t="s">
        <v>281</v>
      </c>
      <c r="E155" t="s">
        <v>407</v>
      </c>
    </row>
    <row r="156" spans="1:5" x14ac:dyDescent="0.25">
      <c r="A156" t="s">
        <v>406</v>
      </c>
      <c r="B156" t="s">
        <v>387</v>
      </c>
      <c r="C156" t="s">
        <v>10</v>
      </c>
      <c r="D156" t="s">
        <v>282</v>
      </c>
      <c r="E156" t="s">
        <v>408</v>
      </c>
    </row>
    <row r="157" spans="1:5" x14ac:dyDescent="0.25">
      <c r="A157" t="s">
        <v>406</v>
      </c>
      <c r="B157" t="s">
        <v>387</v>
      </c>
      <c r="C157" t="s">
        <v>10</v>
      </c>
      <c r="D157" t="s">
        <v>284</v>
      </c>
      <c r="E157" t="s">
        <v>408</v>
      </c>
    </row>
    <row r="158" spans="1:5" x14ac:dyDescent="0.25">
      <c r="A158" t="s">
        <v>406</v>
      </c>
      <c r="B158" t="s">
        <v>387</v>
      </c>
      <c r="C158" t="s">
        <v>10</v>
      </c>
      <c r="D158" t="s">
        <v>287</v>
      </c>
      <c r="E158" t="s">
        <v>409</v>
      </c>
    </row>
    <row r="159" spans="1:5" x14ac:dyDescent="0.25">
      <c r="A159" t="s">
        <v>410</v>
      </c>
      <c r="B159" t="s">
        <v>387</v>
      </c>
      <c r="C159" t="s">
        <v>11</v>
      </c>
      <c r="D159" t="s">
        <v>279</v>
      </c>
      <c r="E159" t="s">
        <v>411</v>
      </c>
    </row>
    <row r="160" spans="1:5" x14ac:dyDescent="0.25">
      <c r="A160" t="s">
        <v>410</v>
      </c>
      <c r="B160" t="s">
        <v>387</v>
      </c>
      <c r="C160" t="s">
        <v>11</v>
      </c>
      <c r="D160" t="s">
        <v>281</v>
      </c>
      <c r="E160" t="s">
        <v>411</v>
      </c>
    </row>
    <row r="161" spans="1:5" x14ac:dyDescent="0.25">
      <c r="A161" t="s">
        <v>410</v>
      </c>
      <c r="B161" t="s">
        <v>387</v>
      </c>
      <c r="C161" t="s">
        <v>11</v>
      </c>
      <c r="D161" t="s">
        <v>282</v>
      </c>
      <c r="E161" t="s">
        <v>412</v>
      </c>
    </row>
    <row r="162" spans="1:5" x14ac:dyDescent="0.25">
      <c r="A162" t="s">
        <v>410</v>
      </c>
      <c r="B162" t="s">
        <v>387</v>
      </c>
      <c r="C162" t="s">
        <v>11</v>
      </c>
      <c r="D162" t="s">
        <v>284</v>
      </c>
      <c r="E162" t="s">
        <v>412</v>
      </c>
    </row>
    <row r="163" spans="1:5" x14ac:dyDescent="0.25">
      <c r="A163" t="s">
        <v>410</v>
      </c>
      <c r="B163" t="s">
        <v>387</v>
      </c>
      <c r="C163" t="s">
        <v>11</v>
      </c>
      <c r="D163" t="s">
        <v>287</v>
      </c>
      <c r="E163" t="s">
        <v>413</v>
      </c>
    </row>
    <row r="164" spans="1:5" x14ac:dyDescent="0.25">
      <c r="A164" t="s">
        <v>414</v>
      </c>
      <c r="B164" t="s">
        <v>387</v>
      </c>
      <c r="C164" t="s">
        <v>9</v>
      </c>
      <c r="D164" t="s">
        <v>279</v>
      </c>
      <c r="E164" t="s">
        <v>415</v>
      </c>
    </row>
    <row r="165" spans="1:5" x14ac:dyDescent="0.25">
      <c r="A165" t="s">
        <v>414</v>
      </c>
      <c r="B165" t="s">
        <v>387</v>
      </c>
      <c r="C165" t="s">
        <v>9</v>
      </c>
      <c r="D165" t="s">
        <v>281</v>
      </c>
      <c r="E165" t="s">
        <v>415</v>
      </c>
    </row>
    <row r="166" spans="1:5" x14ac:dyDescent="0.25">
      <c r="A166" t="s">
        <v>414</v>
      </c>
      <c r="B166" t="s">
        <v>387</v>
      </c>
      <c r="C166" t="s">
        <v>9</v>
      </c>
      <c r="D166" t="s">
        <v>282</v>
      </c>
      <c r="E166" t="s">
        <v>416</v>
      </c>
    </row>
    <row r="167" spans="1:5" x14ac:dyDescent="0.25">
      <c r="A167" t="s">
        <v>414</v>
      </c>
      <c r="B167" t="s">
        <v>387</v>
      </c>
      <c r="C167" t="s">
        <v>9</v>
      </c>
      <c r="D167" t="s">
        <v>284</v>
      </c>
      <c r="E167" t="s">
        <v>416</v>
      </c>
    </row>
    <row r="168" spans="1:5" x14ac:dyDescent="0.25">
      <c r="A168" t="s">
        <v>414</v>
      </c>
      <c r="B168" t="s">
        <v>387</v>
      </c>
      <c r="C168" t="s">
        <v>9</v>
      </c>
      <c r="D168" t="s">
        <v>285</v>
      </c>
      <c r="E168" t="s">
        <v>417</v>
      </c>
    </row>
    <row r="169" spans="1:5" x14ac:dyDescent="0.25">
      <c r="A169" t="s">
        <v>414</v>
      </c>
      <c r="B169" t="s">
        <v>387</v>
      </c>
      <c r="C169" t="s">
        <v>9</v>
      </c>
      <c r="D169" t="s">
        <v>287</v>
      </c>
      <c r="E169" t="s">
        <v>418</v>
      </c>
    </row>
    <row r="170" spans="1:5" x14ac:dyDescent="0.25">
      <c r="A170" t="s">
        <v>419</v>
      </c>
      <c r="B170" t="s">
        <v>387</v>
      </c>
      <c r="C170" t="s">
        <v>10</v>
      </c>
      <c r="D170" t="s">
        <v>279</v>
      </c>
      <c r="E170" t="s">
        <v>420</v>
      </c>
    </row>
    <row r="171" spans="1:5" x14ac:dyDescent="0.25">
      <c r="A171" t="s">
        <v>419</v>
      </c>
      <c r="B171" t="s">
        <v>387</v>
      </c>
      <c r="C171" t="s">
        <v>10</v>
      </c>
      <c r="D171" t="s">
        <v>281</v>
      </c>
      <c r="E171" t="s">
        <v>420</v>
      </c>
    </row>
    <row r="172" spans="1:5" x14ac:dyDescent="0.25">
      <c r="A172" t="s">
        <v>419</v>
      </c>
      <c r="B172" t="s">
        <v>387</v>
      </c>
      <c r="C172" t="s">
        <v>10</v>
      </c>
      <c r="D172" t="s">
        <v>282</v>
      </c>
      <c r="E172" t="s">
        <v>421</v>
      </c>
    </row>
    <row r="173" spans="1:5" x14ac:dyDescent="0.25">
      <c r="A173" t="s">
        <v>419</v>
      </c>
      <c r="B173" t="s">
        <v>387</v>
      </c>
      <c r="C173" t="s">
        <v>10</v>
      </c>
      <c r="D173" t="s">
        <v>284</v>
      </c>
      <c r="E173" t="s">
        <v>421</v>
      </c>
    </row>
    <row r="174" spans="1:5" x14ac:dyDescent="0.25">
      <c r="A174" t="s">
        <v>419</v>
      </c>
      <c r="B174" t="s">
        <v>387</v>
      </c>
      <c r="C174" t="s">
        <v>10</v>
      </c>
      <c r="D174" t="s">
        <v>285</v>
      </c>
      <c r="E174" t="s">
        <v>422</v>
      </c>
    </row>
    <row r="175" spans="1:5" x14ac:dyDescent="0.25">
      <c r="A175" t="s">
        <v>419</v>
      </c>
      <c r="B175" t="s">
        <v>387</v>
      </c>
      <c r="C175" t="s">
        <v>10</v>
      </c>
      <c r="D175" t="s">
        <v>287</v>
      </c>
      <c r="E175" t="s">
        <v>423</v>
      </c>
    </row>
    <row r="176" spans="1:5" x14ac:dyDescent="0.25">
      <c r="A176" t="s">
        <v>424</v>
      </c>
      <c r="B176" t="s">
        <v>387</v>
      </c>
      <c r="C176" t="s">
        <v>11</v>
      </c>
      <c r="D176" t="s">
        <v>279</v>
      </c>
      <c r="E176" t="s">
        <v>425</v>
      </c>
    </row>
    <row r="177" spans="1:5" x14ac:dyDescent="0.25">
      <c r="A177" t="s">
        <v>424</v>
      </c>
      <c r="B177" t="s">
        <v>387</v>
      </c>
      <c r="C177" t="s">
        <v>11</v>
      </c>
      <c r="D177" t="s">
        <v>281</v>
      </c>
      <c r="E177" t="s">
        <v>425</v>
      </c>
    </row>
    <row r="178" spans="1:5" x14ac:dyDescent="0.25">
      <c r="A178" t="s">
        <v>424</v>
      </c>
      <c r="B178" t="s">
        <v>387</v>
      </c>
      <c r="C178" t="s">
        <v>11</v>
      </c>
      <c r="D178" t="s">
        <v>282</v>
      </c>
      <c r="E178" t="s">
        <v>426</v>
      </c>
    </row>
    <row r="179" spans="1:5" x14ac:dyDescent="0.25">
      <c r="A179" t="s">
        <v>424</v>
      </c>
      <c r="B179" t="s">
        <v>387</v>
      </c>
      <c r="C179" t="s">
        <v>11</v>
      </c>
      <c r="D179" t="s">
        <v>284</v>
      </c>
      <c r="E179" t="s">
        <v>426</v>
      </c>
    </row>
    <row r="180" spans="1:5" x14ac:dyDescent="0.25">
      <c r="A180" t="s">
        <v>424</v>
      </c>
      <c r="B180" t="s">
        <v>387</v>
      </c>
      <c r="C180" t="s">
        <v>11</v>
      </c>
      <c r="D180" t="s">
        <v>285</v>
      </c>
      <c r="E180" t="s">
        <v>427</v>
      </c>
    </row>
    <row r="181" spans="1:5" x14ac:dyDescent="0.25">
      <c r="A181" t="s">
        <v>424</v>
      </c>
      <c r="B181" t="s">
        <v>387</v>
      </c>
      <c r="C181" t="s">
        <v>11</v>
      </c>
      <c r="D181" t="s">
        <v>287</v>
      </c>
      <c r="E181" t="s">
        <v>428</v>
      </c>
    </row>
    <row r="182" spans="1:5" x14ac:dyDescent="0.25">
      <c r="A182" t="s">
        <v>429</v>
      </c>
      <c r="B182" t="s">
        <v>387</v>
      </c>
      <c r="C182" t="s">
        <v>9</v>
      </c>
      <c r="D182" t="s">
        <v>279</v>
      </c>
      <c r="E182" t="s">
        <v>430</v>
      </c>
    </row>
    <row r="183" spans="1:5" x14ac:dyDescent="0.25">
      <c r="A183" t="s">
        <v>429</v>
      </c>
      <c r="B183" t="s">
        <v>387</v>
      </c>
      <c r="C183" t="s">
        <v>9</v>
      </c>
      <c r="D183" t="s">
        <v>281</v>
      </c>
      <c r="E183" t="s">
        <v>430</v>
      </c>
    </row>
    <row r="184" spans="1:5" x14ac:dyDescent="0.25">
      <c r="A184" t="s">
        <v>429</v>
      </c>
      <c r="B184" t="s">
        <v>387</v>
      </c>
      <c r="C184" t="s">
        <v>9</v>
      </c>
      <c r="D184" t="s">
        <v>282</v>
      </c>
      <c r="E184" t="s">
        <v>431</v>
      </c>
    </row>
    <row r="185" spans="1:5" x14ac:dyDescent="0.25">
      <c r="A185" t="s">
        <v>429</v>
      </c>
      <c r="B185" t="s">
        <v>387</v>
      </c>
      <c r="C185" t="s">
        <v>9</v>
      </c>
      <c r="D185" t="s">
        <v>284</v>
      </c>
      <c r="E185" t="s">
        <v>431</v>
      </c>
    </row>
    <row r="186" spans="1:5" x14ac:dyDescent="0.25">
      <c r="A186" t="s">
        <v>429</v>
      </c>
      <c r="B186" t="s">
        <v>387</v>
      </c>
      <c r="C186" t="s">
        <v>9</v>
      </c>
      <c r="D186" t="s">
        <v>285</v>
      </c>
      <c r="E186" t="s">
        <v>432</v>
      </c>
    </row>
    <row r="187" spans="1:5" x14ac:dyDescent="0.25">
      <c r="A187" t="s">
        <v>429</v>
      </c>
      <c r="B187" t="s">
        <v>387</v>
      </c>
      <c r="C187" t="s">
        <v>9</v>
      </c>
      <c r="D187" t="s">
        <v>287</v>
      </c>
      <c r="E187" t="s">
        <v>433</v>
      </c>
    </row>
    <row r="188" spans="1:5" x14ac:dyDescent="0.25">
      <c r="A188" t="s">
        <v>434</v>
      </c>
      <c r="B188" t="s">
        <v>387</v>
      </c>
      <c r="C188" t="s">
        <v>10</v>
      </c>
      <c r="D188" t="s">
        <v>279</v>
      </c>
      <c r="E188" t="s">
        <v>435</v>
      </c>
    </row>
    <row r="189" spans="1:5" x14ac:dyDescent="0.25">
      <c r="A189" t="s">
        <v>434</v>
      </c>
      <c r="B189" t="s">
        <v>387</v>
      </c>
      <c r="C189" t="s">
        <v>10</v>
      </c>
      <c r="D189" t="s">
        <v>281</v>
      </c>
      <c r="E189" t="s">
        <v>435</v>
      </c>
    </row>
    <row r="190" spans="1:5" x14ac:dyDescent="0.25">
      <c r="A190" t="s">
        <v>434</v>
      </c>
      <c r="B190" t="s">
        <v>387</v>
      </c>
      <c r="C190" t="s">
        <v>10</v>
      </c>
      <c r="D190" t="s">
        <v>282</v>
      </c>
      <c r="E190" t="s">
        <v>436</v>
      </c>
    </row>
    <row r="191" spans="1:5" x14ac:dyDescent="0.25">
      <c r="A191" t="s">
        <v>434</v>
      </c>
      <c r="B191" t="s">
        <v>387</v>
      </c>
      <c r="C191" t="s">
        <v>10</v>
      </c>
      <c r="D191" t="s">
        <v>284</v>
      </c>
      <c r="E191" t="s">
        <v>436</v>
      </c>
    </row>
    <row r="192" spans="1:5" x14ac:dyDescent="0.25">
      <c r="A192" t="s">
        <v>434</v>
      </c>
      <c r="B192" t="s">
        <v>387</v>
      </c>
      <c r="C192" t="s">
        <v>10</v>
      </c>
      <c r="D192" t="s">
        <v>285</v>
      </c>
      <c r="E192" t="s">
        <v>437</v>
      </c>
    </row>
    <row r="193" spans="1:5" x14ac:dyDescent="0.25">
      <c r="A193" t="s">
        <v>434</v>
      </c>
      <c r="B193" t="s">
        <v>387</v>
      </c>
      <c r="C193" t="s">
        <v>10</v>
      </c>
      <c r="D193" t="s">
        <v>287</v>
      </c>
      <c r="E193" t="s">
        <v>438</v>
      </c>
    </row>
    <row r="194" spans="1:5" x14ac:dyDescent="0.25">
      <c r="A194" t="s">
        <v>439</v>
      </c>
      <c r="B194" t="s">
        <v>387</v>
      </c>
      <c r="C194" t="s">
        <v>11</v>
      </c>
      <c r="D194" t="s">
        <v>279</v>
      </c>
      <c r="E194" t="s">
        <v>440</v>
      </c>
    </row>
    <row r="195" spans="1:5" x14ac:dyDescent="0.25">
      <c r="A195" t="s">
        <v>439</v>
      </c>
      <c r="B195" t="s">
        <v>387</v>
      </c>
      <c r="C195" t="s">
        <v>11</v>
      </c>
      <c r="D195" t="s">
        <v>281</v>
      </c>
      <c r="E195" t="s">
        <v>440</v>
      </c>
    </row>
    <row r="196" spans="1:5" x14ac:dyDescent="0.25">
      <c r="A196" t="s">
        <v>439</v>
      </c>
      <c r="B196" t="s">
        <v>387</v>
      </c>
      <c r="C196" t="s">
        <v>11</v>
      </c>
      <c r="D196" t="s">
        <v>282</v>
      </c>
      <c r="E196" t="s">
        <v>441</v>
      </c>
    </row>
    <row r="197" spans="1:5" x14ac:dyDescent="0.25">
      <c r="A197" t="s">
        <v>439</v>
      </c>
      <c r="B197" t="s">
        <v>387</v>
      </c>
      <c r="C197" t="s">
        <v>11</v>
      </c>
      <c r="D197" t="s">
        <v>284</v>
      </c>
      <c r="E197" t="s">
        <v>441</v>
      </c>
    </row>
    <row r="198" spans="1:5" x14ac:dyDescent="0.25">
      <c r="A198" t="s">
        <v>439</v>
      </c>
      <c r="B198" t="s">
        <v>387</v>
      </c>
      <c r="C198" t="s">
        <v>11</v>
      </c>
      <c r="D198" t="s">
        <v>285</v>
      </c>
      <c r="E198" t="s">
        <v>442</v>
      </c>
    </row>
    <row r="199" spans="1:5" x14ac:dyDescent="0.25">
      <c r="A199" t="s">
        <v>439</v>
      </c>
      <c r="B199" t="s">
        <v>387</v>
      </c>
      <c r="C199" t="s">
        <v>11</v>
      </c>
      <c r="D199" t="s">
        <v>287</v>
      </c>
      <c r="E199" t="s">
        <v>443</v>
      </c>
    </row>
    <row r="200" spans="1:5" x14ac:dyDescent="0.25">
      <c r="A200" t="s">
        <v>444</v>
      </c>
      <c r="B200" t="s">
        <v>387</v>
      </c>
      <c r="C200" t="s">
        <v>9</v>
      </c>
      <c r="D200" t="s">
        <v>279</v>
      </c>
      <c r="E200" t="s">
        <v>445</v>
      </c>
    </row>
    <row r="201" spans="1:5" x14ac:dyDescent="0.25">
      <c r="A201" t="s">
        <v>444</v>
      </c>
      <c r="B201" t="s">
        <v>387</v>
      </c>
      <c r="C201" t="s">
        <v>9</v>
      </c>
      <c r="D201" t="s">
        <v>281</v>
      </c>
      <c r="E201" t="s">
        <v>445</v>
      </c>
    </row>
    <row r="202" spans="1:5" x14ac:dyDescent="0.25">
      <c r="A202" t="s">
        <v>444</v>
      </c>
      <c r="B202" t="s">
        <v>387</v>
      </c>
      <c r="C202" t="s">
        <v>9</v>
      </c>
      <c r="D202" t="s">
        <v>282</v>
      </c>
      <c r="E202" t="s">
        <v>446</v>
      </c>
    </row>
    <row r="203" spans="1:5" x14ac:dyDescent="0.25">
      <c r="A203" t="s">
        <v>444</v>
      </c>
      <c r="B203" t="s">
        <v>387</v>
      </c>
      <c r="C203" t="s">
        <v>9</v>
      </c>
      <c r="D203" t="s">
        <v>284</v>
      </c>
      <c r="E203" t="s">
        <v>446</v>
      </c>
    </row>
    <row r="204" spans="1:5" x14ac:dyDescent="0.25">
      <c r="A204" t="s">
        <v>444</v>
      </c>
      <c r="B204" t="s">
        <v>387</v>
      </c>
      <c r="C204" t="s">
        <v>9</v>
      </c>
      <c r="D204" t="s">
        <v>285</v>
      </c>
      <c r="E204" t="s">
        <v>447</v>
      </c>
    </row>
    <row r="205" spans="1:5" x14ac:dyDescent="0.25">
      <c r="A205" t="s">
        <v>444</v>
      </c>
      <c r="B205" t="s">
        <v>387</v>
      </c>
      <c r="C205" t="s">
        <v>9</v>
      </c>
      <c r="D205" t="s">
        <v>287</v>
      </c>
      <c r="E205" t="s">
        <v>448</v>
      </c>
    </row>
    <row r="206" spans="1:5" x14ac:dyDescent="0.25">
      <c r="A206" t="s">
        <v>449</v>
      </c>
      <c r="B206" t="s">
        <v>387</v>
      </c>
      <c r="C206" t="s">
        <v>10</v>
      </c>
      <c r="D206" t="s">
        <v>279</v>
      </c>
      <c r="E206" t="s">
        <v>450</v>
      </c>
    </row>
    <row r="207" spans="1:5" x14ac:dyDescent="0.25">
      <c r="A207" t="s">
        <v>449</v>
      </c>
      <c r="B207" t="s">
        <v>387</v>
      </c>
      <c r="C207" t="s">
        <v>10</v>
      </c>
      <c r="D207" t="s">
        <v>281</v>
      </c>
      <c r="E207" t="s">
        <v>450</v>
      </c>
    </row>
    <row r="208" spans="1:5" x14ac:dyDescent="0.25">
      <c r="A208" t="s">
        <v>449</v>
      </c>
      <c r="B208" t="s">
        <v>387</v>
      </c>
      <c r="C208" t="s">
        <v>10</v>
      </c>
      <c r="D208" t="s">
        <v>282</v>
      </c>
      <c r="E208" t="s">
        <v>451</v>
      </c>
    </row>
    <row r="209" spans="1:5" x14ac:dyDescent="0.25">
      <c r="A209" t="s">
        <v>449</v>
      </c>
      <c r="B209" t="s">
        <v>387</v>
      </c>
      <c r="C209" t="s">
        <v>10</v>
      </c>
      <c r="D209" t="s">
        <v>284</v>
      </c>
      <c r="E209" t="s">
        <v>451</v>
      </c>
    </row>
    <row r="210" spans="1:5" x14ac:dyDescent="0.25">
      <c r="A210" t="s">
        <v>449</v>
      </c>
      <c r="B210" t="s">
        <v>387</v>
      </c>
      <c r="C210" t="s">
        <v>10</v>
      </c>
      <c r="D210" t="s">
        <v>285</v>
      </c>
      <c r="E210" t="s">
        <v>452</v>
      </c>
    </row>
    <row r="211" spans="1:5" x14ac:dyDescent="0.25">
      <c r="A211" t="s">
        <v>449</v>
      </c>
      <c r="B211" t="s">
        <v>387</v>
      </c>
      <c r="C211" t="s">
        <v>10</v>
      </c>
      <c r="D211" t="s">
        <v>287</v>
      </c>
      <c r="E211" t="s">
        <v>453</v>
      </c>
    </row>
    <row r="212" spans="1:5" x14ac:dyDescent="0.25">
      <c r="A212" t="s">
        <v>454</v>
      </c>
      <c r="B212" t="s">
        <v>387</v>
      </c>
      <c r="C212" t="s">
        <v>11</v>
      </c>
      <c r="D212" t="s">
        <v>279</v>
      </c>
      <c r="E212" t="s">
        <v>455</v>
      </c>
    </row>
    <row r="213" spans="1:5" x14ac:dyDescent="0.25">
      <c r="A213" t="s">
        <v>454</v>
      </c>
      <c r="B213" t="s">
        <v>387</v>
      </c>
      <c r="C213" t="s">
        <v>11</v>
      </c>
      <c r="D213" t="s">
        <v>281</v>
      </c>
      <c r="E213" t="s">
        <v>455</v>
      </c>
    </row>
    <row r="214" spans="1:5" x14ac:dyDescent="0.25">
      <c r="A214" t="s">
        <v>454</v>
      </c>
      <c r="B214" t="s">
        <v>387</v>
      </c>
      <c r="C214" t="s">
        <v>11</v>
      </c>
      <c r="D214" t="s">
        <v>282</v>
      </c>
      <c r="E214" t="s">
        <v>456</v>
      </c>
    </row>
    <row r="215" spans="1:5" x14ac:dyDescent="0.25">
      <c r="A215" t="s">
        <v>454</v>
      </c>
      <c r="B215" t="s">
        <v>387</v>
      </c>
      <c r="C215" t="s">
        <v>11</v>
      </c>
      <c r="D215" t="s">
        <v>284</v>
      </c>
      <c r="E215" t="s">
        <v>456</v>
      </c>
    </row>
    <row r="216" spans="1:5" x14ac:dyDescent="0.25">
      <c r="A216" t="s">
        <v>454</v>
      </c>
      <c r="B216" t="s">
        <v>387</v>
      </c>
      <c r="C216" t="s">
        <v>11</v>
      </c>
      <c r="D216" t="s">
        <v>285</v>
      </c>
      <c r="E216" t="s">
        <v>457</v>
      </c>
    </row>
    <row r="217" spans="1:5" x14ac:dyDescent="0.25">
      <c r="A217" t="s">
        <v>454</v>
      </c>
      <c r="B217" t="s">
        <v>387</v>
      </c>
      <c r="C217" t="s">
        <v>11</v>
      </c>
      <c r="D217" t="s">
        <v>287</v>
      </c>
      <c r="E217" t="s">
        <v>458</v>
      </c>
    </row>
    <row r="218" spans="1:5" x14ac:dyDescent="0.25">
      <c r="A218" t="s">
        <v>459</v>
      </c>
      <c r="B218" t="s">
        <v>387</v>
      </c>
      <c r="C218" t="s">
        <v>9</v>
      </c>
      <c r="D218" t="s">
        <v>279</v>
      </c>
      <c r="E218" t="s">
        <v>460</v>
      </c>
    </row>
    <row r="219" spans="1:5" x14ac:dyDescent="0.25">
      <c r="A219" t="s">
        <v>459</v>
      </c>
      <c r="B219" t="s">
        <v>387</v>
      </c>
      <c r="C219" t="s">
        <v>9</v>
      </c>
      <c r="D219" t="s">
        <v>281</v>
      </c>
      <c r="E219" t="s">
        <v>460</v>
      </c>
    </row>
    <row r="220" spans="1:5" x14ac:dyDescent="0.25">
      <c r="A220" t="s">
        <v>459</v>
      </c>
      <c r="B220" t="s">
        <v>387</v>
      </c>
      <c r="C220" t="s">
        <v>9</v>
      </c>
      <c r="D220" t="s">
        <v>282</v>
      </c>
      <c r="E220" t="s">
        <v>461</v>
      </c>
    </row>
    <row r="221" spans="1:5" x14ac:dyDescent="0.25">
      <c r="A221" t="s">
        <v>459</v>
      </c>
      <c r="B221" t="s">
        <v>387</v>
      </c>
      <c r="C221" t="s">
        <v>9</v>
      </c>
      <c r="D221" t="s">
        <v>284</v>
      </c>
      <c r="E221" t="s">
        <v>461</v>
      </c>
    </row>
    <row r="222" spans="1:5" x14ac:dyDescent="0.25">
      <c r="A222" t="s">
        <v>459</v>
      </c>
      <c r="B222" t="s">
        <v>387</v>
      </c>
      <c r="C222" t="s">
        <v>9</v>
      </c>
      <c r="D222" t="s">
        <v>287</v>
      </c>
      <c r="E222" t="s">
        <v>462</v>
      </c>
    </row>
    <row r="223" spans="1:5" x14ac:dyDescent="0.25">
      <c r="A223" t="s">
        <v>463</v>
      </c>
      <c r="B223" t="s">
        <v>387</v>
      </c>
      <c r="C223" t="s">
        <v>10</v>
      </c>
      <c r="D223" t="s">
        <v>279</v>
      </c>
      <c r="E223" t="s">
        <v>464</v>
      </c>
    </row>
    <row r="224" spans="1:5" x14ac:dyDescent="0.25">
      <c r="A224" t="s">
        <v>463</v>
      </c>
      <c r="B224" t="s">
        <v>387</v>
      </c>
      <c r="C224" t="s">
        <v>10</v>
      </c>
      <c r="D224" t="s">
        <v>281</v>
      </c>
      <c r="E224" t="s">
        <v>464</v>
      </c>
    </row>
    <row r="225" spans="1:5" x14ac:dyDescent="0.25">
      <c r="A225" t="s">
        <v>463</v>
      </c>
      <c r="B225" t="s">
        <v>387</v>
      </c>
      <c r="C225" t="s">
        <v>10</v>
      </c>
      <c r="D225" t="s">
        <v>282</v>
      </c>
      <c r="E225" t="s">
        <v>465</v>
      </c>
    </row>
    <row r="226" spans="1:5" x14ac:dyDescent="0.25">
      <c r="A226" t="s">
        <v>463</v>
      </c>
      <c r="B226" t="s">
        <v>387</v>
      </c>
      <c r="C226" t="s">
        <v>10</v>
      </c>
      <c r="D226" t="s">
        <v>284</v>
      </c>
      <c r="E226" t="s">
        <v>465</v>
      </c>
    </row>
    <row r="227" spans="1:5" x14ac:dyDescent="0.25">
      <c r="A227" t="s">
        <v>463</v>
      </c>
      <c r="B227" t="s">
        <v>387</v>
      </c>
      <c r="C227" t="s">
        <v>10</v>
      </c>
      <c r="D227" t="s">
        <v>287</v>
      </c>
      <c r="E227" t="s">
        <v>466</v>
      </c>
    </row>
    <row r="228" spans="1:5" x14ac:dyDescent="0.25">
      <c r="A228" t="s">
        <v>467</v>
      </c>
      <c r="B228" t="s">
        <v>387</v>
      </c>
      <c r="C228" t="s">
        <v>11</v>
      </c>
      <c r="D228" t="s">
        <v>279</v>
      </c>
      <c r="E228" t="s">
        <v>468</v>
      </c>
    </row>
    <row r="229" spans="1:5" x14ac:dyDescent="0.25">
      <c r="A229" t="s">
        <v>467</v>
      </c>
      <c r="B229" t="s">
        <v>387</v>
      </c>
      <c r="C229" t="s">
        <v>11</v>
      </c>
      <c r="D229" t="s">
        <v>281</v>
      </c>
      <c r="E229" t="s">
        <v>468</v>
      </c>
    </row>
    <row r="230" spans="1:5" x14ac:dyDescent="0.25">
      <c r="A230" t="s">
        <v>467</v>
      </c>
      <c r="B230" t="s">
        <v>387</v>
      </c>
      <c r="C230" t="s">
        <v>11</v>
      </c>
      <c r="D230" t="s">
        <v>282</v>
      </c>
      <c r="E230" t="s">
        <v>469</v>
      </c>
    </row>
    <row r="231" spans="1:5" x14ac:dyDescent="0.25">
      <c r="A231" t="s">
        <v>467</v>
      </c>
      <c r="B231" t="s">
        <v>387</v>
      </c>
      <c r="C231" t="s">
        <v>11</v>
      </c>
      <c r="D231" t="s">
        <v>284</v>
      </c>
      <c r="E231" t="s">
        <v>469</v>
      </c>
    </row>
    <row r="232" spans="1:5" x14ac:dyDescent="0.25">
      <c r="A232" t="s">
        <v>467</v>
      </c>
      <c r="B232" t="s">
        <v>387</v>
      </c>
      <c r="C232" t="s">
        <v>11</v>
      </c>
      <c r="D232" t="s">
        <v>287</v>
      </c>
      <c r="E232" t="s">
        <v>470</v>
      </c>
    </row>
    <row r="233" spans="1:5" x14ac:dyDescent="0.25">
      <c r="A233" t="s">
        <v>471</v>
      </c>
      <c r="B233" t="s">
        <v>387</v>
      </c>
      <c r="C233" t="s">
        <v>9</v>
      </c>
      <c r="D233" t="s">
        <v>279</v>
      </c>
      <c r="E233" t="s">
        <v>472</v>
      </c>
    </row>
    <row r="234" spans="1:5" x14ac:dyDescent="0.25">
      <c r="A234" t="s">
        <v>471</v>
      </c>
      <c r="B234" t="s">
        <v>387</v>
      </c>
      <c r="C234" t="s">
        <v>9</v>
      </c>
      <c r="D234" t="s">
        <v>281</v>
      </c>
      <c r="E234" t="s">
        <v>472</v>
      </c>
    </row>
    <row r="235" spans="1:5" x14ac:dyDescent="0.25">
      <c r="A235" t="s">
        <v>471</v>
      </c>
      <c r="B235" t="s">
        <v>387</v>
      </c>
      <c r="C235" t="s">
        <v>9</v>
      </c>
      <c r="D235" t="s">
        <v>282</v>
      </c>
      <c r="E235" t="s">
        <v>473</v>
      </c>
    </row>
    <row r="236" spans="1:5" x14ac:dyDescent="0.25">
      <c r="A236" t="s">
        <v>471</v>
      </c>
      <c r="B236" t="s">
        <v>387</v>
      </c>
      <c r="C236" t="s">
        <v>9</v>
      </c>
      <c r="D236" t="s">
        <v>284</v>
      </c>
      <c r="E236" t="s">
        <v>473</v>
      </c>
    </row>
    <row r="237" spans="1:5" x14ac:dyDescent="0.25">
      <c r="A237" t="s">
        <v>471</v>
      </c>
      <c r="B237" t="s">
        <v>387</v>
      </c>
      <c r="C237" t="s">
        <v>9</v>
      </c>
      <c r="D237" t="s">
        <v>285</v>
      </c>
      <c r="E237" t="s">
        <v>474</v>
      </c>
    </row>
    <row r="238" spans="1:5" x14ac:dyDescent="0.25">
      <c r="A238" t="s">
        <v>471</v>
      </c>
      <c r="B238" t="s">
        <v>387</v>
      </c>
      <c r="C238" t="s">
        <v>9</v>
      </c>
      <c r="D238" t="s">
        <v>287</v>
      </c>
      <c r="E238" t="s">
        <v>475</v>
      </c>
    </row>
    <row r="239" spans="1:5" x14ac:dyDescent="0.25">
      <c r="A239" t="s">
        <v>476</v>
      </c>
      <c r="B239" t="s">
        <v>387</v>
      </c>
      <c r="C239" t="s">
        <v>10</v>
      </c>
      <c r="D239" t="s">
        <v>279</v>
      </c>
      <c r="E239" t="s">
        <v>477</v>
      </c>
    </row>
    <row r="240" spans="1:5" x14ac:dyDescent="0.25">
      <c r="A240" t="s">
        <v>476</v>
      </c>
      <c r="B240" t="s">
        <v>387</v>
      </c>
      <c r="C240" t="s">
        <v>10</v>
      </c>
      <c r="D240" t="s">
        <v>281</v>
      </c>
      <c r="E240" t="s">
        <v>477</v>
      </c>
    </row>
    <row r="241" spans="1:5" x14ac:dyDescent="0.25">
      <c r="A241" t="s">
        <v>476</v>
      </c>
      <c r="B241" t="s">
        <v>387</v>
      </c>
      <c r="C241" t="s">
        <v>10</v>
      </c>
      <c r="D241" t="s">
        <v>282</v>
      </c>
      <c r="E241" t="s">
        <v>478</v>
      </c>
    </row>
    <row r="242" spans="1:5" x14ac:dyDescent="0.25">
      <c r="A242" t="s">
        <v>476</v>
      </c>
      <c r="B242" t="s">
        <v>387</v>
      </c>
      <c r="C242" t="s">
        <v>10</v>
      </c>
      <c r="D242" t="s">
        <v>284</v>
      </c>
      <c r="E242" t="s">
        <v>478</v>
      </c>
    </row>
    <row r="243" spans="1:5" x14ac:dyDescent="0.25">
      <c r="A243" t="s">
        <v>476</v>
      </c>
      <c r="B243" t="s">
        <v>387</v>
      </c>
      <c r="C243" t="s">
        <v>10</v>
      </c>
      <c r="D243" t="s">
        <v>285</v>
      </c>
      <c r="E243" t="s">
        <v>479</v>
      </c>
    </row>
    <row r="244" spans="1:5" x14ac:dyDescent="0.25">
      <c r="A244" t="s">
        <v>476</v>
      </c>
      <c r="B244" t="s">
        <v>387</v>
      </c>
      <c r="C244" t="s">
        <v>10</v>
      </c>
      <c r="D244" t="s">
        <v>287</v>
      </c>
      <c r="E244" t="s">
        <v>480</v>
      </c>
    </row>
    <row r="245" spans="1:5" x14ac:dyDescent="0.25">
      <c r="A245" t="s">
        <v>481</v>
      </c>
      <c r="B245" t="s">
        <v>387</v>
      </c>
      <c r="C245" t="s">
        <v>11</v>
      </c>
      <c r="D245" t="s">
        <v>279</v>
      </c>
      <c r="E245" t="s">
        <v>482</v>
      </c>
    </row>
    <row r="246" spans="1:5" x14ac:dyDescent="0.25">
      <c r="A246" t="s">
        <v>481</v>
      </c>
      <c r="B246" t="s">
        <v>387</v>
      </c>
      <c r="C246" t="s">
        <v>11</v>
      </c>
      <c r="D246" t="s">
        <v>281</v>
      </c>
      <c r="E246" t="s">
        <v>482</v>
      </c>
    </row>
    <row r="247" spans="1:5" x14ac:dyDescent="0.25">
      <c r="A247" t="s">
        <v>481</v>
      </c>
      <c r="B247" t="s">
        <v>387</v>
      </c>
      <c r="C247" t="s">
        <v>11</v>
      </c>
      <c r="D247" t="s">
        <v>282</v>
      </c>
      <c r="E247" t="s">
        <v>483</v>
      </c>
    </row>
    <row r="248" spans="1:5" x14ac:dyDescent="0.25">
      <c r="A248" t="s">
        <v>481</v>
      </c>
      <c r="B248" t="s">
        <v>387</v>
      </c>
      <c r="C248" t="s">
        <v>11</v>
      </c>
      <c r="D248" t="s">
        <v>284</v>
      </c>
      <c r="E248" t="s">
        <v>483</v>
      </c>
    </row>
    <row r="249" spans="1:5" x14ac:dyDescent="0.25">
      <c r="A249" t="s">
        <v>481</v>
      </c>
      <c r="B249" t="s">
        <v>387</v>
      </c>
      <c r="C249" t="s">
        <v>11</v>
      </c>
      <c r="D249" t="s">
        <v>285</v>
      </c>
      <c r="E249" t="s">
        <v>484</v>
      </c>
    </row>
    <row r="250" spans="1:5" x14ac:dyDescent="0.25">
      <c r="A250" t="s">
        <v>481</v>
      </c>
      <c r="B250" t="s">
        <v>387</v>
      </c>
      <c r="C250" t="s">
        <v>11</v>
      </c>
      <c r="D250" t="s">
        <v>287</v>
      </c>
      <c r="E250" t="s">
        <v>485</v>
      </c>
    </row>
    <row r="251" spans="1:5" x14ac:dyDescent="0.25">
      <c r="A251" t="s">
        <v>486</v>
      </c>
      <c r="B251" t="s">
        <v>387</v>
      </c>
      <c r="C251" t="s">
        <v>9</v>
      </c>
      <c r="D251" t="s">
        <v>279</v>
      </c>
      <c r="E251" t="s">
        <v>487</v>
      </c>
    </row>
    <row r="252" spans="1:5" x14ac:dyDescent="0.25">
      <c r="A252" t="s">
        <v>486</v>
      </c>
      <c r="B252" t="s">
        <v>387</v>
      </c>
      <c r="C252" t="s">
        <v>9</v>
      </c>
      <c r="D252" t="s">
        <v>281</v>
      </c>
      <c r="E252" t="s">
        <v>487</v>
      </c>
    </row>
    <row r="253" spans="1:5" x14ac:dyDescent="0.25">
      <c r="A253" t="s">
        <v>486</v>
      </c>
      <c r="B253" t="s">
        <v>387</v>
      </c>
      <c r="C253" t="s">
        <v>9</v>
      </c>
      <c r="D253" t="s">
        <v>282</v>
      </c>
      <c r="E253" t="s">
        <v>488</v>
      </c>
    </row>
    <row r="254" spans="1:5" x14ac:dyDescent="0.25">
      <c r="A254" t="s">
        <v>486</v>
      </c>
      <c r="B254" t="s">
        <v>387</v>
      </c>
      <c r="C254" t="s">
        <v>9</v>
      </c>
      <c r="D254" t="s">
        <v>284</v>
      </c>
      <c r="E254" t="s">
        <v>488</v>
      </c>
    </row>
    <row r="255" spans="1:5" x14ac:dyDescent="0.25">
      <c r="A255" t="s">
        <v>486</v>
      </c>
      <c r="B255" t="s">
        <v>387</v>
      </c>
      <c r="C255" t="s">
        <v>9</v>
      </c>
      <c r="D255" t="s">
        <v>285</v>
      </c>
      <c r="E255" t="s">
        <v>489</v>
      </c>
    </row>
    <row r="256" spans="1:5" x14ac:dyDescent="0.25">
      <c r="A256" t="s">
        <v>486</v>
      </c>
      <c r="B256" t="s">
        <v>387</v>
      </c>
      <c r="C256" t="s">
        <v>9</v>
      </c>
      <c r="D256" t="s">
        <v>287</v>
      </c>
      <c r="E256" t="s">
        <v>490</v>
      </c>
    </row>
    <row r="257" spans="1:5" x14ac:dyDescent="0.25">
      <c r="A257" t="s">
        <v>491</v>
      </c>
      <c r="B257" t="s">
        <v>387</v>
      </c>
      <c r="C257" t="s">
        <v>10</v>
      </c>
      <c r="D257" t="s">
        <v>279</v>
      </c>
      <c r="E257" t="s">
        <v>492</v>
      </c>
    </row>
    <row r="258" spans="1:5" x14ac:dyDescent="0.25">
      <c r="A258" t="s">
        <v>491</v>
      </c>
      <c r="B258" t="s">
        <v>387</v>
      </c>
      <c r="C258" t="s">
        <v>10</v>
      </c>
      <c r="D258" t="s">
        <v>281</v>
      </c>
      <c r="E258" t="s">
        <v>492</v>
      </c>
    </row>
    <row r="259" spans="1:5" x14ac:dyDescent="0.25">
      <c r="A259" t="s">
        <v>491</v>
      </c>
      <c r="B259" t="s">
        <v>387</v>
      </c>
      <c r="C259" t="s">
        <v>10</v>
      </c>
      <c r="D259" t="s">
        <v>282</v>
      </c>
      <c r="E259" t="s">
        <v>493</v>
      </c>
    </row>
    <row r="260" spans="1:5" x14ac:dyDescent="0.25">
      <c r="A260" t="s">
        <v>491</v>
      </c>
      <c r="B260" t="s">
        <v>387</v>
      </c>
      <c r="C260" t="s">
        <v>10</v>
      </c>
      <c r="D260" t="s">
        <v>284</v>
      </c>
      <c r="E260" t="s">
        <v>493</v>
      </c>
    </row>
    <row r="261" spans="1:5" x14ac:dyDescent="0.25">
      <c r="A261" t="s">
        <v>491</v>
      </c>
      <c r="B261" t="s">
        <v>387</v>
      </c>
      <c r="C261" t="s">
        <v>10</v>
      </c>
      <c r="D261" t="s">
        <v>285</v>
      </c>
      <c r="E261" t="s">
        <v>494</v>
      </c>
    </row>
    <row r="262" spans="1:5" x14ac:dyDescent="0.25">
      <c r="A262" t="s">
        <v>491</v>
      </c>
      <c r="B262" t="s">
        <v>387</v>
      </c>
      <c r="C262" t="s">
        <v>10</v>
      </c>
      <c r="D262" t="s">
        <v>287</v>
      </c>
      <c r="E262" t="s">
        <v>495</v>
      </c>
    </row>
    <row r="263" spans="1:5" x14ac:dyDescent="0.25">
      <c r="A263" t="s">
        <v>496</v>
      </c>
      <c r="B263" t="s">
        <v>387</v>
      </c>
      <c r="C263" t="s">
        <v>11</v>
      </c>
      <c r="D263" t="s">
        <v>279</v>
      </c>
      <c r="E263" t="s">
        <v>497</v>
      </c>
    </row>
    <row r="264" spans="1:5" x14ac:dyDescent="0.25">
      <c r="A264" t="s">
        <v>496</v>
      </c>
      <c r="B264" t="s">
        <v>387</v>
      </c>
      <c r="C264" t="s">
        <v>11</v>
      </c>
      <c r="D264" t="s">
        <v>281</v>
      </c>
      <c r="E264" t="s">
        <v>497</v>
      </c>
    </row>
    <row r="265" spans="1:5" x14ac:dyDescent="0.25">
      <c r="A265" t="s">
        <v>496</v>
      </c>
      <c r="B265" t="s">
        <v>387</v>
      </c>
      <c r="C265" t="s">
        <v>11</v>
      </c>
      <c r="D265" t="s">
        <v>282</v>
      </c>
      <c r="E265" t="s">
        <v>498</v>
      </c>
    </row>
    <row r="266" spans="1:5" x14ac:dyDescent="0.25">
      <c r="A266" t="s">
        <v>496</v>
      </c>
      <c r="B266" t="s">
        <v>387</v>
      </c>
      <c r="C266" t="s">
        <v>11</v>
      </c>
      <c r="D266" t="s">
        <v>284</v>
      </c>
      <c r="E266" t="s">
        <v>498</v>
      </c>
    </row>
    <row r="267" spans="1:5" x14ac:dyDescent="0.25">
      <c r="A267" t="s">
        <v>496</v>
      </c>
      <c r="B267" t="s">
        <v>387</v>
      </c>
      <c r="C267" t="s">
        <v>11</v>
      </c>
      <c r="D267" t="s">
        <v>285</v>
      </c>
      <c r="E267" t="s">
        <v>499</v>
      </c>
    </row>
    <row r="268" spans="1:5" x14ac:dyDescent="0.25">
      <c r="A268" t="s">
        <v>496</v>
      </c>
      <c r="B268" t="s">
        <v>387</v>
      </c>
      <c r="C268" t="s">
        <v>11</v>
      </c>
      <c r="D268" t="s">
        <v>287</v>
      </c>
      <c r="E268" t="s">
        <v>500</v>
      </c>
    </row>
    <row r="269" spans="1:5" x14ac:dyDescent="0.25">
      <c r="A269" t="s">
        <v>501</v>
      </c>
      <c r="B269" t="s">
        <v>387</v>
      </c>
      <c r="C269" t="s">
        <v>9</v>
      </c>
      <c r="D269" t="s">
        <v>279</v>
      </c>
      <c r="E269" t="s">
        <v>502</v>
      </c>
    </row>
    <row r="270" spans="1:5" x14ac:dyDescent="0.25">
      <c r="A270" t="s">
        <v>501</v>
      </c>
      <c r="B270" t="s">
        <v>387</v>
      </c>
      <c r="C270" t="s">
        <v>9</v>
      </c>
      <c r="D270" t="s">
        <v>281</v>
      </c>
      <c r="E270" t="s">
        <v>502</v>
      </c>
    </row>
    <row r="271" spans="1:5" x14ac:dyDescent="0.25">
      <c r="A271" t="s">
        <v>501</v>
      </c>
      <c r="B271" t="s">
        <v>387</v>
      </c>
      <c r="C271" t="s">
        <v>9</v>
      </c>
      <c r="D271" t="s">
        <v>282</v>
      </c>
      <c r="E271" t="s">
        <v>503</v>
      </c>
    </row>
    <row r="272" spans="1:5" x14ac:dyDescent="0.25">
      <c r="A272" t="s">
        <v>501</v>
      </c>
      <c r="B272" t="s">
        <v>387</v>
      </c>
      <c r="C272" t="s">
        <v>9</v>
      </c>
      <c r="D272" t="s">
        <v>284</v>
      </c>
      <c r="E272" t="s">
        <v>503</v>
      </c>
    </row>
    <row r="273" spans="1:5" x14ac:dyDescent="0.25">
      <c r="A273" t="s">
        <v>501</v>
      </c>
      <c r="B273" t="s">
        <v>387</v>
      </c>
      <c r="C273" t="s">
        <v>9</v>
      </c>
      <c r="D273" t="s">
        <v>285</v>
      </c>
      <c r="E273" t="s">
        <v>504</v>
      </c>
    </row>
    <row r="274" spans="1:5" x14ac:dyDescent="0.25">
      <c r="A274" t="s">
        <v>501</v>
      </c>
      <c r="B274" t="s">
        <v>387</v>
      </c>
      <c r="C274" t="s">
        <v>9</v>
      </c>
      <c r="D274" t="s">
        <v>287</v>
      </c>
      <c r="E274" t="s">
        <v>505</v>
      </c>
    </row>
    <row r="275" spans="1:5" x14ac:dyDescent="0.25">
      <c r="A275" t="s">
        <v>506</v>
      </c>
      <c r="B275" t="s">
        <v>387</v>
      </c>
      <c r="C275" t="s">
        <v>10</v>
      </c>
      <c r="D275" t="s">
        <v>279</v>
      </c>
      <c r="E275" t="s">
        <v>507</v>
      </c>
    </row>
    <row r="276" spans="1:5" x14ac:dyDescent="0.25">
      <c r="A276" t="s">
        <v>506</v>
      </c>
      <c r="B276" t="s">
        <v>387</v>
      </c>
      <c r="C276" t="s">
        <v>10</v>
      </c>
      <c r="D276" t="s">
        <v>281</v>
      </c>
      <c r="E276" t="s">
        <v>507</v>
      </c>
    </row>
    <row r="277" spans="1:5" x14ac:dyDescent="0.25">
      <c r="A277" t="s">
        <v>506</v>
      </c>
      <c r="B277" t="s">
        <v>387</v>
      </c>
      <c r="C277" t="s">
        <v>10</v>
      </c>
      <c r="D277" t="s">
        <v>282</v>
      </c>
      <c r="E277" t="s">
        <v>508</v>
      </c>
    </row>
    <row r="278" spans="1:5" x14ac:dyDescent="0.25">
      <c r="A278" t="s">
        <v>506</v>
      </c>
      <c r="B278" t="s">
        <v>387</v>
      </c>
      <c r="C278" t="s">
        <v>10</v>
      </c>
      <c r="D278" t="s">
        <v>284</v>
      </c>
      <c r="E278" t="s">
        <v>508</v>
      </c>
    </row>
    <row r="279" spans="1:5" x14ac:dyDescent="0.25">
      <c r="A279" t="s">
        <v>506</v>
      </c>
      <c r="B279" t="s">
        <v>387</v>
      </c>
      <c r="C279" t="s">
        <v>10</v>
      </c>
      <c r="D279" t="s">
        <v>285</v>
      </c>
      <c r="E279" t="s">
        <v>509</v>
      </c>
    </row>
    <row r="280" spans="1:5" x14ac:dyDescent="0.25">
      <c r="A280" t="s">
        <v>506</v>
      </c>
      <c r="B280" t="s">
        <v>387</v>
      </c>
      <c r="C280" t="s">
        <v>10</v>
      </c>
      <c r="D280" t="s">
        <v>287</v>
      </c>
      <c r="E280" t="s">
        <v>510</v>
      </c>
    </row>
    <row r="281" spans="1:5" x14ac:dyDescent="0.25">
      <c r="A281" t="s">
        <v>511</v>
      </c>
      <c r="B281" t="s">
        <v>387</v>
      </c>
      <c r="C281" t="s">
        <v>11</v>
      </c>
      <c r="D281" t="s">
        <v>279</v>
      </c>
      <c r="E281" t="s">
        <v>512</v>
      </c>
    </row>
    <row r="282" spans="1:5" x14ac:dyDescent="0.25">
      <c r="A282" t="s">
        <v>511</v>
      </c>
      <c r="B282" t="s">
        <v>387</v>
      </c>
      <c r="C282" t="s">
        <v>11</v>
      </c>
      <c r="D282" t="s">
        <v>281</v>
      </c>
      <c r="E282" t="s">
        <v>512</v>
      </c>
    </row>
    <row r="283" spans="1:5" x14ac:dyDescent="0.25">
      <c r="A283" t="s">
        <v>511</v>
      </c>
      <c r="B283" t="s">
        <v>387</v>
      </c>
      <c r="C283" t="s">
        <v>11</v>
      </c>
      <c r="D283" t="s">
        <v>282</v>
      </c>
      <c r="E283" t="s">
        <v>513</v>
      </c>
    </row>
    <row r="284" spans="1:5" x14ac:dyDescent="0.25">
      <c r="A284" t="s">
        <v>511</v>
      </c>
      <c r="B284" t="s">
        <v>387</v>
      </c>
      <c r="C284" t="s">
        <v>11</v>
      </c>
      <c r="D284" t="s">
        <v>284</v>
      </c>
      <c r="E284" t="s">
        <v>513</v>
      </c>
    </row>
    <row r="285" spans="1:5" x14ac:dyDescent="0.25">
      <c r="A285" t="s">
        <v>511</v>
      </c>
      <c r="B285" t="s">
        <v>387</v>
      </c>
      <c r="C285" t="s">
        <v>11</v>
      </c>
      <c r="D285" t="s">
        <v>285</v>
      </c>
      <c r="E285" t="s">
        <v>514</v>
      </c>
    </row>
    <row r="286" spans="1:5" x14ac:dyDescent="0.25">
      <c r="A286" t="s">
        <v>511</v>
      </c>
      <c r="B286" t="s">
        <v>387</v>
      </c>
      <c r="C286" t="s">
        <v>11</v>
      </c>
      <c r="D286" t="s">
        <v>287</v>
      </c>
      <c r="E286" t="s">
        <v>515</v>
      </c>
    </row>
    <row r="287" spans="1:5" x14ac:dyDescent="0.25">
      <c r="A287" t="s">
        <v>516</v>
      </c>
      <c r="B287" t="s">
        <v>387</v>
      </c>
      <c r="C287" t="s">
        <v>9</v>
      </c>
      <c r="D287" t="s">
        <v>279</v>
      </c>
      <c r="E287" t="s">
        <v>517</v>
      </c>
    </row>
    <row r="288" spans="1:5" x14ac:dyDescent="0.25">
      <c r="A288" t="s">
        <v>516</v>
      </c>
      <c r="B288" t="s">
        <v>387</v>
      </c>
      <c r="C288" t="s">
        <v>9</v>
      </c>
      <c r="D288" t="s">
        <v>281</v>
      </c>
      <c r="E288" t="s">
        <v>517</v>
      </c>
    </row>
    <row r="289" spans="1:5" x14ac:dyDescent="0.25">
      <c r="A289" t="s">
        <v>516</v>
      </c>
      <c r="B289" t="s">
        <v>387</v>
      </c>
      <c r="C289" t="s">
        <v>9</v>
      </c>
      <c r="D289" t="s">
        <v>282</v>
      </c>
      <c r="E289" t="s">
        <v>518</v>
      </c>
    </row>
    <row r="290" spans="1:5" x14ac:dyDescent="0.25">
      <c r="A290" t="s">
        <v>516</v>
      </c>
      <c r="B290" t="s">
        <v>387</v>
      </c>
      <c r="C290" t="s">
        <v>9</v>
      </c>
      <c r="D290" t="s">
        <v>284</v>
      </c>
      <c r="E290" t="s">
        <v>518</v>
      </c>
    </row>
    <row r="291" spans="1:5" x14ac:dyDescent="0.25">
      <c r="A291" t="s">
        <v>516</v>
      </c>
      <c r="B291" t="s">
        <v>387</v>
      </c>
      <c r="C291" t="s">
        <v>9</v>
      </c>
      <c r="D291" t="s">
        <v>287</v>
      </c>
      <c r="E291" t="s">
        <v>519</v>
      </c>
    </row>
    <row r="292" spans="1:5" x14ac:dyDescent="0.25">
      <c r="A292" t="s">
        <v>520</v>
      </c>
      <c r="B292" t="s">
        <v>387</v>
      </c>
      <c r="C292" t="s">
        <v>10</v>
      </c>
      <c r="D292" t="s">
        <v>279</v>
      </c>
      <c r="E292" t="s">
        <v>521</v>
      </c>
    </row>
    <row r="293" spans="1:5" x14ac:dyDescent="0.25">
      <c r="A293" t="s">
        <v>520</v>
      </c>
      <c r="B293" t="s">
        <v>387</v>
      </c>
      <c r="C293" t="s">
        <v>10</v>
      </c>
      <c r="D293" t="s">
        <v>281</v>
      </c>
      <c r="E293" t="s">
        <v>521</v>
      </c>
    </row>
    <row r="294" spans="1:5" x14ac:dyDescent="0.25">
      <c r="A294" t="s">
        <v>520</v>
      </c>
      <c r="B294" t="s">
        <v>387</v>
      </c>
      <c r="C294" t="s">
        <v>10</v>
      </c>
      <c r="D294" t="s">
        <v>282</v>
      </c>
      <c r="E294" t="s">
        <v>522</v>
      </c>
    </row>
    <row r="295" spans="1:5" x14ac:dyDescent="0.25">
      <c r="A295" t="s">
        <v>520</v>
      </c>
      <c r="B295" t="s">
        <v>387</v>
      </c>
      <c r="C295" t="s">
        <v>10</v>
      </c>
      <c r="D295" t="s">
        <v>284</v>
      </c>
      <c r="E295" t="s">
        <v>522</v>
      </c>
    </row>
    <row r="296" spans="1:5" x14ac:dyDescent="0.25">
      <c r="A296" t="s">
        <v>520</v>
      </c>
      <c r="B296" t="s">
        <v>387</v>
      </c>
      <c r="C296" t="s">
        <v>10</v>
      </c>
      <c r="D296" t="s">
        <v>287</v>
      </c>
      <c r="E296" t="s">
        <v>523</v>
      </c>
    </row>
    <row r="297" spans="1:5" x14ac:dyDescent="0.25">
      <c r="A297" t="s">
        <v>524</v>
      </c>
      <c r="B297" t="s">
        <v>387</v>
      </c>
      <c r="C297" t="s">
        <v>11</v>
      </c>
      <c r="D297" t="s">
        <v>279</v>
      </c>
      <c r="E297" t="s">
        <v>525</v>
      </c>
    </row>
    <row r="298" spans="1:5" x14ac:dyDescent="0.25">
      <c r="A298" t="s">
        <v>524</v>
      </c>
      <c r="B298" t="s">
        <v>387</v>
      </c>
      <c r="C298" t="s">
        <v>11</v>
      </c>
      <c r="D298" t="s">
        <v>281</v>
      </c>
      <c r="E298" t="s">
        <v>525</v>
      </c>
    </row>
    <row r="299" spans="1:5" x14ac:dyDescent="0.25">
      <c r="A299" t="s">
        <v>524</v>
      </c>
      <c r="B299" t="s">
        <v>387</v>
      </c>
      <c r="C299" t="s">
        <v>11</v>
      </c>
      <c r="D299" t="s">
        <v>282</v>
      </c>
      <c r="E299" t="s">
        <v>526</v>
      </c>
    </row>
    <row r="300" spans="1:5" x14ac:dyDescent="0.25">
      <c r="A300" t="s">
        <v>524</v>
      </c>
      <c r="B300" t="s">
        <v>387</v>
      </c>
      <c r="C300" t="s">
        <v>11</v>
      </c>
      <c r="D300" t="s">
        <v>284</v>
      </c>
      <c r="E300" t="s">
        <v>526</v>
      </c>
    </row>
    <row r="301" spans="1:5" x14ac:dyDescent="0.25">
      <c r="A301" t="s">
        <v>524</v>
      </c>
      <c r="B301" t="s">
        <v>387</v>
      </c>
      <c r="C301" t="s">
        <v>11</v>
      </c>
      <c r="D301" t="s">
        <v>287</v>
      </c>
      <c r="E301" t="s">
        <v>527</v>
      </c>
    </row>
    <row r="302" spans="1:5" x14ac:dyDescent="0.25">
      <c r="A302" t="s">
        <v>528</v>
      </c>
      <c r="B302" t="s">
        <v>387</v>
      </c>
      <c r="C302" t="s">
        <v>9</v>
      </c>
      <c r="D302" t="s">
        <v>279</v>
      </c>
      <c r="E302" t="s">
        <v>529</v>
      </c>
    </row>
    <row r="303" spans="1:5" x14ac:dyDescent="0.25">
      <c r="A303" t="s">
        <v>528</v>
      </c>
      <c r="B303" t="s">
        <v>387</v>
      </c>
      <c r="C303" t="s">
        <v>9</v>
      </c>
      <c r="D303" t="s">
        <v>281</v>
      </c>
      <c r="E303" t="s">
        <v>529</v>
      </c>
    </row>
    <row r="304" spans="1:5" x14ac:dyDescent="0.25">
      <c r="A304" t="s">
        <v>528</v>
      </c>
      <c r="B304" t="s">
        <v>387</v>
      </c>
      <c r="C304" t="s">
        <v>9</v>
      </c>
      <c r="D304" t="s">
        <v>282</v>
      </c>
      <c r="E304" t="s">
        <v>530</v>
      </c>
    </row>
    <row r="305" spans="1:5" x14ac:dyDescent="0.25">
      <c r="A305" t="s">
        <v>528</v>
      </c>
      <c r="B305" t="s">
        <v>387</v>
      </c>
      <c r="C305" t="s">
        <v>9</v>
      </c>
      <c r="D305" t="s">
        <v>284</v>
      </c>
      <c r="E305" t="s">
        <v>530</v>
      </c>
    </row>
    <row r="306" spans="1:5" x14ac:dyDescent="0.25">
      <c r="A306" t="s">
        <v>528</v>
      </c>
      <c r="B306" t="s">
        <v>387</v>
      </c>
      <c r="C306" t="s">
        <v>9</v>
      </c>
      <c r="D306" t="s">
        <v>285</v>
      </c>
      <c r="E306" t="s">
        <v>531</v>
      </c>
    </row>
    <row r="307" spans="1:5" x14ac:dyDescent="0.25">
      <c r="A307" t="s">
        <v>528</v>
      </c>
      <c r="B307" t="s">
        <v>387</v>
      </c>
      <c r="C307" t="s">
        <v>9</v>
      </c>
      <c r="D307" t="s">
        <v>287</v>
      </c>
      <c r="E307" t="s">
        <v>532</v>
      </c>
    </row>
    <row r="308" spans="1:5" x14ac:dyDescent="0.25">
      <c r="A308" t="s">
        <v>533</v>
      </c>
      <c r="B308" t="s">
        <v>387</v>
      </c>
      <c r="C308" t="s">
        <v>10</v>
      </c>
      <c r="D308" t="s">
        <v>279</v>
      </c>
      <c r="E308" t="s">
        <v>534</v>
      </c>
    </row>
    <row r="309" spans="1:5" x14ac:dyDescent="0.25">
      <c r="A309" t="s">
        <v>533</v>
      </c>
      <c r="B309" t="s">
        <v>387</v>
      </c>
      <c r="C309" t="s">
        <v>10</v>
      </c>
      <c r="D309" t="s">
        <v>281</v>
      </c>
      <c r="E309" t="s">
        <v>534</v>
      </c>
    </row>
    <row r="310" spans="1:5" x14ac:dyDescent="0.25">
      <c r="A310" t="s">
        <v>533</v>
      </c>
      <c r="B310" t="s">
        <v>387</v>
      </c>
      <c r="C310" t="s">
        <v>10</v>
      </c>
      <c r="D310" t="s">
        <v>282</v>
      </c>
      <c r="E310" t="s">
        <v>535</v>
      </c>
    </row>
    <row r="311" spans="1:5" x14ac:dyDescent="0.25">
      <c r="A311" t="s">
        <v>533</v>
      </c>
      <c r="B311" t="s">
        <v>387</v>
      </c>
      <c r="C311" t="s">
        <v>10</v>
      </c>
      <c r="D311" t="s">
        <v>284</v>
      </c>
      <c r="E311" t="s">
        <v>535</v>
      </c>
    </row>
    <row r="312" spans="1:5" x14ac:dyDescent="0.25">
      <c r="A312" t="s">
        <v>533</v>
      </c>
      <c r="B312" t="s">
        <v>387</v>
      </c>
      <c r="C312" t="s">
        <v>10</v>
      </c>
      <c r="D312" t="s">
        <v>285</v>
      </c>
      <c r="E312" t="s">
        <v>536</v>
      </c>
    </row>
    <row r="313" spans="1:5" x14ac:dyDescent="0.25">
      <c r="A313" t="s">
        <v>533</v>
      </c>
      <c r="B313" t="s">
        <v>387</v>
      </c>
      <c r="C313" t="s">
        <v>10</v>
      </c>
      <c r="D313" t="s">
        <v>287</v>
      </c>
      <c r="E313" t="s">
        <v>537</v>
      </c>
    </row>
    <row r="314" spans="1:5" x14ac:dyDescent="0.25">
      <c r="A314" t="s">
        <v>538</v>
      </c>
      <c r="B314" t="s">
        <v>387</v>
      </c>
      <c r="C314" t="s">
        <v>11</v>
      </c>
      <c r="D314" t="s">
        <v>279</v>
      </c>
      <c r="E314" t="s">
        <v>539</v>
      </c>
    </row>
    <row r="315" spans="1:5" x14ac:dyDescent="0.25">
      <c r="A315" t="s">
        <v>538</v>
      </c>
      <c r="B315" t="s">
        <v>387</v>
      </c>
      <c r="C315" t="s">
        <v>11</v>
      </c>
      <c r="D315" t="s">
        <v>281</v>
      </c>
      <c r="E315" t="s">
        <v>539</v>
      </c>
    </row>
    <row r="316" spans="1:5" x14ac:dyDescent="0.25">
      <c r="A316" t="s">
        <v>538</v>
      </c>
      <c r="B316" t="s">
        <v>387</v>
      </c>
      <c r="C316" t="s">
        <v>11</v>
      </c>
      <c r="D316" t="s">
        <v>282</v>
      </c>
      <c r="E316" t="s">
        <v>540</v>
      </c>
    </row>
    <row r="317" spans="1:5" x14ac:dyDescent="0.25">
      <c r="A317" t="s">
        <v>538</v>
      </c>
      <c r="B317" t="s">
        <v>387</v>
      </c>
      <c r="C317" t="s">
        <v>11</v>
      </c>
      <c r="D317" t="s">
        <v>284</v>
      </c>
      <c r="E317" t="s">
        <v>540</v>
      </c>
    </row>
    <row r="318" spans="1:5" x14ac:dyDescent="0.25">
      <c r="A318" t="s">
        <v>538</v>
      </c>
      <c r="B318" t="s">
        <v>387</v>
      </c>
      <c r="C318" t="s">
        <v>11</v>
      </c>
      <c r="D318" t="s">
        <v>285</v>
      </c>
      <c r="E318" t="s">
        <v>541</v>
      </c>
    </row>
    <row r="319" spans="1:5" x14ac:dyDescent="0.25">
      <c r="A319" t="s">
        <v>538</v>
      </c>
      <c r="B319" t="s">
        <v>387</v>
      </c>
      <c r="C319" t="s">
        <v>11</v>
      </c>
      <c r="D319" t="s">
        <v>287</v>
      </c>
      <c r="E319" t="s">
        <v>542</v>
      </c>
    </row>
    <row r="320" spans="1:5" x14ac:dyDescent="0.25">
      <c r="A320" t="s">
        <v>543</v>
      </c>
      <c r="B320" t="s">
        <v>387</v>
      </c>
      <c r="C320" t="s">
        <v>9</v>
      </c>
      <c r="D320" t="s">
        <v>279</v>
      </c>
      <c r="E320" t="s">
        <v>544</v>
      </c>
    </row>
    <row r="321" spans="1:5" x14ac:dyDescent="0.25">
      <c r="A321" t="s">
        <v>543</v>
      </c>
      <c r="B321" t="s">
        <v>387</v>
      </c>
      <c r="C321" t="s">
        <v>9</v>
      </c>
      <c r="D321" t="s">
        <v>281</v>
      </c>
      <c r="E321" t="s">
        <v>544</v>
      </c>
    </row>
    <row r="322" spans="1:5" x14ac:dyDescent="0.25">
      <c r="A322" t="s">
        <v>543</v>
      </c>
      <c r="B322" t="s">
        <v>387</v>
      </c>
      <c r="C322" t="s">
        <v>9</v>
      </c>
      <c r="D322" t="s">
        <v>282</v>
      </c>
      <c r="E322" t="s">
        <v>545</v>
      </c>
    </row>
    <row r="323" spans="1:5" x14ac:dyDescent="0.25">
      <c r="A323" t="s">
        <v>543</v>
      </c>
      <c r="B323" t="s">
        <v>387</v>
      </c>
      <c r="C323" t="s">
        <v>9</v>
      </c>
      <c r="D323" t="s">
        <v>284</v>
      </c>
      <c r="E323" t="s">
        <v>545</v>
      </c>
    </row>
    <row r="324" spans="1:5" x14ac:dyDescent="0.25">
      <c r="A324" t="s">
        <v>543</v>
      </c>
      <c r="B324" t="s">
        <v>387</v>
      </c>
      <c r="C324" t="s">
        <v>9</v>
      </c>
      <c r="D324" t="s">
        <v>285</v>
      </c>
      <c r="E324" t="s">
        <v>546</v>
      </c>
    </row>
    <row r="325" spans="1:5" x14ac:dyDescent="0.25">
      <c r="A325" t="s">
        <v>543</v>
      </c>
      <c r="B325" t="s">
        <v>387</v>
      </c>
      <c r="C325" t="s">
        <v>9</v>
      </c>
      <c r="D325" t="s">
        <v>287</v>
      </c>
      <c r="E325" t="s">
        <v>547</v>
      </c>
    </row>
    <row r="326" spans="1:5" x14ac:dyDescent="0.25">
      <c r="A326" t="s">
        <v>548</v>
      </c>
      <c r="B326" t="s">
        <v>387</v>
      </c>
      <c r="C326" t="s">
        <v>10</v>
      </c>
      <c r="D326" t="s">
        <v>279</v>
      </c>
      <c r="E326" t="s">
        <v>549</v>
      </c>
    </row>
    <row r="327" spans="1:5" x14ac:dyDescent="0.25">
      <c r="A327" t="s">
        <v>548</v>
      </c>
      <c r="B327" t="s">
        <v>387</v>
      </c>
      <c r="C327" t="s">
        <v>10</v>
      </c>
      <c r="D327" t="s">
        <v>281</v>
      </c>
      <c r="E327" t="s">
        <v>549</v>
      </c>
    </row>
    <row r="328" spans="1:5" x14ac:dyDescent="0.25">
      <c r="A328" t="s">
        <v>548</v>
      </c>
      <c r="B328" t="s">
        <v>387</v>
      </c>
      <c r="C328" t="s">
        <v>10</v>
      </c>
      <c r="D328" t="s">
        <v>282</v>
      </c>
      <c r="E328" t="s">
        <v>550</v>
      </c>
    </row>
    <row r="329" spans="1:5" x14ac:dyDescent="0.25">
      <c r="A329" t="s">
        <v>548</v>
      </c>
      <c r="B329" t="s">
        <v>387</v>
      </c>
      <c r="C329" t="s">
        <v>10</v>
      </c>
      <c r="D329" t="s">
        <v>284</v>
      </c>
      <c r="E329" t="s">
        <v>550</v>
      </c>
    </row>
    <row r="330" spans="1:5" x14ac:dyDescent="0.25">
      <c r="A330" t="s">
        <v>548</v>
      </c>
      <c r="B330" t="s">
        <v>387</v>
      </c>
      <c r="C330" t="s">
        <v>10</v>
      </c>
      <c r="D330" t="s">
        <v>285</v>
      </c>
      <c r="E330" t="s">
        <v>551</v>
      </c>
    </row>
    <row r="331" spans="1:5" x14ac:dyDescent="0.25">
      <c r="A331" t="s">
        <v>548</v>
      </c>
      <c r="B331" t="s">
        <v>387</v>
      </c>
      <c r="C331" t="s">
        <v>10</v>
      </c>
      <c r="D331" t="s">
        <v>287</v>
      </c>
      <c r="E331" t="s">
        <v>552</v>
      </c>
    </row>
    <row r="332" spans="1:5" x14ac:dyDescent="0.25">
      <c r="A332" t="s">
        <v>553</v>
      </c>
      <c r="B332" t="s">
        <v>387</v>
      </c>
      <c r="C332" t="s">
        <v>11</v>
      </c>
      <c r="D332" t="s">
        <v>279</v>
      </c>
      <c r="E332" t="s">
        <v>554</v>
      </c>
    </row>
    <row r="333" spans="1:5" x14ac:dyDescent="0.25">
      <c r="A333" t="s">
        <v>553</v>
      </c>
      <c r="B333" t="s">
        <v>387</v>
      </c>
      <c r="C333" t="s">
        <v>11</v>
      </c>
      <c r="D333" t="s">
        <v>281</v>
      </c>
      <c r="E333" t="s">
        <v>554</v>
      </c>
    </row>
    <row r="334" spans="1:5" x14ac:dyDescent="0.25">
      <c r="A334" t="s">
        <v>553</v>
      </c>
      <c r="B334" t="s">
        <v>387</v>
      </c>
      <c r="C334" t="s">
        <v>11</v>
      </c>
      <c r="D334" t="s">
        <v>282</v>
      </c>
      <c r="E334" t="s">
        <v>555</v>
      </c>
    </row>
    <row r="335" spans="1:5" x14ac:dyDescent="0.25">
      <c r="A335" t="s">
        <v>553</v>
      </c>
      <c r="B335" t="s">
        <v>387</v>
      </c>
      <c r="C335" t="s">
        <v>11</v>
      </c>
      <c r="D335" t="s">
        <v>284</v>
      </c>
      <c r="E335" t="s">
        <v>555</v>
      </c>
    </row>
    <row r="336" spans="1:5" x14ac:dyDescent="0.25">
      <c r="A336" t="s">
        <v>553</v>
      </c>
      <c r="B336" t="s">
        <v>387</v>
      </c>
      <c r="C336" t="s">
        <v>11</v>
      </c>
      <c r="D336" t="s">
        <v>285</v>
      </c>
      <c r="E336" t="s">
        <v>556</v>
      </c>
    </row>
    <row r="337" spans="1:5" x14ac:dyDescent="0.25">
      <c r="A337" t="s">
        <v>553</v>
      </c>
      <c r="B337" t="s">
        <v>387</v>
      </c>
      <c r="C337" t="s">
        <v>11</v>
      </c>
      <c r="D337" t="s">
        <v>287</v>
      </c>
      <c r="E337" t="s">
        <v>557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QG(UT)</vt:lpstr>
      <vt:lpstr>QG(UE)</vt:lpstr>
      <vt:lpstr>TDL(UT)</vt:lpstr>
      <vt:lpstr>TDL(UE)</vt:lpstr>
      <vt:lpstr>BTA(Selbst gemacht)</vt:lpstr>
      <vt:lpstr>WA(Selbst gemacht)</vt:lpstr>
      <vt:lpstr>ZusammengefassteTabelle</vt:lpstr>
      <vt:lpstr>Durchschnittsergebnisse_Gesamt</vt:lpstr>
      <vt:lpstr>Legende_Referenzen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Abdulhadi</cp:lastModifiedBy>
  <dcterms:created xsi:type="dcterms:W3CDTF">2025-08-25T18:56:34Z</dcterms:created>
  <dcterms:modified xsi:type="dcterms:W3CDTF">2025-09-12T10:49:37Z</dcterms:modified>
</cp:coreProperties>
</file>