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615"/>
  </bookViews>
  <sheets>
    <sheet name="September_29th_2020" sheetId="1" r:id="rId1"/>
  </sheets>
  <calcPr calcId="144525"/>
</workbook>
</file>

<file path=xl/sharedStrings.xml><?xml version="1.0" encoding="utf-8"?>
<sst xmlns="http://schemas.openxmlformats.org/spreadsheetml/2006/main" count="190" uniqueCount="55">
  <si>
    <t>Treetop annotation</t>
  </si>
  <si>
    <t>Canopy annotation</t>
  </si>
  <si>
    <t>Larch site</t>
  </si>
  <si>
    <t>Larch site ROI</t>
  </si>
  <si>
    <t>ROI size</t>
  </si>
  <si>
    <t>total area</t>
  </si>
  <si>
    <t>percentage site</t>
  </si>
  <si>
    <t>ID</t>
  </si>
  <si>
    <t>Species</t>
  </si>
  <si>
    <t>Count</t>
  </si>
  <si>
    <t>Ratio</t>
  </si>
  <si>
    <r>
      <rPr>
        <b/>
        <sz val="11"/>
        <color theme="1"/>
        <rFont val="Calibri"/>
        <charset val="134"/>
        <scheme val="minor"/>
      </rPr>
      <t>Area (m</t>
    </r>
    <r>
      <rPr>
        <b/>
        <vertAlign val="superscript"/>
        <sz val="11"/>
        <color theme="1"/>
        <rFont val="Calibri"/>
        <charset val="134"/>
        <scheme val="minor"/>
      </rPr>
      <t>2</t>
    </r>
    <r>
      <rPr>
        <b/>
        <sz val="11"/>
        <color theme="1"/>
        <rFont val="Calibri"/>
        <charset val="134"/>
        <scheme val="minor"/>
      </rPr>
      <t>)</t>
    </r>
  </si>
  <si>
    <t>area perc</t>
  </si>
  <si>
    <t>s15</t>
  </si>
  <si>
    <t>total perc</t>
  </si>
  <si>
    <t>Larix kaempferi</t>
  </si>
  <si>
    <t>Fagus crenata</t>
  </si>
  <si>
    <t>1,09 ha</t>
  </si>
  <si>
    <t>Quercus mongolica</t>
  </si>
  <si>
    <t>Acer</t>
  </si>
  <si>
    <t>Magnolia obovata</t>
  </si>
  <si>
    <t>Juglans ailantifolia</t>
  </si>
  <si>
    <t>Pterocarya rhoifolia</t>
  </si>
  <si>
    <t>Aesculus turbinata</t>
  </si>
  <si>
    <t>Betula maximowicziana</t>
  </si>
  <si>
    <t>Acer distylum</t>
  </si>
  <si>
    <t>Alnus hirsuta</t>
  </si>
  <si>
    <t>Cryptomeria japonica</t>
  </si>
  <si>
    <t>Betula corylifolia</t>
  </si>
  <si>
    <t>Cercidiphyllum japonicum</t>
  </si>
  <si>
    <t>Paulownia tomentosa</t>
  </si>
  <si>
    <t>Fraxinus apertisquamifera</t>
  </si>
  <si>
    <t>Tilia japonica</t>
  </si>
  <si>
    <t>Picea abies</t>
  </si>
  <si>
    <t>Kalopanax septemlobus</t>
  </si>
  <si>
    <t>Total</t>
  </si>
  <si>
    <t>TOTAL AREA</t>
  </si>
  <si>
    <t>2,39 ha</t>
  </si>
  <si>
    <t>1,01 ha</t>
  </si>
  <si>
    <t>Beech site</t>
  </si>
  <si>
    <t>Beech site ROI</t>
  </si>
  <si>
    <r>
      <rPr>
        <b/>
        <sz val="11"/>
        <color theme="1"/>
        <rFont val="Calibri"/>
        <charset val="134"/>
        <scheme val="minor"/>
      </rPr>
      <t>Area (m</t>
    </r>
    <r>
      <rPr>
        <vertAlign val="super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)</t>
    </r>
  </si>
  <si>
    <t>0,40 ha</t>
  </si>
  <si>
    <t>3,23 ha</t>
  </si>
  <si>
    <t>0,37 ha</t>
  </si>
  <si>
    <t>Larch-Oak site</t>
  </si>
  <si>
    <t>Larch-Oak site ROI</t>
  </si>
  <si>
    <t>1,13 ha</t>
  </si>
  <si>
    <t>2,10 ha</t>
  </si>
  <si>
    <t>1,06 ha</t>
  </si>
  <si>
    <t>Mixed site</t>
  </si>
  <si>
    <t>Mixed site ROI</t>
  </si>
  <si>
    <t>0,22 ha</t>
  </si>
  <si>
    <t>1,64 ha</t>
  </si>
  <si>
    <t>0,21 ha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</si>
</sst>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%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i/>
      <sz val="11"/>
      <color rgb="FF000000"/>
      <name val="Calibri"/>
      <charset val="134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  <scheme val="minor"/>
    </font>
    <font>
      <vertAlign val="superscript"/>
      <sz val="11"/>
      <color theme="1"/>
      <name val="Calibri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60C4A9"/>
        <bgColor indexed="64"/>
      </patternFill>
    </fill>
    <fill>
      <patternFill patternType="solid">
        <fgColor rgb="FFAAD9CA"/>
        <bgColor indexed="64"/>
      </patternFill>
    </fill>
    <fill>
      <patternFill patternType="solid">
        <fgColor rgb="FFFFFFBC"/>
        <bgColor indexed="64"/>
      </patternFill>
    </fill>
    <fill>
      <patternFill patternType="solid">
        <fgColor rgb="FFDDFED3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D8C4E5"/>
        <bgColor indexed="64"/>
      </patternFill>
    </fill>
    <fill>
      <patternFill patternType="solid">
        <fgColor rgb="FFEEC69A"/>
        <bgColor indexed="64"/>
      </patternFill>
    </fill>
    <fill>
      <patternFill patternType="solid">
        <fgColor rgb="FFFFE2B6"/>
        <bgColor indexed="64"/>
      </patternFill>
    </fill>
    <fill>
      <patternFill patternType="solid">
        <fgColor rgb="FFC9B09A"/>
        <bgColor indexed="64"/>
      </patternFill>
    </fill>
    <fill>
      <patternFill patternType="solid">
        <fgColor rgb="FFCAF0B0"/>
        <bgColor indexed="64"/>
      </patternFill>
    </fill>
    <fill>
      <patternFill patternType="solid">
        <fgColor rgb="FFDFEBCB"/>
        <bgColor indexed="64"/>
      </patternFill>
    </fill>
    <fill>
      <patternFill patternType="solid">
        <fgColor rgb="FFCACAB0"/>
        <bgColor indexed="64"/>
      </patternFill>
    </fill>
    <fill>
      <patternFill patternType="solid">
        <fgColor rgb="FF9AB1A4"/>
        <bgColor indexed="64"/>
      </patternFill>
    </fill>
    <fill>
      <patternFill patternType="solid">
        <fgColor rgb="FFFFFF9A"/>
        <bgColor indexed="64"/>
      </patternFill>
    </fill>
    <fill>
      <patternFill patternType="solid">
        <fgColor rgb="FFB1CFFF"/>
        <bgColor indexed="64"/>
      </patternFill>
    </fill>
    <fill>
      <patternFill patternType="solid">
        <fgColor rgb="FFB4BCFA"/>
        <bgColor indexed="64"/>
      </patternFill>
    </fill>
    <fill>
      <patternFill patternType="solid">
        <fgColor rgb="FFC6F89A"/>
        <bgColor indexed="64"/>
      </patternFill>
    </fill>
    <fill>
      <patternFill patternType="solid">
        <fgColor rgb="FFDFACC2"/>
        <bgColor indexed="64"/>
      </patternFill>
    </fill>
    <fill>
      <patternFill patternType="solid">
        <fgColor rgb="FFB1B8A5"/>
        <bgColor indexed="64"/>
      </patternFill>
    </fill>
    <fill>
      <patternFill patternType="solid">
        <fgColor rgb="FFB6F8F3"/>
        <bgColor indexed="64"/>
      </patternFill>
    </fill>
    <fill>
      <patternFill patternType="solid">
        <fgColor rgb="FFFFFF8E"/>
        <bgColor indexed="64"/>
      </patternFill>
    </fill>
    <fill>
      <patternFill patternType="solid">
        <fgColor rgb="FFCAFEBA"/>
        <bgColor indexed="64"/>
      </patternFill>
    </fill>
    <fill>
      <patternFill patternType="solid">
        <fgColor rgb="FFA9E88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44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28" borderId="2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29" borderId="23" applyNumberFormat="0" applyFont="0" applyAlignment="0" applyProtection="0">
      <alignment vertical="center"/>
    </xf>
    <xf numFmtId="0" fontId="18" fillId="33" borderId="2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8" borderId="22" applyNumberFormat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9" fillId="25" borderId="20" applyNumberFormat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left" wrapText="1" readingOrder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/>
    <xf numFmtId="0" fontId="5" fillId="3" borderId="8" xfId="0" applyFont="1" applyFill="1" applyBorder="1" applyAlignment="1">
      <alignment horizontal="left" vertical="center" wrapText="1" readingOrder="1"/>
    </xf>
    <xf numFmtId="0" fontId="0" fillId="0" borderId="9" xfId="0" applyBorder="1" applyAlignment="1">
      <alignment horizontal="center"/>
    </xf>
    <xf numFmtId="177" fontId="0" fillId="0" borderId="0" xfId="47" applyNumberFormat="1" applyFont="1" applyBorder="1" applyAlignment="1">
      <alignment horizontal="center"/>
    </xf>
    <xf numFmtId="0" fontId="0" fillId="0" borderId="9" xfId="0" applyBorder="1"/>
    <xf numFmtId="0" fontId="5" fillId="4" borderId="10" xfId="0" applyFont="1" applyFill="1" applyBorder="1" applyAlignment="1">
      <alignment horizontal="left" vertical="center" wrapText="1" readingOrder="1"/>
    </xf>
    <xf numFmtId="0" fontId="5" fillId="5" borderId="10" xfId="0" applyFont="1" applyFill="1" applyBorder="1" applyAlignment="1">
      <alignment horizontal="left" vertical="center" wrapText="1" readingOrder="1"/>
    </xf>
    <xf numFmtId="0" fontId="5" fillId="6" borderId="10" xfId="0" applyFont="1" applyFill="1" applyBorder="1" applyAlignment="1">
      <alignment horizontal="left" vertical="center" wrapText="1" readingOrder="1"/>
    </xf>
    <xf numFmtId="0" fontId="5" fillId="7" borderId="10" xfId="0" applyFont="1" applyFill="1" applyBorder="1" applyAlignment="1">
      <alignment horizontal="left" vertical="center" wrapText="1" readingOrder="1"/>
    </xf>
    <xf numFmtId="0" fontId="5" fillId="8" borderId="10" xfId="0" applyFont="1" applyFill="1" applyBorder="1" applyAlignment="1">
      <alignment horizontal="left" vertical="center" wrapText="1" readingOrder="1"/>
    </xf>
    <xf numFmtId="0" fontId="5" fillId="9" borderId="10" xfId="0" applyFont="1" applyFill="1" applyBorder="1" applyAlignment="1">
      <alignment horizontal="left" vertical="center" wrapText="1" readingOrder="1"/>
    </xf>
    <xf numFmtId="0" fontId="5" fillId="10" borderId="10" xfId="0" applyFont="1" applyFill="1" applyBorder="1" applyAlignment="1">
      <alignment horizontal="left" vertical="center" wrapText="1" readingOrder="1"/>
    </xf>
    <xf numFmtId="0" fontId="5" fillId="11" borderId="10" xfId="0" applyFont="1" applyFill="1" applyBorder="1" applyAlignment="1">
      <alignment horizontal="left" vertical="center" wrapText="1" readingOrder="1"/>
    </xf>
    <xf numFmtId="0" fontId="5" fillId="12" borderId="10" xfId="0" applyFont="1" applyFill="1" applyBorder="1" applyAlignment="1">
      <alignment horizontal="left" vertical="center" wrapText="1" readingOrder="1"/>
    </xf>
    <xf numFmtId="0" fontId="5" fillId="13" borderId="10" xfId="0" applyFont="1" applyFill="1" applyBorder="1" applyAlignment="1">
      <alignment horizontal="left" vertical="center" wrapText="1" readingOrder="1"/>
    </xf>
    <xf numFmtId="0" fontId="5" fillId="14" borderId="10" xfId="0" applyFont="1" applyFill="1" applyBorder="1" applyAlignment="1">
      <alignment horizontal="left" vertical="center" wrapText="1" readingOrder="1"/>
    </xf>
    <xf numFmtId="0" fontId="5" fillId="15" borderId="10" xfId="0" applyFont="1" applyFill="1" applyBorder="1" applyAlignment="1">
      <alignment horizontal="left" vertical="center" wrapText="1" readingOrder="1"/>
    </xf>
    <xf numFmtId="0" fontId="5" fillId="16" borderId="10" xfId="0" applyFont="1" applyFill="1" applyBorder="1" applyAlignment="1">
      <alignment horizontal="left" vertical="center" wrapText="1" readingOrder="1"/>
    </xf>
    <xf numFmtId="0" fontId="5" fillId="17" borderId="10" xfId="0" applyFont="1" applyFill="1" applyBorder="1" applyAlignment="1">
      <alignment horizontal="left" vertical="center" wrapText="1" readingOrder="1"/>
    </xf>
    <xf numFmtId="0" fontId="5" fillId="18" borderId="10" xfId="0" applyFont="1" applyFill="1" applyBorder="1" applyAlignment="1">
      <alignment horizontal="left" vertical="center" wrapText="1" readingOrder="1"/>
    </xf>
    <xf numFmtId="0" fontId="5" fillId="19" borderId="10" xfId="0" applyFont="1" applyFill="1" applyBorder="1" applyAlignment="1">
      <alignment horizontal="left" vertical="center" wrapText="1" readingOrder="1"/>
    </xf>
    <xf numFmtId="0" fontId="5" fillId="20" borderId="10" xfId="0" applyFont="1" applyFill="1" applyBorder="1" applyAlignment="1">
      <alignment horizontal="left" vertical="center" wrapText="1" readingOrder="1"/>
    </xf>
    <xf numFmtId="0" fontId="0" fillId="0" borderId="6" xfId="0" applyBorder="1"/>
    <xf numFmtId="0" fontId="5" fillId="21" borderId="11" xfId="0" applyFont="1" applyFill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right" vertical="center" wrapText="1" readingOrder="1"/>
    </xf>
    <xf numFmtId="0" fontId="4" fillId="0" borderId="3" xfId="0" applyFont="1" applyBorder="1" applyAlignment="1">
      <alignment horizontal="center"/>
    </xf>
    <xf numFmtId="177" fontId="0" fillId="0" borderId="4" xfId="47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2" fillId="22" borderId="4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2" fillId="23" borderId="4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2" xfId="0" applyFont="1" applyBorder="1"/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/>
    <xf numFmtId="0" fontId="4" fillId="0" borderId="14" xfId="0" applyFont="1" applyBorder="1" applyAlignment="1">
      <alignment horizontal="center"/>
    </xf>
    <xf numFmtId="177" fontId="0" fillId="0" borderId="15" xfId="47" applyNumberFormat="1" applyFont="1" applyBorder="1" applyAlignment="1">
      <alignment horizontal="center"/>
    </xf>
    <xf numFmtId="9" fontId="0" fillId="0" borderId="0" xfId="47" applyFont="1" applyAlignment="1">
      <alignment horizontal="center"/>
    </xf>
    <xf numFmtId="2" fontId="0" fillId="0" borderId="9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177" fontId="0" fillId="0" borderId="13" xfId="47" applyNumberFormat="1" applyFont="1" applyBorder="1" applyAlignment="1">
      <alignment horizontal="center"/>
    </xf>
    <xf numFmtId="9" fontId="0" fillId="0" borderId="0" xfId="47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22" borderId="13" xfId="0" applyFont="1" applyFill="1" applyBorder="1" applyAlignment="1">
      <alignment horizontal="center"/>
    </xf>
    <xf numFmtId="0" fontId="2" fillId="22" borderId="4" xfId="0" applyFont="1" applyFill="1" applyBorder="1"/>
    <xf numFmtId="0" fontId="2" fillId="23" borderId="13" xfId="0" applyFont="1" applyFill="1" applyBorder="1" applyAlignment="1">
      <alignment horizontal="center"/>
    </xf>
    <xf numFmtId="0" fontId="2" fillId="23" borderId="4" xfId="0" applyFont="1" applyFill="1" applyBorder="1"/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77" fontId="0" fillId="0" borderId="14" xfId="47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0" fontId="0" fillId="22" borderId="17" xfId="0" applyFont="1" applyFill="1" applyBorder="1" applyAlignment="1">
      <alignment horizontal="center"/>
    </xf>
    <xf numFmtId="0" fontId="0" fillId="23" borderId="17" xfId="0" applyFont="1" applyFill="1" applyBorder="1" applyAlignment="1">
      <alignment horizontal="center"/>
    </xf>
    <xf numFmtId="176" fontId="0" fillId="0" borderId="0" xfId="0" applyNumberFormat="1"/>
    <xf numFmtId="176" fontId="4" fillId="0" borderId="16" xfId="0" applyNumberFormat="1" applyFont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176" fontId="5" fillId="3" borderId="8" xfId="0" applyNumberFormat="1" applyFont="1" applyFill="1" applyBorder="1" applyAlignment="1">
      <alignment horizontal="left" vertical="center" wrapText="1" readingOrder="1"/>
    </xf>
    <xf numFmtId="176" fontId="5" fillId="4" borderId="10" xfId="0" applyNumberFormat="1" applyFont="1" applyFill="1" applyBorder="1" applyAlignment="1">
      <alignment horizontal="left" vertical="center" wrapText="1" readingOrder="1"/>
    </xf>
    <xf numFmtId="176" fontId="5" fillId="5" borderId="10" xfId="0" applyNumberFormat="1" applyFont="1" applyFill="1" applyBorder="1" applyAlignment="1">
      <alignment horizontal="left" vertical="center" wrapText="1" readingOrder="1"/>
    </xf>
    <xf numFmtId="176" fontId="5" fillId="6" borderId="10" xfId="0" applyNumberFormat="1" applyFont="1" applyFill="1" applyBorder="1" applyAlignment="1">
      <alignment horizontal="left" vertical="center" wrapText="1" readingOrder="1"/>
    </xf>
    <xf numFmtId="176" fontId="5" fillId="7" borderId="10" xfId="0" applyNumberFormat="1" applyFont="1" applyFill="1" applyBorder="1" applyAlignment="1">
      <alignment horizontal="left" vertical="center" wrapText="1" readingOrder="1"/>
    </xf>
    <xf numFmtId="176" fontId="5" fillId="8" borderId="10" xfId="0" applyNumberFormat="1" applyFont="1" applyFill="1" applyBorder="1" applyAlignment="1">
      <alignment horizontal="left" vertical="center" wrapText="1" readingOrder="1"/>
    </xf>
    <xf numFmtId="176" fontId="5" fillId="9" borderId="10" xfId="0" applyNumberFormat="1" applyFont="1" applyFill="1" applyBorder="1" applyAlignment="1">
      <alignment horizontal="left" vertical="center" wrapText="1" readingOrder="1"/>
    </xf>
    <xf numFmtId="176" fontId="5" fillId="10" borderId="10" xfId="0" applyNumberFormat="1" applyFont="1" applyFill="1" applyBorder="1" applyAlignment="1">
      <alignment horizontal="left" vertical="center" wrapText="1" readingOrder="1"/>
    </xf>
    <xf numFmtId="176" fontId="5" fillId="11" borderId="10" xfId="0" applyNumberFormat="1" applyFont="1" applyFill="1" applyBorder="1" applyAlignment="1">
      <alignment horizontal="left" vertical="center" wrapText="1" readingOrder="1"/>
    </xf>
    <xf numFmtId="176" fontId="5" fillId="12" borderId="10" xfId="0" applyNumberFormat="1" applyFont="1" applyFill="1" applyBorder="1" applyAlignment="1">
      <alignment horizontal="left" vertical="center" wrapText="1" readingOrder="1"/>
    </xf>
    <xf numFmtId="176" fontId="5" fillId="13" borderId="10" xfId="0" applyNumberFormat="1" applyFont="1" applyFill="1" applyBorder="1" applyAlignment="1">
      <alignment horizontal="left" vertical="center" wrapText="1" readingOrder="1"/>
    </xf>
    <xf numFmtId="176" fontId="5" fillId="14" borderId="10" xfId="0" applyNumberFormat="1" applyFont="1" applyFill="1" applyBorder="1" applyAlignment="1">
      <alignment horizontal="left" vertical="center" wrapText="1" readingOrder="1"/>
    </xf>
    <xf numFmtId="176" fontId="5" fillId="15" borderId="10" xfId="0" applyNumberFormat="1" applyFont="1" applyFill="1" applyBorder="1" applyAlignment="1">
      <alignment horizontal="left" vertical="center" wrapText="1" readingOrder="1"/>
    </xf>
    <xf numFmtId="176" fontId="5" fillId="16" borderId="10" xfId="0" applyNumberFormat="1" applyFont="1" applyFill="1" applyBorder="1" applyAlignment="1">
      <alignment horizontal="left" vertical="center" wrapText="1" readingOrder="1"/>
    </xf>
    <xf numFmtId="176" fontId="5" fillId="17" borderId="10" xfId="0" applyNumberFormat="1" applyFont="1" applyFill="1" applyBorder="1" applyAlignment="1">
      <alignment horizontal="left" vertical="center" wrapText="1" readingOrder="1"/>
    </xf>
    <xf numFmtId="176" fontId="5" fillId="18" borderId="10" xfId="0" applyNumberFormat="1" applyFont="1" applyFill="1" applyBorder="1" applyAlignment="1">
      <alignment horizontal="left" vertical="center" wrapText="1" readingOrder="1"/>
    </xf>
    <xf numFmtId="176" fontId="5" fillId="19" borderId="10" xfId="0" applyNumberFormat="1" applyFont="1" applyFill="1" applyBorder="1" applyAlignment="1">
      <alignment horizontal="left" vertical="center" wrapText="1" readingOrder="1"/>
    </xf>
    <xf numFmtId="176" fontId="5" fillId="20" borderId="10" xfId="0" applyNumberFormat="1" applyFont="1" applyFill="1" applyBorder="1" applyAlignment="1">
      <alignment horizontal="left" vertical="center" wrapText="1" readingOrder="1"/>
    </xf>
    <xf numFmtId="176" fontId="5" fillId="21" borderId="11" xfId="0" applyNumberFormat="1" applyFont="1" applyFill="1" applyBorder="1" applyAlignment="1">
      <alignment horizontal="left" vertical="center" wrapText="1" readingOrder="1"/>
    </xf>
    <xf numFmtId="177" fontId="0" fillId="0" borderId="7" xfId="47" applyNumberFormat="1" applyFont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0" fontId="2" fillId="24" borderId="4" xfId="0" applyFont="1" applyFill="1" applyBorder="1" applyAlignment="1">
      <alignment horizontal="center"/>
    </xf>
    <xf numFmtId="0" fontId="2" fillId="24" borderId="13" xfId="0" applyFont="1" applyFill="1" applyBorder="1" applyAlignment="1">
      <alignment horizontal="center"/>
    </xf>
    <xf numFmtId="0" fontId="2" fillId="24" borderId="4" xfId="0" applyFont="1" applyFill="1" applyBorder="1"/>
    <xf numFmtId="2" fontId="0" fillId="0" borderId="0" xfId="0" applyNumberFormat="1"/>
    <xf numFmtId="0" fontId="0" fillId="24" borderId="17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D103"/>
  <sheetViews>
    <sheetView tabSelected="1" workbookViewId="0">
      <selection activeCell="AD12" sqref="AD12"/>
    </sheetView>
  </sheetViews>
  <sheetFormatPr defaultColWidth="11" defaultRowHeight="15.75"/>
  <cols>
    <col min="1" max="1" width="4.11111111111111" customWidth="1"/>
    <col min="2" max="2" width="26.7777777777778" customWidth="1"/>
    <col min="3" max="6" width="10.7777777777778" customWidth="1"/>
    <col min="7" max="7" width="3.77777777777778" customWidth="1"/>
    <col min="8" max="11" width="10.7777777777778" customWidth="1"/>
    <col min="12" max="12" width="3.77777777777778" customWidth="1"/>
    <col min="13" max="13" width="10.7777777777778" customWidth="1"/>
    <col min="14" max="14" width="20.3333333333333" customWidth="1"/>
    <col min="15" max="15" width="7.88888888888889" customWidth="1"/>
    <col min="16" max="16" width="12.4444444444444" customWidth="1"/>
    <col min="19" max="24" width="12.4444444444444"/>
    <col min="30" max="30" width="12.4444444444444"/>
  </cols>
  <sheetData>
    <row r="2" spans="2:13">
      <c r="B2" s="1"/>
      <c r="C2" s="2" t="s">
        <v>0</v>
      </c>
      <c r="D2" s="3"/>
      <c r="E2" s="3"/>
      <c r="F2" s="45"/>
      <c r="G2" s="46"/>
      <c r="H2" s="2" t="s">
        <v>1</v>
      </c>
      <c r="I2" s="3"/>
      <c r="J2" s="3"/>
      <c r="K2" s="45"/>
      <c r="L2" s="1"/>
      <c r="M2" s="1"/>
    </row>
    <row r="3" spans="1:25">
      <c r="A3" s="4"/>
      <c r="B3" s="5"/>
      <c r="C3" s="6" t="s">
        <v>2</v>
      </c>
      <c r="D3" s="7"/>
      <c r="E3" s="7" t="s">
        <v>3</v>
      </c>
      <c r="F3" s="47"/>
      <c r="G3" s="48"/>
      <c r="H3" s="6" t="s">
        <v>2</v>
      </c>
      <c r="I3" s="7"/>
      <c r="J3" s="7" t="s">
        <v>3</v>
      </c>
      <c r="K3" s="47"/>
      <c r="L3" s="5"/>
      <c r="M3" s="68" t="s">
        <v>4</v>
      </c>
      <c r="R3" s="74"/>
      <c r="S3" s="74" t="s">
        <v>5</v>
      </c>
      <c r="T3" s="74"/>
      <c r="U3" s="74" t="s">
        <v>6</v>
      </c>
      <c r="V3" s="74"/>
      <c r="W3" s="74"/>
      <c r="X3" s="74"/>
      <c r="Y3" s="74"/>
    </row>
    <row r="4" spans="1:25">
      <c r="A4" t="s">
        <v>7</v>
      </c>
      <c r="B4" s="8" t="s">
        <v>8</v>
      </c>
      <c r="C4" s="9" t="s">
        <v>9</v>
      </c>
      <c r="D4" s="10" t="s">
        <v>10</v>
      </c>
      <c r="E4" s="10" t="s">
        <v>9</v>
      </c>
      <c r="F4" s="49" t="s">
        <v>10</v>
      </c>
      <c r="G4" s="10"/>
      <c r="H4" s="9" t="s">
        <v>11</v>
      </c>
      <c r="I4" s="10" t="s">
        <v>10</v>
      </c>
      <c r="J4" s="10" t="s">
        <v>11</v>
      </c>
      <c r="K4" s="49" t="s">
        <v>10</v>
      </c>
      <c r="L4" s="38"/>
      <c r="M4" s="69" t="s">
        <v>11</v>
      </c>
      <c r="R4" s="74"/>
      <c r="S4" s="75" t="s">
        <v>11</v>
      </c>
      <c r="T4" s="76" t="s">
        <v>12</v>
      </c>
      <c r="U4" s="74" t="s">
        <v>13</v>
      </c>
      <c r="V4" s="74"/>
      <c r="W4" s="74"/>
      <c r="X4" s="74"/>
      <c r="Y4" s="74" t="s">
        <v>14</v>
      </c>
    </row>
    <row r="5" ht="31.5" spans="1:25">
      <c r="A5" s="11">
        <v>1</v>
      </c>
      <c r="B5" s="12" t="s">
        <v>15</v>
      </c>
      <c r="C5" s="13">
        <v>255</v>
      </c>
      <c r="D5" s="14">
        <f t="shared" ref="D5:D24" si="0">C5/1121</f>
        <v>0.227475468331847</v>
      </c>
      <c r="E5" s="38">
        <v>165</v>
      </c>
      <c r="F5" s="50">
        <f t="shared" ref="F5:F24" si="1">E5/366</f>
        <v>0.450819672131148</v>
      </c>
      <c r="G5" s="51"/>
      <c r="H5" s="52">
        <v>6936.65653068938</v>
      </c>
      <c r="I5" s="14">
        <f t="shared" ref="I5:I24" si="2">H5/23900.4794393</f>
        <v>0.290230852828973</v>
      </c>
      <c r="J5" s="63">
        <v>5381.45167679189</v>
      </c>
      <c r="K5" s="50">
        <f t="shared" ref="K5:K24" si="3">J5/10061.672739</f>
        <v>0.534846622066415</v>
      </c>
      <c r="L5" s="64"/>
      <c r="M5" s="70">
        <v>10945.063673</v>
      </c>
      <c r="R5" s="77" t="s">
        <v>15</v>
      </c>
      <c r="S5" s="74">
        <f>J5+J31+J57+J83</f>
        <v>9990.50260379189</v>
      </c>
      <c r="T5" s="74">
        <f>100*S5/S24</f>
        <v>37.6930685366036</v>
      </c>
      <c r="U5" s="74">
        <f>100*(J5/S5)</f>
        <v>53.8656751337952</v>
      </c>
      <c r="V5" s="74">
        <f>100*(J31/S5)</f>
        <v>8.42554382279539</v>
      </c>
      <c r="W5" s="74">
        <f>100*(J57/S5)</f>
        <v>30.372223604129</v>
      </c>
      <c r="X5" s="74">
        <f>100*(J83/S5)</f>
        <v>7.33655743928044</v>
      </c>
      <c r="Y5" s="74">
        <f>SUM(U5:X5)</f>
        <v>100</v>
      </c>
    </row>
    <row r="6" ht="31.5" spans="1:25">
      <c r="A6" s="15">
        <v>2</v>
      </c>
      <c r="B6" s="16" t="s">
        <v>16</v>
      </c>
      <c r="C6" s="13">
        <v>112</v>
      </c>
      <c r="D6" s="14">
        <f t="shared" si="0"/>
        <v>0.0999107939339875</v>
      </c>
      <c r="E6" s="38">
        <v>72</v>
      </c>
      <c r="F6" s="50">
        <f t="shared" si="1"/>
        <v>0.19672131147541</v>
      </c>
      <c r="G6" s="51"/>
      <c r="H6" s="52">
        <v>2567.35219282786</v>
      </c>
      <c r="I6" s="14">
        <f t="shared" si="2"/>
        <v>0.107418439004463</v>
      </c>
      <c r="J6" s="63">
        <v>1598.61671819644</v>
      </c>
      <c r="K6" s="50">
        <f t="shared" si="3"/>
        <v>0.158881804215322</v>
      </c>
      <c r="L6" s="64"/>
      <c r="M6" s="71" t="s">
        <v>17</v>
      </c>
      <c r="R6" s="78" t="s">
        <v>16</v>
      </c>
      <c r="S6" s="74">
        <f t="shared" ref="S6:S23" si="4">J6+J32+J58+J84</f>
        <v>6841.77177119644</v>
      </c>
      <c r="T6" s="74">
        <f>100*S6/S24</f>
        <v>25.8132530975595</v>
      </c>
      <c r="U6" s="74">
        <f t="shared" ref="U6:U23" si="5">100*(J6/S6)</f>
        <v>23.36553705177</v>
      </c>
      <c r="V6" s="74">
        <f t="shared" ref="V6:V23" si="6">100*(J32/S6)</f>
        <v>25.0407292627419</v>
      </c>
      <c r="W6" s="74">
        <f t="shared" ref="W6:W23" si="7">100*(J58/S6)</f>
        <v>43.7599466793736</v>
      </c>
      <c r="X6" s="74">
        <f t="shared" ref="X6:X23" si="8">100*(J84/S6)</f>
        <v>7.83378700611455</v>
      </c>
      <c r="Y6" s="74">
        <f t="shared" ref="Y6:Y23" si="9">SUM(U6:X6)</f>
        <v>100</v>
      </c>
    </row>
    <row r="7" ht="31.5" spans="1:25">
      <c r="A7" s="15">
        <v>3</v>
      </c>
      <c r="B7" s="17" t="s">
        <v>18</v>
      </c>
      <c r="C7" s="13">
        <v>125</v>
      </c>
      <c r="D7" s="14">
        <f t="shared" si="0"/>
        <v>0.111507582515611</v>
      </c>
      <c r="E7" s="38">
        <v>64</v>
      </c>
      <c r="F7" s="50">
        <f t="shared" si="1"/>
        <v>0.174863387978142</v>
      </c>
      <c r="G7" s="51"/>
      <c r="H7" s="52">
        <v>2416.14086674983</v>
      </c>
      <c r="I7" s="14">
        <f t="shared" si="2"/>
        <v>0.10109173219249</v>
      </c>
      <c r="J7" s="63">
        <v>1513.4891885544</v>
      </c>
      <c r="K7" s="50">
        <f t="shared" si="3"/>
        <v>0.150421229930086</v>
      </c>
      <c r="L7" s="64"/>
      <c r="M7" s="64"/>
      <c r="R7" s="79" t="s">
        <v>18</v>
      </c>
      <c r="S7" s="74">
        <f t="shared" si="4"/>
        <v>6395.6325275544</v>
      </c>
      <c r="T7" s="74">
        <f>100*S7/S24</f>
        <v>24.130018754466</v>
      </c>
      <c r="U7" s="74">
        <f t="shared" si="5"/>
        <v>23.6644175854978</v>
      </c>
      <c r="V7" s="74">
        <f t="shared" si="6"/>
        <v>15.0129881737774</v>
      </c>
      <c r="W7" s="74">
        <f t="shared" si="7"/>
        <v>51.038529855126</v>
      </c>
      <c r="X7" s="74">
        <f t="shared" si="8"/>
        <v>10.2840643855989</v>
      </c>
      <c r="Y7" s="74">
        <f t="shared" si="9"/>
        <v>100</v>
      </c>
    </row>
    <row r="8" spans="1:25">
      <c r="A8" s="15">
        <v>4</v>
      </c>
      <c r="B8" s="18" t="s">
        <v>19</v>
      </c>
      <c r="C8" s="13">
        <v>108</v>
      </c>
      <c r="D8" s="14">
        <f t="shared" si="0"/>
        <v>0.096342551293488</v>
      </c>
      <c r="E8" s="38">
        <v>48</v>
      </c>
      <c r="F8" s="50">
        <f t="shared" si="1"/>
        <v>0.131147540983607</v>
      </c>
      <c r="G8" s="51"/>
      <c r="H8" s="52">
        <v>2378.58271860055</v>
      </c>
      <c r="I8" s="14">
        <f t="shared" si="2"/>
        <v>0.0995202930820459</v>
      </c>
      <c r="J8" s="63">
        <v>879.74421101181</v>
      </c>
      <c r="K8" s="50">
        <f t="shared" si="3"/>
        <v>0.0874351843706701</v>
      </c>
      <c r="L8" s="64"/>
      <c r="M8" s="64"/>
      <c r="R8" s="80" t="s">
        <v>19</v>
      </c>
      <c r="S8" s="74">
        <f t="shared" si="4"/>
        <v>1770.05004191181</v>
      </c>
      <c r="T8" s="74">
        <f>100*S8/S24</f>
        <v>6.67820430952862</v>
      </c>
      <c r="U8" s="74">
        <f t="shared" si="5"/>
        <v>49.701657590517</v>
      </c>
      <c r="V8" s="74">
        <f t="shared" si="6"/>
        <v>5.71528773789551</v>
      </c>
      <c r="W8" s="74">
        <f t="shared" si="7"/>
        <v>37.9577967849044</v>
      </c>
      <c r="X8" s="74">
        <f t="shared" si="8"/>
        <v>6.62525788668312</v>
      </c>
      <c r="Y8" s="74">
        <f t="shared" si="9"/>
        <v>100</v>
      </c>
    </row>
    <row r="9" ht="31.5" spans="1:25">
      <c r="A9" s="15">
        <v>5</v>
      </c>
      <c r="B9" s="19" t="s">
        <v>20</v>
      </c>
      <c r="C9" s="13">
        <v>31</v>
      </c>
      <c r="D9" s="14">
        <f t="shared" si="0"/>
        <v>0.0276538804638715</v>
      </c>
      <c r="E9" s="38">
        <v>8</v>
      </c>
      <c r="F9" s="50">
        <f t="shared" si="1"/>
        <v>0.0218579234972678</v>
      </c>
      <c r="G9" s="51"/>
      <c r="H9" s="52">
        <v>485.744729972466</v>
      </c>
      <c r="I9" s="14">
        <f t="shared" si="2"/>
        <v>0.0203236395824658</v>
      </c>
      <c r="J9" s="63">
        <v>285.89412944585</v>
      </c>
      <c r="K9" s="50">
        <f t="shared" si="3"/>
        <v>0.0284141749450563</v>
      </c>
      <c r="L9" s="64"/>
      <c r="M9" s="64"/>
      <c r="R9" s="81" t="s">
        <v>20</v>
      </c>
      <c r="S9" s="74">
        <f t="shared" si="4"/>
        <v>822.72245524585</v>
      </c>
      <c r="T9" s="74">
        <f>100*S9/S24</f>
        <v>3.10404142034</v>
      </c>
      <c r="U9" s="74">
        <f t="shared" si="5"/>
        <v>34.7497661724108</v>
      </c>
      <c r="V9" s="74">
        <f t="shared" si="6"/>
        <v>3.76055397573349</v>
      </c>
      <c r="W9" s="74">
        <f t="shared" si="7"/>
        <v>56.944392584982</v>
      </c>
      <c r="X9" s="74">
        <f t="shared" si="8"/>
        <v>4.54528726687366</v>
      </c>
      <c r="Y9" s="74">
        <f t="shared" si="9"/>
        <v>100</v>
      </c>
    </row>
    <row r="10" ht="31.5" spans="1:25">
      <c r="A10" s="15">
        <v>6</v>
      </c>
      <c r="B10" s="20" t="s">
        <v>21</v>
      </c>
      <c r="C10" s="13">
        <v>33</v>
      </c>
      <c r="D10" s="14">
        <f t="shared" si="0"/>
        <v>0.0294380017841213</v>
      </c>
      <c r="E10" s="38">
        <v>1</v>
      </c>
      <c r="F10" s="50">
        <f t="shared" si="1"/>
        <v>0.00273224043715847</v>
      </c>
      <c r="G10" s="51"/>
      <c r="H10" s="52">
        <v>976.602911090931</v>
      </c>
      <c r="I10" s="14">
        <f t="shared" si="2"/>
        <v>0.0408612268038893</v>
      </c>
      <c r="J10" s="63">
        <v>138.793672886</v>
      </c>
      <c r="K10" s="50">
        <f t="shared" si="3"/>
        <v>0.0137942940986366</v>
      </c>
      <c r="L10" s="64"/>
      <c r="M10" s="64"/>
      <c r="R10" s="82" t="s">
        <v>21</v>
      </c>
      <c r="S10" s="74">
        <f t="shared" si="4"/>
        <v>138.793672886</v>
      </c>
      <c r="T10" s="74">
        <f>100*S10/S24</f>
        <v>0.523653276718361</v>
      </c>
      <c r="U10" s="74">
        <f t="shared" si="5"/>
        <v>100</v>
      </c>
      <c r="V10" s="74">
        <f t="shared" si="6"/>
        <v>0</v>
      </c>
      <c r="W10" s="74">
        <f t="shared" si="7"/>
        <v>0</v>
      </c>
      <c r="X10" s="74">
        <f t="shared" si="8"/>
        <v>0</v>
      </c>
      <c r="Y10" s="74">
        <f t="shared" si="9"/>
        <v>100</v>
      </c>
    </row>
    <row r="11" ht="31.5" spans="1:25">
      <c r="A11" s="15">
        <v>7</v>
      </c>
      <c r="B11" s="21" t="s">
        <v>22</v>
      </c>
      <c r="C11" s="13">
        <v>56</v>
      </c>
      <c r="D11" s="14">
        <f t="shared" si="0"/>
        <v>0.0499553969669938</v>
      </c>
      <c r="E11" s="38">
        <v>0</v>
      </c>
      <c r="F11" s="50">
        <f t="shared" si="1"/>
        <v>0</v>
      </c>
      <c r="G11" s="51"/>
      <c r="H11" s="52">
        <v>2598.50037498336</v>
      </c>
      <c r="I11" s="14">
        <f t="shared" si="2"/>
        <v>0.108721684080973</v>
      </c>
      <c r="J11" s="63">
        <v>0</v>
      </c>
      <c r="K11" s="50">
        <f t="shared" si="3"/>
        <v>0</v>
      </c>
      <c r="L11" s="64"/>
      <c r="M11" s="64"/>
      <c r="R11" s="83" t="s">
        <v>22</v>
      </c>
      <c r="S11" s="74">
        <f t="shared" si="4"/>
        <v>0</v>
      </c>
      <c r="T11" s="74">
        <f>100*S11/S24</f>
        <v>0</v>
      </c>
      <c r="U11" s="74" t="e">
        <f t="shared" si="5"/>
        <v>#DIV/0!</v>
      </c>
      <c r="V11" s="74" t="e">
        <f t="shared" si="6"/>
        <v>#DIV/0!</v>
      </c>
      <c r="W11" s="74" t="e">
        <f t="shared" si="7"/>
        <v>#DIV/0!</v>
      </c>
      <c r="X11" s="74" t="e">
        <f t="shared" si="8"/>
        <v>#DIV/0!</v>
      </c>
      <c r="Y11" s="74" t="e">
        <f t="shared" si="9"/>
        <v>#DIV/0!</v>
      </c>
    </row>
    <row r="12" ht="31.5" spans="1:30">
      <c r="A12" s="15">
        <v>8</v>
      </c>
      <c r="B12" s="22" t="s">
        <v>23</v>
      </c>
      <c r="C12" s="13">
        <v>48</v>
      </c>
      <c r="D12" s="14">
        <f t="shared" si="0"/>
        <v>0.0428189116859946</v>
      </c>
      <c r="E12" s="38">
        <v>2</v>
      </c>
      <c r="F12" s="50">
        <f t="shared" si="1"/>
        <v>0.00546448087431694</v>
      </c>
      <c r="G12" s="51"/>
      <c r="H12" s="52">
        <v>545.33452520603</v>
      </c>
      <c r="I12" s="14">
        <f t="shared" si="2"/>
        <v>0.0228168864390781</v>
      </c>
      <c r="J12" s="63">
        <v>62.2820102884</v>
      </c>
      <c r="K12" s="50">
        <f t="shared" si="3"/>
        <v>0.00619002544646369</v>
      </c>
      <c r="L12" s="64"/>
      <c r="M12" s="64"/>
      <c r="R12" s="84" t="s">
        <v>23</v>
      </c>
      <c r="S12" s="74">
        <f t="shared" si="4"/>
        <v>117.4686271184</v>
      </c>
      <c r="T12" s="74">
        <f>100*S12/S24</f>
        <v>0.44319622229957</v>
      </c>
      <c r="U12" s="74">
        <f t="shared" si="5"/>
        <v>53.0201227478586</v>
      </c>
      <c r="V12" s="74">
        <f t="shared" si="6"/>
        <v>0</v>
      </c>
      <c r="W12" s="74">
        <f t="shared" si="7"/>
        <v>46.9798772521414</v>
      </c>
      <c r="X12" s="74">
        <f t="shared" si="8"/>
        <v>0</v>
      </c>
      <c r="Y12" s="74">
        <f t="shared" si="9"/>
        <v>100</v>
      </c>
      <c r="AD12">
        <f>SUM(T5:T7)</f>
        <v>87.6363403886291</v>
      </c>
    </row>
    <row r="13" ht="47.25" spans="1:25">
      <c r="A13" s="15">
        <v>9</v>
      </c>
      <c r="B13" s="23" t="s">
        <v>24</v>
      </c>
      <c r="C13" s="13">
        <v>6</v>
      </c>
      <c r="D13" s="14">
        <f t="shared" si="0"/>
        <v>0.00535236396074933</v>
      </c>
      <c r="E13" s="38">
        <v>3</v>
      </c>
      <c r="F13" s="50">
        <f t="shared" si="1"/>
        <v>0.00819672131147541</v>
      </c>
      <c r="G13" s="51"/>
      <c r="H13" s="52">
        <v>177.974207198448</v>
      </c>
      <c r="I13" s="14">
        <f t="shared" si="2"/>
        <v>0.00744647017020931</v>
      </c>
      <c r="J13" s="63">
        <v>85.559725351</v>
      </c>
      <c r="K13" s="50">
        <f t="shared" si="3"/>
        <v>0.00850352894299199</v>
      </c>
      <c r="L13" s="64"/>
      <c r="M13" s="64"/>
      <c r="R13" s="85" t="s">
        <v>24</v>
      </c>
      <c r="S13" s="74">
        <f t="shared" si="4"/>
        <v>180.091567771</v>
      </c>
      <c r="T13" s="74">
        <f>100*S13/S24</f>
        <v>0.679465696178312</v>
      </c>
      <c r="U13" s="74">
        <f t="shared" si="5"/>
        <v>47.5090124484871</v>
      </c>
      <c r="V13" s="74">
        <f t="shared" si="6"/>
        <v>0</v>
      </c>
      <c r="W13" s="74">
        <f t="shared" si="7"/>
        <v>39.3088167848131</v>
      </c>
      <c r="X13" s="74">
        <f t="shared" si="8"/>
        <v>13.1821707666997</v>
      </c>
      <c r="Y13" s="74">
        <f t="shared" si="9"/>
        <v>100</v>
      </c>
    </row>
    <row r="14" ht="31.5" spans="1:25">
      <c r="A14" s="15">
        <v>10</v>
      </c>
      <c r="B14" s="24" t="s">
        <v>25</v>
      </c>
      <c r="C14" s="13">
        <v>16</v>
      </c>
      <c r="D14" s="14">
        <f t="shared" si="0"/>
        <v>0.0142729705619982</v>
      </c>
      <c r="E14" s="38">
        <v>0</v>
      </c>
      <c r="F14" s="50">
        <f t="shared" si="1"/>
        <v>0</v>
      </c>
      <c r="G14" s="51"/>
      <c r="H14" s="52">
        <v>491.834496707045</v>
      </c>
      <c r="I14" s="14">
        <f t="shared" si="2"/>
        <v>0.0205784364266063</v>
      </c>
      <c r="J14" s="63">
        <v>0</v>
      </c>
      <c r="K14" s="50">
        <f t="shared" si="3"/>
        <v>0</v>
      </c>
      <c r="L14" s="64"/>
      <c r="M14" s="64"/>
      <c r="R14" s="86" t="s">
        <v>25</v>
      </c>
      <c r="S14" s="74">
        <f t="shared" si="4"/>
        <v>80.79473851</v>
      </c>
      <c r="T14" s="74">
        <f>100*S14/S24</f>
        <v>0.304829670421037</v>
      </c>
      <c r="U14" s="74">
        <f t="shared" si="5"/>
        <v>0</v>
      </c>
      <c r="V14" s="74">
        <f t="shared" si="6"/>
        <v>0</v>
      </c>
      <c r="W14" s="74">
        <f t="shared" si="7"/>
        <v>100</v>
      </c>
      <c r="X14" s="74">
        <f t="shared" si="8"/>
        <v>0</v>
      </c>
      <c r="Y14" s="74">
        <f t="shared" si="9"/>
        <v>100</v>
      </c>
    </row>
    <row r="15" spans="1:25">
      <c r="A15" s="15">
        <v>11</v>
      </c>
      <c r="B15" s="25" t="s">
        <v>26</v>
      </c>
      <c r="C15" s="13">
        <v>2</v>
      </c>
      <c r="D15" s="14">
        <f t="shared" si="0"/>
        <v>0.00178412132024978</v>
      </c>
      <c r="E15" s="38">
        <v>2</v>
      </c>
      <c r="F15" s="50">
        <f t="shared" si="1"/>
        <v>0.00546448087431694</v>
      </c>
      <c r="G15" s="51"/>
      <c r="H15" s="52">
        <v>133.171193019632</v>
      </c>
      <c r="I15" s="14">
        <f t="shared" si="2"/>
        <v>0.00557190467069275</v>
      </c>
      <c r="J15" s="63">
        <v>108.223912316</v>
      </c>
      <c r="K15" s="50">
        <f t="shared" si="3"/>
        <v>0.0107560556900756</v>
      </c>
      <c r="L15" s="64"/>
      <c r="M15" s="64"/>
      <c r="R15" s="87" t="s">
        <v>26</v>
      </c>
      <c r="S15" s="74">
        <f t="shared" si="4"/>
        <v>108.223912316</v>
      </c>
      <c r="T15" s="74">
        <f>100*S15/S24</f>
        <v>0.408316929188134</v>
      </c>
      <c r="U15" s="74">
        <f t="shared" si="5"/>
        <v>100</v>
      </c>
      <c r="V15" s="74">
        <f t="shared" si="6"/>
        <v>0</v>
      </c>
      <c r="W15" s="74">
        <f t="shared" si="7"/>
        <v>0</v>
      </c>
      <c r="X15" s="74">
        <f t="shared" si="8"/>
        <v>0</v>
      </c>
      <c r="Y15" s="74">
        <f t="shared" si="9"/>
        <v>100</v>
      </c>
    </row>
    <row r="16" ht="31.5" spans="1:25">
      <c r="A16" s="15">
        <v>12</v>
      </c>
      <c r="B16" s="26" t="s">
        <v>27</v>
      </c>
      <c r="C16" s="13">
        <v>291</v>
      </c>
      <c r="D16" s="14">
        <f t="shared" si="0"/>
        <v>0.259589652096343</v>
      </c>
      <c r="E16" s="38">
        <v>1</v>
      </c>
      <c r="F16" s="50">
        <f t="shared" si="1"/>
        <v>0.00273224043715847</v>
      </c>
      <c r="G16" s="51"/>
      <c r="H16" s="52">
        <v>2891.26885650605</v>
      </c>
      <c r="I16" s="14">
        <f t="shared" si="2"/>
        <v>0.120971165614021</v>
      </c>
      <c r="J16" s="63">
        <v>7.61749435338</v>
      </c>
      <c r="K16" s="50">
        <f t="shared" si="3"/>
        <v>0.000757080313679242</v>
      </c>
      <c r="L16" s="64"/>
      <c r="M16" s="64"/>
      <c r="R16" s="88" t="s">
        <v>27</v>
      </c>
      <c r="S16" s="74">
        <f t="shared" si="4"/>
        <v>37.72550035338</v>
      </c>
      <c r="T16" s="74">
        <f>100*S16/S24</f>
        <v>0.142334167437973</v>
      </c>
      <c r="U16" s="74">
        <f t="shared" si="5"/>
        <v>20.1918974752511</v>
      </c>
      <c r="V16" s="74">
        <f t="shared" si="6"/>
        <v>79.8081025247488</v>
      </c>
      <c r="W16" s="74">
        <f t="shared" si="7"/>
        <v>0</v>
      </c>
      <c r="X16" s="74">
        <f t="shared" si="8"/>
        <v>0</v>
      </c>
      <c r="Y16" s="74">
        <f t="shared" si="9"/>
        <v>100</v>
      </c>
    </row>
    <row r="17" ht="31.5" spans="1:25">
      <c r="A17" s="15">
        <v>13</v>
      </c>
      <c r="B17" s="27" t="s">
        <v>28</v>
      </c>
      <c r="C17" s="13">
        <v>7</v>
      </c>
      <c r="D17" s="14">
        <f t="shared" si="0"/>
        <v>0.00624442462087422</v>
      </c>
      <c r="E17" s="38">
        <v>0</v>
      </c>
      <c r="F17" s="50">
        <f t="shared" si="1"/>
        <v>0</v>
      </c>
      <c r="G17" s="51"/>
      <c r="H17" s="52">
        <v>108.378599745923</v>
      </c>
      <c r="I17" s="14">
        <f t="shared" si="2"/>
        <v>0.00453457848078619</v>
      </c>
      <c r="J17" s="63">
        <v>0</v>
      </c>
      <c r="K17" s="50">
        <f t="shared" si="3"/>
        <v>0</v>
      </c>
      <c r="L17" s="64"/>
      <c r="M17" s="64"/>
      <c r="R17" s="89" t="s">
        <v>28</v>
      </c>
      <c r="S17" s="74">
        <f t="shared" si="4"/>
        <v>0</v>
      </c>
      <c r="T17" s="74">
        <f>100*S17/S24</f>
        <v>0</v>
      </c>
      <c r="U17" s="74" t="e">
        <f t="shared" si="5"/>
        <v>#DIV/0!</v>
      </c>
      <c r="V17" s="74" t="e">
        <f t="shared" si="6"/>
        <v>#DIV/0!</v>
      </c>
      <c r="W17" s="74" t="e">
        <f t="shared" si="7"/>
        <v>#DIV/0!</v>
      </c>
      <c r="X17" s="74" t="e">
        <f t="shared" si="8"/>
        <v>#DIV/0!</v>
      </c>
      <c r="Y17" s="74" t="e">
        <f t="shared" si="9"/>
        <v>#DIV/0!</v>
      </c>
    </row>
    <row r="18" ht="31.5" spans="1:25">
      <c r="A18" s="15">
        <v>15</v>
      </c>
      <c r="B18" s="28" t="s">
        <v>29</v>
      </c>
      <c r="C18" s="13">
        <v>0</v>
      </c>
      <c r="D18" s="14">
        <f t="shared" si="0"/>
        <v>0</v>
      </c>
      <c r="E18" s="38">
        <v>0</v>
      </c>
      <c r="F18" s="50">
        <f t="shared" si="1"/>
        <v>0</v>
      </c>
      <c r="G18" s="51"/>
      <c r="H18" s="52">
        <v>0</v>
      </c>
      <c r="I18" s="14">
        <f t="shared" si="2"/>
        <v>0</v>
      </c>
      <c r="J18" s="63">
        <v>0</v>
      </c>
      <c r="K18" s="50">
        <f t="shared" si="3"/>
        <v>0</v>
      </c>
      <c r="L18" s="64"/>
      <c r="M18" s="64"/>
      <c r="R18" s="90" t="s">
        <v>29</v>
      </c>
      <c r="S18" s="74">
        <f t="shared" si="4"/>
        <v>0</v>
      </c>
      <c r="T18" s="74">
        <f>100*S18/S24</f>
        <v>0</v>
      </c>
      <c r="U18" s="74" t="e">
        <f t="shared" si="5"/>
        <v>#DIV/0!</v>
      </c>
      <c r="V18" s="74" t="e">
        <f t="shared" si="6"/>
        <v>#DIV/0!</v>
      </c>
      <c r="W18" s="74" t="e">
        <f t="shared" si="7"/>
        <v>#DIV/0!</v>
      </c>
      <c r="X18" s="74" t="e">
        <f t="shared" si="8"/>
        <v>#DIV/0!</v>
      </c>
      <c r="Y18" s="74" t="e">
        <f t="shared" si="9"/>
        <v>#DIV/0!</v>
      </c>
    </row>
    <row r="19" ht="31.5" spans="1:25">
      <c r="A19" s="15">
        <v>16</v>
      </c>
      <c r="B19" s="29" t="s">
        <v>30</v>
      </c>
      <c r="C19" s="13">
        <v>3</v>
      </c>
      <c r="D19" s="14">
        <f t="shared" si="0"/>
        <v>0.00267618198037467</v>
      </c>
      <c r="E19" s="38">
        <v>0</v>
      </c>
      <c r="F19" s="50">
        <f t="shared" si="1"/>
        <v>0</v>
      </c>
      <c r="G19" s="51"/>
      <c r="H19" s="52">
        <v>250.558420462031</v>
      </c>
      <c r="I19" s="14">
        <f t="shared" si="2"/>
        <v>0.0104834056194719</v>
      </c>
      <c r="J19" s="63">
        <v>0</v>
      </c>
      <c r="K19" s="50">
        <f t="shared" si="3"/>
        <v>0</v>
      </c>
      <c r="L19" s="64"/>
      <c r="M19" s="64"/>
      <c r="R19" s="91" t="s">
        <v>30</v>
      </c>
      <c r="S19" s="74">
        <f t="shared" si="4"/>
        <v>0</v>
      </c>
      <c r="T19" s="74">
        <f>100*S19/S24</f>
        <v>0</v>
      </c>
      <c r="U19" s="74" t="e">
        <f t="shared" si="5"/>
        <v>#DIV/0!</v>
      </c>
      <c r="V19" s="74" t="e">
        <f t="shared" si="6"/>
        <v>#DIV/0!</v>
      </c>
      <c r="W19" s="74" t="e">
        <f t="shared" si="7"/>
        <v>#DIV/0!</v>
      </c>
      <c r="X19" s="74" t="e">
        <f t="shared" si="8"/>
        <v>#DIV/0!</v>
      </c>
      <c r="Y19" s="74" t="e">
        <f t="shared" si="9"/>
        <v>#DIV/0!</v>
      </c>
    </row>
    <row r="20" ht="47.25" spans="1:25">
      <c r="A20" s="15">
        <v>17</v>
      </c>
      <c r="B20" s="30" t="s">
        <v>31</v>
      </c>
      <c r="C20" s="13">
        <v>2</v>
      </c>
      <c r="D20" s="14">
        <f t="shared" si="0"/>
        <v>0.00178412132024978</v>
      </c>
      <c r="E20" s="38">
        <v>0</v>
      </c>
      <c r="F20" s="50">
        <f t="shared" si="1"/>
        <v>0</v>
      </c>
      <c r="G20" s="51"/>
      <c r="H20" s="52">
        <v>111.620954209133</v>
      </c>
      <c r="I20" s="14">
        <f t="shared" si="2"/>
        <v>0.00467023912606508</v>
      </c>
      <c r="J20" s="63">
        <v>0</v>
      </c>
      <c r="K20" s="50">
        <f t="shared" si="3"/>
        <v>0</v>
      </c>
      <c r="L20" s="64"/>
      <c r="M20" s="64"/>
      <c r="R20" s="92" t="s">
        <v>31</v>
      </c>
      <c r="S20" s="74">
        <f t="shared" si="4"/>
        <v>0</v>
      </c>
      <c r="T20" s="74">
        <f>100*S20/S24</f>
        <v>0</v>
      </c>
      <c r="U20" s="74" t="e">
        <f t="shared" si="5"/>
        <v>#DIV/0!</v>
      </c>
      <c r="V20" s="74" t="e">
        <f t="shared" si="6"/>
        <v>#DIV/0!</v>
      </c>
      <c r="W20" s="74" t="e">
        <f t="shared" si="7"/>
        <v>#DIV/0!</v>
      </c>
      <c r="X20" s="74" t="e">
        <f t="shared" si="8"/>
        <v>#DIV/0!</v>
      </c>
      <c r="Y20" s="74" t="e">
        <f t="shared" si="9"/>
        <v>#DIV/0!</v>
      </c>
    </row>
    <row r="21" spans="1:25">
      <c r="A21" s="15">
        <v>18</v>
      </c>
      <c r="B21" s="31" t="s">
        <v>32</v>
      </c>
      <c r="C21" s="13">
        <v>11</v>
      </c>
      <c r="D21" s="14">
        <f t="shared" si="0"/>
        <v>0.00981266726137377</v>
      </c>
      <c r="E21" s="38">
        <v>0</v>
      </c>
      <c r="F21" s="50">
        <f t="shared" si="1"/>
        <v>0</v>
      </c>
      <c r="G21" s="51"/>
      <c r="H21" s="52">
        <v>412.308777729163</v>
      </c>
      <c r="I21" s="14">
        <f t="shared" si="2"/>
        <v>0.017251067233873</v>
      </c>
      <c r="J21" s="63">
        <v>0</v>
      </c>
      <c r="K21" s="50">
        <f t="shared" si="3"/>
        <v>0</v>
      </c>
      <c r="L21" s="64"/>
      <c r="M21" s="64"/>
      <c r="R21" s="93" t="s">
        <v>32</v>
      </c>
      <c r="S21" s="74">
        <f t="shared" si="4"/>
        <v>21.102634</v>
      </c>
      <c r="T21" s="74">
        <f>100*S21/S24</f>
        <v>0.0796179192589329</v>
      </c>
      <c r="U21" s="74">
        <f t="shared" si="5"/>
        <v>0</v>
      </c>
      <c r="V21" s="74">
        <f t="shared" si="6"/>
        <v>0</v>
      </c>
      <c r="W21" s="74">
        <f t="shared" si="7"/>
        <v>0</v>
      </c>
      <c r="X21" s="74">
        <f t="shared" si="8"/>
        <v>100</v>
      </c>
      <c r="Y21" s="74">
        <f t="shared" si="9"/>
        <v>100</v>
      </c>
    </row>
    <row r="22" spans="1:25">
      <c r="A22" s="15">
        <v>19</v>
      </c>
      <c r="B22" s="32" t="s">
        <v>33</v>
      </c>
      <c r="C22" s="13">
        <v>13</v>
      </c>
      <c r="D22" s="14">
        <f t="shared" si="0"/>
        <v>0.0115967885816235</v>
      </c>
      <c r="E22" s="38">
        <v>0</v>
      </c>
      <c r="F22" s="50">
        <f t="shared" si="1"/>
        <v>0</v>
      </c>
      <c r="G22" s="51"/>
      <c r="H22" s="52">
        <v>357.049592738542</v>
      </c>
      <c r="I22" s="14">
        <f t="shared" si="2"/>
        <v>0.0149390138237746</v>
      </c>
      <c r="J22" s="63">
        <v>0</v>
      </c>
      <c r="K22" s="50">
        <f t="shared" si="3"/>
        <v>0</v>
      </c>
      <c r="L22" s="64"/>
      <c r="M22" s="64"/>
      <c r="R22" s="94" t="s">
        <v>33</v>
      </c>
      <c r="S22" s="74">
        <f t="shared" si="4"/>
        <v>0</v>
      </c>
      <c r="T22" s="74">
        <f>100*S22/S24</f>
        <v>0</v>
      </c>
      <c r="U22" s="74" t="e">
        <f t="shared" si="5"/>
        <v>#DIV/0!</v>
      </c>
      <c r="V22" s="74" t="e">
        <f t="shared" si="6"/>
        <v>#DIV/0!</v>
      </c>
      <c r="W22" s="74" t="e">
        <f t="shared" si="7"/>
        <v>#DIV/0!</v>
      </c>
      <c r="X22" s="74" t="e">
        <f t="shared" si="8"/>
        <v>#DIV/0!</v>
      </c>
      <c r="Y22" s="74" t="e">
        <f t="shared" si="9"/>
        <v>#DIV/0!</v>
      </c>
    </row>
    <row r="23" ht="31.5" spans="1:25">
      <c r="A23" s="33">
        <v>21</v>
      </c>
      <c r="B23" s="34" t="s">
        <v>34</v>
      </c>
      <c r="C23" s="13">
        <v>2</v>
      </c>
      <c r="D23" s="14">
        <f t="shared" si="0"/>
        <v>0.00178412132024978</v>
      </c>
      <c r="E23" s="38">
        <v>0</v>
      </c>
      <c r="F23" s="50">
        <f t="shared" si="1"/>
        <v>0</v>
      </c>
      <c r="G23" s="51"/>
      <c r="H23" s="52">
        <v>61.3994908620033</v>
      </c>
      <c r="I23" s="14">
        <f t="shared" si="2"/>
        <v>0.00256896482005474</v>
      </c>
      <c r="J23" s="63">
        <v>0</v>
      </c>
      <c r="K23" s="65">
        <f t="shared" si="3"/>
        <v>0</v>
      </c>
      <c r="L23" s="64"/>
      <c r="M23" s="64"/>
      <c r="R23" s="95" t="s">
        <v>34</v>
      </c>
      <c r="S23" s="74">
        <f t="shared" si="4"/>
        <v>0</v>
      </c>
      <c r="T23" s="74">
        <f>100*S23/S24</f>
        <v>0</v>
      </c>
      <c r="U23" s="74" t="e">
        <f t="shared" si="5"/>
        <v>#DIV/0!</v>
      </c>
      <c r="V23" s="74" t="e">
        <f t="shared" si="6"/>
        <v>#DIV/0!</v>
      </c>
      <c r="W23" s="74" t="e">
        <f t="shared" si="7"/>
        <v>#DIV/0!</v>
      </c>
      <c r="X23" s="74" t="e">
        <f t="shared" si="8"/>
        <v>#DIV/0!</v>
      </c>
      <c r="Y23" s="74" t="e">
        <f t="shared" si="9"/>
        <v>#DIV/0!</v>
      </c>
    </row>
    <row r="24" spans="2:25">
      <c r="B24" s="35" t="s">
        <v>35</v>
      </c>
      <c r="C24" s="36">
        <f>SUM(C5:C23)</f>
        <v>1121</v>
      </c>
      <c r="D24" s="37">
        <f t="shared" si="0"/>
        <v>1</v>
      </c>
      <c r="E24" s="53">
        <f>SUM(E5:E23)</f>
        <v>366</v>
      </c>
      <c r="F24" s="54">
        <f t="shared" si="1"/>
        <v>1</v>
      </c>
      <c r="G24" s="55"/>
      <c r="H24" s="56">
        <f>SUM(H5:H23)</f>
        <v>23900.4794392984</v>
      </c>
      <c r="I24" s="37">
        <f t="shared" si="2"/>
        <v>0.999999999999932</v>
      </c>
      <c r="J24" s="66">
        <f>SUM(J5:J23)</f>
        <v>10061.6727391952</v>
      </c>
      <c r="K24" s="54">
        <f t="shared" si="3"/>
        <v>1.0000000000194</v>
      </c>
      <c r="L24" s="64"/>
      <c r="M24" s="64"/>
      <c r="R24" s="74" t="s">
        <v>36</v>
      </c>
      <c r="S24" s="74">
        <f>SUM(S5:S23)</f>
        <v>26504.8800526552</v>
      </c>
      <c r="T24" s="74">
        <f>SUM(T5:T23)</f>
        <v>100</v>
      </c>
      <c r="U24" s="74"/>
      <c r="V24" s="74"/>
      <c r="W24" s="74"/>
      <c r="X24" s="74"/>
      <c r="Y24" s="74"/>
    </row>
    <row r="25" spans="2:13">
      <c r="B25" s="1"/>
      <c r="C25" s="38"/>
      <c r="D25" s="38"/>
      <c r="E25" s="38"/>
      <c r="F25" s="38"/>
      <c r="G25" s="38"/>
      <c r="H25" s="57" t="s">
        <v>37</v>
      </c>
      <c r="I25" s="67"/>
      <c r="J25" s="57" t="s">
        <v>38</v>
      </c>
      <c r="K25" s="38"/>
      <c r="L25" s="64"/>
      <c r="M25" s="64"/>
    </row>
    <row r="28" spans="2:13">
      <c r="B28" s="1"/>
      <c r="C28" s="39" t="s">
        <v>0</v>
      </c>
      <c r="D28" s="40"/>
      <c r="E28" s="40"/>
      <c r="F28" s="58"/>
      <c r="G28" s="46"/>
      <c r="H28" s="39" t="s">
        <v>1</v>
      </c>
      <c r="I28" s="40"/>
      <c r="J28" s="40"/>
      <c r="K28" s="58"/>
      <c r="L28" s="1"/>
      <c r="M28" s="1"/>
    </row>
    <row r="29" spans="1:13">
      <c r="A29" s="4"/>
      <c r="B29" s="5"/>
      <c r="C29" s="41" t="s">
        <v>39</v>
      </c>
      <c r="D29" s="42"/>
      <c r="E29" s="42" t="s">
        <v>40</v>
      </c>
      <c r="F29" s="59"/>
      <c r="G29" s="60"/>
      <c r="H29" s="41" t="s">
        <v>39</v>
      </c>
      <c r="I29" s="42"/>
      <c r="J29" s="42" t="s">
        <v>40</v>
      </c>
      <c r="K29" s="59"/>
      <c r="L29" s="5"/>
      <c r="M29" s="72" t="s">
        <v>4</v>
      </c>
    </row>
    <row r="30" spans="1:13">
      <c r="A30" t="s">
        <v>7</v>
      </c>
      <c r="B30" s="8" t="s">
        <v>8</v>
      </c>
      <c r="C30" s="9" t="s">
        <v>9</v>
      </c>
      <c r="D30" s="10" t="s">
        <v>10</v>
      </c>
      <c r="E30" s="10" t="s">
        <v>9</v>
      </c>
      <c r="F30" s="49" t="s">
        <v>10</v>
      </c>
      <c r="G30" s="10"/>
      <c r="H30" s="9" t="s">
        <v>41</v>
      </c>
      <c r="I30" s="10" t="s">
        <v>10</v>
      </c>
      <c r="J30" s="10" t="s">
        <v>41</v>
      </c>
      <c r="K30" s="49" t="s">
        <v>10</v>
      </c>
      <c r="L30" s="38"/>
      <c r="M30" s="69" t="s">
        <v>41</v>
      </c>
    </row>
    <row r="31" spans="1:13">
      <c r="A31" s="11">
        <v>1</v>
      </c>
      <c r="B31" s="12" t="s">
        <v>15</v>
      </c>
      <c r="C31" s="13">
        <v>357</v>
      </c>
      <c r="D31" s="14">
        <f t="shared" ref="D31:D50" si="10">C31/1860</f>
        <v>0.191935483870968</v>
      </c>
      <c r="E31" s="38">
        <v>58</v>
      </c>
      <c r="F31" s="50">
        <f t="shared" ref="F31:F50" si="11">E31/201</f>
        <v>0.288557213930348</v>
      </c>
      <c r="G31" s="51"/>
      <c r="H31" s="52">
        <v>4080.938533</v>
      </c>
      <c r="I31" s="14">
        <f t="shared" ref="I31:I50" si="12">H31/32277.471305</f>
        <v>0.126433031089639</v>
      </c>
      <c r="J31" s="63">
        <v>841.754175</v>
      </c>
      <c r="K31" s="50">
        <f t="shared" ref="K31:K50" si="13">J31/3677.369657</f>
        <v>0.228901158576128</v>
      </c>
      <c r="L31" s="64"/>
      <c r="M31" s="70">
        <v>3980.953462</v>
      </c>
    </row>
    <row r="32" spans="1:13">
      <c r="A32" s="15">
        <v>2</v>
      </c>
      <c r="B32" s="16" t="s">
        <v>16</v>
      </c>
      <c r="C32" s="13">
        <v>799</v>
      </c>
      <c r="D32" s="14">
        <f t="shared" si="10"/>
        <v>0.429569892473118</v>
      </c>
      <c r="E32" s="38">
        <v>87</v>
      </c>
      <c r="F32" s="50">
        <f t="shared" si="11"/>
        <v>0.432835820895522</v>
      </c>
      <c r="G32" s="51"/>
      <c r="H32" s="52">
        <v>17268.83327</v>
      </c>
      <c r="I32" s="14">
        <f t="shared" si="12"/>
        <v>0.535011962579762</v>
      </c>
      <c r="J32" s="63">
        <v>1713.229546</v>
      </c>
      <c r="K32" s="50">
        <f t="shared" si="13"/>
        <v>0.465884505991615</v>
      </c>
      <c r="L32" s="64"/>
      <c r="M32" s="71" t="s">
        <v>42</v>
      </c>
    </row>
    <row r="33" spans="1:13">
      <c r="A33" s="15">
        <v>3</v>
      </c>
      <c r="B33" s="17" t="s">
        <v>18</v>
      </c>
      <c r="C33" s="13">
        <v>284</v>
      </c>
      <c r="D33" s="14">
        <f t="shared" si="10"/>
        <v>0.152688172043011</v>
      </c>
      <c r="E33" s="38">
        <v>44</v>
      </c>
      <c r="F33" s="50">
        <f t="shared" si="11"/>
        <v>0.218905472636816</v>
      </c>
      <c r="G33" s="51"/>
      <c r="H33" s="52">
        <v>4603.486358</v>
      </c>
      <c r="I33" s="14">
        <f t="shared" si="12"/>
        <v>0.142622274046818</v>
      </c>
      <c r="J33" s="63">
        <v>960.175555</v>
      </c>
      <c r="K33" s="50">
        <f t="shared" si="13"/>
        <v>0.261103898862132</v>
      </c>
      <c r="L33" s="64"/>
      <c r="M33" s="64"/>
    </row>
    <row r="34" spans="1:13">
      <c r="A34" s="15">
        <v>4</v>
      </c>
      <c r="B34" s="18" t="s">
        <v>19</v>
      </c>
      <c r="C34" s="13">
        <v>268</v>
      </c>
      <c r="D34" s="14">
        <f t="shared" si="10"/>
        <v>0.144086021505376</v>
      </c>
      <c r="E34" s="38">
        <v>7</v>
      </c>
      <c r="F34" s="50">
        <f t="shared" si="11"/>
        <v>0.0348258706467662</v>
      </c>
      <c r="G34" s="51"/>
      <c r="H34" s="52">
        <v>3077.777945</v>
      </c>
      <c r="I34" s="14">
        <f t="shared" si="12"/>
        <v>0.0953537504817867</v>
      </c>
      <c r="J34" s="63">
        <v>101.163453</v>
      </c>
      <c r="K34" s="50">
        <f t="shared" si="13"/>
        <v>0.02750973180176</v>
      </c>
      <c r="L34" s="64"/>
      <c r="M34" s="64"/>
    </row>
    <row r="35" spans="1:13">
      <c r="A35" s="15">
        <v>5</v>
      </c>
      <c r="B35" s="19" t="s">
        <v>20</v>
      </c>
      <c r="C35" s="13">
        <v>53</v>
      </c>
      <c r="D35" s="14">
        <f t="shared" si="10"/>
        <v>0.028494623655914</v>
      </c>
      <c r="E35" s="38">
        <v>2</v>
      </c>
      <c r="F35" s="50">
        <f t="shared" si="11"/>
        <v>0.00995024875621891</v>
      </c>
      <c r="G35" s="51"/>
      <c r="H35" s="52">
        <v>449.5176448</v>
      </c>
      <c r="I35" s="14">
        <f t="shared" si="12"/>
        <v>0.0139266685593914</v>
      </c>
      <c r="J35" s="63">
        <v>30.938922</v>
      </c>
      <c r="K35" s="50">
        <f t="shared" si="13"/>
        <v>0.00841332933204218</v>
      </c>
      <c r="L35" s="64"/>
      <c r="M35" s="64"/>
    </row>
    <row r="36" spans="1:13">
      <c r="A36" s="15">
        <v>6</v>
      </c>
      <c r="B36" s="20" t="s">
        <v>21</v>
      </c>
      <c r="C36" s="13">
        <v>8</v>
      </c>
      <c r="D36" s="14">
        <f t="shared" si="10"/>
        <v>0.0043010752688172</v>
      </c>
      <c r="E36" s="38">
        <v>0</v>
      </c>
      <c r="F36" s="50">
        <f t="shared" si="11"/>
        <v>0</v>
      </c>
      <c r="G36" s="51"/>
      <c r="H36" s="52">
        <v>465.4875007</v>
      </c>
      <c r="I36" s="14">
        <f t="shared" si="12"/>
        <v>0.0144214364347647</v>
      </c>
      <c r="J36" s="63">
        <v>0</v>
      </c>
      <c r="K36" s="50">
        <f t="shared" si="13"/>
        <v>0</v>
      </c>
      <c r="L36" s="64"/>
      <c r="M36" s="64"/>
    </row>
    <row r="37" spans="1:13">
      <c r="A37" s="15">
        <v>7</v>
      </c>
      <c r="B37" s="21" t="s">
        <v>22</v>
      </c>
      <c r="C37" s="13">
        <v>5</v>
      </c>
      <c r="D37" s="14">
        <f t="shared" si="10"/>
        <v>0.00268817204301075</v>
      </c>
      <c r="E37" s="38">
        <v>0</v>
      </c>
      <c r="F37" s="50">
        <f t="shared" si="11"/>
        <v>0</v>
      </c>
      <c r="G37" s="51"/>
      <c r="H37" s="52">
        <v>628.7284891</v>
      </c>
      <c r="I37" s="14">
        <f t="shared" si="12"/>
        <v>0.0194788644735812</v>
      </c>
      <c r="J37" s="63">
        <v>0</v>
      </c>
      <c r="K37" s="50">
        <f t="shared" si="13"/>
        <v>0</v>
      </c>
      <c r="L37" s="64"/>
      <c r="M37" s="64"/>
    </row>
    <row r="38" spans="1:13">
      <c r="A38" s="15">
        <v>8</v>
      </c>
      <c r="B38" s="22" t="s">
        <v>23</v>
      </c>
      <c r="C38" s="13">
        <v>35</v>
      </c>
      <c r="D38" s="14">
        <f t="shared" si="10"/>
        <v>0.0188172043010753</v>
      </c>
      <c r="E38" s="38">
        <v>0</v>
      </c>
      <c r="F38" s="50">
        <f t="shared" si="11"/>
        <v>0</v>
      </c>
      <c r="G38" s="51"/>
      <c r="H38" s="52">
        <v>631.7109053</v>
      </c>
      <c r="I38" s="14">
        <f t="shared" si="12"/>
        <v>0.0195712637873879</v>
      </c>
      <c r="J38" s="63">
        <v>0</v>
      </c>
      <c r="K38" s="50">
        <f t="shared" si="13"/>
        <v>0</v>
      </c>
      <c r="L38" s="64"/>
      <c r="M38" s="64"/>
    </row>
    <row r="39" spans="1:13">
      <c r="A39" s="15">
        <v>9</v>
      </c>
      <c r="B39" s="23" t="s">
        <v>24</v>
      </c>
      <c r="C39" s="13">
        <v>7</v>
      </c>
      <c r="D39" s="14">
        <f t="shared" si="10"/>
        <v>0.00376344086021505</v>
      </c>
      <c r="E39" s="38">
        <v>0</v>
      </c>
      <c r="F39" s="50">
        <f t="shared" si="11"/>
        <v>0</v>
      </c>
      <c r="G39" s="51"/>
      <c r="H39" s="52">
        <v>358.4857169</v>
      </c>
      <c r="I39" s="14">
        <f t="shared" si="12"/>
        <v>0.0111063755122747</v>
      </c>
      <c r="J39" s="63">
        <v>0</v>
      </c>
      <c r="K39" s="50">
        <f t="shared" si="13"/>
        <v>0</v>
      </c>
      <c r="L39" s="64"/>
      <c r="M39" s="64"/>
    </row>
    <row r="40" spans="1:13">
      <c r="A40" s="15">
        <v>10</v>
      </c>
      <c r="B40" s="24" t="s">
        <v>25</v>
      </c>
      <c r="C40" s="13">
        <v>23</v>
      </c>
      <c r="D40" s="14">
        <f t="shared" si="10"/>
        <v>0.0123655913978495</v>
      </c>
      <c r="E40" s="38">
        <v>0</v>
      </c>
      <c r="F40" s="50">
        <f t="shared" si="11"/>
        <v>0</v>
      </c>
      <c r="G40" s="51"/>
      <c r="H40" s="52">
        <v>309.129034</v>
      </c>
      <c r="I40" s="14">
        <f t="shared" si="12"/>
        <v>0.00957723828731632</v>
      </c>
      <c r="J40" s="63">
        <v>0</v>
      </c>
      <c r="K40" s="50">
        <f t="shared" si="13"/>
        <v>0</v>
      </c>
      <c r="L40" s="64"/>
      <c r="M40" s="64"/>
    </row>
    <row r="41" spans="1:13">
      <c r="A41" s="15">
        <v>11</v>
      </c>
      <c r="B41" s="25" t="s">
        <v>26</v>
      </c>
      <c r="C41" s="13">
        <v>0</v>
      </c>
      <c r="D41" s="14">
        <f t="shared" si="10"/>
        <v>0</v>
      </c>
      <c r="E41" s="38">
        <v>0</v>
      </c>
      <c r="F41" s="50">
        <f t="shared" si="11"/>
        <v>0</v>
      </c>
      <c r="G41" s="51"/>
      <c r="H41" s="52">
        <v>0</v>
      </c>
      <c r="I41" s="14">
        <f t="shared" si="12"/>
        <v>0</v>
      </c>
      <c r="J41" s="63">
        <v>0</v>
      </c>
      <c r="K41" s="50">
        <f t="shared" si="13"/>
        <v>0</v>
      </c>
      <c r="L41" s="64"/>
      <c r="M41" s="64"/>
    </row>
    <row r="42" spans="1:13">
      <c r="A42" s="15">
        <v>12</v>
      </c>
      <c r="B42" s="26" t="s">
        <v>27</v>
      </c>
      <c r="C42" s="13">
        <v>5</v>
      </c>
      <c r="D42" s="14">
        <f t="shared" si="10"/>
        <v>0.00268817204301075</v>
      </c>
      <c r="E42" s="38">
        <v>3</v>
      </c>
      <c r="F42" s="50">
        <f t="shared" si="11"/>
        <v>0.0149253731343284</v>
      </c>
      <c r="G42" s="51"/>
      <c r="H42" s="52">
        <v>52.68673179</v>
      </c>
      <c r="I42" s="14">
        <f t="shared" si="12"/>
        <v>0.00163230667272992</v>
      </c>
      <c r="J42" s="63">
        <v>30.108006</v>
      </c>
      <c r="K42" s="50">
        <f t="shared" si="13"/>
        <v>0.00818737543632264</v>
      </c>
      <c r="L42" s="64"/>
      <c r="M42" s="64"/>
    </row>
    <row r="43" spans="1:13">
      <c r="A43" s="15">
        <v>13</v>
      </c>
      <c r="B43" s="27" t="s">
        <v>28</v>
      </c>
      <c r="C43" s="13">
        <v>2</v>
      </c>
      <c r="D43" s="14">
        <f t="shared" si="10"/>
        <v>0.0010752688172043</v>
      </c>
      <c r="E43" s="38">
        <v>0</v>
      </c>
      <c r="F43" s="50">
        <f t="shared" si="11"/>
        <v>0</v>
      </c>
      <c r="G43" s="51"/>
      <c r="H43" s="52">
        <v>41.40360516</v>
      </c>
      <c r="I43" s="14">
        <f t="shared" si="12"/>
        <v>0.00128274005013479</v>
      </c>
      <c r="J43" s="63">
        <v>0</v>
      </c>
      <c r="K43" s="50">
        <f t="shared" si="13"/>
        <v>0</v>
      </c>
      <c r="L43" s="64"/>
      <c r="M43" s="64"/>
    </row>
    <row r="44" spans="1:13">
      <c r="A44" s="15">
        <v>15</v>
      </c>
      <c r="B44" s="28" t="s">
        <v>29</v>
      </c>
      <c r="C44" s="13">
        <v>1</v>
      </c>
      <c r="D44" s="14">
        <f t="shared" si="10"/>
        <v>0.000537634408602151</v>
      </c>
      <c r="E44" s="38">
        <v>0</v>
      </c>
      <c r="F44" s="50">
        <f t="shared" si="11"/>
        <v>0</v>
      </c>
      <c r="G44" s="51"/>
      <c r="H44" s="52">
        <v>46.83064504</v>
      </c>
      <c r="I44" s="14">
        <f t="shared" si="12"/>
        <v>0.00145087713338763</v>
      </c>
      <c r="J44" s="63">
        <v>0</v>
      </c>
      <c r="K44" s="50">
        <f t="shared" si="13"/>
        <v>0</v>
      </c>
      <c r="L44" s="64"/>
      <c r="M44" s="64"/>
    </row>
    <row r="45" spans="1:13">
      <c r="A45" s="15">
        <v>16</v>
      </c>
      <c r="B45" s="29" t="s">
        <v>30</v>
      </c>
      <c r="C45" s="13">
        <v>1</v>
      </c>
      <c r="D45" s="14">
        <f t="shared" si="10"/>
        <v>0.000537634408602151</v>
      </c>
      <c r="E45" s="38">
        <v>0</v>
      </c>
      <c r="F45" s="50">
        <f t="shared" si="11"/>
        <v>0</v>
      </c>
      <c r="G45" s="51"/>
      <c r="H45" s="52">
        <v>0</v>
      </c>
      <c r="I45" s="14">
        <f t="shared" si="12"/>
        <v>0</v>
      </c>
      <c r="J45" s="63">
        <v>0</v>
      </c>
      <c r="K45" s="50">
        <f t="shared" si="13"/>
        <v>0</v>
      </c>
      <c r="L45" s="64"/>
      <c r="M45" s="64"/>
    </row>
    <row r="46" spans="1:13">
      <c r="A46" s="15">
        <v>17</v>
      </c>
      <c r="B46" s="30" t="s">
        <v>31</v>
      </c>
      <c r="C46" s="13">
        <v>6</v>
      </c>
      <c r="D46" s="14">
        <f t="shared" si="10"/>
        <v>0.0032258064516129</v>
      </c>
      <c r="E46" s="38">
        <v>0</v>
      </c>
      <c r="F46" s="50">
        <f t="shared" si="11"/>
        <v>0</v>
      </c>
      <c r="G46" s="51"/>
      <c r="H46" s="52">
        <v>134.7066298</v>
      </c>
      <c r="I46" s="14">
        <f t="shared" si="12"/>
        <v>0.00417339476587601</v>
      </c>
      <c r="J46" s="63">
        <v>0</v>
      </c>
      <c r="K46" s="50">
        <f t="shared" si="13"/>
        <v>0</v>
      </c>
      <c r="L46" s="64"/>
      <c r="M46" s="64"/>
    </row>
    <row r="47" spans="1:13">
      <c r="A47" s="15">
        <v>18</v>
      </c>
      <c r="B47" s="31" t="s">
        <v>32</v>
      </c>
      <c r="C47" s="13">
        <v>6</v>
      </c>
      <c r="D47" s="14">
        <f t="shared" si="10"/>
        <v>0.0032258064516129</v>
      </c>
      <c r="E47" s="38">
        <v>0</v>
      </c>
      <c r="F47" s="50">
        <f t="shared" si="11"/>
        <v>0</v>
      </c>
      <c r="G47" s="51"/>
      <c r="H47" s="52">
        <v>127.7482962</v>
      </c>
      <c r="I47" s="14">
        <f t="shared" si="12"/>
        <v>0.00395781611864406</v>
      </c>
      <c r="J47" s="63">
        <v>0</v>
      </c>
      <c r="K47" s="50">
        <f t="shared" si="13"/>
        <v>0</v>
      </c>
      <c r="L47" s="64"/>
      <c r="M47" s="64"/>
    </row>
    <row r="48" spans="1:13">
      <c r="A48" s="15">
        <v>19</v>
      </c>
      <c r="B48" s="32" t="s">
        <v>33</v>
      </c>
      <c r="C48" s="13">
        <v>0</v>
      </c>
      <c r="D48" s="14">
        <f t="shared" si="10"/>
        <v>0</v>
      </c>
      <c r="E48" s="38">
        <v>0</v>
      </c>
      <c r="F48" s="50">
        <f t="shared" si="11"/>
        <v>0</v>
      </c>
      <c r="G48" s="51"/>
      <c r="H48" s="52">
        <v>0</v>
      </c>
      <c r="I48" s="14">
        <f t="shared" si="12"/>
        <v>0</v>
      </c>
      <c r="J48" s="63">
        <v>0</v>
      </c>
      <c r="K48" s="50">
        <f t="shared" si="13"/>
        <v>0</v>
      </c>
      <c r="L48" s="64"/>
      <c r="M48" s="64"/>
    </row>
    <row r="49" spans="1:13">
      <c r="A49" s="33">
        <v>21</v>
      </c>
      <c r="B49" s="34" t="s">
        <v>34</v>
      </c>
      <c r="C49" s="13">
        <v>0</v>
      </c>
      <c r="D49" s="14">
        <f t="shared" si="10"/>
        <v>0</v>
      </c>
      <c r="E49" s="38">
        <v>0</v>
      </c>
      <c r="F49" s="50">
        <f t="shared" si="11"/>
        <v>0</v>
      </c>
      <c r="G49" s="51"/>
      <c r="H49" s="52">
        <v>0</v>
      </c>
      <c r="I49" s="14">
        <f t="shared" si="12"/>
        <v>0</v>
      </c>
      <c r="J49" s="63">
        <v>0</v>
      </c>
      <c r="K49" s="65">
        <f t="shared" si="13"/>
        <v>0</v>
      </c>
      <c r="L49" s="64"/>
      <c r="M49" s="64"/>
    </row>
    <row r="50" spans="2:13">
      <c r="B50" s="35" t="s">
        <v>35</v>
      </c>
      <c r="C50" s="36">
        <f>SUM(C31:C49)</f>
        <v>1860</v>
      </c>
      <c r="D50" s="37">
        <f t="shared" si="10"/>
        <v>1</v>
      </c>
      <c r="E50" s="53">
        <f>SUM(E31:E49)</f>
        <v>201</v>
      </c>
      <c r="F50" s="54">
        <f t="shared" si="11"/>
        <v>1</v>
      </c>
      <c r="G50" s="55"/>
      <c r="H50" s="56">
        <f>SUM(H31:H49)</f>
        <v>32277.47130479</v>
      </c>
      <c r="I50" s="37">
        <f t="shared" si="12"/>
        <v>0.999999999993494</v>
      </c>
      <c r="J50" s="66">
        <f>SUM(J31:J49)</f>
        <v>3677.369657</v>
      </c>
      <c r="K50" s="54">
        <f t="shared" si="13"/>
        <v>1</v>
      </c>
      <c r="L50" s="64"/>
      <c r="M50" s="64"/>
    </row>
    <row r="51" spans="2:13">
      <c r="B51" s="1"/>
      <c r="C51" s="38"/>
      <c r="D51" s="38"/>
      <c r="E51" s="38"/>
      <c r="F51" s="38"/>
      <c r="G51" s="38"/>
      <c r="H51" s="57" t="s">
        <v>43</v>
      </c>
      <c r="I51" s="67"/>
      <c r="J51" s="57" t="s">
        <v>44</v>
      </c>
      <c r="K51" s="38"/>
      <c r="L51" s="64"/>
      <c r="M51" s="64"/>
    </row>
    <row r="54" spans="2:13">
      <c r="B54" s="1"/>
      <c r="C54" s="39" t="s">
        <v>0</v>
      </c>
      <c r="D54" s="40"/>
      <c r="E54" s="40"/>
      <c r="F54" s="58"/>
      <c r="G54" s="46"/>
      <c r="H54" s="39" t="s">
        <v>1</v>
      </c>
      <c r="I54" s="40"/>
      <c r="J54" s="40"/>
      <c r="K54" s="58"/>
      <c r="L54" s="1"/>
      <c r="M54" s="1"/>
    </row>
    <row r="55" spans="1:13">
      <c r="A55" s="4"/>
      <c r="B55" s="5"/>
      <c r="C55" s="43" t="s">
        <v>45</v>
      </c>
      <c r="D55" s="44"/>
      <c r="E55" s="44" t="s">
        <v>46</v>
      </c>
      <c r="F55" s="61"/>
      <c r="G55" s="62"/>
      <c r="H55" s="43" t="s">
        <v>45</v>
      </c>
      <c r="I55" s="44"/>
      <c r="J55" s="44" t="s">
        <v>46</v>
      </c>
      <c r="K55" s="61"/>
      <c r="L55" s="5"/>
      <c r="M55" s="73" t="s">
        <v>4</v>
      </c>
    </row>
    <row r="56" spans="1:13">
      <c r="A56" t="s">
        <v>7</v>
      </c>
      <c r="B56" s="8" t="s">
        <v>8</v>
      </c>
      <c r="C56" s="9" t="s">
        <v>9</v>
      </c>
      <c r="D56" s="10" t="s">
        <v>10</v>
      </c>
      <c r="E56" s="10" t="s">
        <v>9</v>
      </c>
      <c r="F56" s="49" t="s">
        <v>10</v>
      </c>
      <c r="G56" s="10"/>
      <c r="H56" s="9" t="s">
        <v>41</v>
      </c>
      <c r="I56" s="10" t="s">
        <v>10</v>
      </c>
      <c r="J56" s="10" t="s">
        <v>41</v>
      </c>
      <c r="K56" s="49" t="s">
        <v>10</v>
      </c>
      <c r="L56" s="38"/>
      <c r="M56" s="69" t="s">
        <v>41</v>
      </c>
    </row>
    <row r="57" spans="1:13">
      <c r="A57" s="11">
        <v>1</v>
      </c>
      <c r="B57" s="12" t="s">
        <v>15</v>
      </c>
      <c r="C57" s="13">
        <v>399</v>
      </c>
      <c r="D57" s="14">
        <f t="shared" ref="D57:D76" si="14">C57/1298</f>
        <v>0.307395993836672</v>
      </c>
      <c r="E57" s="38">
        <v>139</v>
      </c>
      <c r="F57" s="50">
        <f t="shared" ref="F57:F76" si="15">E57/470</f>
        <v>0.295744680851064</v>
      </c>
      <c r="G57" s="51"/>
      <c r="H57" s="52">
        <v>5629.114995</v>
      </c>
      <c r="I57" s="14">
        <f t="shared" ref="I57:I76" si="16">H57/20959.631346</f>
        <v>0.268569370428086</v>
      </c>
      <c r="J57" s="63">
        <v>3034.33779</v>
      </c>
      <c r="K57" s="50">
        <f t="shared" ref="K57:K76" si="17">J57/10639.66981</f>
        <v>0.285190973421759</v>
      </c>
      <c r="L57" s="64"/>
      <c r="M57" s="70">
        <v>11264.336029</v>
      </c>
    </row>
    <row r="58" spans="1:13">
      <c r="A58" s="15">
        <v>2</v>
      </c>
      <c r="B58" s="16" t="s">
        <v>16</v>
      </c>
      <c r="C58" s="13">
        <v>296</v>
      </c>
      <c r="D58" s="14">
        <f t="shared" si="14"/>
        <v>0.228043143297381</v>
      </c>
      <c r="E58" s="38">
        <v>144</v>
      </c>
      <c r="F58" s="50">
        <f t="shared" si="15"/>
        <v>0.306382978723404</v>
      </c>
      <c r="G58" s="51"/>
      <c r="H58" s="52">
        <v>4568.865376</v>
      </c>
      <c r="I58" s="14">
        <f t="shared" si="16"/>
        <v>0.217984052323131</v>
      </c>
      <c r="J58" s="63">
        <v>2993.955679</v>
      </c>
      <c r="K58" s="50">
        <f t="shared" si="17"/>
        <v>0.281395544454401</v>
      </c>
      <c r="L58" s="64"/>
      <c r="M58" s="71" t="s">
        <v>47</v>
      </c>
    </row>
    <row r="59" spans="1:13">
      <c r="A59" s="15">
        <v>3</v>
      </c>
      <c r="B59" s="17" t="s">
        <v>18</v>
      </c>
      <c r="C59" s="13">
        <v>272</v>
      </c>
      <c r="D59" s="14">
        <f t="shared" si="14"/>
        <v>0.209553158705701</v>
      </c>
      <c r="E59" s="38">
        <v>117</v>
      </c>
      <c r="F59" s="50">
        <f t="shared" si="15"/>
        <v>0.248936170212766</v>
      </c>
      <c r="G59" s="51"/>
      <c r="H59" s="52">
        <v>5874.869688</v>
      </c>
      <c r="I59" s="14">
        <f t="shared" si="16"/>
        <v>0.280294514298372</v>
      </c>
      <c r="J59" s="63">
        <v>3264.236817</v>
      </c>
      <c r="K59" s="50">
        <f t="shared" si="17"/>
        <v>0.306798695381694</v>
      </c>
      <c r="L59" s="64"/>
      <c r="M59" s="64"/>
    </row>
    <row r="60" spans="1:13">
      <c r="A60" s="15">
        <v>4</v>
      </c>
      <c r="B60" s="18" t="s">
        <v>19</v>
      </c>
      <c r="C60" s="13">
        <v>172</v>
      </c>
      <c r="D60" s="14">
        <f t="shared" si="14"/>
        <v>0.13251155624037</v>
      </c>
      <c r="E60" s="38">
        <v>44</v>
      </c>
      <c r="F60" s="50">
        <f t="shared" si="15"/>
        <v>0.0936170212765957</v>
      </c>
      <c r="G60" s="51"/>
      <c r="H60" s="52">
        <v>1871.22401</v>
      </c>
      <c r="I60" s="14">
        <f t="shared" si="16"/>
        <v>0.0892775249292307</v>
      </c>
      <c r="J60" s="63">
        <v>671.8719979</v>
      </c>
      <c r="K60" s="50">
        <f t="shared" si="17"/>
        <v>0.0631478241240646</v>
      </c>
      <c r="L60" s="64"/>
      <c r="M60" s="64"/>
    </row>
    <row r="61" spans="1:13">
      <c r="A61" s="15">
        <v>5</v>
      </c>
      <c r="B61" s="19" t="s">
        <v>20</v>
      </c>
      <c r="C61" s="13">
        <v>43</v>
      </c>
      <c r="D61" s="14">
        <f t="shared" si="14"/>
        <v>0.0331278890600925</v>
      </c>
      <c r="E61" s="38">
        <v>19</v>
      </c>
      <c r="F61" s="50">
        <f t="shared" si="15"/>
        <v>0.0404255319148936</v>
      </c>
      <c r="G61" s="51"/>
      <c r="H61" s="52">
        <v>846.0966349</v>
      </c>
      <c r="I61" s="14">
        <f t="shared" si="16"/>
        <v>0.040367915872789</v>
      </c>
      <c r="J61" s="63">
        <v>468.4943048</v>
      </c>
      <c r="K61" s="50">
        <f t="shared" si="17"/>
        <v>0.0440327860888758</v>
      </c>
      <c r="L61" s="64"/>
      <c r="M61" s="64"/>
    </row>
    <row r="62" spans="1:13">
      <c r="A62" s="15">
        <v>6</v>
      </c>
      <c r="B62" s="20" t="s">
        <v>21</v>
      </c>
      <c r="C62" s="13">
        <v>10</v>
      </c>
      <c r="D62" s="14">
        <f t="shared" si="14"/>
        <v>0.00770416024653313</v>
      </c>
      <c r="E62" s="38">
        <v>0</v>
      </c>
      <c r="F62" s="50">
        <f t="shared" si="15"/>
        <v>0</v>
      </c>
      <c r="G62" s="51"/>
      <c r="H62" s="52">
        <v>354.5235255</v>
      </c>
      <c r="I62" s="14">
        <f t="shared" si="16"/>
        <v>0.016914587840194</v>
      </c>
      <c r="J62" s="63">
        <v>0</v>
      </c>
      <c r="K62" s="50">
        <f t="shared" si="17"/>
        <v>0</v>
      </c>
      <c r="L62" s="64"/>
      <c r="M62" s="64"/>
    </row>
    <row r="63" spans="1:13">
      <c r="A63" s="15">
        <v>7</v>
      </c>
      <c r="B63" s="21" t="s">
        <v>22</v>
      </c>
      <c r="C63" s="13">
        <v>0</v>
      </c>
      <c r="D63" s="14">
        <f t="shared" si="14"/>
        <v>0</v>
      </c>
      <c r="E63" s="38">
        <v>0</v>
      </c>
      <c r="F63" s="50">
        <f t="shared" si="15"/>
        <v>0</v>
      </c>
      <c r="G63" s="51"/>
      <c r="H63" s="52">
        <v>0</v>
      </c>
      <c r="I63" s="14">
        <f t="shared" si="16"/>
        <v>0</v>
      </c>
      <c r="J63" s="63">
        <v>0</v>
      </c>
      <c r="K63" s="50">
        <f t="shared" si="17"/>
        <v>0</v>
      </c>
      <c r="L63" s="64"/>
      <c r="M63" s="64"/>
    </row>
    <row r="64" spans="1:13">
      <c r="A64" s="15">
        <v>8</v>
      </c>
      <c r="B64" s="22" t="s">
        <v>23</v>
      </c>
      <c r="C64" s="13">
        <v>58</v>
      </c>
      <c r="D64" s="14">
        <f t="shared" si="14"/>
        <v>0.0446841294298921</v>
      </c>
      <c r="E64" s="38">
        <v>2</v>
      </c>
      <c r="F64" s="50">
        <f t="shared" si="15"/>
        <v>0.00425531914893617</v>
      </c>
      <c r="G64" s="51"/>
      <c r="H64" s="52">
        <v>971.8790048</v>
      </c>
      <c r="I64" s="14">
        <f t="shared" si="16"/>
        <v>0.0463690886903637</v>
      </c>
      <c r="J64" s="63">
        <v>55.18661683</v>
      </c>
      <c r="K64" s="50">
        <f t="shared" si="17"/>
        <v>0.00518687307176876</v>
      </c>
      <c r="L64" s="64"/>
      <c r="M64" s="64"/>
    </row>
    <row r="65" spans="1:13">
      <c r="A65" s="15">
        <v>9</v>
      </c>
      <c r="B65" s="23" t="s">
        <v>24</v>
      </c>
      <c r="C65" s="13">
        <v>6</v>
      </c>
      <c r="D65" s="14">
        <f t="shared" si="14"/>
        <v>0.00462249614791988</v>
      </c>
      <c r="E65" s="38">
        <v>2</v>
      </c>
      <c r="F65" s="50">
        <f t="shared" si="15"/>
        <v>0.00425531914893617</v>
      </c>
      <c r="G65" s="51"/>
      <c r="H65" s="52">
        <v>291.5716139</v>
      </c>
      <c r="I65" s="14">
        <f t="shared" si="16"/>
        <v>0.0139111041166115</v>
      </c>
      <c r="J65" s="63">
        <v>70.79186442</v>
      </c>
      <c r="K65" s="50">
        <f t="shared" si="17"/>
        <v>0.00665357719592616</v>
      </c>
      <c r="L65" s="64"/>
      <c r="M65" s="64"/>
    </row>
    <row r="66" spans="1:13">
      <c r="A66" s="15">
        <v>10</v>
      </c>
      <c r="B66" s="24" t="s">
        <v>25</v>
      </c>
      <c r="C66" s="13">
        <v>25</v>
      </c>
      <c r="D66" s="14">
        <f t="shared" si="14"/>
        <v>0.0192604006163328</v>
      </c>
      <c r="E66" s="38">
        <v>3</v>
      </c>
      <c r="F66" s="50">
        <f t="shared" si="15"/>
        <v>0.00638297872340425</v>
      </c>
      <c r="G66" s="51"/>
      <c r="H66" s="52">
        <v>432.432333</v>
      </c>
      <c r="I66" s="14">
        <f t="shared" si="16"/>
        <v>0.020631676476625</v>
      </c>
      <c r="J66" s="63">
        <v>80.79473851</v>
      </c>
      <c r="K66" s="50">
        <f t="shared" si="17"/>
        <v>0.00759372611676941</v>
      </c>
      <c r="L66" s="64"/>
      <c r="M66" s="64"/>
    </row>
    <row r="67" spans="1:16">
      <c r="A67" s="15">
        <v>11</v>
      </c>
      <c r="B67" s="25" t="s">
        <v>26</v>
      </c>
      <c r="C67" s="13">
        <v>2</v>
      </c>
      <c r="D67" s="14">
        <f t="shared" si="14"/>
        <v>0.00154083204930663</v>
      </c>
      <c r="E67" s="38">
        <v>0</v>
      </c>
      <c r="F67" s="50">
        <f t="shared" si="15"/>
        <v>0</v>
      </c>
      <c r="G67" s="51"/>
      <c r="H67" s="52">
        <v>88.25258196</v>
      </c>
      <c r="I67" s="14">
        <f t="shared" si="16"/>
        <v>0.00421059800638347</v>
      </c>
      <c r="J67" s="63">
        <v>0</v>
      </c>
      <c r="K67" s="50">
        <f t="shared" si="17"/>
        <v>0</v>
      </c>
      <c r="L67" s="64"/>
      <c r="M67" s="64"/>
      <c r="P67" s="101"/>
    </row>
    <row r="68" spans="1:13">
      <c r="A68" s="15">
        <v>12</v>
      </c>
      <c r="B68" s="26" t="s">
        <v>27</v>
      </c>
      <c r="C68" s="13">
        <v>12</v>
      </c>
      <c r="D68" s="14">
        <f t="shared" si="14"/>
        <v>0.00924499229583975</v>
      </c>
      <c r="E68" s="38">
        <v>0</v>
      </c>
      <c r="F68" s="50">
        <f t="shared" si="15"/>
        <v>0</v>
      </c>
      <c r="G68" s="51"/>
      <c r="H68" s="52">
        <v>7.945490972</v>
      </c>
      <c r="I68" s="14">
        <f t="shared" si="16"/>
        <v>0.000379085435274907</v>
      </c>
      <c r="J68" s="63">
        <v>0</v>
      </c>
      <c r="K68" s="50">
        <f t="shared" si="17"/>
        <v>0</v>
      </c>
      <c r="L68" s="64"/>
      <c r="M68" s="64"/>
    </row>
    <row r="69" spans="1:13">
      <c r="A69" s="15">
        <v>13</v>
      </c>
      <c r="B69" s="27" t="s">
        <v>28</v>
      </c>
      <c r="C69" s="13">
        <v>0</v>
      </c>
      <c r="D69" s="14">
        <f t="shared" si="14"/>
        <v>0</v>
      </c>
      <c r="E69" s="38">
        <v>0</v>
      </c>
      <c r="F69" s="50">
        <f t="shared" si="15"/>
        <v>0</v>
      </c>
      <c r="G69" s="51"/>
      <c r="H69" s="52">
        <v>0</v>
      </c>
      <c r="I69" s="14">
        <f t="shared" si="16"/>
        <v>0</v>
      </c>
      <c r="J69" s="63">
        <v>0</v>
      </c>
      <c r="K69" s="50">
        <f t="shared" si="17"/>
        <v>0</v>
      </c>
      <c r="L69" s="64"/>
      <c r="M69" s="64"/>
    </row>
    <row r="70" spans="1:13">
      <c r="A70" s="15">
        <v>15</v>
      </c>
      <c r="B70" s="28" t="s">
        <v>29</v>
      </c>
      <c r="C70" s="13">
        <v>0</v>
      </c>
      <c r="D70" s="14">
        <f t="shared" si="14"/>
        <v>0</v>
      </c>
      <c r="E70" s="38">
        <v>0</v>
      </c>
      <c r="F70" s="50">
        <f t="shared" si="15"/>
        <v>0</v>
      </c>
      <c r="G70" s="51"/>
      <c r="H70" s="52">
        <v>0</v>
      </c>
      <c r="I70" s="14">
        <f t="shared" si="16"/>
        <v>0</v>
      </c>
      <c r="J70" s="63">
        <v>0</v>
      </c>
      <c r="K70" s="50">
        <f t="shared" si="17"/>
        <v>0</v>
      </c>
      <c r="L70" s="64"/>
      <c r="M70" s="64"/>
    </row>
    <row r="71" spans="1:13">
      <c r="A71" s="15">
        <v>16</v>
      </c>
      <c r="B71" s="29" t="s">
        <v>30</v>
      </c>
      <c r="C71" s="13">
        <v>0</v>
      </c>
      <c r="D71" s="14">
        <f t="shared" si="14"/>
        <v>0</v>
      </c>
      <c r="E71" s="38">
        <v>0</v>
      </c>
      <c r="F71" s="50">
        <f t="shared" si="15"/>
        <v>0</v>
      </c>
      <c r="G71" s="51"/>
      <c r="H71" s="52">
        <v>0</v>
      </c>
      <c r="I71" s="14">
        <f t="shared" si="16"/>
        <v>0</v>
      </c>
      <c r="J71" s="63">
        <v>0</v>
      </c>
      <c r="K71" s="50">
        <f t="shared" si="17"/>
        <v>0</v>
      </c>
      <c r="L71" s="64"/>
      <c r="M71" s="64"/>
    </row>
    <row r="72" spans="1:13">
      <c r="A72" s="15">
        <v>17</v>
      </c>
      <c r="B72" s="30" t="s">
        <v>31</v>
      </c>
      <c r="C72" s="13">
        <v>0</v>
      </c>
      <c r="D72" s="14">
        <f t="shared" si="14"/>
        <v>0</v>
      </c>
      <c r="E72" s="38">
        <v>0</v>
      </c>
      <c r="F72" s="50">
        <f t="shared" si="15"/>
        <v>0</v>
      </c>
      <c r="G72" s="51"/>
      <c r="H72" s="52">
        <v>0</v>
      </c>
      <c r="I72" s="14">
        <f t="shared" si="16"/>
        <v>0</v>
      </c>
      <c r="J72" s="63">
        <v>0</v>
      </c>
      <c r="K72" s="50">
        <f t="shared" si="17"/>
        <v>0</v>
      </c>
      <c r="L72" s="64"/>
      <c r="M72" s="64"/>
    </row>
    <row r="73" spans="1:13">
      <c r="A73" s="15">
        <v>18</v>
      </c>
      <c r="B73" s="31" t="s">
        <v>32</v>
      </c>
      <c r="C73" s="13">
        <v>0</v>
      </c>
      <c r="D73" s="14">
        <f t="shared" si="14"/>
        <v>0</v>
      </c>
      <c r="E73" s="38">
        <v>0</v>
      </c>
      <c r="F73" s="50">
        <f t="shared" si="15"/>
        <v>0</v>
      </c>
      <c r="G73" s="51"/>
      <c r="H73" s="52">
        <v>0</v>
      </c>
      <c r="I73" s="14">
        <f t="shared" si="16"/>
        <v>0</v>
      </c>
      <c r="J73" s="63">
        <v>0</v>
      </c>
      <c r="K73" s="50">
        <f t="shared" si="17"/>
        <v>0</v>
      </c>
      <c r="L73" s="64"/>
      <c r="M73" s="64"/>
    </row>
    <row r="74" spans="1:13">
      <c r="A74" s="15">
        <v>19</v>
      </c>
      <c r="B74" s="32" t="s">
        <v>33</v>
      </c>
      <c r="C74" s="13">
        <v>0</v>
      </c>
      <c r="D74" s="14">
        <f t="shared" si="14"/>
        <v>0</v>
      </c>
      <c r="E74" s="38">
        <v>0</v>
      </c>
      <c r="F74" s="50">
        <f t="shared" si="15"/>
        <v>0</v>
      </c>
      <c r="G74" s="51"/>
      <c r="H74" s="52">
        <v>0</v>
      </c>
      <c r="I74" s="14">
        <f t="shared" si="16"/>
        <v>0</v>
      </c>
      <c r="J74" s="63">
        <v>0</v>
      </c>
      <c r="K74" s="50">
        <f t="shared" si="17"/>
        <v>0</v>
      </c>
      <c r="L74" s="64"/>
      <c r="M74" s="64"/>
    </row>
    <row r="75" spans="1:13">
      <c r="A75" s="33">
        <v>21</v>
      </c>
      <c r="B75" s="34" t="s">
        <v>34</v>
      </c>
      <c r="C75" s="13">
        <v>3</v>
      </c>
      <c r="D75" s="96">
        <f t="shared" si="14"/>
        <v>0.00231124807395994</v>
      </c>
      <c r="E75" s="38">
        <v>0</v>
      </c>
      <c r="F75" s="50">
        <f t="shared" si="15"/>
        <v>0</v>
      </c>
      <c r="G75" s="51"/>
      <c r="H75" s="52">
        <v>22.8560923</v>
      </c>
      <c r="I75" s="14">
        <f t="shared" si="16"/>
        <v>0.00109048159877878</v>
      </c>
      <c r="J75" s="63">
        <v>0</v>
      </c>
      <c r="K75" s="65">
        <f t="shared" si="17"/>
        <v>0</v>
      </c>
      <c r="L75" s="64"/>
      <c r="M75" s="64"/>
    </row>
    <row r="76" spans="2:13">
      <c r="B76" s="35" t="s">
        <v>35</v>
      </c>
      <c r="C76" s="36">
        <f>SUM(C57:C75)</f>
        <v>1298</v>
      </c>
      <c r="D76" s="96">
        <f t="shared" si="14"/>
        <v>1</v>
      </c>
      <c r="E76" s="53">
        <f>SUM(E57:E75)</f>
        <v>470</v>
      </c>
      <c r="F76" s="54">
        <f t="shared" si="15"/>
        <v>1</v>
      </c>
      <c r="G76" s="55"/>
      <c r="H76" s="56">
        <f>SUM(H57:H75)</f>
        <v>20959.631346332</v>
      </c>
      <c r="I76" s="37">
        <f t="shared" si="16"/>
        <v>1.00000000001584</v>
      </c>
      <c r="J76" s="66">
        <f>SUM(J57:J75)</f>
        <v>10639.66980846</v>
      </c>
      <c r="K76" s="54">
        <f t="shared" si="17"/>
        <v>0.999999999855259</v>
      </c>
      <c r="L76" s="64"/>
      <c r="M76" s="64"/>
    </row>
    <row r="77" spans="2:13">
      <c r="B77" s="1"/>
      <c r="C77" s="38"/>
      <c r="D77" s="38"/>
      <c r="E77" s="38"/>
      <c r="F77" s="38"/>
      <c r="G77" s="38"/>
      <c r="H77" s="57" t="s">
        <v>48</v>
      </c>
      <c r="I77" s="67"/>
      <c r="J77" s="57" t="s">
        <v>49</v>
      </c>
      <c r="K77" s="38"/>
      <c r="L77" s="64"/>
      <c r="M77" s="64"/>
    </row>
    <row r="80" spans="3:13">
      <c r="C80" s="39" t="s">
        <v>0</v>
      </c>
      <c r="D80" s="40"/>
      <c r="E80" s="40"/>
      <c r="F80" s="58"/>
      <c r="G80" s="46"/>
      <c r="H80" s="39" t="s">
        <v>1</v>
      </c>
      <c r="I80" s="40"/>
      <c r="J80" s="40"/>
      <c r="K80" s="58"/>
      <c r="L80" s="1"/>
      <c r="M80" s="1"/>
    </row>
    <row r="81" spans="1:13">
      <c r="A81" s="4"/>
      <c r="B81" s="4"/>
      <c r="C81" s="97" t="s">
        <v>50</v>
      </c>
      <c r="D81" s="98"/>
      <c r="E81" s="98" t="s">
        <v>51</v>
      </c>
      <c r="F81" s="99"/>
      <c r="G81" s="100"/>
      <c r="H81" s="97" t="s">
        <v>50</v>
      </c>
      <c r="I81" s="98"/>
      <c r="J81" s="98" t="s">
        <v>51</v>
      </c>
      <c r="K81" s="99"/>
      <c r="L81" s="5"/>
      <c r="M81" s="102" t="s">
        <v>4</v>
      </c>
    </row>
    <row r="82" spans="1:13">
      <c r="A82" t="s">
        <v>7</v>
      </c>
      <c r="B82" s="8" t="s">
        <v>8</v>
      </c>
      <c r="C82" s="9" t="s">
        <v>9</v>
      </c>
      <c r="D82" s="10" t="s">
        <v>10</v>
      </c>
      <c r="E82" s="10" t="s">
        <v>9</v>
      </c>
      <c r="F82" s="49" t="s">
        <v>10</v>
      </c>
      <c r="G82" s="10"/>
      <c r="H82" s="9" t="s">
        <v>41</v>
      </c>
      <c r="I82" s="10" t="s">
        <v>10</v>
      </c>
      <c r="J82" s="10" t="s">
        <v>41</v>
      </c>
      <c r="K82" s="49" t="s">
        <v>10</v>
      </c>
      <c r="L82" s="38"/>
      <c r="M82" s="69" t="s">
        <v>41</v>
      </c>
    </row>
    <row r="83" spans="1:13">
      <c r="A83" s="11">
        <v>1</v>
      </c>
      <c r="B83" s="12" t="s">
        <v>15</v>
      </c>
      <c r="C83" s="13">
        <v>395</v>
      </c>
      <c r="D83" s="14">
        <f t="shared" ref="D83:D102" si="18">C83/979</f>
        <v>0.403472931562819</v>
      </c>
      <c r="E83" s="38">
        <v>41</v>
      </c>
      <c r="F83" s="50">
        <f t="shared" ref="F83:F102" si="19">E83/105</f>
        <v>0.39047619047619</v>
      </c>
      <c r="G83" s="51"/>
      <c r="H83" s="52">
        <v>6185.72038</v>
      </c>
      <c r="I83" s="14">
        <f t="shared" ref="I83:I102" si="20">H83/16411.685456</f>
        <v>0.376909513442968</v>
      </c>
      <c r="J83" s="63">
        <v>732.958962</v>
      </c>
      <c r="K83" s="50">
        <f t="shared" ref="K83:K102" si="21">J83/2126.16785</f>
        <v>0.344732407650694</v>
      </c>
      <c r="L83" s="64"/>
      <c r="M83" s="70">
        <v>2198.567871</v>
      </c>
    </row>
    <row r="84" spans="1:13">
      <c r="A84" s="15">
        <v>2</v>
      </c>
      <c r="B84" s="16" t="s">
        <v>16</v>
      </c>
      <c r="C84" s="13">
        <v>183</v>
      </c>
      <c r="D84" s="14">
        <f t="shared" si="18"/>
        <v>0.186925434116445</v>
      </c>
      <c r="E84" s="38">
        <v>20</v>
      </c>
      <c r="F84" s="50">
        <f t="shared" si="19"/>
        <v>0.19047619047619</v>
      </c>
      <c r="G84" s="51"/>
      <c r="H84" s="52">
        <v>3106.067854</v>
      </c>
      <c r="I84" s="14">
        <f t="shared" si="20"/>
        <v>0.189259528664952</v>
      </c>
      <c r="J84" s="63">
        <v>535.969828</v>
      </c>
      <c r="K84" s="50">
        <f t="shared" si="21"/>
        <v>0.252082556887501</v>
      </c>
      <c r="L84" s="64"/>
      <c r="M84" s="71" t="s">
        <v>52</v>
      </c>
    </row>
    <row r="85" spans="1:13">
      <c r="A85" s="15">
        <v>3</v>
      </c>
      <c r="B85" s="17" t="s">
        <v>18</v>
      </c>
      <c r="C85" s="13">
        <v>197</v>
      </c>
      <c r="D85" s="14">
        <f t="shared" si="18"/>
        <v>0.201225740551583</v>
      </c>
      <c r="E85" s="38">
        <v>33</v>
      </c>
      <c r="F85" s="50">
        <f t="shared" si="19"/>
        <v>0.314285714285714</v>
      </c>
      <c r="G85" s="51"/>
      <c r="H85" s="52">
        <v>3860.693283</v>
      </c>
      <c r="I85" s="14">
        <f t="shared" si="20"/>
        <v>0.235240511606842</v>
      </c>
      <c r="J85" s="63">
        <v>657.730967</v>
      </c>
      <c r="K85" s="50">
        <f t="shared" si="21"/>
        <v>0.309350443334001</v>
      </c>
      <c r="L85" s="64"/>
      <c r="M85" s="64"/>
    </row>
    <row r="86" spans="1:13">
      <c r="A86" s="15">
        <v>4</v>
      </c>
      <c r="B86" s="18" t="s">
        <v>19</v>
      </c>
      <c r="C86" s="13">
        <v>123</v>
      </c>
      <c r="D86" s="14">
        <f t="shared" si="18"/>
        <v>0.125638406537283</v>
      </c>
      <c r="E86" s="38">
        <v>8</v>
      </c>
      <c r="F86" s="50">
        <f t="shared" si="19"/>
        <v>0.0761904761904762</v>
      </c>
      <c r="G86" s="51"/>
      <c r="H86" s="52">
        <v>1304.372623</v>
      </c>
      <c r="I86" s="14">
        <f t="shared" si="20"/>
        <v>0.0794782855482482</v>
      </c>
      <c r="J86" s="63">
        <v>117.27038</v>
      </c>
      <c r="K86" s="50">
        <f t="shared" si="21"/>
        <v>0.0551557488746714</v>
      </c>
      <c r="L86" s="64"/>
      <c r="M86" s="64"/>
    </row>
    <row r="87" spans="1:13">
      <c r="A87" s="15">
        <v>5</v>
      </c>
      <c r="B87" s="19" t="s">
        <v>20</v>
      </c>
      <c r="C87" s="13">
        <v>20</v>
      </c>
      <c r="D87" s="14">
        <f t="shared" si="18"/>
        <v>0.0204290091930541</v>
      </c>
      <c r="E87" s="38">
        <v>1</v>
      </c>
      <c r="F87" s="50">
        <f t="shared" si="19"/>
        <v>0.00952380952380952</v>
      </c>
      <c r="G87" s="51"/>
      <c r="H87" s="52">
        <v>414.1274254</v>
      </c>
      <c r="I87" s="14">
        <f t="shared" si="20"/>
        <v>0.0252336925729099</v>
      </c>
      <c r="J87" s="63">
        <v>37.395099</v>
      </c>
      <c r="K87" s="50">
        <f t="shared" si="21"/>
        <v>0.0175880276808814</v>
      </c>
      <c r="L87" s="64"/>
      <c r="M87" s="64"/>
    </row>
    <row r="88" spans="1:13">
      <c r="A88" s="15">
        <v>6</v>
      </c>
      <c r="B88" s="20" t="s">
        <v>21</v>
      </c>
      <c r="C88" s="13">
        <v>10</v>
      </c>
      <c r="D88" s="14">
        <f t="shared" si="18"/>
        <v>0.0102145045965271</v>
      </c>
      <c r="E88" s="38">
        <v>0</v>
      </c>
      <c r="F88" s="50">
        <f t="shared" si="19"/>
        <v>0</v>
      </c>
      <c r="G88" s="51"/>
      <c r="H88" s="52">
        <v>166.8671128</v>
      </c>
      <c r="I88" s="14">
        <f t="shared" si="20"/>
        <v>0.0101675792682826</v>
      </c>
      <c r="J88" s="63">
        <v>0</v>
      </c>
      <c r="K88" s="50">
        <f t="shared" si="21"/>
        <v>0</v>
      </c>
      <c r="L88" s="64"/>
      <c r="M88" s="64"/>
    </row>
    <row r="89" spans="1:13">
      <c r="A89" s="15">
        <v>7</v>
      </c>
      <c r="B89" s="21" t="s">
        <v>22</v>
      </c>
      <c r="C89" s="13">
        <v>2</v>
      </c>
      <c r="D89" s="14">
        <f t="shared" si="18"/>
        <v>0.00204290091930541</v>
      </c>
      <c r="E89" s="38">
        <v>0</v>
      </c>
      <c r="F89" s="50">
        <f t="shared" si="19"/>
        <v>0</v>
      </c>
      <c r="G89" s="51"/>
      <c r="H89" s="52">
        <v>0</v>
      </c>
      <c r="I89" s="14">
        <f t="shared" si="20"/>
        <v>0</v>
      </c>
      <c r="J89" s="63">
        <v>0</v>
      </c>
      <c r="K89" s="50">
        <f t="shared" si="21"/>
        <v>0</v>
      </c>
      <c r="L89" s="64"/>
      <c r="M89" s="64"/>
    </row>
    <row r="90" spans="1:13">
      <c r="A90" s="15">
        <v>8</v>
      </c>
      <c r="B90" s="22" t="s">
        <v>23</v>
      </c>
      <c r="C90" s="13">
        <v>9</v>
      </c>
      <c r="D90" s="14">
        <f t="shared" si="18"/>
        <v>0.00919305413687436</v>
      </c>
      <c r="E90" s="38">
        <v>0</v>
      </c>
      <c r="F90" s="50">
        <f t="shared" si="19"/>
        <v>0</v>
      </c>
      <c r="G90" s="51"/>
      <c r="H90" s="52">
        <v>126.5212317</v>
      </c>
      <c r="I90" s="14">
        <f t="shared" si="20"/>
        <v>0.00770921621909008</v>
      </c>
      <c r="J90" s="63">
        <v>0</v>
      </c>
      <c r="K90" s="50">
        <f t="shared" si="21"/>
        <v>0</v>
      </c>
      <c r="L90" s="64"/>
      <c r="M90" s="64"/>
    </row>
    <row r="91" spans="1:13">
      <c r="A91" s="15">
        <v>9</v>
      </c>
      <c r="B91" s="23" t="s">
        <v>24</v>
      </c>
      <c r="C91" s="13">
        <v>8</v>
      </c>
      <c r="D91" s="14">
        <f t="shared" si="18"/>
        <v>0.00817160367722165</v>
      </c>
      <c r="E91" s="38">
        <v>1</v>
      </c>
      <c r="F91" s="50">
        <f t="shared" si="19"/>
        <v>0.00952380952380952</v>
      </c>
      <c r="G91" s="51"/>
      <c r="H91" s="52">
        <v>257.7613204</v>
      </c>
      <c r="I91" s="14">
        <f t="shared" si="20"/>
        <v>0.0157059627477667</v>
      </c>
      <c r="J91" s="63">
        <v>23.739978</v>
      </c>
      <c r="K91" s="50">
        <f t="shared" si="21"/>
        <v>0.0111656179920132</v>
      </c>
      <c r="L91" s="64"/>
      <c r="M91" s="64"/>
    </row>
    <row r="92" spans="1:13">
      <c r="A92" s="15">
        <v>10</v>
      </c>
      <c r="B92" s="24" t="s">
        <v>25</v>
      </c>
      <c r="C92" s="13">
        <v>2</v>
      </c>
      <c r="D92" s="14">
        <f t="shared" si="18"/>
        <v>0.00204290091930541</v>
      </c>
      <c r="E92" s="38">
        <v>0</v>
      </c>
      <c r="F92" s="50">
        <f t="shared" si="19"/>
        <v>0</v>
      </c>
      <c r="G92" s="51"/>
      <c r="H92" s="52">
        <v>19.64210431</v>
      </c>
      <c r="I92" s="14">
        <f t="shared" si="20"/>
        <v>0.00119683650790535</v>
      </c>
      <c r="J92" s="63">
        <v>0</v>
      </c>
      <c r="K92" s="50">
        <f t="shared" si="21"/>
        <v>0</v>
      </c>
      <c r="L92" s="64"/>
      <c r="M92" s="64"/>
    </row>
    <row r="93" spans="1:13">
      <c r="A93" s="15">
        <v>11</v>
      </c>
      <c r="B93" s="25" t="s">
        <v>26</v>
      </c>
      <c r="C93" s="13">
        <v>2</v>
      </c>
      <c r="D93" s="14">
        <f t="shared" si="18"/>
        <v>0.00204290091930541</v>
      </c>
      <c r="E93" s="38">
        <v>0</v>
      </c>
      <c r="F93" s="50">
        <f t="shared" si="19"/>
        <v>0</v>
      </c>
      <c r="G93" s="51"/>
      <c r="H93" s="52">
        <v>161.8143579</v>
      </c>
      <c r="I93" s="14">
        <f t="shared" si="20"/>
        <v>0.00985970382711922</v>
      </c>
      <c r="J93" s="63">
        <v>0</v>
      </c>
      <c r="K93" s="50">
        <f t="shared" si="21"/>
        <v>0</v>
      </c>
      <c r="L93" s="64"/>
      <c r="M93" s="64"/>
    </row>
    <row r="94" spans="1:13">
      <c r="A94" s="15">
        <v>12</v>
      </c>
      <c r="B94" s="26" t="s">
        <v>27</v>
      </c>
      <c r="C94" s="13">
        <v>18</v>
      </c>
      <c r="D94" s="14">
        <f t="shared" si="18"/>
        <v>0.0183861082737487</v>
      </c>
      <c r="E94" s="38">
        <v>0</v>
      </c>
      <c r="F94" s="50">
        <f t="shared" si="19"/>
        <v>0</v>
      </c>
      <c r="G94" s="51"/>
      <c r="H94" s="52">
        <v>7.650468089</v>
      </c>
      <c r="I94" s="14">
        <f t="shared" si="20"/>
        <v>0.000466159804823888</v>
      </c>
      <c r="J94" s="63">
        <v>0</v>
      </c>
      <c r="K94" s="50">
        <f t="shared" si="21"/>
        <v>0</v>
      </c>
      <c r="L94" s="64"/>
      <c r="M94" s="64"/>
    </row>
    <row r="95" spans="1:13">
      <c r="A95" s="15">
        <v>13</v>
      </c>
      <c r="B95" s="27" t="s">
        <v>28</v>
      </c>
      <c r="C95" s="13">
        <v>1</v>
      </c>
      <c r="D95" s="14">
        <f t="shared" si="18"/>
        <v>0.00102145045965271</v>
      </c>
      <c r="E95" s="38">
        <v>0</v>
      </c>
      <c r="F95" s="50">
        <f t="shared" si="19"/>
        <v>0</v>
      </c>
      <c r="G95" s="51"/>
      <c r="H95" s="52">
        <v>51.05103995</v>
      </c>
      <c r="I95" s="14">
        <f t="shared" si="20"/>
        <v>0.00311065186368997</v>
      </c>
      <c r="J95" s="63">
        <v>0</v>
      </c>
      <c r="K95" s="50">
        <f t="shared" si="21"/>
        <v>0</v>
      </c>
      <c r="L95" s="64"/>
      <c r="M95" s="64"/>
    </row>
    <row r="96" spans="1:13">
      <c r="A96" s="15">
        <v>15</v>
      </c>
      <c r="B96" s="28" t="s">
        <v>29</v>
      </c>
      <c r="C96" s="13">
        <v>0</v>
      </c>
      <c r="D96" s="14">
        <f t="shared" si="18"/>
        <v>0</v>
      </c>
      <c r="E96" s="38">
        <v>0</v>
      </c>
      <c r="F96" s="50">
        <f t="shared" si="19"/>
        <v>0</v>
      </c>
      <c r="G96" s="51"/>
      <c r="H96" s="52">
        <v>0</v>
      </c>
      <c r="I96" s="14">
        <f t="shared" si="20"/>
        <v>0</v>
      </c>
      <c r="J96" s="63">
        <v>0</v>
      </c>
      <c r="K96" s="50">
        <f t="shared" si="21"/>
        <v>0</v>
      </c>
      <c r="L96" s="64"/>
      <c r="M96" s="64"/>
    </row>
    <row r="97" spans="1:13">
      <c r="A97" s="15">
        <v>16</v>
      </c>
      <c r="B97" s="29" t="s">
        <v>30</v>
      </c>
      <c r="C97" s="13">
        <v>0</v>
      </c>
      <c r="D97" s="14">
        <f t="shared" si="18"/>
        <v>0</v>
      </c>
      <c r="E97" s="38">
        <v>0</v>
      </c>
      <c r="F97" s="50">
        <f t="shared" si="19"/>
        <v>0</v>
      </c>
      <c r="G97" s="51"/>
      <c r="H97" s="52">
        <v>0</v>
      </c>
      <c r="I97" s="14">
        <f t="shared" si="20"/>
        <v>0</v>
      </c>
      <c r="J97" s="63">
        <v>0</v>
      </c>
      <c r="K97" s="50">
        <f t="shared" si="21"/>
        <v>0</v>
      </c>
      <c r="L97" s="64"/>
      <c r="M97" s="64"/>
    </row>
    <row r="98" spans="1:13">
      <c r="A98" s="15">
        <v>17</v>
      </c>
      <c r="B98" s="30" t="s">
        <v>31</v>
      </c>
      <c r="C98" s="13">
        <v>0</v>
      </c>
      <c r="D98" s="14">
        <f t="shared" si="18"/>
        <v>0</v>
      </c>
      <c r="E98" s="38">
        <v>0</v>
      </c>
      <c r="F98" s="50">
        <f t="shared" si="19"/>
        <v>0</v>
      </c>
      <c r="G98" s="51"/>
      <c r="H98" s="52">
        <v>0</v>
      </c>
      <c r="I98" s="14">
        <f t="shared" si="20"/>
        <v>0</v>
      </c>
      <c r="J98" s="63">
        <v>0</v>
      </c>
      <c r="K98" s="50">
        <f t="shared" si="21"/>
        <v>0</v>
      </c>
      <c r="L98" s="64"/>
      <c r="M98" s="64"/>
    </row>
    <row r="99" spans="1:13">
      <c r="A99" s="15">
        <v>18</v>
      </c>
      <c r="B99" s="31" t="s">
        <v>32</v>
      </c>
      <c r="C99" s="13">
        <v>9</v>
      </c>
      <c r="D99" s="14">
        <f t="shared" si="18"/>
        <v>0.00919305413687436</v>
      </c>
      <c r="E99" s="38">
        <v>1</v>
      </c>
      <c r="F99" s="50">
        <f t="shared" si="19"/>
        <v>0.00952380952380952</v>
      </c>
      <c r="G99" s="51"/>
      <c r="H99" s="52">
        <v>749.3962554</v>
      </c>
      <c r="I99" s="14">
        <f t="shared" si="20"/>
        <v>0.0456623579222953</v>
      </c>
      <c r="J99" s="63">
        <v>21.102634</v>
      </c>
      <c r="K99" s="50">
        <f t="shared" si="21"/>
        <v>0.00992519663957857</v>
      </c>
      <c r="L99" s="64"/>
      <c r="M99" s="64"/>
    </row>
    <row r="100" spans="1:13">
      <c r="A100" s="15">
        <v>19</v>
      </c>
      <c r="B100" s="32" t="s">
        <v>33</v>
      </c>
      <c r="C100" s="13">
        <v>0</v>
      </c>
      <c r="D100" s="14">
        <f t="shared" si="18"/>
        <v>0</v>
      </c>
      <c r="E100" s="38">
        <v>0</v>
      </c>
      <c r="F100" s="50">
        <f t="shared" si="19"/>
        <v>0</v>
      </c>
      <c r="G100" s="51"/>
      <c r="H100" s="52">
        <v>0</v>
      </c>
      <c r="I100" s="14">
        <f t="shared" si="20"/>
        <v>0</v>
      </c>
      <c r="J100" s="63">
        <v>0</v>
      </c>
      <c r="K100" s="50">
        <f t="shared" si="21"/>
        <v>0</v>
      </c>
      <c r="L100" s="64"/>
      <c r="M100" s="64"/>
    </row>
    <row r="101" spans="1:13">
      <c r="A101" s="33">
        <v>21</v>
      </c>
      <c r="B101" s="34" t="s">
        <v>34</v>
      </c>
      <c r="C101" s="13">
        <v>0</v>
      </c>
      <c r="D101" s="14">
        <f t="shared" si="18"/>
        <v>0</v>
      </c>
      <c r="E101" s="38">
        <v>0</v>
      </c>
      <c r="F101" s="50">
        <f t="shared" si="19"/>
        <v>0</v>
      </c>
      <c r="G101" s="51"/>
      <c r="H101" s="52">
        <v>0</v>
      </c>
      <c r="I101" s="14">
        <f t="shared" si="20"/>
        <v>0</v>
      </c>
      <c r="J101" s="63">
        <v>0</v>
      </c>
      <c r="K101" s="65">
        <f t="shared" si="21"/>
        <v>0</v>
      </c>
      <c r="L101" s="64"/>
      <c r="M101" s="64"/>
    </row>
    <row r="102" spans="2:13">
      <c r="B102" s="35" t="s">
        <v>35</v>
      </c>
      <c r="C102" s="36">
        <f>SUM(C83:C101)</f>
        <v>979</v>
      </c>
      <c r="D102" s="37">
        <f t="shared" si="18"/>
        <v>1</v>
      </c>
      <c r="E102" s="53">
        <f>SUM(E83:E101)</f>
        <v>105</v>
      </c>
      <c r="F102" s="54">
        <f t="shared" si="19"/>
        <v>1</v>
      </c>
      <c r="G102" s="55"/>
      <c r="H102" s="56">
        <f>SUM(H83:H101)</f>
        <v>16411.685455949</v>
      </c>
      <c r="I102" s="37">
        <f t="shared" si="20"/>
        <v>0.999999999996893</v>
      </c>
      <c r="J102" s="66">
        <f>SUM(J83:J101)</f>
        <v>2126.167848</v>
      </c>
      <c r="K102" s="54">
        <f t="shared" si="21"/>
        <v>0.99999999905934</v>
      </c>
      <c r="L102" s="64"/>
      <c r="M102" s="64"/>
    </row>
    <row r="103" spans="3:13">
      <c r="C103" s="38"/>
      <c r="D103" s="38"/>
      <c r="E103" s="38"/>
      <c r="F103" s="38"/>
      <c r="G103" s="38"/>
      <c r="H103" s="57" t="s">
        <v>53</v>
      </c>
      <c r="I103" s="67"/>
      <c r="J103" s="57" t="s">
        <v>54</v>
      </c>
      <c r="K103" s="38"/>
      <c r="L103" s="64"/>
      <c r="M103" s="64"/>
    </row>
  </sheetData>
  <mergeCells count="24">
    <mergeCell ref="C2:F2"/>
    <mergeCell ref="H2:K2"/>
    <mergeCell ref="C3:D3"/>
    <mergeCell ref="E3:F3"/>
    <mergeCell ref="H3:I3"/>
    <mergeCell ref="J3:K3"/>
    <mergeCell ref="C28:F28"/>
    <mergeCell ref="H28:K28"/>
    <mergeCell ref="C29:D29"/>
    <mergeCell ref="E29:F29"/>
    <mergeCell ref="H29:I29"/>
    <mergeCell ref="J29:K29"/>
    <mergeCell ref="C54:F54"/>
    <mergeCell ref="H54:K54"/>
    <mergeCell ref="C55:D55"/>
    <mergeCell ref="E55:F55"/>
    <mergeCell ref="H55:I55"/>
    <mergeCell ref="J55:K55"/>
    <mergeCell ref="C80:F80"/>
    <mergeCell ref="H80:K80"/>
    <mergeCell ref="C81:D81"/>
    <mergeCell ref="E81:F81"/>
    <mergeCell ref="H81:I81"/>
    <mergeCell ref="J81:K81"/>
  </mergeCells>
  <pageMargins left="0.7" right="0.7" top="0.787401575" bottom="0.7874015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September_29th_2020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Tomhave</dc:creator>
  <cp:lastModifiedBy>yago</cp:lastModifiedBy>
  <dcterms:created xsi:type="dcterms:W3CDTF">2021-10-21T18:15:00Z</dcterms:created>
  <dcterms:modified xsi:type="dcterms:W3CDTF">2021-10-29T21:55:08Z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