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B:\Google Drive\Academics\Projects\2020\Complete Streets Bike LOS\"/>
    </mc:Choice>
  </mc:AlternateContent>
  <xr:revisionPtr revIDLastSave="0" documentId="13_ncr:1_{9A35019A-70E1-4DA5-891C-1E11E17863EC}" xr6:coauthVersionLast="44" xr6:coauthVersionMax="44" xr10:uidLastSave="{00000000-0000-0000-0000-000000000000}"/>
  <bookViews>
    <workbookView xWindow="3150" yWindow="1440" windowWidth="21630" windowHeight="14115" tabRatio="428" firstSheet="2" activeTab="4" xr2:uid="{00000000-000D-0000-FFFF-FFFF00000000}"/>
  </bookViews>
  <sheets>
    <sheet name="inputs" sheetId="4" r:id="rId1"/>
    <sheet name="Domain Weights" sheetId="14" r:id="rId2"/>
    <sheet name="Bike Weights" sheetId="11" r:id="rId3"/>
    <sheet name="Ped Weights" sheetId="13" r:id="rId4"/>
    <sheet name="Elements summary" sheetId="8" r:id="rId5"/>
    <sheet name="DI weights" sheetId="7"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45" i="11" l="1"/>
  <c r="M46" i="11"/>
  <c r="M47" i="11"/>
  <c r="M48" i="11"/>
  <c r="M49" i="11"/>
  <c r="M50" i="11"/>
  <c r="M51" i="11"/>
  <c r="M52" i="11"/>
  <c r="M53" i="11"/>
  <c r="M54" i="11"/>
  <c r="M55" i="11"/>
  <c r="N55" i="11" s="1"/>
  <c r="M56" i="11"/>
  <c r="N56" i="11" s="1"/>
  <c r="M57" i="11"/>
  <c r="N57" i="11" s="1"/>
  <c r="M58" i="11"/>
  <c r="N58" i="11" s="1"/>
  <c r="M59" i="11"/>
  <c r="N59" i="11" s="1"/>
  <c r="M60" i="11"/>
  <c r="N60" i="11" s="1"/>
  <c r="M61" i="11"/>
  <c r="N61" i="11" s="1"/>
  <c r="M62" i="11"/>
  <c r="N62" i="11" s="1"/>
  <c r="M63" i="11"/>
  <c r="N63" i="11" s="1"/>
  <c r="M64" i="11"/>
  <c r="N64" i="11" s="1"/>
  <c r="M65" i="11"/>
  <c r="N65" i="11" s="1"/>
  <c r="M66" i="11"/>
  <c r="N66" i="11" s="1"/>
  <c r="M67" i="11"/>
  <c r="N67" i="11" s="1"/>
  <c r="M68" i="11"/>
  <c r="N68" i="11" s="1"/>
  <c r="M69" i="11"/>
  <c r="N69" i="11" s="1"/>
  <c r="M70" i="11"/>
  <c r="N70" i="11" s="1"/>
  <c r="M71" i="11"/>
  <c r="N71" i="11" s="1"/>
  <c r="M72" i="11"/>
  <c r="N72" i="11" s="1"/>
  <c r="M73" i="11"/>
  <c r="N73" i="11" s="1"/>
  <c r="M74" i="11"/>
  <c r="N74" i="11" s="1"/>
  <c r="M75" i="11"/>
  <c r="N75" i="11" s="1"/>
  <c r="M76" i="11"/>
  <c r="N76" i="11" s="1"/>
  <c r="M77" i="11"/>
  <c r="N77" i="11" s="1"/>
  <c r="M78" i="11"/>
  <c r="N78" i="11" s="1"/>
  <c r="M44" i="11"/>
  <c r="N44" i="11" s="1"/>
  <c r="M13" i="11"/>
  <c r="N13" i="11" s="1"/>
  <c r="M14" i="11"/>
  <c r="N14" i="11" s="1"/>
  <c r="M15" i="11"/>
  <c r="N15" i="11" s="1"/>
  <c r="M16" i="11"/>
  <c r="N16" i="11" s="1"/>
  <c r="M17" i="11"/>
  <c r="N17" i="11" s="1"/>
  <c r="M18" i="11"/>
  <c r="N18" i="11" s="1"/>
  <c r="M19" i="11"/>
  <c r="N19" i="11" s="1"/>
  <c r="M20" i="11"/>
  <c r="N20" i="11" s="1"/>
  <c r="M21" i="11"/>
  <c r="N21" i="11" s="1"/>
  <c r="M22" i="11"/>
  <c r="N22" i="11" s="1"/>
  <c r="M23" i="11"/>
  <c r="N23" i="11" s="1"/>
  <c r="M24" i="11"/>
  <c r="M25" i="11"/>
  <c r="N25" i="11" s="1"/>
  <c r="M26" i="11"/>
  <c r="N26" i="11" s="1"/>
  <c r="M27" i="11"/>
  <c r="N27" i="11" s="1"/>
  <c r="M28" i="11"/>
  <c r="N28" i="11" s="1"/>
  <c r="M29" i="11"/>
  <c r="N29" i="11" s="1"/>
  <c r="M30" i="11"/>
  <c r="N30" i="11" s="1"/>
  <c r="M31" i="11"/>
  <c r="N31" i="11" s="1"/>
  <c r="M32" i="11"/>
  <c r="N32" i="11" s="1"/>
  <c r="M33" i="11"/>
  <c r="N33" i="11" s="1"/>
  <c r="M34" i="11"/>
  <c r="N34" i="11" s="1"/>
  <c r="M35" i="11"/>
  <c r="N35" i="11" s="1"/>
  <c r="M36" i="11"/>
  <c r="N36" i="11" s="1"/>
  <c r="M37" i="11"/>
  <c r="N37" i="11" s="1"/>
  <c r="M38" i="11"/>
  <c r="N38" i="11" s="1"/>
  <c r="M39" i="11"/>
  <c r="N39" i="11" s="1"/>
  <c r="M40" i="11"/>
  <c r="N40" i="11" s="1"/>
  <c r="M41" i="11"/>
  <c r="N41" i="11" s="1"/>
  <c r="M42" i="11"/>
  <c r="N42" i="11" s="1"/>
  <c r="M43" i="11"/>
  <c r="N43" i="11" s="1"/>
  <c r="M7" i="14"/>
  <c r="M8" i="14"/>
  <c r="M9" i="14"/>
  <c r="M10" i="14"/>
  <c r="M6" i="14"/>
  <c r="F3" i="13"/>
  <c r="F4" i="13"/>
  <c r="F5" i="13"/>
  <c r="H5" i="13" s="1"/>
  <c r="F6" i="13"/>
  <c r="F7" i="13"/>
  <c r="F8" i="13"/>
  <c r="F9" i="13"/>
  <c r="H9" i="13" s="1"/>
  <c r="F10" i="13"/>
  <c r="F11" i="13"/>
  <c r="F12" i="13"/>
  <c r="F13" i="13"/>
  <c r="H13" i="13" s="1"/>
  <c r="F14" i="13"/>
  <c r="F15" i="13"/>
  <c r="F16" i="13"/>
  <c r="F17" i="13"/>
  <c r="H17" i="13" s="1"/>
  <c r="F18" i="13"/>
  <c r="F19" i="13"/>
  <c r="F20" i="13"/>
  <c r="F21" i="13"/>
  <c r="H21" i="13" s="1"/>
  <c r="F22" i="13"/>
  <c r="F23" i="13"/>
  <c r="F24" i="13"/>
  <c r="F25" i="13"/>
  <c r="H25" i="13" s="1"/>
  <c r="F26" i="13"/>
  <c r="F27" i="13"/>
  <c r="F28" i="13"/>
  <c r="F29" i="13"/>
  <c r="H29" i="13" s="1"/>
  <c r="F30" i="13"/>
  <c r="F31" i="13"/>
  <c r="F32" i="13"/>
  <c r="F33" i="13"/>
  <c r="H33" i="13" s="1"/>
  <c r="F34" i="13"/>
  <c r="F35" i="13"/>
  <c r="F36" i="13"/>
  <c r="F37" i="13"/>
  <c r="H37" i="13" s="1"/>
  <c r="F38" i="13"/>
  <c r="F39" i="13"/>
  <c r="F40" i="13"/>
  <c r="F41" i="13"/>
  <c r="H41" i="13" s="1"/>
  <c r="F42" i="13"/>
  <c r="F43" i="13"/>
  <c r="F44" i="13"/>
  <c r="F45" i="13"/>
  <c r="F46" i="13"/>
  <c r="F47" i="13"/>
  <c r="F48" i="13"/>
  <c r="F49" i="13"/>
  <c r="H49" i="13" s="1"/>
  <c r="F50" i="13"/>
  <c r="F51" i="13"/>
  <c r="F52" i="13"/>
  <c r="F53" i="13"/>
  <c r="H53" i="13" s="1"/>
  <c r="F54" i="13"/>
  <c r="F55" i="13"/>
  <c r="F56" i="13"/>
  <c r="F57" i="13"/>
  <c r="H57" i="13" s="1"/>
  <c r="F58" i="13"/>
  <c r="F59" i="13"/>
  <c r="F60" i="13"/>
  <c r="F61" i="13"/>
  <c r="H61" i="13" s="1"/>
  <c r="F62" i="13"/>
  <c r="F63" i="13"/>
  <c r="F64" i="13"/>
  <c r="F65" i="13"/>
  <c r="H65" i="13" s="1"/>
  <c r="F66" i="13"/>
  <c r="F67" i="13"/>
  <c r="F68" i="13"/>
  <c r="F69" i="13"/>
  <c r="H69" i="13" s="1"/>
  <c r="F70" i="13"/>
  <c r="F71" i="13"/>
  <c r="F72" i="13"/>
  <c r="F73" i="13"/>
  <c r="H73" i="13" s="1"/>
  <c r="F74" i="13"/>
  <c r="F75" i="13"/>
  <c r="F76" i="13"/>
  <c r="F77" i="13"/>
  <c r="H77" i="13" s="1"/>
  <c r="F78" i="13"/>
  <c r="F79" i="13"/>
  <c r="F80" i="13"/>
  <c r="F81" i="13"/>
  <c r="H81" i="13" s="1"/>
  <c r="F82" i="13"/>
  <c r="F83" i="13"/>
  <c r="F84" i="13"/>
  <c r="F85" i="13"/>
  <c r="H85" i="13" s="1"/>
  <c r="F86" i="13"/>
  <c r="F87" i="13"/>
  <c r="F88" i="13"/>
  <c r="F89" i="13"/>
  <c r="H89" i="13" s="1"/>
  <c r="F90" i="13"/>
  <c r="F91" i="13"/>
  <c r="F92" i="13"/>
  <c r="F93" i="13"/>
  <c r="H93" i="13" s="1"/>
  <c r="F94" i="13"/>
  <c r="F95" i="13"/>
  <c r="F96" i="13"/>
  <c r="F97" i="13"/>
  <c r="H97" i="13" s="1"/>
  <c r="F98" i="13"/>
  <c r="F99" i="13"/>
  <c r="F100" i="13"/>
  <c r="F101" i="13"/>
  <c r="H101" i="13" s="1"/>
  <c r="F102" i="13"/>
  <c r="F103" i="13"/>
  <c r="F104" i="13"/>
  <c r="F105" i="13"/>
  <c r="H105" i="13" s="1"/>
  <c r="F106" i="13"/>
  <c r="F107" i="13"/>
  <c r="F108" i="13"/>
  <c r="F109" i="13"/>
  <c r="H109" i="13" s="1"/>
  <c r="F110" i="13"/>
  <c r="F111" i="13"/>
  <c r="F2" i="13"/>
  <c r="H2" i="13" s="1"/>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2" i="11"/>
  <c r="E2" i="13"/>
  <c r="F19" i="11"/>
  <c r="H19" i="11" s="1"/>
  <c r="F3" i="11"/>
  <c r="I3" i="11" s="1"/>
  <c r="J3" i="11" s="1"/>
  <c r="F2" i="11"/>
  <c r="H2" i="11" s="1"/>
  <c r="F5" i="11"/>
  <c r="I5" i="11" s="1"/>
  <c r="J5" i="11" s="1"/>
  <c r="F6" i="11"/>
  <c r="F7" i="11"/>
  <c r="H7" i="11" s="1"/>
  <c r="F8" i="11"/>
  <c r="H8" i="11" s="1"/>
  <c r="F9" i="11"/>
  <c r="H9" i="11" s="1"/>
  <c r="F10" i="11"/>
  <c r="F11" i="11"/>
  <c r="H11" i="11" s="1"/>
  <c r="F12" i="11"/>
  <c r="H12" i="11" s="1"/>
  <c r="F13" i="11"/>
  <c r="H13" i="11" s="1"/>
  <c r="F14" i="11"/>
  <c r="H14" i="11" s="1"/>
  <c r="F15" i="11"/>
  <c r="F16" i="11"/>
  <c r="H16" i="11" s="1"/>
  <c r="F17" i="11"/>
  <c r="I17" i="11" s="1"/>
  <c r="F18" i="11"/>
  <c r="H18" i="11" s="1"/>
  <c r="F20" i="11"/>
  <c r="F21" i="11"/>
  <c r="I21" i="11" s="1"/>
  <c r="F22" i="11"/>
  <c r="F23" i="11"/>
  <c r="H23" i="11" s="1"/>
  <c r="F24" i="11"/>
  <c r="H24" i="11" s="1"/>
  <c r="F25" i="11"/>
  <c r="I25" i="11" s="1"/>
  <c r="J25" i="11" s="1"/>
  <c r="F26" i="11"/>
  <c r="H26" i="11" s="1"/>
  <c r="F27" i="11"/>
  <c r="H27" i="11" s="1"/>
  <c r="F28" i="11"/>
  <c r="H28" i="11" s="1"/>
  <c r="F29" i="11"/>
  <c r="I29" i="11" s="1"/>
  <c r="F30" i="11"/>
  <c r="F31" i="11"/>
  <c r="F32" i="11"/>
  <c r="H32" i="11" s="1"/>
  <c r="F33" i="11"/>
  <c r="I33" i="11" s="1"/>
  <c r="F34" i="11"/>
  <c r="F35" i="11"/>
  <c r="H35" i="11" s="1"/>
  <c r="F36" i="11"/>
  <c r="H36" i="11" s="1"/>
  <c r="F37" i="11"/>
  <c r="I37" i="11" s="1"/>
  <c r="F38" i="11"/>
  <c r="H38" i="11" s="1"/>
  <c r="F39" i="11"/>
  <c r="H39" i="11" s="1"/>
  <c r="F40" i="11"/>
  <c r="H40" i="11" s="1"/>
  <c r="F41" i="11"/>
  <c r="I41" i="11" s="1"/>
  <c r="J41" i="11" s="1"/>
  <c r="F42" i="11"/>
  <c r="H42" i="11" s="1"/>
  <c r="F43" i="11"/>
  <c r="H43" i="11" s="1"/>
  <c r="F44" i="11"/>
  <c r="H44" i="11" s="1"/>
  <c r="F45" i="11"/>
  <c r="I45" i="11" s="1"/>
  <c r="J45" i="11" s="1"/>
  <c r="F46" i="11"/>
  <c r="H46" i="11" s="1"/>
  <c r="F47" i="11"/>
  <c r="H47" i="11" s="1"/>
  <c r="F48" i="11"/>
  <c r="H48" i="11" s="1"/>
  <c r="F49" i="11"/>
  <c r="I49" i="11" s="1"/>
  <c r="J49" i="11" s="1"/>
  <c r="F50" i="11"/>
  <c r="H50" i="11" s="1"/>
  <c r="F51" i="11"/>
  <c r="H51" i="11" s="1"/>
  <c r="F52" i="11"/>
  <c r="H52" i="11" s="1"/>
  <c r="F53" i="11"/>
  <c r="I53" i="11" s="1"/>
  <c r="J53" i="11" s="1"/>
  <c r="F54" i="11"/>
  <c r="H54" i="11" s="1"/>
  <c r="F55" i="11"/>
  <c r="H55" i="11" s="1"/>
  <c r="F56" i="11"/>
  <c r="H56" i="11" s="1"/>
  <c r="F57" i="11"/>
  <c r="I57" i="11" s="1"/>
  <c r="J57" i="11" s="1"/>
  <c r="F58" i="11"/>
  <c r="H58" i="11" s="1"/>
  <c r="F59" i="11"/>
  <c r="H59" i="11" s="1"/>
  <c r="F60" i="11"/>
  <c r="H60" i="11" s="1"/>
  <c r="F61" i="11"/>
  <c r="I61" i="11" s="1"/>
  <c r="J61" i="11" s="1"/>
  <c r="F62" i="11"/>
  <c r="H62" i="11" s="1"/>
  <c r="F63" i="11"/>
  <c r="H63" i="11" s="1"/>
  <c r="F64" i="11"/>
  <c r="H64" i="11" s="1"/>
  <c r="F65" i="11"/>
  <c r="I65" i="11" s="1"/>
  <c r="J65" i="11" s="1"/>
  <c r="F66" i="11"/>
  <c r="H66" i="11" s="1"/>
  <c r="F67" i="11"/>
  <c r="H67" i="11" s="1"/>
  <c r="F68" i="11"/>
  <c r="H68" i="11" s="1"/>
  <c r="F69" i="11"/>
  <c r="I69" i="11" s="1"/>
  <c r="J69" i="11" s="1"/>
  <c r="F70" i="11"/>
  <c r="H70" i="11" s="1"/>
  <c r="F71" i="11"/>
  <c r="H71" i="11" s="1"/>
  <c r="F72" i="11"/>
  <c r="H72" i="11" s="1"/>
  <c r="F73" i="11"/>
  <c r="I73" i="11" s="1"/>
  <c r="J73" i="11" s="1"/>
  <c r="F74" i="11"/>
  <c r="H74" i="11" s="1"/>
  <c r="F75" i="11"/>
  <c r="H75" i="11" s="1"/>
  <c r="F76" i="11"/>
  <c r="H76" i="11" s="1"/>
  <c r="F77" i="11"/>
  <c r="I77" i="11" s="1"/>
  <c r="J77" i="11" s="1"/>
  <c r="F78" i="11"/>
  <c r="H78" i="11" s="1"/>
  <c r="F79" i="11"/>
  <c r="H79" i="11" s="1"/>
  <c r="F80" i="11"/>
  <c r="H80" i="11" s="1"/>
  <c r="F81" i="11"/>
  <c r="I81" i="11" s="1"/>
  <c r="J81" i="11" s="1"/>
  <c r="F82" i="11"/>
  <c r="H82" i="11" s="1"/>
  <c r="F83" i="11"/>
  <c r="H83" i="11" s="1"/>
  <c r="F84" i="11"/>
  <c r="H84" i="11" s="1"/>
  <c r="F85" i="11"/>
  <c r="I85" i="11" s="1"/>
  <c r="J85" i="11" s="1"/>
  <c r="F86" i="11"/>
  <c r="H86" i="11" s="1"/>
  <c r="F87" i="11"/>
  <c r="H87" i="11" s="1"/>
  <c r="F88" i="11"/>
  <c r="H88" i="11" s="1"/>
  <c r="F89" i="11"/>
  <c r="I89" i="11" s="1"/>
  <c r="J89" i="11" s="1"/>
  <c r="F90" i="11"/>
  <c r="H90" i="11" s="1"/>
  <c r="F91" i="11"/>
  <c r="H91" i="11" s="1"/>
  <c r="F92" i="11"/>
  <c r="H92" i="11" s="1"/>
  <c r="F93" i="11"/>
  <c r="I93" i="11" s="1"/>
  <c r="J93" i="11" s="1"/>
  <c r="F94" i="11"/>
  <c r="H94" i="11" s="1"/>
  <c r="F95" i="11"/>
  <c r="H95" i="11" s="1"/>
  <c r="F4" i="11"/>
  <c r="J7" i="14"/>
  <c r="J8" i="14"/>
  <c r="J9" i="14"/>
  <c r="J10" i="14"/>
  <c r="J6" i="14"/>
  <c r="K7" i="14"/>
  <c r="K8" i="14"/>
  <c r="K9" i="14"/>
  <c r="K10" i="14"/>
  <c r="K6" i="14"/>
  <c r="H11" i="14"/>
  <c r="I11" i="14"/>
  <c r="I4" i="11" l="1"/>
  <c r="J4" i="11" s="1"/>
  <c r="I20" i="11"/>
  <c r="J20" i="11" s="1"/>
  <c r="I2" i="11"/>
  <c r="J2" i="11" s="1"/>
  <c r="I80" i="11"/>
  <c r="J80" i="11" s="1"/>
  <c r="I15" i="11"/>
  <c r="J15" i="11" s="1"/>
  <c r="I11" i="11"/>
  <c r="J11" i="11" s="1"/>
  <c r="I31" i="11"/>
  <c r="J31" i="11" s="1"/>
  <c r="H3" i="11"/>
  <c r="H15" i="11"/>
  <c r="I64" i="11"/>
  <c r="J64" i="11" s="1"/>
  <c r="I7" i="11"/>
  <c r="J7" i="11" s="1"/>
  <c r="I48" i="11"/>
  <c r="J48" i="11" s="1"/>
  <c r="I32" i="11"/>
  <c r="J32" i="11" s="1"/>
  <c r="H37" i="11"/>
  <c r="H93" i="11"/>
  <c r="H85" i="11"/>
  <c r="H77" i="11"/>
  <c r="H69" i="11"/>
  <c r="H61" i="11"/>
  <c r="H53" i="11"/>
  <c r="H45" i="11"/>
  <c r="H17" i="11"/>
  <c r="I92" i="11"/>
  <c r="J92" i="11" s="1"/>
  <c r="I76" i="11"/>
  <c r="J76" i="11" s="1"/>
  <c r="I60" i="11"/>
  <c r="J60" i="11" s="1"/>
  <c r="I44" i="11"/>
  <c r="J44" i="11" s="1"/>
  <c r="I28" i="11"/>
  <c r="J28" i="11" s="1"/>
  <c r="H20" i="11"/>
  <c r="H21" i="11"/>
  <c r="I19" i="11"/>
  <c r="J19" i="11" s="1"/>
  <c r="I10" i="11"/>
  <c r="J10" i="11" s="1"/>
  <c r="I6" i="11"/>
  <c r="J6" i="11" s="1"/>
  <c r="H25" i="11"/>
  <c r="I88" i="11"/>
  <c r="J88" i="11" s="1"/>
  <c r="I72" i="11"/>
  <c r="J72" i="11" s="1"/>
  <c r="I56" i="11"/>
  <c r="J56" i="11" s="1"/>
  <c r="I40" i="11"/>
  <c r="J40" i="11" s="1"/>
  <c r="I24" i="11"/>
  <c r="J24" i="11" s="1"/>
  <c r="I12" i="11"/>
  <c r="J12" i="11" s="1"/>
  <c r="I8" i="11"/>
  <c r="J8" i="11" s="1"/>
  <c r="I94" i="11"/>
  <c r="J94" i="11" s="1"/>
  <c r="I90" i="11"/>
  <c r="J90" i="11" s="1"/>
  <c r="I86" i="11"/>
  <c r="J86" i="11" s="1"/>
  <c r="I82" i="11"/>
  <c r="J82" i="11" s="1"/>
  <c r="I78" i="11"/>
  <c r="J78" i="11" s="1"/>
  <c r="I74" i="11"/>
  <c r="J74" i="11" s="1"/>
  <c r="I70" i="11"/>
  <c r="J70" i="11" s="1"/>
  <c r="I66" i="11"/>
  <c r="J66" i="11" s="1"/>
  <c r="I62" i="11"/>
  <c r="J62" i="11" s="1"/>
  <c r="I58" i="11"/>
  <c r="J58" i="11" s="1"/>
  <c r="I54" i="11"/>
  <c r="J54" i="11" s="1"/>
  <c r="I50" i="11"/>
  <c r="J50" i="11" s="1"/>
  <c r="I46" i="11"/>
  <c r="J46" i="11" s="1"/>
  <c r="I42" i="11"/>
  <c r="J42" i="11" s="1"/>
  <c r="I34" i="11"/>
  <c r="I30" i="11"/>
  <c r="J30" i="11" s="1"/>
  <c r="I26" i="11"/>
  <c r="J26" i="11" s="1"/>
  <c r="I22" i="11"/>
  <c r="H89" i="11"/>
  <c r="H81" i="11"/>
  <c r="H73" i="11"/>
  <c r="H65" i="11"/>
  <c r="H57" i="11"/>
  <c r="H49" i="11"/>
  <c r="H41" i="11"/>
  <c r="H22" i="11"/>
  <c r="I84" i="11"/>
  <c r="J84" i="11" s="1"/>
  <c r="I68" i="11"/>
  <c r="J68" i="11" s="1"/>
  <c r="I52" i="11"/>
  <c r="J52" i="11" s="1"/>
  <c r="I36" i="11"/>
  <c r="J36" i="11" s="1"/>
  <c r="H5" i="11"/>
  <c r="I87" i="11"/>
  <c r="J87" i="11" s="1"/>
  <c r="I75" i="11"/>
  <c r="J75" i="11" s="1"/>
  <c r="I63" i="11"/>
  <c r="J63" i="11" s="1"/>
  <c r="I51" i="11"/>
  <c r="J51" i="11" s="1"/>
  <c r="I39" i="11"/>
  <c r="J39" i="11" s="1"/>
  <c r="I13" i="11"/>
  <c r="J13" i="11" s="1"/>
  <c r="H31" i="11"/>
  <c r="H10" i="11"/>
  <c r="H6" i="11"/>
  <c r="I18" i="11"/>
  <c r="I14" i="11"/>
  <c r="J14" i="11" s="1"/>
  <c r="H30" i="11"/>
  <c r="I95" i="11"/>
  <c r="J95" i="11" s="1"/>
  <c r="I79" i="11"/>
  <c r="J79" i="11" s="1"/>
  <c r="I67" i="11"/>
  <c r="J67" i="11" s="1"/>
  <c r="I55" i="11"/>
  <c r="J55" i="11" s="1"/>
  <c r="I47" i="11"/>
  <c r="J47" i="11" s="1"/>
  <c r="I35" i="11"/>
  <c r="J35" i="11" s="1"/>
  <c r="I27" i="11"/>
  <c r="J27" i="11" s="1"/>
  <c r="H34" i="11"/>
  <c r="H29" i="11"/>
  <c r="H4" i="11"/>
  <c r="I38" i="11"/>
  <c r="J38" i="11" s="1"/>
  <c r="I16" i="11"/>
  <c r="J16" i="11" s="1"/>
  <c r="I9" i="11"/>
  <c r="J9" i="11" s="1"/>
  <c r="I23" i="11"/>
  <c r="J23" i="11" s="1"/>
  <c r="I91" i="11"/>
  <c r="J91" i="11" s="1"/>
  <c r="I83" i="11"/>
  <c r="J83" i="11" s="1"/>
  <c r="I71" i="11"/>
  <c r="J71" i="11" s="1"/>
  <c r="I59" i="11"/>
  <c r="J59" i="11" s="1"/>
  <c r="I43" i="11"/>
  <c r="J43" i="11" s="1"/>
  <c r="H33" i="11"/>
  <c r="J34" i="11"/>
  <c r="J22" i="11"/>
  <c r="J18" i="11"/>
  <c r="J37" i="11"/>
  <c r="J33" i="11"/>
  <c r="J29" i="11"/>
  <c r="J21" i="11"/>
  <c r="J17" i="11"/>
  <c r="I108" i="13"/>
  <c r="J108" i="13" s="1"/>
  <c r="I104" i="13"/>
  <c r="J104" i="13" s="1"/>
  <c r="I100" i="13"/>
  <c r="J100" i="13" s="1"/>
  <c r="I96" i="13"/>
  <c r="J96" i="13" s="1"/>
  <c r="I92" i="13"/>
  <c r="J92" i="13" s="1"/>
  <c r="I88" i="13"/>
  <c r="J88" i="13" s="1"/>
  <c r="I84" i="13"/>
  <c r="J84" i="13" s="1"/>
  <c r="I80" i="13"/>
  <c r="J80" i="13" s="1"/>
  <c r="I76" i="13"/>
  <c r="J76" i="13" s="1"/>
  <c r="I72" i="13"/>
  <c r="J72" i="13" s="1"/>
  <c r="I68" i="13"/>
  <c r="J68" i="13" s="1"/>
  <c r="I64" i="13"/>
  <c r="J64" i="13" s="1"/>
  <c r="I60" i="13"/>
  <c r="J60" i="13" s="1"/>
  <c r="I56" i="13"/>
  <c r="J56" i="13" s="1"/>
  <c r="I52" i="13"/>
  <c r="J52" i="13" s="1"/>
  <c r="I44" i="13"/>
  <c r="J44" i="13" s="1"/>
  <c r="I40" i="13"/>
  <c r="J40" i="13" s="1"/>
  <c r="I36" i="13"/>
  <c r="J36" i="13" s="1"/>
  <c r="I32" i="13"/>
  <c r="J32" i="13" s="1"/>
  <c r="I28" i="13"/>
  <c r="J28" i="13" s="1"/>
  <c r="I24" i="13"/>
  <c r="J24" i="13" s="1"/>
  <c r="I20" i="13"/>
  <c r="J20" i="13" s="1"/>
  <c r="I16" i="13"/>
  <c r="J16" i="13" s="1"/>
  <c r="I12" i="13"/>
  <c r="J12" i="13" s="1"/>
  <c r="I8" i="13"/>
  <c r="J8" i="13" s="1"/>
  <c r="I4" i="13"/>
  <c r="J4" i="13" s="1"/>
  <c r="H104" i="13"/>
  <c r="H88" i="13"/>
  <c r="H72" i="13"/>
  <c r="H56" i="13"/>
  <c r="H36" i="13"/>
  <c r="H20" i="13"/>
  <c r="H4" i="13"/>
  <c r="I49" i="13"/>
  <c r="J49" i="13" s="1"/>
  <c r="I111" i="13"/>
  <c r="J111" i="13" s="1"/>
  <c r="I107" i="13"/>
  <c r="J107" i="13" s="1"/>
  <c r="I103" i="13"/>
  <c r="J103" i="13" s="1"/>
  <c r="I99" i="13"/>
  <c r="J99" i="13" s="1"/>
  <c r="I95" i="13"/>
  <c r="J95" i="13" s="1"/>
  <c r="I91" i="13"/>
  <c r="J91" i="13" s="1"/>
  <c r="I87" i="13"/>
  <c r="J87" i="13" s="1"/>
  <c r="I83" i="13"/>
  <c r="J83" i="13" s="1"/>
  <c r="I79" i="13"/>
  <c r="J79" i="13" s="1"/>
  <c r="I75" i="13"/>
  <c r="J75" i="13" s="1"/>
  <c r="I71" i="13"/>
  <c r="J71" i="13" s="1"/>
  <c r="I67" i="13"/>
  <c r="J67" i="13" s="1"/>
  <c r="I63" i="13"/>
  <c r="J63" i="13" s="1"/>
  <c r="I59" i="13"/>
  <c r="J59" i="13" s="1"/>
  <c r="I55" i="13"/>
  <c r="J55" i="13" s="1"/>
  <c r="I51" i="13"/>
  <c r="J51" i="13" s="1"/>
  <c r="I43" i="13"/>
  <c r="J43" i="13" s="1"/>
  <c r="I39" i="13"/>
  <c r="J39" i="13" s="1"/>
  <c r="I35" i="13"/>
  <c r="J35" i="13" s="1"/>
  <c r="I31" i="13"/>
  <c r="J31" i="13" s="1"/>
  <c r="I27" i="13"/>
  <c r="J27" i="13" s="1"/>
  <c r="I23" i="13"/>
  <c r="J23" i="13" s="1"/>
  <c r="I19" i="13"/>
  <c r="J19" i="13" s="1"/>
  <c r="I15" i="13"/>
  <c r="J15" i="13" s="1"/>
  <c r="I11" i="13"/>
  <c r="J11" i="13" s="1"/>
  <c r="I7" i="13"/>
  <c r="J7" i="13" s="1"/>
  <c r="I3" i="13"/>
  <c r="J3" i="13" s="1"/>
  <c r="H100" i="13"/>
  <c r="H84" i="13"/>
  <c r="H68" i="13"/>
  <c r="H52" i="13"/>
  <c r="H32" i="13"/>
  <c r="H16" i="13"/>
  <c r="I97" i="13"/>
  <c r="J97" i="13" s="1"/>
  <c r="I33" i="13"/>
  <c r="J33" i="13" s="1"/>
  <c r="I110" i="13"/>
  <c r="J110" i="13" s="1"/>
  <c r="I106" i="13"/>
  <c r="J106" i="13" s="1"/>
  <c r="I102" i="13"/>
  <c r="J102" i="13" s="1"/>
  <c r="I98" i="13"/>
  <c r="J98" i="13" s="1"/>
  <c r="I94" i="13"/>
  <c r="J94" i="13" s="1"/>
  <c r="I90" i="13"/>
  <c r="J90" i="13" s="1"/>
  <c r="I86" i="13"/>
  <c r="J86" i="13" s="1"/>
  <c r="I82" i="13"/>
  <c r="J82" i="13" s="1"/>
  <c r="I78" i="13"/>
  <c r="J78" i="13" s="1"/>
  <c r="I74" i="13"/>
  <c r="J74" i="13" s="1"/>
  <c r="I70" i="13"/>
  <c r="J70" i="13" s="1"/>
  <c r="I66" i="13"/>
  <c r="J66" i="13" s="1"/>
  <c r="I62" i="13"/>
  <c r="J62" i="13" s="1"/>
  <c r="I58" i="13"/>
  <c r="J58" i="13" s="1"/>
  <c r="I54" i="13"/>
  <c r="J54" i="13" s="1"/>
  <c r="I50" i="13"/>
  <c r="J50" i="13" s="1"/>
  <c r="I42" i="13"/>
  <c r="J42" i="13" s="1"/>
  <c r="I38" i="13"/>
  <c r="J38" i="13" s="1"/>
  <c r="I34" i="13"/>
  <c r="J34" i="13" s="1"/>
  <c r="I30" i="13"/>
  <c r="J30" i="13" s="1"/>
  <c r="I26" i="13"/>
  <c r="J26" i="13" s="1"/>
  <c r="I22" i="13"/>
  <c r="J22" i="13" s="1"/>
  <c r="I18" i="13"/>
  <c r="J18" i="13" s="1"/>
  <c r="I14" i="13"/>
  <c r="J14" i="13" s="1"/>
  <c r="I10" i="13"/>
  <c r="J10" i="13" s="1"/>
  <c r="I6" i="13"/>
  <c r="J6" i="13" s="1"/>
  <c r="H96" i="13"/>
  <c r="H80" i="13"/>
  <c r="H64" i="13"/>
  <c r="H44" i="13"/>
  <c r="H28" i="13"/>
  <c r="H12" i="13"/>
  <c r="I81" i="13"/>
  <c r="J81" i="13" s="1"/>
  <c r="I17" i="13"/>
  <c r="J17" i="13" s="1"/>
  <c r="H108" i="13"/>
  <c r="H92" i="13"/>
  <c r="H76" i="13"/>
  <c r="H60" i="13"/>
  <c r="H40" i="13"/>
  <c r="H24" i="13"/>
  <c r="H8" i="13"/>
  <c r="I65" i="13"/>
  <c r="J65" i="13" s="1"/>
  <c r="I2" i="13"/>
  <c r="J2" i="13" s="1"/>
  <c r="I109" i="13"/>
  <c r="J109" i="13" s="1"/>
  <c r="I93" i="13"/>
  <c r="J93" i="13" s="1"/>
  <c r="I77" i="13"/>
  <c r="J77" i="13" s="1"/>
  <c r="I61" i="13"/>
  <c r="J61" i="13" s="1"/>
  <c r="I29" i="13"/>
  <c r="J29" i="13" s="1"/>
  <c r="I13" i="13"/>
  <c r="J13" i="13" s="1"/>
  <c r="I105" i="13"/>
  <c r="J105" i="13" s="1"/>
  <c r="I89" i="13"/>
  <c r="J89" i="13" s="1"/>
  <c r="I73" i="13"/>
  <c r="J73" i="13" s="1"/>
  <c r="I57" i="13"/>
  <c r="J57" i="13" s="1"/>
  <c r="I41" i="13"/>
  <c r="J41" i="13" s="1"/>
  <c r="I25" i="13"/>
  <c r="J25" i="13" s="1"/>
  <c r="I9" i="13"/>
  <c r="J9" i="13" s="1"/>
  <c r="I101" i="13"/>
  <c r="J101" i="13" s="1"/>
  <c r="I85" i="13"/>
  <c r="J85" i="13" s="1"/>
  <c r="I69" i="13"/>
  <c r="J69" i="13" s="1"/>
  <c r="I53" i="13"/>
  <c r="J53" i="13" s="1"/>
  <c r="I37" i="13"/>
  <c r="J37" i="13" s="1"/>
  <c r="I21" i="13"/>
  <c r="J21" i="13" s="1"/>
  <c r="I5" i="13"/>
  <c r="J5" i="13" s="1"/>
  <c r="H111" i="13"/>
  <c r="H107" i="13"/>
  <c r="H103" i="13"/>
  <c r="H99" i="13"/>
  <c r="H95" i="13"/>
  <c r="H91" i="13"/>
  <c r="H87" i="13"/>
  <c r="H83" i="13"/>
  <c r="H79" i="13"/>
  <c r="H75" i="13"/>
  <c r="H71" i="13"/>
  <c r="H67" i="13"/>
  <c r="H63" i="13"/>
  <c r="H59" i="13"/>
  <c r="H55" i="13"/>
  <c r="H51" i="13"/>
  <c r="H43" i="13"/>
  <c r="H39" i="13"/>
  <c r="H35" i="13"/>
  <c r="H31" i="13"/>
  <c r="H27" i="13"/>
  <c r="H23" i="13"/>
  <c r="H19" i="13"/>
  <c r="H15" i="13"/>
  <c r="H11" i="13"/>
  <c r="H7" i="13"/>
  <c r="H3" i="13"/>
  <c r="H110" i="13"/>
  <c r="H106" i="13"/>
  <c r="H102" i="13"/>
  <c r="H98" i="13"/>
  <c r="H94" i="13"/>
  <c r="H90" i="13"/>
  <c r="H86" i="13"/>
  <c r="H82" i="13"/>
  <c r="H78" i="13"/>
  <c r="H74" i="13"/>
  <c r="H70" i="13"/>
  <c r="H66" i="13"/>
  <c r="H62" i="13"/>
  <c r="H58" i="13"/>
  <c r="H54" i="13"/>
  <c r="H50" i="13"/>
  <c r="H42" i="13"/>
  <c r="H38" i="13"/>
  <c r="H34" i="13"/>
  <c r="H30" i="13"/>
  <c r="H26" i="13"/>
  <c r="H22" i="13"/>
  <c r="H18" i="13"/>
  <c r="H14" i="13"/>
  <c r="H10" i="13"/>
  <c r="H6" i="13"/>
  <c r="L6" i="14" l="1"/>
  <c r="L9" i="14"/>
  <c r="L10" i="14"/>
  <c r="L8" i="14"/>
  <c r="L7" i="14"/>
  <c r="J11" i="14"/>
  <c r="O19" i="4"/>
  <c r="K21" i="4" s="1"/>
  <c r="N21" i="4"/>
  <c r="L30" i="4"/>
  <c r="M30" i="4"/>
  <c r="P30" i="4"/>
  <c r="Q30" i="4"/>
  <c r="T30" i="4"/>
  <c r="U30" i="4"/>
  <c r="N31" i="4"/>
  <c r="O31" i="4"/>
  <c r="R31" i="4"/>
  <c r="S31" i="4"/>
  <c r="K31" i="4"/>
  <c r="L11" i="14" l="1"/>
  <c r="M11" i="14"/>
  <c r="K11" i="14"/>
  <c r="L29" i="4"/>
  <c r="S28" i="4"/>
  <c r="T29" i="4"/>
  <c r="U26" i="4"/>
  <c r="S29" i="4"/>
  <c r="Q26" i="4"/>
  <c r="O28" i="4"/>
  <c r="P25" i="4"/>
  <c r="P29" i="4"/>
  <c r="K28" i="4"/>
  <c r="L25" i="4"/>
  <c r="R27" i="4"/>
  <c r="M26" i="4"/>
  <c r="Q24" i="4"/>
  <c r="N27" i="4"/>
  <c r="T25" i="4"/>
  <c r="P23" i="4"/>
  <c r="U31" i="4"/>
  <c r="Q31" i="4"/>
  <c r="M31" i="4"/>
  <c r="S30" i="4"/>
  <c r="O30" i="4"/>
  <c r="K30" i="4"/>
  <c r="R29" i="4"/>
  <c r="N29" i="4"/>
  <c r="U28" i="4"/>
  <c r="Q28" i="4"/>
  <c r="M28" i="4"/>
  <c r="T27" i="4"/>
  <c r="P27" i="4"/>
  <c r="L27" i="4"/>
  <c r="S26" i="4"/>
  <c r="O26" i="4"/>
  <c r="K26" i="4"/>
  <c r="R25" i="4"/>
  <c r="N25" i="4"/>
  <c r="U24" i="4"/>
  <c r="M24" i="4"/>
  <c r="S22" i="4"/>
  <c r="O29" i="4"/>
  <c r="K29" i="4"/>
  <c r="R28" i="4"/>
  <c r="N28" i="4"/>
  <c r="U27" i="4"/>
  <c r="Q27" i="4"/>
  <c r="M27" i="4"/>
  <c r="T26" i="4"/>
  <c r="P26" i="4"/>
  <c r="L26" i="4"/>
  <c r="S25" i="4"/>
  <c r="O25" i="4"/>
  <c r="K25" i="4"/>
  <c r="N24" i="4"/>
  <c r="K23" i="4"/>
  <c r="T31" i="4"/>
  <c r="P31" i="4"/>
  <c r="L31" i="4"/>
  <c r="R30" i="4"/>
  <c r="N30" i="4"/>
  <c r="U29" i="4"/>
  <c r="Q29" i="4"/>
  <c r="M29" i="4"/>
  <c r="T28" i="4"/>
  <c r="P28" i="4"/>
  <c r="L28" i="4"/>
  <c r="S27" i="4"/>
  <c r="O27" i="4"/>
  <c r="K27" i="4"/>
  <c r="R26" i="4"/>
  <c r="N26" i="4"/>
  <c r="U25" i="4"/>
  <c r="Q25" i="4"/>
  <c r="M25" i="4"/>
  <c r="R24" i="4"/>
  <c r="S23" i="4"/>
  <c r="N22" i="4"/>
  <c r="K22" i="4"/>
  <c r="Q21" i="4"/>
  <c r="T24" i="4"/>
  <c r="P24" i="4"/>
  <c r="L24" i="4"/>
  <c r="O23" i="4"/>
  <c r="R22" i="4"/>
  <c r="U21" i="4"/>
  <c r="M21" i="4"/>
  <c r="S24" i="4"/>
  <c r="O24" i="4"/>
  <c r="T23" i="4"/>
  <c r="L23" i="4"/>
  <c r="O22" i="4"/>
  <c r="R21" i="4"/>
  <c r="K24" i="4"/>
  <c r="R23" i="4"/>
  <c r="N23" i="4"/>
  <c r="U22" i="4"/>
  <c r="Q22" i="4"/>
  <c r="M22" i="4"/>
  <c r="T21" i="4"/>
  <c r="P21" i="4"/>
  <c r="L21" i="4"/>
  <c r="U23" i="4"/>
  <c r="Q23" i="4"/>
  <c r="M23" i="4"/>
  <c r="T22" i="4"/>
  <c r="P22" i="4"/>
  <c r="L22" i="4"/>
  <c r="S21" i="4"/>
  <c r="O21" i="4"/>
</calcChain>
</file>

<file path=xl/sharedStrings.xml><?xml version="1.0" encoding="utf-8"?>
<sst xmlns="http://schemas.openxmlformats.org/spreadsheetml/2006/main" count="1465" uniqueCount="387">
  <si>
    <t>Indicator</t>
  </si>
  <si>
    <t>Intersection</t>
  </si>
  <si>
    <t>Left Turn Bicycle Lane:</t>
  </si>
  <si>
    <t>Dashed Intersection Bicycle Lane:</t>
  </si>
  <si>
    <t>No Turn on Red Sign(s)</t>
  </si>
  <si>
    <t>Street Segment</t>
  </si>
  <si>
    <t>Bike Lane w/ Parking Adjacent to Right</t>
  </si>
  <si>
    <t>Bike Lane w/ Traffic Lane Adjacent to Right</t>
  </si>
  <si>
    <t>Combined Bike Lane/Parking</t>
  </si>
  <si>
    <t>Bike Path</t>
  </si>
  <si>
    <t>None</t>
  </si>
  <si>
    <t>Width of Bike Lane:</t>
  </si>
  <si>
    <t>&lt; 5 ft</t>
  </si>
  <si>
    <t>5 - 6 ft</t>
  </si>
  <si>
    <t>&gt; 6 ft</t>
  </si>
  <si>
    <t>Bicycle Lane Markings:</t>
  </si>
  <si>
    <t>One Stripe Left Side of Bike Lane</t>
  </si>
  <si>
    <t>Stripes on Both Sides of Bike Lane</t>
  </si>
  <si>
    <t>Connectivity of Bicycle Lanes:</t>
  </si>
  <si>
    <t>Yes</t>
  </si>
  <si>
    <t>No</t>
  </si>
  <si>
    <t>Pavement Type/Condition:</t>
  </si>
  <si>
    <t>Smooth Surface</t>
  </si>
  <si>
    <t>Mild Obstructions (e.g., cracks)</t>
  </si>
  <si>
    <t>Large Obstructions (e.g., Potholes or Bumps)</t>
  </si>
  <si>
    <t>Street Slope</t>
  </si>
  <si>
    <t>&lt;5%</t>
  </si>
  <si>
    <t>5% - 10%</t>
  </si>
  <si>
    <t>10% - 15%</t>
  </si>
  <si>
    <t>&gt; 15%</t>
  </si>
  <si>
    <t>Driveway Cuts:</t>
  </si>
  <si>
    <t>More Than Five</t>
  </si>
  <si>
    <t>Few (Less than Five)</t>
  </si>
  <si>
    <t>Presence of Trees:</t>
  </si>
  <si>
    <t>Continuously Lined</t>
  </si>
  <si>
    <t>Sporatically Lined</t>
  </si>
  <si>
    <t>Posted Speed Limit:</t>
  </si>
  <si>
    <t>10*</t>
  </si>
  <si>
    <t>35*</t>
  </si>
  <si>
    <t>&gt;55</t>
  </si>
  <si>
    <t>Less than 1,000</t>
  </si>
  <si>
    <t>1,000 - 5,000</t>
  </si>
  <si>
    <t>5,000 - 10,000</t>
  </si>
  <si>
    <t>10,000 +</t>
  </si>
  <si>
    <t>Percentage of Heavy Vehicle:</t>
  </si>
  <si>
    <t>Less than 5%</t>
  </si>
  <si>
    <t>5-10%</t>
  </si>
  <si>
    <t>10-20%</t>
  </si>
  <si>
    <t>Greater than 20%</t>
  </si>
  <si>
    <t>Parallel Parking (PP) &lt; 7ft</t>
  </si>
  <si>
    <t>Parallel Parking (PP) 7ft - 9ft</t>
  </si>
  <si>
    <t>Parallel Parking (PP) &gt; 9ft</t>
  </si>
  <si>
    <t>Time-restricted Parallel Parking (TPP) &lt; 7ft</t>
  </si>
  <si>
    <t>Time-restricted Parallel Parking (TPP) 7ft - 9ft</t>
  </si>
  <si>
    <t>Time-restricted Parallel Parking (TPP) &gt; 9ft</t>
  </si>
  <si>
    <t>Traffic Calming Features Streets:</t>
  </si>
  <si>
    <t>0 TCF</t>
  </si>
  <si>
    <t>1-2 TCFs</t>
  </si>
  <si>
    <t>5 or More TCFs</t>
  </si>
  <si>
    <t>Number of Lanes</t>
  </si>
  <si>
    <t>4+</t>
  </si>
  <si>
    <t>No Lanes</t>
  </si>
  <si>
    <t>Presence of Bicycle Lane Signs:</t>
  </si>
  <si>
    <t>Bicycle/Pedestrian Scale Lighting:</t>
  </si>
  <si>
    <t>Yes - Public</t>
  </si>
  <si>
    <t>Yes - Private</t>
  </si>
  <si>
    <t>Yes - Public and Private</t>
  </si>
  <si>
    <t>Bicycle Parking</t>
  </si>
  <si>
    <t>Retail Use:</t>
  </si>
  <si>
    <t>3 or More</t>
  </si>
  <si>
    <t>1-2</t>
  </si>
  <si>
    <t>Line of Site</t>
  </si>
  <si>
    <t>Line of Sight Obstructed or Compromised</t>
  </si>
  <si>
    <t>Adequate Sight Distance</t>
  </si>
  <si>
    <t>Clear Line of Sight</t>
  </si>
  <si>
    <t>3-4 TCFs</t>
  </si>
  <si>
    <t>Medium Obstruction (e.g raised cracks or pavement)</t>
  </si>
  <si>
    <t>Bike Lane w/ Sidewalk Adjacent to Right (without parking)</t>
  </si>
  <si>
    <t>Bike Lane w/ HOV or Public Transit Adjacent to Right</t>
  </si>
  <si>
    <t>Shared Traffic Lane w/ Sharrow (or Painted Bicycle Marking on Pavement)</t>
  </si>
  <si>
    <t>Presence of a Marked Area for Bicycle Traffic:</t>
  </si>
  <si>
    <t>Traffic Volume - Average Number of Vehicles Per Day:</t>
  </si>
  <si>
    <t>Parallel Parking Adjacent to Bicycle Lane/Route:</t>
  </si>
  <si>
    <t>Auto volume</t>
  </si>
  <si>
    <t>Intersections</t>
  </si>
  <si>
    <t>Segments</t>
  </si>
  <si>
    <t>Traffic control</t>
  </si>
  <si>
    <t>Traffic control:</t>
  </si>
  <si>
    <t>Domain</t>
  </si>
  <si>
    <t>Land Use</t>
  </si>
  <si>
    <t>Safety</t>
  </si>
  <si>
    <t>Vehicle Traffic</t>
  </si>
  <si>
    <t>Street Design</t>
  </si>
  <si>
    <t>Bicycle Parking:</t>
  </si>
  <si>
    <t>Intersection Safety</t>
  </si>
  <si>
    <t>INTERSECTION</t>
  </si>
  <si>
    <t>STREET SEGMENT</t>
  </si>
  <si>
    <t>Left Turn Bicycle Lane</t>
  </si>
  <si>
    <t>Line of Sight</t>
  </si>
  <si>
    <t>Vehicle Speed</t>
  </si>
  <si>
    <t>Retail Use</t>
  </si>
  <si>
    <t>Trees</t>
  </si>
  <si>
    <t>Traffic Volume</t>
  </si>
  <si>
    <t>Driveway Cuts</t>
  </si>
  <si>
    <t>Scale Lighting</t>
  </si>
  <si>
    <t>Dashed Intersection</t>
  </si>
  <si>
    <t>Traffic Calming</t>
  </si>
  <si>
    <t>Features</t>
  </si>
  <si>
    <t>Parallel Parking</t>
  </si>
  <si>
    <t>DOMAINS</t>
  </si>
  <si>
    <t>Input</t>
  </si>
  <si>
    <t>Notes</t>
  </si>
  <si>
    <t>Solid green pavement coloring</t>
  </si>
  <si>
    <t>Effective traffic speed:</t>
  </si>
  <si>
    <t>Ratio of approaches possible. E.g., three approaches in a four-way intersection have bike lanes and two have a left turn treatment, thus the ratio is 2/3.</t>
  </si>
  <si>
    <t>Ratio of approaches possible. E.g., three approaches in a four-way intersection have bike lanes and two have dashed intersetion lane, thus the ratio is 2/3.</t>
  </si>
  <si>
    <t>Ratio of approaches possible. E.g., three approaches in a four-way intersection have bike lanes and two have "No Turn on Red" signs, thus the ratio is 2/3.</t>
  </si>
  <si>
    <t>Stop sign</t>
  </si>
  <si>
    <t>**** SCORING APPROACH ****</t>
  </si>
  <si>
    <t>The scoring approach is an 'exposure' driven approach.
1. An initial score determined by the automobile speed-volume that bikes are exposed to.
2. From this score, complete street strategies can be used to improve the score and mitigate the exposure.
3.The intent is to benefit streets that organically/alternatively achieve low auto speeds and volumes and avoid over-design of streets.</t>
  </si>
  <si>
    <t>**** THIS FUNCTION REQUIRES REFINEMENT ****</t>
  </si>
  <si>
    <t>Auto speed</t>
  </si>
  <si>
    <t>Calibration Parameter</t>
  </si>
  <si>
    <t>Exposure = -Calibration*sqrt(Vol*Spd)</t>
  </si>
  <si>
    <t>Table 4-12 Mean and Standard Deviation for Auto Mode Characteristics on a Scale of 1-5</t>
  </si>
  <si>
    <t>Characteristics</t>
  </si>
  <si>
    <t>Mean</t>
  </si>
  <si>
    <t>Standard Deviation</t>
  </si>
  <si>
    <t>Physical</t>
  </si>
  <si>
    <t>c 1:lane width</t>
  </si>
  <si>
    <t>c 2:presence of parking</t>
  </si>
  <si>
    <t>c 3:presence of median</t>
  </si>
  <si>
    <t>c 4: frequency of median breaks</t>
  </si>
  <si>
    <t>c 5: frequency of driveways</t>
  </si>
  <si>
    <t>Operational</t>
  </si>
  <si>
    <t>c 1:vehicle volume/capacity ratio</t>
  </si>
  <si>
    <t>c 2:average travel speed</t>
  </si>
  <si>
    <t>c 3:signal progression</t>
  </si>
  <si>
    <t>c 4:number of vehicle stops</t>
  </si>
  <si>
    <t>c 5:travel time reliability</t>
  </si>
  <si>
    <t>c 6: incident recovery time</t>
  </si>
  <si>
    <t>Intermodal</t>
  </si>
  <si>
    <t>c 1:delay caused by transit</t>
  </si>
  <si>
    <t>c 2: delay caused by pedestrians</t>
  </si>
  <si>
    <t>c 3: delay caused by bicycles</t>
  </si>
  <si>
    <t>Table 4-13 Mean and Standard Deviation for Transit Mode Characteristics on a Scale of 1-5</t>
  </si>
  <si>
    <t>c 1: percent of transit stops with shelters</t>
  </si>
  <si>
    <t>c 2: percent of transit stops with benches</t>
  </si>
  <si>
    <t>c 3:maintenance quality of transit stops</t>
  </si>
  <si>
    <t>c 1:headway</t>
  </si>
  <si>
    <t>c 2: transit travel time</t>
  </si>
  <si>
    <t>c 3:headway variability</t>
  </si>
  <si>
    <t>c 4:passenger crowding</t>
  </si>
  <si>
    <t>c 5:hours of operation</t>
  </si>
  <si>
    <t>c 1:delay caused by auto mode</t>
  </si>
  <si>
    <t>c 2: transit impact on pedestrians</t>
  </si>
  <si>
    <t>c 3:bicycle impact on pedestrians</t>
  </si>
  <si>
    <t>Table 4-14 Mean and Standard Deviation for Pedestrian Mode Characteristics on a Scale of 1-5</t>
  </si>
  <si>
    <t>c 1:existence of sidewalks</t>
  </si>
  <si>
    <t>c 2:width of sidewalks</t>
  </si>
  <si>
    <t>c 3: condition of sidewalks</t>
  </si>
  <si>
    <t>c 4:distance from vehicular traffic</t>
  </si>
  <si>
    <t>c 5:crossing conditions</t>
  </si>
  <si>
    <t>c 6: ADA accessibility</t>
  </si>
  <si>
    <t>c 1:pedestrian volume</t>
  </si>
  <si>
    <t>c 2:midblock crossing delay</t>
  </si>
  <si>
    <t>c 3:intersection crossing delay</t>
  </si>
  <si>
    <t>c 1:auto impact on pedestrians</t>
  </si>
  <si>
    <t>Table 4-15 Mean and Standard Deviation for Bicycle Mode Characteristics on a Scale of 1-5</t>
  </si>
  <si>
    <t>c 1: existence of bicycle lane</t>
  </si>
  <si>
    <t>c 2:width of outside through lane</t>
  </si>
  <si>
    <t>c 3:travel lane pavement quality</t>
  </si>
  <si>
    <t>c 4:width of shoulder</t>
  </si>
  <si>
    <t>c 5:shoulder pavement quality</t>
  </si>
  <si>
    <t>c 4:presence of auto parking</t>
  </si>
  <si>
    <t>c 1:bicycle volume</t>
  </si>
  <si>
    <t>c 2:intersection crossing delay</t>
  </si>
  <si>
    <t>c 3:bicycle speed</t>
  </si>
  <si>
    <t>c 1:auto impact on bicycles</t>
  </si>
  <si>
    <t>c 2: transit impact on bicycles</t>
  </si>
  <si>
    <t>c 3:pedestrian impact on bicycles</t>
  </si>
  <si>
    <t>Mode</t>
  </si>
  <si>
    <t>Characteristic</t>
  </si>
  <si>
    <t>HCM/ TCQSM</t>
  </si>
  <si>
    <t>USDG</t>
  </si>
  <si>
    <t>BEQI/ PEQI</t>
  </si>
  <si>
    <t>LTS</t>
  </si>
  <si>
    <t>BCI</t>
  </si>
  <si>
    <t>DI</t>
  </si>
  <si>
    <t>Pedestrian</t>
  </si>
  <si>
    <t>Presence of sidewalk</t>
  </si>
  <si>
    <t>X</t>
  </si>
  <si>
    <t>Sidewalk width</t>
  </si>
  <si>
    <t>Sidewalk quality</t>
  </si>
  <si>
    <t>Side street geometry</t>
  </si>
  <si>
    <t>Vehicle volume and speed</t>
  </si>
  <si>
    <t>Vehicle right turns and permitted lefts</t>
  </si>
  <si>
    <t>Pedestrian volume</t>
  </si>
  <si>
    <t>Pedestrian signal type</t>
  </si>
  <si>
    <t>Presence of physical barrier and buffers</t>
  </si>
  <si>
    <t>Distance from vehicles</t>
  </si>
  <si>
    <t>Intersection corner radius</t>
  </si>
  <si>
    <t>Cross-walk treatment</t>
  </si>
  <si>
    <t>Traffic calming feature</t>
  </si>
  <si>
    <t>ADA curb ramps</t>
  </si>
  <si>
    <t>Lighting levels</t>
  </si>
  <si>
    <t>Visual interest and amenities</t>
  </si>
  <si>
    <t>Mid-block and intersection crossing delay</t>
  </si>
  <si>
    <t>Auto, transit, and bicycle impact</t>
  </si>
  <si>
    <t>Bicycle</t>
  </si>
  <si>
    <t>Auto volumes</t>
  </si>
  <si>
    <t>Auto speeds</t>
  </si>
  <si>
    <t>Percentage of heavy vehicles</t>
  </si>
  <si>
    <t>Percentage of on-street parking</t>
  </si>
  <si>
    <t>Pavement rating</t>
  </si>
  <si>
    <t>Presence of bike lane or paved shoulder</t>
  </si>
  <si>
    <t>Width of bicycle lane</t>
  </si>
  <si>
    <t>Width of outside lane</t>
  </si>
  <si>
    <t>Bike lane blockage</t>
  </si>
  <si>
    <t>Intersection crossing distance</t>
  </si>
  <si>
    <t>Right turns on red</t>
  </si>
  <si>
    <t>Right-turn lane length</t>
  </si>
  <si>
    <t>Traffic calming features</t>
  </si>
  <si>
    <t>Bicycle parking</t>
  </si>
  <si>
    <t>Connection to on-street lanes</t>
  </si>
  <si>
    <t>Line of sight, street slope, lighting</t>
  </si>
  <si>
    <t>Residential development</t>
  </si>
  <si>
    <t>Auto, transit, and pedestrian impact</t>
  </si>
  <si>
    <t>Transit</t>
  </si>
  <si>
    <t>Frequency of service</t>
  </si>
  <si>
    <t>Average transit travel speed</t>
  </si>
  <si>
    <t>Average excess wait time</t>
  </si>
  <si>
    <t>Bus stop amenities</t>
  </si>
  <si>
    <t>Bus load factor</t>
  </si>
  <si>
    <t>Span of service</t>
  </si>
  <si>
    <t>Auto volumes and speed</t>
  </si>
  <si>
    <t>Sidewalk width and connection to stop</t>
  </si>
  <si>
    <t>Outside lane, shoulder, bike lane width</t>
  </si>
  <si>
    <t>Number of travel lanes</t>
  </si>
  <si>
    <t>Pedestrian crossing difficulty</t>
  </si>
  <si>
    <t>Accessibility by bicycle</t>
  </si>
  <si>
    <t>Delay caused by auto</t>
  </si>
  <si>
    <t>Proposed UCB method</t>
  </si>
  <si>
    <t>Auto</t>
  </si>
  <si>
    <t>Residential Use:</t>
  </si>
  <si>
    <t>Inputs</t>
  </si>
  <si>
    <t>Street Slope:</t>
  </si>
  <si>
    <t>Width of auto lane</t>
  </si>
  <si>
    <t>Traffic Volume - AADT or Peak hour?</t>
  </si>
  <si>
    <t>Physical Barrier and Buffers:</t>
  </si>
  <si>
    <t>Presence of other bicycles</t>
  </si>
  <si>
    <t>Many</t>
  </si>
  <si>
    <t>Few</t>
  </si>
  <si>
    <t>Building entrances per (100'?)</t>
  </si>
  <si>
    <t>Bike lane signs</t>
  </si>
  <si>
    <t>Marked bike area</t>
  </si>
  <si>
    <t>Bike lane width</t>
  </si>
  <si>
    <t>Bike lane markings</t>
  </si>
  <si>
    <t>Connectivity</t>
  </si>
  <si>
    <t>Number of lanes</t>
  </si>
  <si>
    <t>Heavy vehicles</t>
  </si>
  <si>
    <t>Pavement type/condition</t>
  </si>
  <si>
    <t>Driveway cuts</t>
  </si>
  <si>
    <t>Street slope</t>
  </si>
  <si>
    <t>Other bicycles</t>
  </si>
  <si>
    <t>Domain Weight</t>
  </si>
  <si>
    <t>Crosswalks</t>
  </si>
  <si>
    <t>All ways</t>
  </si>
  <si>
    <t>1 Missing</t>
  </si>
  <si>
    <t>2 Missing</t>
  </si>
  <si>
    <t>3 Missing</t>
  </si>
  <si>
    <t>High Visibility Crosswalks</t>
  </si>
  <si>
    <t>Intersection Lighting</t>
  </si>
  <si>
    <t>4+ Streetlights</t>
  </si>
  <si>
    <t>3 Streetlights</t>
  </si>
  <si>
    <t>2 Streetlights</t>
  </si>
  <si>
    <t>1 Streetlight</t>
  </si>
  <si>
    <t>Traffic Control</t>
  </si>
  <si>
    <t>Traffic Signal</t>
  </si>
  <si>
    <t>Stop All Way</t>
  </si>
  <si>
    <t>Uncontrolled</t>
  </si>
  <si>
    <t>Roundabout</t>
  </si>
  <si>
    <t>Yield (no roundabout)</t>
  </si>
  <si>
    <t>Pedestrian Signal</t>
  </si>
  <si>
    <t>Some ways</t>
  </si>
  <si>
    <t>Countdown in Signal</t>
  </si>
  <si>
    <t>Wait Time</t>
  </si>
  <si>
    <t>Less than 40 seconds</t>
  </si>
  <si>
    <t>40 seconds or more</t>
  </si>
  <si>
    <t>Crossing Speed</t>
  </si>
  <si>
    <t>3.5 feet/second or less</t>
  </si>
  <si>
    <t>More than 3.5 feet/second</t>
  </si>
  <si>
    <t>Pedestrian Refuge Island</t>
  </si>
  <si>
    <t>Yes, wider than 4 ft</t>
  </si>
  <si>
    <t>Yes, 4 ft or narrower</t>
  </si>
  <si>
    <t>Curb ramps</t>
  </si>
  <si>
    <t>Missing one or more ramp</t>
  </si>
  <si>
    <t>All corners ramped</t>
  </si>
  <si>
    <t>Intersection TCFs</t>
  </si>
  <si>
    <t>1 TCF</t>
  </si>
  <si>
    <t>2 TCFs</t>
  </si>
  <si>
    <t>3+ TCFs</t>
  </si>
  <si>
    <t>Pedestrian Engineering Countermeasures</t>
  </si>
  <si>
    <t>1 Countermeasure</t>
  </si>
  <si>
    <t>2 Countermeasures</t>
  </si>
  <si>
    <t>3+ Countermeasures</t>
  </si>
  <si>
    <t>Shared/Pedestrian only street</t>
  </si>
  <si>
    <t>1 Lane</t>
  </si>
  <si>
    <t>2 Lanes</t>
  </si>
  <si>
    <t>3 Lanes</t>
  </si>
  <si>
    <t>4+ Lanes</t>
  </si>
  <si>
    <t>Posted Speed Limit</t>
  </si>
  <si>
    <t>25 mph or none posted</t>
  </si>
  <si>
    <t>Under 25 mph</t>
  </si>
  <si>
    <t>Over 25 mph</t>
  </si>
  <si>
    <t>Fewer than 1000 VPD</t>
  </si>
  <si>
    <t>1000-6000 VPD</t>
  </si>
  <si>
    <t>6001-12000 VPD</t>
  </si>
  <si>
    <t>More than 12000 VPD</t>
  </si>
  <si>
    <t>Street TCFs</t>
  </si>
  <si>
    <t>1+ TCFs</t>
  </si>
  <si>
    <t>Width of Sidewalk</t>
  </si>
  <si>
    <t>Less than 5 feet</t>
  </si>
  <si>
    <t>5 - 8 ft</t>
  </si>
  <si>
    <t>8 - 12 ft</t>
  </si>
  <si>
    <t>12 ft or more</t>
  </si>
  <si>
    <t>No sidewalk</t>
  </si>
  <si>
    <t>Width of Throughway</t>
  </si>
  <si>
    <t>Less than 4 feet</t>
  </si>
  <si>
    <t>4 - 6 ft</t>
  </si>
  <si>
    <t>6 - 8 ft</t>
  </si>
  <si>
    <t>8 ft or more</t>
  </si>
  <si>
    <t>Sidewalk Obstructions</t>
  </si>
  <si>
    <t>Temporary only</t>
  </si>
  <si>
    <t>Permanent only</t>
  </si>
  <si>
    <t>Both permanent &amp; temporary</t>
  </si>
  <si>
    <t>Sidewalk Impediments</t>
  </si>
  <si>
    <t>Minor</t>
  </si>
  <si>
    <t>Significant</t>
  </si>
  <si>
    <t>Sporadically lined</t>
  </si>
  <si>
    <t>Continuously lined</t>
  </si>
  <si>
    <t>1 to 5</t>
  </si>
  <si>
    <t>More than 5</t>
  </si>
  <si>
    <t>Presence of a Buffer</t>
  </si>
  <si>
    <t>Bike lane and PP</t>
  </si>
  <si>
    <t>Bike lane and NPPP</t>
  </si>
  <si>
    <t>Parallel parking</t>
  </si>
  <si>
    <t>Bike lane</t>
  </si>
  <si>
    <t>Non-Peak Parallel Parking</t>
  </si>
  <si>
    <t>Planters or Gardens</t>
  </si>
  <si>
    <t>Public Seating</t>
  </si>
  <si>
    <t>Public Art or Historic Sites</t>
  </si>
  <si>
    <t>Retail Use or Public Places</t>
  </si>
  <si>
    <t>1 or 2</t>
  </si>
  <si>
    <t>3 or more</t>
  </si>
  <si>
    <t>Perceived Safety</t>
  </si>
  <si>
    <t>Street Lighting</t>
  </si>
  <si>
    <t>Sporadic</t>
  </si>
  <si>
    <t>Continuous</t>
  </si>
  <si>
    <t>Illegal Graffiti</t>
  </si>
  <si>
    <t>Litter</t>
  </si>
  <si>
    <t>Empty Spaces</t>
  </si>
  <si>
    <t>Bike</t>
  </si>
  <si>
    <t>Assessment</t>
  </si>
  <si>
    <t>Signal with bike detection</t>
  </si>
  <si>
    <t>Signal without bike detection</t>
  </si>
  <si>
    <t>Signal with bike signal</t>
  </si>
  <si>
    <t>Yield sign</t>
  </si>
  <si>
    <t>Walk</t>
  </si>
  <si>
    <t>Total</t>
  </si>
  <si>
    <t>INDICATOR RESPONSE</t>
  </si>
  <si>
    <t>INDICATOR</t>
  </si>
  <si>
    <t>DOMAIN</t>
  </si>
  <si>
    <t>ASSESSMENT</t>
  </si>
  <si>
    <t>IS MAX</t>
  </si>
  <si>
    <t>Corner radius</t>
  </si>
  <si>
    <t>Distance from traffic</t>
  </si>
  <si>
    <t>Peds</t>
  </si>
  <si>
    <t>Bikes</t>
  </si>
  <si>
    <t>Weight</t>
  </si>
  <si>
    <t>Indicator checksum</t>
  </si>
  <si>
    <t>Domain checksum</t>
  </si>
  <si>
    <t>INDICATOR WEIGHT (%)</t>
  </si>
  <si>
    <t>DOMAIN WEIGHT (%)</t>
  </si>
  <si>
    <t>DOMAIN SCORE</t>
  </si>
  <si>
    <t>OVERALL SCORE</t>
  </si>
  <si>
    <t>INDICATOR SCORE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</si>
</sst>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70" formatCode="0.000"/>
  </numFmts>
  <fonts count="7">
    <font>
      <sz val="11"/>
      <name val="Calibri"/>
    </font>
    <font>
      <sz val="11"/>
      <name val="Calibri"/>
      <family val="2"/>
    </font>
    <font>
      <b/>
      <sz val="11"/>
      <name val="Calibri"/>
      <family val="2"/>
    </font>
    <font>
      <b/>
      <i/>
      <sz val="11"/>
      <name val="Calibri"/>
      <family val="2"/>
    </font>
    <font>
      <i/>
      <sz val="11"/>
      <name val="Calibri"/>
      <family val="2"/>
    </font>
    <font>
      <sz val="10"/>
      <color indexed="8"/>
      <name val="Arial"/>
      <family val="2"/>
    </font>
    <font>
      <sz val="11"/>
      <color indexed="8"/>
      <name val="Calibri"/>
      <family val="2"/>
    </font>
  </fonts>
  <fills count="3">
    <fill>
      <patternFill patternType="none"/>
    </fill>
    <fill>
      <patternFill patternType="gray125"/>
    </fill>
    <fill>
      <patternFill patternType="solid">
        <fgColor theme="6"/>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s>
  <cellStyleXfs count="4">
    <xf numFmtId="0" fontId="0" fillId="0" borderId="0"/>
    <xf numFmtId="43" fontId="1" fillId="0" borderId="0" applyFont="0" applyFill="0" applyBorder="0" applyAlignment="0" applyProtection="0"/>
    <xf numFmtId="0" fontId="1" fillId="0" borderId="0"/>
    <xf numFmtId="0" fontId="5" fillId="0" borderId="0"/>
  </cellStyleXfs>
  <cellXfs count="146">
    <xf numFmtId="0" fontId="0" fillId="0" borderId="0" xfId="0"/>
    <xf numFmtId="0" fontId="0" fillId="0" borderId="0" xfId="0" applyAlignment="1">
      <alignment horizontal="left"/>
    </xf>
    <xf numFmtId="0" fontId="0" fillId="0" borderId="3" xfId="0" applyBorder="1" applyAlignment="1">
      <alignment horizontal="left" wrapText="1"/>
    </xf>
    <xf numFmtId="0" fontId="0" fillId="0" borderId="0" xfId="0" applyBorder="1" applyAlignment="1">
      <alignment horizontal="left" wrapText="1"/>
    </xf>
    <xf numFmtId="1" fontId="0" fillId="0" borderId="0" xfId="0" applyNumberFormat="1" applyBorder="1" applyAlignment="1">
      <alignment horizontal="left"/>
    </xf>
    <xf numFmtId="0" fontId="1" fillId="0" borderId="0" xfId="0" applyFont="1" applyBorder="1" applyAlignment="1">
      <alignment horizontal="left" wrapText="1"/>
    </xf>
    <xf numFmtId="164" fontId="0" fillId="0" borderId="0" xfId="1" applyNumberFormat="1" applyFont="1"/>
    <xf numFmtId="1" fontId="0" fillId="0" borderId="0" xfId="0" applyNumberFormat="1"/>
    <xf numFmtId="0" fontId="1" fillId="0" borderId="0" xfId="0" applyFont="1"/>
    <xf numFmtId="0" fontId="2" fillId="0" borderId="0" xfId="0" applyFont="1"/>
    <xf numFmtId="0" fontId="1" fillId="0" borderId="14" xfId="2" applyBorder="1" applyAlignment="1">
      <alignment wrapText="1"/>
    </xf>
    <xf numFmtId="0" fontId="1" fillId="0" borderId="0" xfId="2" applyBorder="1" applyAlignment="1">
      <alignment wrapText="1"/>
    </xf>
    <xf numFmtId="0" fontId="1" fillId="0" borderId="15" xfId="2" applyBorder="1" applyAlignment="1">
      <alignment wrapText="1"/>
    </xf>
    <xf numFmtId="0" fontId="1" fillId="0" borderId="14" xfId="2" applyBorder="1"/>
    <xf numFmtId="0" fontId="1" fillId="0" borderId="15" xfId="2" applyBorder="1"/>
    <xf numFmtId="0" fontId="1" fillId="0" borderId="0" xfId="2" applyBorder="1"/>
    <xf numFmtId="0" fontId="1" fillId="0" borderId="16" xfId="2" applyBorder="1"/>
    <xf numFmtId="0" fontId="1" fillId="0" borderId="17" xfId="2" applyBorder="1"/>
    <xf numFmtId="0" fontId="1" fillId="0" borderId="17" xfId="2" applyBorder="1" applyAlignment="1">
      <alignment wrapText="1"/>
    </xf>
    <xf numFmtId="0" fontId="1" fillId="0" borderId="18" xfId="2" applyBorder="1"/>
    <xf numFmtId="0" fontId="3" fillId="0" borderId="2" xfId="2" applyFont="1" applyBorder="1" applyAlignment="1">
      <alignment wrapText="1"/>
    </xf>
    <xf numFmtId="0" fontId="2" fillId="0" borderId="21" xfId="2" applyFont="1" applyBorder="1" applyAlignment="1">
      <alignment wrapText="1"/>
    </xf>
    <xf numFmtId="0" fontId="3" fillId="0" borderId="22" xfId="2" applyFont="1" applyBorder="1" applyAlignment="1">
      <alignment wrapText="1"/>
    </xf>
    <xf numFmtId="0" fontId="3" fillId="0" borderId="23" xfId="2" applyFont="1" applyBorder="1" applyAlignment="1">
      <alignment wrapText="1"/>
    </xf>
    <xf numFmtId="0" fontId="0" fillId="0" borderId="8" xfId="0" applyBorder="1"/>
    <xf numFmtId="0" fontId="2" fillId="2" borderId="5" xfId="0" applyFont="1" applyFill="1" applyBorder="1"/>
    <xf numFmtId="0" fontId="2" fillId="2" borderId="3" xfId="0" applyFont="1" applyFill="1" applyBorder="1"/>
    <xf numFmtId="0" fontId="0" fillId="2" borderId="8" xfId="0" applyFill="1" applyBorder="1"/>
    <xf numFmtId="0" fontId="1" fillId="2" borderId="5" xfId="0" applyFont="1" applyFill="1" applyBorder="1"/>
    <xf numFmtId="0" fontId="0" fillId="2" borderId="3" xfId="0" applyFill="1" applyBorder="1"/>
    <xf numFmtId="0" fontId="0" fillId="2" borderId="6" xfId="0" applyFill="1" applyBorder="1"/>
    <xf numFmtId="0" fontId="0" fillId="2" borderId="7" xfId="0" applyFill="1" applyBorder="1"/>
    <xf numFmtId="0" fontId="0" fillId="2" borderId="0" xfId="0" applyFill="1" applyBorder="1"/>
    <xf numFmtId="0" fontId="1" fillId="2" borderId="0" xfId="0" applyFont="1" applyFill="1" applyBorder="1"/>
    <xf numFmtId="0" fontId="0" fillId="2" borderId="9" xfId="0" applyFill="1" applyBorder="1"/>
    <xf numFmtId="0" fontId="0" fillId="2" borderId="1" xfId="0" applyFill="1" applyBorder="1"/>
    <xf numFmtId="0" fontId="0" fillId="2" borderId="10" xfId="0" applyFill="1" applyBorder="1"/>
    <xf numFmtId="0" fontId="1" fillId="2" borderId="3" xfId="0" applyFont="1" applyFill="1" applyBorder="1"/>
    <xf numFmtId="0" fontId="1" fillId="2" borderId="7" xfId="0" applyFont="1" applyFill="1" applyBorder="1"/>
    <xf numFmtId="0" fontId="1" fillId="0" borderId="3" xfId="0" applyFont="1" applyBorder="1" applyAlignment="1">
      <alignment horizontal="left" vertical="top" wrapText="1"/>
    </xf>
    <xf numFmtId="0" fontId="1" fillId="0" borderId="0" xfId="0" applyFont="1" applyBorder="1" applyAlignment="1">
      <alignment horizontal="left" vertical="top" wrapText="1"/>
    </xf>
    <xf numFmtId="0" fontId="0" fillId="0" borderId="0" xfId="0" applyBorder="1"/>
    <xf numFmtId="0" fontId="0" fillId="0" borderId="14" xfId="0" applyBorder="1"/>
    <xf numFmtId="0" fontId="0" fillId="0" borderId="15" xfId="0" applyBorder="1"/>
    <xf numFmtId="0" fontId="0" fillId="0" borderId="17" xfId="0" applyBorder="1"/>
    <xf numFmtId="0" fontId="2" fillId="2" borderId="20" xfId="0" applyFont="1" applyFill="1" applyBorder="1"/>
    <xf numFmtId="0" fontId="0" fillId="0" borderId="0" xfId="1" applyNumberFormat="1" applyFont="1"/>
    <xf numFmtId="0" fontId="0" fillId="0" borderId="0" xfId="0" applyAlignment="1">
      <alignment horizontal="center" vertical="center"/>
    </xf>
    <xf numFmtId="0" fontId="1" fillId="0" borderId="2" xfId="2" applyBorder="1" applyAlignment="1">
      <alignment horizontal="center" vertical="center" wrapText="1"/>
    </xf>
    <xf numFmtId="0" fontId="1" fillId="0" borderId="20" xfId="2" applyBorder="1" applyAlignment="1">
      <alignment horizontal="center" vertical="center" wrapText="1"/>
    </xf>
    <xf numFmtId="0" fontId="1" fillId="0" borderId="3" xfId="2" applyBorder="1" applyAlignment="1">
      <alignment horizontal="center" vertical="center" wrapText="1"/>
    </xf>
    <xf numFmtId="0" fontId="1" fillId="0" borderId="3" xfId="2" applyBorder="1" applyAlignment="1">
      <alignment horizontal="center" vertical="center"/>
    </xf>
    <xf numFmtId="0" fontId="1" fillId="0" borderId="6" xfId="2" applyBorder="1" applyAlignment="1">
      <alignment horizontal="center" vertical="center" wrapText="1"/>
    </xf>
    <xf numFmtId="0" fontId="1" fillId="0" borderId="0" xfId="2" applyBorder="1" applyAlignment="1">
      <alignment horizontal="center" vertical="center" wrapText="1"/>
    </xf>
    <xf numFmtId="0" fontId="1" fillId="0" borderId="0" xfId="2" applyBorder="1" applyAlignment="1">
      <alignment horizontal="center" vertical="center"/>
    </xf>
    <xf numFmtId="0" fontId="1" fillId="0" borderId="8" xfId="2" applyBorder="1" applyAlignment="1">
      <alignment horizontal="center" vertical="center" wrapText="1"/>
    </xf>
    <xf numFmtId="0" fontId="1" fillId="0" borderId="8" xfId="2" applyBorder="1" applyAlignment="1">
      <alignment horizontal="center" vertical="center"/>
    </xf>
    <xf numFmtId="0" fontId="1" fillId="0" borderId="1" xfId="2" applyBorder="1" applyAlignment="1">
      <alignment horizontal="center" vertical="center"/>
    </xf>
    <xf numFmtId="0" fontId="1" fillId="0" borderId="10" xfId="2" applyBorder="1" applyAlignment="1">
      <alignment horizontal="center" vertical="center" wrapText="1"/>
    </xf>
    <xf numFmtId="0" fontId="1" fillId="0" borderId="6" xfId="2" applyBorder="1" applyAlignment="1">
      <alignment horizontal="center" vertical="center"/>
    </xf>
    <xf numFmtId="0" fontId="1" fillId="0" borderId="5" xfId="2" applyBorder="1" applyAlignment="1">
      <alignment horizontal="center" vertical="center" wrapText="1"/>
    </xf>
    <xf numFmtId="0" fontId="0" fillId="0" borderId="6" xfId="0" applyBorder="1"/>
    <xf numFmtId="0" fontId="1" fillId="0" borderId="7" xfId="2" applyBorder="1" applyAlignment="1">
      <alignment horizontal="center" vertical="center" wrapText="1"/>
    </xf>
    <xf numFmtId="0" fontId="1" fillId="0" borderId="7" xfId="2" applyBorder="1" applyAlignment="1">
      <alignment horizontal="center" vertical="center"/>
    </xf>
    <xf numFmtId="0" fontId="1" fillId="0" borderId="9" xfId="2" applyBorder="1" applyAlignment="1">
      <alignment horizontal="center" vertical="center"/>
    </xf>
    <xf numFmtId="0" fontId="0" fillId="0" borderId="10" xfId="0" applyBorder="1"/>
    <xf numFmtId="0" fontId="1" fillId="0" borderId="4" xfId="2" applyFill="1" applyBorder="1" applyAlignment="1">
      <alignment horizontal="center" vertical="center" wrapText="1"/>
    </xf>
    <xf numFmtId="0" fontId="0" fillId="0" borderId="11" xfId="0" applyBorder="1"/>
    <xf numFmtId="0" fontId="0" fillId="0" borderId="12" xfId="0" applyBorder="1"/>
    <xf numFmtId="0" fontId="0" fillId="0" borderId="13" xfId="0" applyBorder="1"/>
    <xf numFmtId="0" fontId="0" fillId="0" borderId="0" xfId="0" applyAlignment="1"/>
    <xf numFmtId="165" fontId="0" fillId="0" borderId="0" xfId="0" applyNumberFormat="1" applyAlignment="1"/>
    <xf numFmtId="0" fontId="1" fillId="0" borderId="0" xfId="0" applyFont="1" applyAlignment="1"/>
    <xf numFmtId="0" fontId="1" fillId="0" borderId="11" xfId="2" applyBorder="1" applyAlignment="1"/>
    <xf numFmtId="0" fontId="1" fillId="0" borderId="12" xfId="2" applyBorder="1" applyAlignment="1"/>
    <xf numFmtId="0" fontId="1" fillId="0" borderId="13" xfId="2" applyBorder="1" applyAlignment="1"/>
    <xf numFmtId="0" fontId="1" fillId="0" borderId="19" xfId="2" applyBorder="1" applyAlignment="1"/>
    <xf numFmtId="0" fontId="1" fillId="0" borderId="5" xfId="2" applyBorder="1" applyAlignment="1"/>
    <xf numFmtId="0" fontId="1" fillId="0" borderId="7" xfId="2" applyBorder="1" applyAlignment="1"/>
    <xf numFmtId="0" fontId="1" fillId="0" borderId="9" xfId="2" applyBorder="1" applyAlignment="1"/>
    <xf numFmtId="0" fontId="0" fillId="0" borderId="7" xfId="0" applyBorder="1" applyAlignment="1"/>
    <xf numFmtId="0" fontId="0" fillId="0" borderId="9" xfId="0" applyBorder="1" applyAlignment="1"/>
    <xf numFmtId="0" fontId="1" fillId="0" borderId="4" xfId="2" applyBorder="1" applyAlignment="1"/>
    <xf numFmtId="0" fontId="2" fillId="2" borderId="7" xfId="0" applyFont="1" applyFill="1" applyBorder="1" applyAlignment="1"/>
    <xf numFmtId="0" fontId="2" fillId="2" borderId="5" xfId="0" applyFont="1" applyFill="1" applyBorder="1" applyAlignment="1"/>
    <xf numFmtId="0" fontId="0" fillId="2" borderId="0" xfId="0" applyFont="1" applyFill="1" applyBorder="1"/>
    <xf numFmtId="0" fontId="1" fillId="2" borderId="1" xfId="2" applyFill="1" applyBorder="1" applyAlignment="1"/>
    <xf numFmtId="0" fontId="1" fillId="0" borderId="0" xfId="2" applyBorder="1" applyAlignment="1"/>
    <xf numFmtId="0" fontId="0" fillId="0" borderId="0" xfId="0" applyBorder="1" applyAlignment="1">
      <alignment horizontal="left"/>
    </xf>
    <xf numFmtId="0" fontId="1" fillId="0" borderId="3" xfId="0" applyFont="1" applyBorder="1" applyAlignment="1">
      <alignment horizontal="left" wrapText="1"/>
    </xf>
    <xf numFmtId="0" fontId="0" fillId="0" borderId="0" xfId="0" applyBorder="1" applyAlignment="1">
      <alignment horizontal="left" vertical="top" wrapText="1"/>
    </xf>
    <xf numFmtId="0" fontId="1" fillId="0" borderId="0" xfId="2" applyFill="1" applyBorder="1" applyAlignment="1">
      <alignment wrapText="1"/>
    </xf>
    <xf numFmtId="0" fontId="1" fillId="0" borderId="0" xfId="0" applyFont="1" applyBorder="1" applyAlignment="1">
      <alignment horizontal="left" vertical="top"/>
    </xf>
    <xf numFmtId="1" fontId="1" fillId="0" borderId="0" xfId="0" applyNumberFormat="1" applyFont="1" applyBorder="1" applyAlignment="1">
      <alignment horizontal="left"/>
    </xf>
    <xf numFmtId="0" fontId="0" fillId="0" borderId="0" xfId="0" applyBorder="1" applyAlignment="1">
      <alignment horizontal="left" vertical="top"/>
    </xf>
    <xf numFmtId="0" fontId="0" fillId="0" borderId="3" xfId="0" applyBorder="1"/>
    <xf numFmtId="0" fontId="0" fillId="0" borderId="17" xfId="0" applyBorder="1" applyAlignment="1">
      <alignment horizontal="left" vertical="top" wrapText="1"/>
    </xf>
    <xf numFmtId="0" fontId="1" fillId="0" borderId="17" xfId="0" applyFont="1" applyBorder="1" applyAlignment="1">
      <alignment horizontal="left" vertical="top" wrapText="1"/>
    </xf>
    <xf numFmtId="0" fontId="0" fillId="0" borderId="17" xfId="0" applyBorder="1" applyAlignment="1">
      <alignment horizontal="left" wrapText="1"/>
    </xf>
    <xf numFmtId="0" fontId="0" fillId="0" borderId="3"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wrapText="1"/>
    </xf>
    <xf numFmtId="0" fontId="1" fillId="0" borderId="0" xfId="0" applyFont="1" applyAlignment="1">
      <alignment horizontal="center" vertical="center"/>
    </xf>
    <xf numFmtId="0" fontId="1" fillId="0" borderId="0" xfId="0" applyFont="1" applyAlignment="1">
      <alignment horizontal="center" vertical="center" textRotation="90"/>
    </xf>
    <xf numFmtId="0" fontId="0" fillId="0" borderId="0" xfId="0" applyAlignment="1">
      <alignment horizontal="left" vertical="top" wrapText="1"/>
    </xf>
    <xf numFmtId="0" fontId="2" fillId="0" borderId="24" xfId="2" applyFont="1" applyBorder="1" applyAlignment="1">
      <alignment horizontal="center" wrapText="1"/>
    </xf>
    <xf numFmtId="0" fontId="2" fillId="0" borderId="25" xfId="2" applyFont="1" applyBorder="1" applyAlignment="1">
      <alignment horizontal="center" wrapText="1"/>
    </xf>
    <xf numFmtId="0" fontId="2" fillId="0" borderId="26" xfId="2" applyFont="1" applyBorder="1" applyAlignment="1">
      <alignment horizontal="center" wrapText="1"/>
    </xf>
    <xf numFmtId="0" fontId="2" fillId="0" borderId="0" xfId="0" applyFont="1" applyBorder="1"/>
    <xf numFmtId="1" fontId="0" fillId="0" borderId="0" xfId="0" applyNumberFormat="1" applyBorder="1" applyAlignment="1">
      <alignment horizontal="left" vertical="top"/>
    </xf>
    <xf numFmtId="1" fontId="0" fillId="0" borderId="1" xfId="0" applyNumberFormat="1" applyBorder="1" applyAlignment="1">
      <alignment horizontal="left" vertical="top"/>
    </xf>
    <xf numFmtId="0" fontId="1" fillId="0" borderId="0" xfId="0" applyFont="1" applyBorder="1" applyAlignment="1">
      <alignment horizontal="left"/>
    </xf>
    <xf numFmtId="0" fontId="2" fillId="0" borderId="1" xfId="0" applyFont="1" applyBorder="1" applyAlignment="1">
      <alignment horizontal="left" wrapText="1"/>
    </xf>
    <xf numFmtId="0" fontId="0" fillId="0" borderId="1" xfId="0" applyBorder="1" applyAlignment="1">
      <alignment horizontal="left"/>
    </xf>
    <xf numFmtId="0" fontId="1" fillId="0" borderId="1" xfId="0" applyFont="1" applyBorder="1" applyAlignment="1">
      <alignment horizontal="left" vertical="top" wrapText="1"/>
    </xf>
    <xf numFmtId="0" fontId="0" fillId="0" borderId="1" xfId="0" applyBorder="1"/>
    <xf numFmtId="0" fontId="1" fillId="0" borderId="1" xfId="0" applyFont="1" applyBorder="1" applyAlignment="1">
      <alignment horizontal="left"/>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2" fillId="0" borderId="19" xfId="0" applyFont="1" applyBorder="1" applyAlignment="1">
      <alignment horizontal="left" wrapText="1"/>
    </xf>
    <xf numFmtId="0" fontId="2" fillId="0" borderId="2" xfId="0" applyFont="1" applyBorder="1" applyAlignment="1">
      <alignment horizontal="left" vertical="top"/>
    </xf>
    <xf numFmtId="0" fontId="2" fillId="0" borderId="20" xfId="0" applyFont="1" applyBorder="1" applyAlignment="1">
      <alignment horizontal="left" vertical="top"/>
    </xf>
    <xf numFmtId="0" fontId="2" fillId="0" borderId="19" xfId="0" applyFont="1" applyBorder="1" applyAlignment="1">
      <alignment horizontal="left" vertical="top"/>
    </xf>
    <xf numFmtId="0" fontId="1" fillId="0" borderId="19" xfId="0" applyFont="1" applyBorder="1" applyAlignment="1">
      <alignment horizontal="left"/>
    </xf>
    <xf numFmtId="0" fontId="0" fillId="0" borderId="2" xfId="0" applyFill="1" applyBorder="1" applyAlignment="1">
      <alignment horizontal="left" vertical="top"/>
    </xf>
    <xf numFmtId="0" fontId="0" fillId="0" borderId="20" xfId="0" applyFill="1" applyBorder="1" applyAlignment="1">
      <alignment horizontal="left" vertical="top"/>
    </xf>
    <xf numFmtId="0" fontId="2" fillId="0" borderId="19" xfId="0" applyFont="1" applyBorder="1" applyAlignment="1">
      <alignment horizontal="center" vertical="top"/>
    </xf>
    <xf numFmtId="0" fontId="2" fillId="0" borderId="2" xfId="0" applyFont="1" applyBorder="1" applyAlignment="1">
      <alignment horizontal="center" vertical="top"/>
    </xf>
    <xf numFmtId="0" fontId="4" fillId="0" borderId="11" xfId="0" applyFont="1" applyBorder="1"/>
    <xf numFmtId="0" fontId="4" fillId="0" borderId="12" xfId="0" applyFont="1" applyBorder="1"/>
    <xf numFmtId="0" fontId="4" fillId="0" borderId="12" xfId="0" applyFont="1" applyBorder="1" applyAlignment="1">
      <alignment horizontal="left"/>
    </xf>
    <xf numFmtId="0" fontId="4" fillId="0" borderId="13" xfId="0" applyFont="1" applyFill="1" applyBorder="1"/>
    <xf numFmtId="0" fontId="1" fillId="0" borderId="3" xfId="0" applyFont="1" applyBorder="1" applyAlignment="1">
      <alignment horizontal="left"/>
    </xf>
    <xf numFmtId="0" fontId="0" fillId="0" borderId="3" xfId="0" applyBorder="1" applyAlignment="1">
      <alignment horizontal="left"/>
    </xf>
    <xf numFmtId="0" fontId="0" fillId="0" borderId="1" xfId="0" applyBorder="1" applyAlignment="1">
      <alignment horizontal="left" wrapText="1"/>
    </xf>
    <xf numFmtId="170" fontId="0" fillId="0" borderId="0" xfId="0" applyNumberFormat="1" applyBorder="1"/>
    <xf numFmtId="9" fontId="0" fillId="0" borderId="0" xfId="0" applyNumberFormat="1" applyBorder="1" applyAlignment="1">
      <alignment horizontal="left" wrapText="1"/>
    </xf>
    <xf numFmtId="0" fontId="2" fillId="0" borderId="19" xfId="0" applyFont="1" applyBorder="1" applyAlignment="1">
      <alignment vertical="top"/>
    </xf>
    <xf numFmtId="0" fontId="2" fillId="0" borderId="2" xfId="0" applyFont="1" applyBorder="1" applyAlignment="1">
      <alignment vertical="top"/>
    </xf>
    <xf numFmtId="0" fontId="2" fillId="0" borderId="20" xfId="0" applyFont="1" applyBorder="1" applyAlignment="1">
      <alignment vertical="top"/>
    </xf>
    <xf numFmtId="0" fontId="0" fillId="0" borderId="19" xfId="0" applyFill="1" applyBorder="1" applyAlignment="1">
      <alignment horizontal="left" vertical="top"/>
    </xf>
    <xf numFmtId="0" fontId="6" fillId="0" borderId="27" xfId="3" applyFont="1" applyBorder="1" applyAlignment="1">
      <alignment horizontal="right"/>
    </xf>
    <xf numFmtId="0" fontId="0" fillId="0" borderId="5" xfId="0" applyBorder="1" applyAlignment="1">
      <alignment horizontal="left" vertical="top"/>
    </xf>
    <xf numFmtId="0" fontId="0" fillId="0" borderId="6" xfId="0" applyBorder="1" applyAlignment="1">
      <alignment horizontal="left" vertical="top"/>
    </xf>
  </cellXfs>
  <cellStyles count="4">
    <cellStyle name="Comma" xfId="1" builtinId="3"/>
    <cellStyle name="Normal" xfId="0" builtinId="0"/>
    <cellStyle name="Normal 2" xfId="2" xr:uid="{C5E3F9BF-4D03-4C30-AA68-AB71132C1E6A}"/>
    <cellStyle name="Normal_Sheet1" xfId="3" xr:uid="{E833D3E2-53AE-4DF1-B695-5CA0ECF5406E}"/>
  </cellStyles>
  <dxfs count="1">
    <dxf>
      <font>
        <color rgb="FF9C0006"/>
      </font>
      <fill>
        <patternFill>
          <bgColor rgb="FFFFC7CE"/>
        </patternFill>
      </fill>
    </dxf>
  </dxfs>
  <tableStyles count="0" defaultTableStyle="TableStyleMedium2" defaultPivotStyle="PivotStyleLight16"/>
  <colors>
    <mruColors>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'Bike Weights'!$C$44</c:f>
              <c:strCache>
                <c:ptCount val="1"/>
                <c:pt idx="0">
                  <c:v>Posted Speed Limit: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1"/>
            <c:trendlineLbl>
              <c:layout>
                <c:manualLayout>
                  <c:x val="-7.7949912510936137E-2"/>
                  <c:y val="0.102450422863808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'Bike Weights'!$D$44:$D$54</c:f>
              <c:strCache>
                <c:ptCount val="11"/>
                <c:pt idx="0">
                  <c:v>10*</c:v>
                </c:pt>
                <c:pt idx="1">
                  <c:v>15</c:v>
                </c:pt>
                <c:pt idx="2">
                  <c:v>20</c:v>
                </c:pt>
                <c:pt idx="3">
                  <c:v>25</c:v>
                </c:pt>
                <c:pt idx="4">
                  <c:v>30</c:v>
                </c:pt>
                <c:pt idx="5">
                  <c:v>35*</c:v>
                </c:pt>
                <c:pt idx="6">
                  <c:v>40</c:v>
                </c:pt>
                <c:pt idx="7">
                  <c:v>45</c:v>
                </c:pt>
                <c:pt idx="8">
                  <c:v>50</c:v>
                </c:pt>
                <c:pt idx="9">
                  <c:v>55</c:v>
                </c:pt>
                <c:pt idx="10">
                  <c:v>&gt;55</c:v>
                </c:pt>
              </c:strCache>
            </c:strRef>
          </c:cat>
          <c:val>
            <c:numRef>
              <c:f>'Bike Weights'!$O$44:$O$51</c:f>
              <c:numCache>
                <c:formatCode>General</c:formatCode>
                <c:ptCount val="8"/>
                <c:pt idx="0">
                  <c:v>100</c:v>
                </c:pt>
                <c:pt idx="1">
                  <c:v>100</c:v>
                </c:pt>
                <c:pt idx="2">
                  <c:v>88</c:v>
                </c:pt>
                <c:pt idx="3">
                  <c:v>88</c:v>
                </c:pt>
                <c:pt idx="4">
                  <c:v>88</c:v>
                </c:pt>
                <c:pt idx="5">
                  <c:v>55</c:v>
                </c:pt>
                <c:pt idx="6">
                  <c:v>55</c:v>
                </c:pt>
                <c:pt idx="7">
                  <c:v>21</c:v>
                </c:pt>
              </c:numCache>
            </c:numRef>
          </c:val>
          <c:smooth val="0"/>
          <c:extLst>
            <c:ext xmlns:c16="http://schemas.microsoft.com/office/drawing/2014/chart" uri="{C3380CC4-5D6E-409C-BE32-E72D297353CC}">
              <c16:uniqueId val="{00000001-FE2F-47B1-A017-BCFE66F08671}"/>
            </c:ext>
          </c:extLst>
        </c:ser>
        <c:ser>
          <c:idx val="1"/>
          <c:order val="1"/>
          <c:tx>
            <c:v>fitted</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'Bike Weights'!$D$44:$D$54</c:f>
              <c:strCache>
                <c:ptCount val="11"/>
                <c:pt idx="0">
                  <c:v>10*</c:v>
                </c:pt>
                <c:pt idx="1">
                  <c:v>15</c:v>
                </c:pt>
                <c:pt idx="2">
                  <c:v>20</c:v>
                </c:pt>
                <c:pt idx="3">
                  <c:v>25</c:v>
                </c:pt>
                <c:pt idx="4">
                  <c:v>30</c:v>
                </c:pt>
                <c:pt idx="5">
                  <c:v>35*</c:v>
                </c:pt>
                <c:pt idx="6">
                  <c:v>40</c:v>
                </c:pt>
                <c:pt idx="7">
                  <c:v>45</c:v>
                </c:pt>
                <c:pt idx="8">
                  <c:v>50</c:v>
                </c:pt>
                <c:pt idx="9">
                  <c:v>55</c:v>
                </c:pt>
                <c:pt idx="10">
                  <c:v>&gt;55</c:v>
                </c:pt>
              </c:strCache>
            </c:strRef>
          </c:cat>
          <c:val>
            <c:numRef>
              <c:f>'Bike Weights'!$N$44:$N$54</c:f>
              <c:numCache>
                <c:formatCode>General</c:formatCode>
                <c:ptCount val="11"/>
                <c:pt idx="0">
                  <c:v>100</c:v>
                </c:pt>
                <c:pt idx="1">
                  <c:v>98</c:v>
                </c:pt>
                <c:pt idx="2">
                  <c:v>95</c:v>
                </c:pt>
                <c:pt idx="3">
                  <c:v>90</c:v>
                </c:pt>
                <c:pt idx="4">
                  <c:v>80</c:v>
                </c:pt>
                <c:pt idx="5">
                  <c:v>65</c:v>
                </c:pt>
                <c:pt idx="6">
                  <c:v>50</c:v>
                </c:pt>
                <c:pt idx="7">
                  <c:v>20</c:v>
                </c:pt>
                <c:pt idx="8">
                  <c:v>0</c:v>
                </c:pt>
                <c:pt idx="9">
                  <c:v>0</c:v>
                </c:pt>
                <c:pt idx="10">
                  <c:v>0</c:v>
                </c:pt>
              </c:numCache>
            </c:numRef>
          </c:val>
          <c:smooth val="0"/>
          <c:extLst>
            <c:ext xmlns:c16="http://schemas.microsoft.com/office/drawing/2014/chart" uri="{C3380CC4-5D6E-409C-BE32-E72D297353CC}">
              <c16:uniqueId val="{00000005-FE2F-47B1-A017-BCFE66F08671}"/>
            </c:ext>
          </c:extLst>
        </c:ser>
        <c:dLbls>
          <c:showLegendKey val="0"/>
          <c:showVal val="0"/>
          <c:showCatName val="0"/>
          <c:showSerName val="0"/>
          <c:showPercent val="0"/>
          <c:showBubbleSize val="0"/>
        </c:dLbls>
        <c:marker val="1"/>
        <c:smooth val="0"/>
        <c:axId val="629036640"/>
        <c:axId val="629039592"/>
      </c:lineChart>
      <c:catAx>
        <c:axId val="629036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039592"/>
        <c:crosses val="autoZero"/>
        <c:auto val="1"/>
        <c:lblAlgn val="ctr"/>
        <c:lblOffset val="100"/>
        <c:noMultiLvlLbl val="0"/>
      </c:catAx>
      <c:valAx>
        <c:axId val="629039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036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1" l="1" r="1" t="1" header="0.5" footer="0.5"/>
    <c:pageSetup orientation="landscape" horizontalDpi="-1" verticalDpi="-1"/>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19050</xdr:colOff>
      <xdr:row>43</xdr:row>
      <xdr:rowOff>147637</xdr:rowOff>
    </xdr:from>
    <xdr:to>
      <xdr:col>23</xdr:col>
      <xdr:colOff>323850</xdr:colOff>
      <xdr:row>58</xdr:row>
      <xdr:rowOff>33337</xdr:rowOff>
    </xdr:to>
    <xdr:graphicFrame macro="">
      <xdr:nvGraphicFramePr>
        <xdr:cNvPr id="2" name="Chart 1">
          <a:extLst>
            <a:ext uri="{FF2B5EF4-FFF2-40B4-BE49-F238E27FC236}">
              <a16:creationId xmlns:a16="http://schemas.microsoft.com/office/drawing/2014/main" id="{C4B5A972-4612-4ECF-AE74-17EE86E8FB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3E7DD-B5BE-4080-ADA0-5E35C584541E}">
  <sheetPr>
    <pageSetUpPr fitToPage="1"/>
  </sheetPr>
  <dimension ref="A1:AA51"/>
  <sheetViews>
    <sheetView topLeftCell="A13" workbookViewId="0">
      <selection activeCell="F6" sqref="F6"/>
    </sheetView>
  </sheetViews>
  <sheetFormatPr defaultRowHeight="15"/>
  <cols>
    <col min="1" max="1" width="10.5703125" bestFit="1" customWidth="1"/>
    <col min="2" max="2" width="38.5703125" bestFit="1" customWidth="1"/>
    <col min="3" max="3" width="18.85546875" customWidth="1"/>
    <col min="4" max="4" width="17.7109375" customWidth="1"/>
    <col min="5" max="5" width="44.28515625" bestFit="1" customWidth="1"/>
    <col min="6" max="6" width="5.7109375" bestFit="1" customWidth="1"/>
    <col min="7" max="7" width="7.28515625" customWidth="1"/>
    <col min="8" max="8" width="8.42578125" customWidth="1"/>
    <col min="9" max="9" width="3.7109375" bestFit="1" customWidth="1"/>
    <col min="10" max="21" width="4.7109375" customWidth="1"/>
    <col min="22" max="22" width="14" customWidth="1"/>
    <col min="23" max="23" width="21.42578125" bestFit="1" customWidth="1"/>
    <col min="24" max="24" width="15.85546875" bestFit="1" customWidth="1"/>
    <col min="25" max="25" width="24.7109375" bestFit="1" customWidth="1"/>
    <col min="26" max="26" width="14.140625" bestFit="1" customWidth="1"/>
    <col min="27" max="27" width="14.28515625" bestFit="1" customWidth="1"/>
  </cols>
  <sheetData>
    <row r="1" spans="1:27">
      <c r="A1" s="76" t="s">
        <v>181</v>
      </c>
      <c r="B1" s="82" t="s">
        <v>245</v>
      </c>
    </row>
    <row r="2" spans="1:27">
      <c r="A2" s="77" t="s">
        <v>189</v>
      </c>
      <c r="B2" s="73" t="s">
        <v>190</v>
      </c>
    </row>
    <row r="3" spans="1:27">
      <c r="A3" s="78"/>
      <c r="B3" s="74" t="s">
        <v>192</v>
      </c>
    </row>
    <row r="4" spans="1:27" ht="15.75" thickBot="1">
      <c r="A4" s="78"/>
      <c r="B4" s="74" t="s">
        <v>193</v>
      </c>
      <c r="W4" s="9" t="s">
        <v>109</v>
      </c>
      <c r="X4" s="9"/>
      <c r="Y4" s="9"/>
      <c r="Z4" s="9"/>
      <c r="AA4" s="9"/>
    </row>
    <row r="5" spans="1:27">
      <c r="A5" s="78"/>
      <c r="B5" s="74" t="s">
        <v>194</v>
      </c>
      <c r="W5" s="21" t="s">
        <v>95</v>
      </c>
      <c r="X5" s="105" t="s">
        <v>96</v>
      </c>
      <c r="Y5" s="106"/>
      <c r="Z5" s="106"/>
      <c r="AA5" s="107"/>
    </row>
    <row r="6" spans="1:27">
      <c r="A6" s="78"/>
      <c r="B6" s="74"/>
      <c r="W6" s="22" t="s">
        <v>94</v>
      </c>
      <c r="X6" s="20" t="s">
        <v>91</v>
      </c>
      <c r="Y6" s="20" t="s">
        <v>92</v>
      </c>
      <c r="Z6" s="20" t="s">
        <v>90</v>
      </c>
      <c r="AA6" s="23" t="s">
        <v>89</v>
      </c>
    </row>
    <row r="7" spans="1:27">
      <c r="A7" s="78"/>
      <c r="B7" s="74" t="s">
        <v>196</v>
      </c>
      <c r="J7" s="8"/>
      <c r="W7" s="10" t="s">
        <v>97</v>
      </c>
      <c r="X7" s="11" t="s">
        <v>259</v>
      </c>
      <c r="Y7" s="11" t="s">
        <v>255</v>
      </c>
      <c r="Z7" s="11" t="s">
        <v>104</v>
      </c>
      <c r="AA7" s="12" t="s">
        <v>98</v>
      </c>
    </row>
    <row r="8" spans="1:27">
      <c r="A8" s="78"/>
      <c r="B8" s="74" t="s">
        <v>197</v>
      </c>
      <c r="J8" t="s">
        <v>118</v>
      </c>
      <c r="W8" s="10" t="s">
        <v>105</v>
      </c>
      <c r="X8" s="11" t="s">
        <v>99</v>
      </c>
      <c r="Y8" s="11" t="s">
        <v>256</v>
      </c>
      <c r="Z8" s="11" t="s">
        <v>254</v>
      </c>
      <c r="AA8" s="12" t="s">
        <v>67</v>
      </c>
    </row>
    <row r="9" spans="1:27" ht="15" customHeight="1">
      <c r="A9" s="78"/>
      <c r="B9" s="74" t="s">
        <v>198</v>
      </c>
      <c r="J9" s="104" t="s">
        <v>119</v>
      </c>
      <c r="K9" s="104"/>
      <c r="L9" s="104"/>
      <c r="M9" s="104"/>
      <c r="N9" s="104"/>
      <c r="O9" s="104"/>
      <c r="P9" s="104"/>
      <c r="Q9" s="104"/>
      <c r="R9" s="104"/>
      <c r="S9" s="104"/>
      <c r="T9" s="104"/>
      <c r="U9" s="104"/>
      <c r="W9" s="10" t="s">
        <v>4</v>
      </c>
      <c r="X9" s="11" t="s">
        <v>106</v>
      </c>
      <c r="Y9" s="11" t="s">
        <v>257</v>
      </c>
      <c r="Z9" s="91" t="s">
        <v>264</v>
      </c>
      <c r="AA9" s="12" t="s">
        <v>100</v>
      </c>
    </row>
    <row r="10" spans="1:27">
      <c r="A10" s="78"/>
      <c r="B10" s="74" t="s">
        <v>199</v>
      </c>
      <c r="J10" s="104"/>
      <c r="K10" s="104"/>
      <c r="L10" s="104"/>
      <c r="M10" s="104"/>
      <c r="N10" s="104"/>
      <c r="O10" s="104"/>
      <c r="P10" s="104"/>
      <c r="Q10" s="104"/>
      <c r="R10" s="104"/>
      <c r="S10" s="104"/>
      <c r="T10" s="104"/>
      <c r="U10" s="104"/>
      <c r="W10" s="42"/>
      <c r="X10" s="11" t="s">
        <v>108</v>
      </c>
      <c r="Y10" s="11" t="s">
        <v>101</v>
      </c>
      <c r="Z10" s="11"/>
      <c r="AA10" s="43"/>
    </row>
    <row r="11" spans="1:27">
      <c r="A11" s="78"/>
      <c r="B11" s="74" t="s">
        <v>200</v>
      </c>
      <c r="J11" s="104"/>
      <c r="K11" s="104"/>
      <c r="L11" s="104"/>
      <c r="M11" s="104"/>
      <c r="N11" s="104"/>
      <c r="O11" s="104"/>
      <c r="P11" s="104"/>
      <c r="Q11" s="104"/>
      <c r="R11" s="104"/>
      <c r="S11" s="104"/>
      <c r="T11" s="104"/>
      <c r="U11" s="104"/>
      <c r="W11" s="42"/>
      <c r="X11" s="11" t="s">
        <v>102</v>
      </c>
      <c r="Y11" s="11" t="s">
        <v>258</v>
      </c>
      <c r="Z11" s="41"/>
      <c r="AA11" s="14"/>
    </row>
    <row r="12" spans="1:27">
      <c r="A12" s="78"/>
      <c r="B12" s="74" t="s">
        <v>201</v>
      </c>
      <c r="J12" s="104"/>
      <c r="K12" s="104"/>
      <c r="L12" s="104"/>
      <c r="M12" s="104"/>
      <c r="N12" s="104"/>
      <c r="O12" s="104"/>
      <c r="P12" s="104"/>
      <c r="Q12" s="104"/>
      <c r="R12" s="104"/>
      <c r="S12" s="104"/>
      <c r="T12" s="104"/>
      <c r="U12" s="104"/>
      <c r="W12" s="13"/>
      <c r="X12" s="11" t="s">
        <v>260</v>
      </c>
      <c r="Y12" s="11" t="s">
        <v>261</v>
      </c>
      <c r="Z12" s="15"/>
      <c r="AA12" s="14"/>
    </row>
    <row r="13" spans="1:27">
      <c r="A13" s="78"/>
      <c r="B13" s="74" t="s">
        <v>202</v>
      </c>
      <c r="J13" s="104"/>
      <c r="K13" s="104"/>
      <c r="L13" s="104"/>
      <c r="M13" s="104"/>
      <c r="N13" s="104"/>
      <c r="O13" s="104"/>
      <c r="P13" s="104"/>
      <c r="Q13" s="104"/>
      <c r="R13" s="104"/>
      <c r="S13" s="104"/>
      <c r="T13" s="104"/>
      <c r="U13" s="104"/>
      <c r="W13" s="42"/>
      <c r="X13" s="41"/>
      <c r="Y13" s="11" t="s">
        <v>262</v>
      </c>
      <c r="Z13" s="15"/>
      <c r="AA13" s="43"/>
    </row>
    <row r="14" spans="1:27" ht="15.75" thickBot="1">
      <c r="A14" s="78"/>
      <c r="B14" s="74" t="s">
        <v>203</v>
      </c>
      <c r="J14" s="104"/>
      <c r="K14" s="104"/>
      <c r="L14" s="104"/>
      <c r="M14" s="104"/>
      <c r="N14" s="104"/>
      <c r="O14" s="104"/>
      <c r="P14" s="104"/>
      <c r="Q14" s="104"/>
      <c r="R14" s="104"/>
      <c r="S14" s="104"/>
      <c r="T14" s="104"/>
      <c r="U14" s="104"/>
      <c r="W14" s="16"/>
      <c r="X14" s="44"/>
      <c r="Y14" s="18" t="s">
        <v>263</v>
      </c>
      <c r="Z14" s="17"/>
      <c r="AA14" s="19"/>
    </row>
    <row r="15" spans="1:27">
      <c r="A15" s="78"/>
      <c r="B15" s="74" t="s">
        <v>204</v>
      </c>
      <c r="J15" s="104"/>
      <c r="K15" s="104"/>
      <c r="L15" s="104"/>
      <c r="M15" s="104"/>
      <c r="N15" s="104"/>
      <c r="O15" s="104"/>
      <c r="P15" s="104"/>
      <c r="Q15" s="104"/>
      <c r="R15" s="104"/>
      <c r="S15" s="104"/>
      <c r="T15" s="104"/>
      <c r="U15" s="104"/>
      <c r="W15" s="15"/>
      <c r="X15" s="41"/>
      <c r="Y15" s="11"/>
      <c r="Z15" s="15"/>
      <c r="AA15" s="15"/>
    </row>
    <row r="16" spans="1:27">
      <c r="A16" s="78"/>
      <c r="B16" s="74" t="s">
        <v>205</v>
      </c>
      <c r="J16" s="104"/>
      <c r="K16" s="104"/>
      <c r="L16" s="104"/>
      <c r="M16" s="104"/>
      <c r="N16" s="104"/>
      <c r="O16" s="104"/>
      <c r="P16" s="104"/>
      <c r="Q16" s="104"/>
      <c r="R16" s="104"/>
      <c r="S16" s="104"/>
      <c r="T16" s="104"/>
      <c r="U16" s="104"/>
      <c r="W16" s="15"/>
      <c r="X16" s="41"/>
      <c r="Y16" s="11"/>
      <c r="Z16" s="15"/>
      <c r="AA16" s="15"/>
    </row>
    <row r="17" spans="1:27">
      <c r="A17" s="78"/>
      <c r="B17" s="74" t="s">
        <v>206</v>
      </c>
      <c r="W17" s="15"/>
      <c r="X17" s="11"/>
      <c r="Y17" s="41"/>
      <c r="Z17" s="15"/>
      <c r="AA17" s="15"/>
    </row>
    <row r="18" spans="1:27">
      <c r="A18" s="78"/>
      <c r="B18" s="74" t="s">
        <v>207</v>
      </c>
      <c r="J18" s="8" t="s">
        <v>123</v>
      </c>
    </row>
    <row r="19" spans="1:27">
      <c r="A19" s="79"/>
      <c r="B19" s="75" t="s">
        <v>208</v>
      </c>
      <c r="J19" s="8" t="s">
        <v>122</v>
      </c>
      <c r="O19">
        <f>100/(J21*U32)^0.5</f>
        <v>0.31622776601683789</v>
      </c>
    </row>
    <row r="20" spans="1:27">
      <c r="A20" s="77" t="s">
        <v>209</v>
      </c>
      <c r="B20" s="73"/>
      <c r="D20" s="25" t="s">
        <v>88</v>
      </c>
      <c r="E20" s="26" t="s">
        <v>0</v>
      </c>
      <c r="F20" s="45" t="s">
        <v>110</v>
      </c>
      <c r="J20" t="s">
        <v>120</v>
      </c>
    </row>
    <row r="21" spans="1:27">
      <c r="A21" s="78"/>
      <c r="B21" s="74"/>
      <c r="C21" s="84" t="s">
        <v>84</v>
      </c>
      <c r="D21" s="28" t="s">
        <v>94</v>
      </c>
      <c r="E21" s="37" t="s">
        <v>87</v>
      </c>
      <c r="F21" s="30"/>
      <c r="I21" s="103" t="s">
        <v>121</v>
      </c>
      <c r="J21" s="46">
        <v>50</v>
      </c>
      <c r="K21" s="7">
        <f t="shared" ref="K21:U30" si="0">-$O$19*SQRT($J21*K$32)</f>
        <v>0</v>
      </c>
      <c r="L21" s="7">
        <f t="shared" si="0"/>
        <v>-31.622776601683789</v>
      </c>
      <c r="M21" s="7">
        <f t="shared" si="0"/>
        <v>-44.721359549995789</v>
      </c>
      <c r="N21" s="7">
        <f t="shared" si="0"/>
        <v>-54.772255750516599</v>
      </c>
      <c r="O21" s="7">
        <f t="shared" si="0"/>
        <v>-63.245553203367578</v>
      </c>
      <c r="P21" s="7">
        <f t="shared" si="0"/>
        <v>-70.710678118654741</v>
      </c>
      <c r="Q21" s="7">
        <f t="shared" si="0"/>
        <v>-77.459666924148323</v>
      </c>
      <c r="R21" s="7">
        <f t="shared" si="0"/>
        <v>-83.666002653407546</v>
      </c>
      <c r="S21" s="7">
        <f t="shared" si="0"/>
        <v>-89.442719099991578</v>
      </c>
      <c r="T21" s="7">
        <f t="shared" si="0"/>
        <v>-94.86832980505136</v>
      </c>
      <c r="U21" s="7">
        <f t="shared" si="0"/>
        <v>-100</v>
      </c>
    </row>
    <row r="22" spans="1:27">
      <c r="A22" s="78"/>
      <c r="B22" s="74"/>
      <c r="D22" s="31"/>
      <c r="E22" s="32" t="s">
        <v>2</v>
      </c>
      <c r="F22" s="27"/>
      <c r="I22" s="103"/>
      <c r="J22" s="46">
        <v>45</v>
      </c>
      <c r="K22" s="7">
        <f t="shared" si="0"/>
        <v>0</v>
      </c>
      <c r="L22" s="7">
        <f t="shared" si="0"/>
        <v>-29.999999999999993</v>
      </c>
      <c r="M22" s="7">
        <f t="shared" si="0"/>
        <v>-42.426406871192846</v>
      </c>
      <c r="N22" s="7">
        <f t="shared" si="0"/>
        <v>-51.961524227066313</v>
      </c>
      <c r="O22" s="7">
        <f t="shared" si="0"/>
        <v>-59.999999999999986</v>
      </c>
      <c r="P22" s="7">
        <f t="shared" si="0"/>
        <v>-67.082039324993687</v>
      </c>
      <c r="Q22" s="7">
        <f t="shared" si="0"/>
        <v>-73.484692283495335</v>
      </c>
      <c r="R22" s="7">
        <f t="shared" si="0"/>
        <v>-79.372539331937702</v>
      </c>
      <c r="S22" s="7">
        <f t="shared" si="0"/>
        <v>-84.852813742385692</v>
      </c>
      <c r="T22" s="7">
        <f t="shared" si="0"/>
        <v>-89.999999999999986</v>
      </c>
      <c r="U22" s="7">
        <f t="shared" si="0"/>
        <v>-94.86832980505136</v>
      </c>
    </row>
    <row r="23" spans="1:27">
      <c r="A23" s="78"/>
      <c r="B23" s="74"/>
      <c r="D23" s="31"/>
      <c r="E23" s="32" t="s">
        <v>3</v>
      </c>
      <c r="F23" s="27"/>
      <c r="I23" s="103"/>
      <c r="J23" s="46">
        <v>40</v>
      </c>
      <c r="K23" s="7">
        <f t="shared" si="0"/>
        <v>0</v>
      </c>
      <c r="L23" s="7">
        <f t="shared" si="0"/>
        <v>-28.284271247461898</v>
      </c>
      <c r="M23" s="7">
        <f t="shared" si="0"/>
        <v>-39.999999999999993</v>
      </c>
      <c r="N23" s="7">
        <f t="shared" si="0"/>
        <v>-48.989794855663554</v>
      </c>
      <c r="O23" s="7">
        <f t="shared" si="0"/>
        <v>-56.568542494923797</v>
      </c>
      <c r="P23" s="7">
        <f t="shared" si="0"/>
        <v>-63.245553203367578</v>
      </c>
      <c r="Q23" s="7">
        <f t="shared" si="0"/>
        <v>-69.282032302755084</v>
      </c>
      <c r="R23" s="7">
        <f t="shared" si="0"/>
        <v>-74.833147735478818</v>
      </c>
      <c r="S23" s="7">
        <f t="shared" si="0"/>
        <v>-79.999999999999986</v>
      </c>
      <c r="T23" s="7">
        <f t="shared" si="0"/>
        <v>-84.852813742385692</v>
      </c>
      <c r="U23" s="7">
        <f t="shared" si="0"/>
        <v>-89.442719099991578</v>
      </c>
    </row>
    <row r="24" spans="1:27">
      <c r="A24" s="78"/>
      <c r="B24" s="74"/>
      <c r="D24" s="31"/>
      <c r="E24" s="32" t="s">
        <v>4</v>
      </c>
      <c r="F24" s="27"/>
      <c r="I24" s="103"/>
      <c r="J24" s="46">
        <v>35</v>
      </c>
      <c r="K24" s="7">
        <f t="shared" si="0"/>
        <v>0</v>
      </c>
      <c r="L24" s="7">
        <f t="shared" si="0"/>
        <v>-26.457513110645902</v>
      </c>
      <c r="M24" s="7">
        <f t="shared" si="0"/>
        <v>-37.416573867739409</v>
      </c>
      <c r="N24" s="7">
        <f t="shared" si="0"/>
        <v>-45.825756949558397</v>
      </c>
      <c r="O24" s="7">
        <f t="shared" si="0"/>
        <v>-52.915026221291804</v>
      </c>
      <c r="P24" s="7">
        <f t="shared" si="0"/>
        <v>-59.160797830996152</v>
      </c>
      <c r="Q24" s="7">
        <f t="shared" si="0"/>
        <v>-64.807406984078597</v>
      </c>
      <c r="R24" s="7">
        <f t="shared" si="0"/>
        <v>-69.999999999999986</v>
      </c>
      <c r="S24" s="7">
        <f t="shared" si="0"/>
        <v>-74.833147735478818</v>
      </c>
      <c r="T24" s="7">
        <f t="shared" si="0"/>
        <v>-79.372539331937702</v>
      </c>
      <c r="U24" s="7">
        <f t="shared" si="0"/>
        <v>-83.666002653407546</v>
      </c>
    </row>
    <row r="25" spans="1:27">
      <c r="A25" s="78"/>
      <c r="B25" s="74"/>
      <c r="D25" s="31"/>
      <c r="E25" s="33" t="s">
        <v>112</v>
      </c>
      <c r="F25" s="27"/>
      <c r="I25" s="103"/>
      <c r="J25" s="46">
        <v>30</v>
      </c>
      <c r="K25" s="7">
        <f t="shared" si="0"/>
        <v>0</v>
      </c>
      <c r="L25" s="7">
        <f t="shared" si="0"/>
        <v>-24.494897427831777</v>
      </c>
      <c r="M25" s="7">
        <f t="shared" si="0"/>
        <v>-34.641016151377542</v>
      </c>
      <c r="N25" s="7">
        <f t="shared" si="0"/>
        <v>-42.426406871192846</v>
      </c>
      <c r="O25" s="7">
        <f t="shared" si="0"/>
        <v>-48.989794855663554</v>
      </c>
      <c r="P25" s="7">
        <f t="shared" si="0"/>
        <v>-54.772255750516599</v>
      </c>
      <c r="Q25" s="7">
        <f t="shared" si="0"/>
        <v>-59.999999999999986</v>
      </c>
      <c r="R25" s="7">
        <f t="shared" si="0"/>
        <v>-64.807406984078597</v>
      </c>
      <c r="S25" s="7">
        <f t="shared" si="0"/>
        <v>-69.282032302755084</v>
      </c>
      <c r="T25" s="7">
        <f t="shared" si="0"/>
        <v>-73.484692283495335</v>
      </c>
      <c r="U25" s="7">
        <f t="shared" si="0"/>
        <v>-77.459666924148323</v>
      </c>
    </row>
    <row r="26" spans="1:27">
      <c r="A26" s="78"/>
      <c r="B26" s="74"/>
      <c r="D26" s="41"/>
      <c r="E26" s="87" t="s">
        <v>219</v>
      </c>
      <c r="F26" s="41"/>
      <c r="I26" s="103"/>
      <c r="J26" s="46">
        <v>25</v>
      </c>
      <c r="K26" s="7">
        <f t="shared" si="0"/>
        <v>0</v>
      </c>
      <c r="L26" s="7">
        <f t="shared" si="0"/>
        <v>-22.360679774997894</v>
      </c>
      <c r="M26" s="7">
        <f t="shared" si="0"/>
        <v>-31.622776601683789</v>
      </c>
      <c r="N26" s="7">
        <f t="shared" si="0"/>
        <v>-38.729833462074161</v>
      </c>
      <c r="O26" s="7">
        <f t="shared" si="0"/>
        <v>-44.721359549995789</v>
      </c>
      <c r="P26" s="7">
        <f t="shared" si="0"/>
        <v>-50</v>
      </c>
      <c r="Q26" s="7">
        <f t="shared" si="0"/>
        <v>-54.772255750516599</v>
      </c>
      <c r="R26" s="7">
        <f t="shared" si="0"/>
        <v>-59.160797830996152</v>
      </c>
      <c r="S26" s="7">
        <f t="shared" si="0"/>
        <v>-63.245553203367578</v>
      </c>
      <c r="T26" s="7">
        <f t="shared" si="0"/>
        <v>-67.082039324993687</v>
      </c>
      <c r="U26" s="7">
        <f t="shared" si="0"/>
        <v>-70.710678118654741</v>
      </c>
    </row>
    <row r="27" spans="1:27">
      <c r="A27" s="78"/>
      <c r="E27" s="74" t="s">
        <v>221</v>
      </c>
      <c r="I27" s="103"/>
      <c r="J27" s="46">
        <v>20</v>
      </c>
      <c r="K27" s="7">
        <f t="shared" si="0"/>
        <v>0</v>
      </c>
      <c r="L27" s="7">
        <f t="shared" si="0"/>
        <v>-19.999999999999996</v>
      </c>
      <c r="M27" s="7">
        <f t="shared" si="0"/>
        <v>-28.284271247461898</v>
      </c>
      <c r="N27" s="7">
        <f t="shared" si="0"/>
        <v>-34.641016151377542</v>
      </c>
      <c r="O27" s="7">
        <f t="shared" si="0"/>
        <v>-39.999999999999993</v>
      </c>
      <c r="P27" s="7">
        <f t="shared" si="0"/>
        <v>-44.721359549995789</v>
      </c>
      <c r="Q27" s="7">
        <f t="shared" si="0"/>
        <v>-48.989794855663554</v>
      </c>
      <c r="R27" s="7">
        <f t="shared" si="0"/>
        <v>-52.915026221291804</v>
      </c>
      <c r="S27" s="7">
        <f t="shared" si="0"/>
        <v>-56.568542494923797</v>
      </c>
      <c r="T27" s="7">
        <f t="shared" si="0"/>
        <v>-59.999999999999986</v>
      </c>
      <c r="U27" s="7">
        <f t="shared" si="0"/>
        <v>-63.245553203367578</v>
      </c>
    </row>
    <row r="28" spans="1:27">
      <c r="A28" s="78"/>
      <c r="C28" s="83" t="s">
        <v>85</v>
      </c>
      <c r="D28" s="28" t="s">
        <v>92</v>
      </c>
      <c r="E28" s="29" t="s">
        <v>80</v>
      </c>
      <c r="F28" s="30"/>
      <c r="I28" s="103"/>
      <c r="J28" s="46">
        <v>15</v>
      </c>
      <c r="K28" s="7">
        <f t="shared" si="0"/>
        <v>0</v>
      </c>
      <c r="L28" s="7">
        <f t="shared" si="0"/>
        <v>-17.320508075688771</v>
      </c>
      <c r="M28" s="7">
        <f t="shared" si="0"/>
        <v>-24.494897427831777</v>
      </c>
      <c r="N28" s="7">
        <f t="shared" si="0"/>
        <v>-29.999999999999993</v>
      </c>
      <c r="O28" s="7">
        <f t="shared" si="0"/>
        <v>-34.641016151377542</v>
      </c>
      <c r="P28" s="7">
        <f t="shared" si="0"/>
        <v>-38.729833462074161</v>
      </c>
      <c r="Q28" s="7">
        <f t="shared" si="0"/>
        <v>-42.426406871192846</v>
      </c>
      <c r="R28" s="7">
        <f t="shared" si="0"/>
        <v>-45.825756949558397</v>
      </c>
      <c r="S28" s="7">
        <f t="shared" si="0"/>
        <v>-48.989794855663554</v>
      </c>
      <c r="T28" s="7">
        <f t="shared" si="0"/>
        <v>-51.961524227066313</v>
      </c>
      <c r="U28" s="7">
        <f t="shared" si="0"/>
        <v>-54.772255750516599</v>
      </c>
    </row>
    <row r="29" spans="1:27">
      <c r="A29" s="78"/>
      <c r="B29" s="74"/>
      <c r="D29" s="31"/>
      <c r="E29" s="32" t="s">
        <v>11</v>
      </c>
      <c r="F29" s="27"/>
      <c r="I29" s="103"/>
      <c r="J29" s="46">
        <v>10</v>
      </c>
      <c r="K29" s="7">
        <f t="shared" si="0"/>
        <v>0</v>
      </c>
      <c r="L29" s="7">
        <f t="shared" si="0"/>
        <v>-14.142135623730949</v>
      </c>
      <c r="M29" s="7">
        <f t="shared" si="0"/>
        <v>-19.999999999999996</v>
      </c>
      <c r="N29" s="7">
        <f t="shared" si="0"/>
        <v>-24.494897427831777</v>
      </c>
      <c r="O29" s="7">
        <f t="shared" si="0"/>
        <v>-28.284271247461898</v>
      </c>
      <c r="P29" s="7">
        <f t="shared" si="0"/>
        <v>-31.622776601683789</v>
      </c>
      <c r="Q29" s="7">
        <f t="shared" si="0"/>
        <v>-34.641016151377542</v>
      </c>
      <c r="R29" s="7">
        <f t="shared" si="0"/>
        <v>-37.416573867739409</v>
      </c>
      <c r="S29" s="7">
        <f t="shared" si="0"/>
        <v>-39.999999999999993</v>
      </c>
      <c r="T29" s="7">
        <f t="shared" si="0"/>
        <v>-42.426406871192846</v>
      </c>
      <c r="U29" s="7">
        <f t="shared" si="0"/>
        <v>-44.721359549995789</v>
      </c>
    </row>
    <row r="30" spans="1:27">
      <c r="A30" s="78"/>
      <c r="D30" s="31"/>
      <c r="E30" s="32" t="s">
        <v>15</v>
      </c>
      <c r="F30" s="27"/>
      <c r="I30" s="103"/>
      <c r="J30" s="46">
        <v>5</v>
      </c>
      <c r="K30" s="7">
        <f t="shared" si="0"/>
        <v>0</v>
      </c>
      <c r="L30" s="7">
        <f t="shared" si="0"/>
        <v>-9.9999999999999982</v>
      </c>
      <c r="M30" s="7">
        <f t="shared" si="0"/>
        <v>-14.142135623730949</v>
      </c>
      <c r="N30" s="7">
        <f t="shared" si="0"/>
        <v>-17.320508075688771</v>
      </c>
      <c r="O30" s="7">
        <f t="shared" si="0"/>
        <v>-19.999999999999996</v>
      </c>
      <c r="P30" s="7">
        <f t="shared" si="0"/>
        <v>-22.360679774997894</v>
      </c>
      <c r="Q30" s="7">
        <f t="shared" si="0"/>
        <v>-24.494897427831777</v>
      </c>
      <c r="R30" s="7">
        <f t="shared" si="0"/>
        <v>-26.457513110645902</v>
      </c>
      <c r="S30" s="7">
        <f t="shared" si="0"/>
        <v>-28.284271247461898</v>
      </c>
      <c r="T30" s="7">
        <f t="shared" si="0"/>
        <v>-29.999999999999993</v>
      </c>
      <c r="U30" s="7">
        <f t="shared" si="0"/>
        <v>-31.622776601683789</v>
      </c>
    </row>
    <row r="31" spans="1:27">
      <c r="A31" s="78"/>
      <c r="B31" s="74"/>
      <c r="E31" s="85" t="s">
        <v>249</v>
      </c>
      <c r="I31" s="103"/>
      <c r="J31" s="46">
        <v>0</v>
      </c>
      <c r="K31" s="7">
        <f>-$O$19*SQRT($J31*K$32)</f>
        <v>0</v>
      </c>
      <c r="L31" s="7">
        <f t="shared" ref="L31:U31" si="1">-$O$19*SQRT($J31*L$32)</f>
        <v>0</v>
      </c>
      <c r="M31" s="7">
        <f t="shared" si="1"/>
        <v>0</v>
      </c>
      <c r="N31" s="7">
        <f t="shared" si="1"/>
        <v>0</v>
      </c>
      <c r="O31" s="7">
        <f t="shared" si="1"/>
        <v>0</v>
      </c>
      <c r="P31" s="7">
        <f t="shared" si="1"/>
        <v>0</v>
      </c>
      <c r="Q31" s="7">
        <f t="shared" si="1"/>
        <v>0</v>
      </c>
      <c r="R31" s="7">
        <f t="shared" si="1"/>
        <v>0</v>
      </c>
      <c r="S31" s="7">
        <f t="shared" si="1"/>
        <v>0</v>
      </c>
      <c r="T31" s="7">
        <f t="shared" si="1"/>
        <v>0</v>
      </c>
      <c r="U31" s="7">
        <f t="shared" si="1"/>
        <v>0</v>
      </c>
    </row>
    <row r="32" spans="1:27">
      <c r="A32" s="78"/>
      <c r="E32" s="74" t="s">
        <v>218</v>
      </c>
      <c r="J32" s="6"/>
      <c r="K32" s="7">
        <v>0</v>
      </c>
      <c r="L32" s="7">
        <v>200</v>
      </c>
      <c r="M32" s="7">
        <v>400</v>
      </c>
      <c r="N32" s="7">
        <v>600</v>
      </c>
      <c r="O32" s="7">
        <v>800</v>
      </c>
      <c r="P32" s="7">
        <v>1000</v>
      </c>
      <c r="Q32" s="7">
        <v>1200</v>
      </c>
      <c r="R32" s="7">
        <v>1400</v>
      </c>
      <c r="S32" s="7">
        <v>1600</v>
      </c>
      <c r="T32" s="7">
        <v>1800</v>
      </c>
      <c r="U32" s="7">
        <v>2000</v>
      </c>
    </row>
    <row r="33" spans="1:21">
      <c r="A33" s="78"/>
      <c r="B33" s="74"/>
      <c r="D33" s="31"/>
      <c r="E33" s="32" t="s">
        <v>21</v>
      </c>
      <c r="F33" s="27"/>
      <c r="K33" s="102" t="s">
        <v>83</v>
      </c>
      <c r="L33" s="102"/>
      <c r="M33" s="102"/>
      <c r="N33" s="102"/>
      <c r="O33" s="102"/>
      <c r="P33" s="102"/>
      <c r="Q33" s="102"/>
      <c r="R33" s="102"/>
      <c r="S33" s="102"/>
      <c r="T33" s="102"/>
      <c r="U33" s="102"/>
    </row>
    <row r="34" spans="1:21">
      <c r="A34" s="78"/>
      <c r="B34" s="74"/>
      <c r="D34" s="31"/>
      <c r="E34" s="33" t="s">
        <v>246</v>
      </c>
      <c r="F34" s="27"/>
    </row>
    <row r="35" spans="1:21">
      <c r="A35" s="78"/>
      <c r="B35" s="74"/>
      <c r="D35" s="31"/>
      <c r="E35" s="32" t="s">
        <v>30</v>
      </c>
      <c r="F35" s="27"/>
      <c r="K35" s="8" t="s">
        <v>111</v>
      </c>
    </row>
    <row r="36" spans="1:21">
      <c r="A36" s="78"/>
      <c r="B36" s="74"/>
      <c r="D36" s="31"/>
      <c r="E36" s="32" t="s">
        <v>33</v>
      </c>
      <c r="F36" s="27"/>
      <c r="K36" s="8" t="s">
        <v>114</v>
      </c>
    </row>
    <row r="37" spans="1:21">
      <c r="A37" s="78"/>
      <c r="B37" s="74"/>
      <c r="D37" s="31"/>
      <c r="E37" s="32" t="s">
        <v>18</v>
      </c>
      <c r="F37" s="27"/>
      <c r="K37" s="8" t="s">
        <v>115</v>
      </c>
    </row>
    <row r="38" spans="1:21">
      <c r="A38" s="79"/>
      <c r="B38" s="75" t="s">
        <v>227</v>
      </c>
      <c r="D38" s="28" t="s">
        <v>91</v>
      </c>
      <c r="E38" s="37" t="s">
        <v>113</v>
      </c>
      <c r="F38" s="30"/>
      <c r="K38" s="8" t="s">
        <v>116</v>
      </c>
    </row>
    <row r="39" spans="1:21">
      <c r="A39" s="77" t="s">
        <v>228</v>
      </c>
      <c r="B39" s="73" t="s">
        <v>229</v>
      </c>
      <c r="D39" s="31"/>
      <c r="E39" s="33" t="s">
        <v>248</v>
      </c>
      <c r="F39" s="27"/>
    </row>
    <row r="40" spans="1:21">
      <c r="A40" s="78"/>
      <c r="B40" s="74" t="s">
        <v>230</v>
      </c>
      <c r="D40" s="31"/>
      <c r="E40" s="32" t="s">
        <v>44</v>
      </c>
      <c r="F40" s="27"/>
    </row>
    <row r="41" spans="1:21">
      <c r="A41" s="78"/>
      <c r="B41" s="74" t="s">
        <v>231</v>
      </c>
      <c r="D41" s="31"/>
      <c r="E41" s="32" t="s">
        <v>82</v>
      </c>
      <c r="F41" s="27"/>
    </row>
    <row r="42" spans="1:21">
      <c r="A42" s="78"/>
      <c r="B42" s="74" t="s">
        <v>232</v>
      </c>
      <c r="D42" s="31"/>
      <c r="E42" s="32" t="s">
        <v>55</v>
      </c>
      <c r="F42" s="27"/>
    </row>
    <row r="43" spans="1:21">
      <c r="A43" s="78"/>
      <c r="B43" s="74" t="s">
        <v>233</v>
      </c>
      <c r="D43" s="31"/>
      <c r="E43" s="32" t="s">
        <v>59</v>
      </c>
      <c r="F43" s="27"/>
    </row>
    <row r="44" spans="1:21">
      <c r="A44" s="78"/>
      <c r="B44" s="74" t="s">
        <v>234</v>
      </c>
      <c r="D44" s="35"/>
      <c r="E44" s="86" t="s">
        <v>247</v>
      </c>
      <c r="F44" s="35"/>
    </row>
    <row r="45" spans="1:21">
      <c r="A45" s="78"/>
      <c r="B45" s="74" t="s">
        <v>235</v>
      </c>
      <c r="D45" s="38" t="s">
        <v>90</v>
      </c>
      <c r="E45" s="32" t="s">
        <v>62</v>
      </c>
      <c r="F45" s="27"/>
    </row>
    <row r="46" spans="1:21">
      <c r="A46" s="78"/>
      <c r="B46" s="74" t="s">
        <v>236</v>
      </c>
      <c r="D46" s="31"/>
      <c r="E46" s="32" t="s">
        <v>63</v>
      </c>
      <c r="F46" s="27"/>
    </row>
    <row r="47" spans="1:21">
      <c r="A47" s="78"/>
      <c r="B47" s="74" t="s">
        <v>237</v>
      </c>
      <c r="D47" s="28" t="s">
        <v>89</v>
      </c>
      <c r="E47" s="37" t="s">
        <v>93</v>
      </c>
      <c r="F47" s="30"/>
    </row>
    <row r="48" spans="1:21">
      <c r="A48" s="78"/>
      <c r="B48" s="74" t="s">
        <v>238</v>
      </c>
      <c r="D48" s="31"/>
      <c r="E48" s="33" t="s">
        <v>253</v>
      </c>
      <c r="F48" s="27"/>
    </row>
    <row r="49" spans="1:6">
      <c r="A49" s="80"/>
      <c r="B49" s="74" t="s">
        <v>239</v>
      </c>
      <c r="D49" s="31"/>
      <c r="E49" s="33" t="s">
        <v>244</v>
      </c>
      <c r="F49" s="27"/>
    </row>
    <row r="50" spans="1:6">
      <c r="A50" s="80"/>
      <c r="B50" s="74" t="s">
        <v>240</v>
      </c>
      <c r="D50" s="34"/>
      <c r="E50" s="35" t="s">
        <v>71</v>
      </c>
      <c r="F50" s="36"/>
    </row>
    <row r="51" spans="1:6">
      <c r="A51" s="81"/>
      <c r="B51" s="75" t="s">
        <v>241</v>
      </c>
    </row>
  </sheetData>
  <mergeCells count="4">
    <mergeCell ref="K33:U33"/>
    <mergeCell ref="I21:I31"/>
    <mergeCell ref="J9:U16"/>
    <mergeCell ref="X5:AA5"/>
  </mergeCells>
  <conditionalFormatting sqref="K21:U31">
    <cfRule type="colorScale" priority="1">
      <colorScale>
        <cfvo type="min"/>
        <cfvo type="percentile" val="50"/>
        <cfvo type="max"/>
        <color rgb="FFF8696B"/>
        <color rgb="FFFFEB84"/>
        <color rgb="FF63BE7B"/>
      </colorScale>
    </cfRule>
  </conditionalFormatting>
  <pageMargins left="0.7" right="0.7" top="0.75" bottom="0.75" header="0.3" footer="0.3"/>
  <pageSetup scale="36"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75380-B783-4E15-B2AB-34DB745C667B}">
  <dimension ref="A1:U64"/>
  <sheetViews>
    <sheetView workbookViewId="0">
      <selection activeCell="I18" sqref="I18"/>
    </sheetView>
  </sheetViews>
  <sheetFormatPr defaultRowHeight="15"/>
  <cols>
    <col min="1" max="2" width="18" bestFit="1" customWidth="1"/>
    <col min="3" max="3" width="49.85546875" bestFit="1" customWidth="1"/>
    <col min="7" max="7" width="18.140625" bestFit="1" customWidth="1"/>
    <col min="8" max="13" width="10.5703125" customWidth="1"/>
  </cols>
  <sheetData>
    <row r="1" spans="1:21" ht="16.5" customHeight="1">
      <c r="A1" s="9" t="s">
        <v>377</v>
      </c>
    </row>
    <row r="2" spans="1:21" ht="16.5" customHeight="1">
      <c r="A2" s="9" t="s">
        <v>363</v>
      </c>
      <c r="B2" s="108" t="s">
        <v>88</v>
      </c>
      <c r="C2" s="108" t="s">
        <v>0</v>
      </c>
      <c r="D2" s="9" t="s">
        <v>379</v>
      </c>
    </row>
    <row r="3" spans="1:21" ht="16.5" customHeight="1">
      <c r="A3" s="88" t="s">
        <v>1</v>
      </c>
      <c r="B3" s="88" t="s">
        <v>94</v>
      </c>
      <c r="C3" t="s">
        <v>266</v>
      </c>
      <c r="D3">
        <v>14</v>
      </c>
      <c r="J3" s="100"/>
    </row>
    <row r="4" spans="1:21" ht="16.5" customHeight="1">
      <c r="A4" s="88" t="s">
        <v>1</v>
      </c>
      <c r="B4" s="88" t="s">
        <v>94</v>
      </c>
      <c r="C4" t="s">
        <v>271</v>
      </c>
      <c r="D4">
        <v>8</v>
      </c>
      <c r="G4" s="90"/>
      <c r="H4" s="128" t="s">
        <v>265</v>
      </c>
      <c r="I4" s="129"/>
      <c r="J4" s="139" t="s">
        <v>380</v>
      </c>
      <c r="K4" s="141"/>
      <c r="L4" s="140" t="s">
        <v>381</v>
      </c>
      <c r="M4" s="141"/>
      <c r="O4" s="92"/>
      <c r="P4" s="88"/>
      <c r="Q4" s="88"/>
      <c r="R4" s="88"/>
      <c r="S4" s="94"/>
      <c r="T4" s="88"/>
      <c r="U4" s="94"/>
    </row>
    <row r="5" spans="1:21" ht="16.5" customHeight="1">
      <c r="A5" s="88" t="s">
        <v>1</v>
      </c>
      <c r="B5" s="88" t="s">
        <v>94</v>
      </c>
      <c r="C5" t="s">
        <v>272</v>
      </c>
      <c r="D5">
        <v>12</v>
      </c>
      <c r="G5" s="121" t="s">
        <v>88</v>
      </c>
      <c r="H5" s="122" t="s">
        <v>362</v>
      </c>
      <c r="I5" s="122" t="s">
        <v>368</v>
      </c>
      <c r="J5" s="124" t="s">
        <v>362</v>
      </c>
      <c r="K5" s="123" t="s">
        <v>368</v>
      </c>
      <c r="L5" s="122" t="s">
        <v>362</v>
      </c>
      <c r="M5" s="123" t="s">
        <v>368</v>
      </c>
      <c r="O5" s="92"/>
      <c r="P5" s="88"/>
      <c r="Q5" s="88"/>
      <c r="R5" s="88"/>
      <c r="S5" s="94"/>
      <c r="T5" s="88"/>
      <c r="U5" s="94"/>
    </row>
    <row r="6" spans="1:21">
      <c r="A6" s="88" t="s">
        <v>1</v>
      </c>
      <c r="B6" s="88" t="s">
        <v>94</v>
      </c>
      <c r="C6" t="s">
        <v>277</v>
      </c>
      <c r="D6">
        <v>7</v>
      </c>
      <c r="G6" s="130" t="s">
        <v>94</v>
      </c>
      <c r="H6" s="109">
        <v>9</v>
      </c>
      <c r="I6" s="109">
        <v>9</v>
      </c>
      <c r="J6" s="117">
        <f>SUMIF($B$41:$B$64,G6,$D$41:$D$64)</f>
        <v>100</v>
      </c>
      <c r="K6" s="118">
        <f>SUMIF($B$3:$B$36,G6,$D$3:$D$36)</f>
        <v>100</v>
      </c>
      <c r="L6" s="144">
        <f>SUMIF('Bike Weights'!B:B,'Domain Weights'!G6,'Bike Weights'!J:J)</f>
        <v>9</v>
      </c>
      <c r="M6" s="145">
        <f>SUMIF('Ped Weights'!B:B,'Domain Weights'!G6,'Ped Weights'!J:J)</f>
        <v>9.0000000000000018</v>
      </c>
      <c r="O6" s="92"/>
      <c r="P6" s="88"/>
      <c r="Q6" s="88"/>
      <c r="R6" s="88"/>
      <c r="S6" s="94"/>
      <c r="T6" s="88"/>
      <c r="U6" s="94"/>
    </row>
    <row r="7" spans="1:21">
      <c r="A7" s="88" t="s">
        <v>1</v>
      </c>
      <c r="B7" s="88" t="s">
        <v>94</v>
      </c>
      <c r="C7" t="s">
        <v>283</v>
      </c>
      <c r="D7">
        <v>6</v>
      </c>
      <c r="G7" s="131" t="s">
        <v>92</v>
      </c>
      <c r="H7" s="109">
        <v>41</v>
      </c>
      <c r="I7" s="109">
        <v>41</v>
      </c>
      <c r="J7" s="117">
        <f>SUMIF($B$41:$B$64,G7,$D$41:$D$64)</f>
        <v>100</v>
      </c>
      <c r="K7" s="118">
        <f t="shared" ref="K7:K10" si="0">SUMIF($B$3:$B$36,G7,$D$3:$D$36)</f>
        <v>100</v>
      </c>
      <c r="L7" s="117">
        <f>SUMIF('Bike Weights'!B:B,'Domain Weights'!G7,'Bike Weights'!J:J)</f>
        <v>41</v>
      </c>
      <c r="M7" s="118">
        <f>SUMIF('Ped Weights'!B:B,'Domain Weights'!G7,'Ped Weights'!J:J)</f>
        <v>40.999999999999986</v>
      </c>
      <c r="O7" s="92"/>
      <c r="P7" s="88"/>
      <c r="Q7" s="88"/>
      <c r="R7" s="88"/>
      <c r="S7" s="94"/>
      <c r="T7" s="88"/>
      <c r="U7" s="94"/>
    </row>
    <row r="8" spans="1:21">
      <c r="A8" s="88" t="s">
        <v>1</v>
      </c>
      <c r="B8" s="88" t="s">
        <v>94</v>
      </c>
      <c r="C8" t="s">
        <v>285</v>
      </c>
      <c r="D8">
        <v>11</v>
      </c>
      <c r="G8" s="131" t="s">
        <v>91</v>
      </c>
      <c r="H8" s="109">
        <v>28</v>
      </c>
      <c r="I8" s="109">
        <v>28</v>
      </c>
      <c r="J8" s="117">
        <f>SUMIF($B$41:$B$64,G8,$D$41:$D$64)</f>
        <v>100</v>
      </c>
      <c r="K8" s="118">
        <f t="shared" si="0"/>
        <v>100</v>
      </c>
      <c r="L8" s="117">
        <f>SUMIF('Bike Weights'!B:B,'Domain Weights'!G8,'Bike Weights'!J:J)</f>
        <v>28.560000000000002</v>
      </c>
      <c r="M8" s="118">
        <f>SUMIF('Ped Weights'!B:B,'Domain Weights'!G8,'Ped Weights'!J:J)</f>
        <v>28.000000000000004</v>
      </c>
      <c r="O8" s="92"/>
      <c r="P8" s="88"/>
      <c r="Q8" s="88"/>
      <c r="R8" s="88"/>
      <c r="S8" s="94"/>
      <c r="T8" s="88"/>
      <c r="U8" s="94"/>
    </row>
    <row r="9" spans="1:21">
      <c r="A9" s="88" t="s">
        <v>1</v>
      </c>
      <c r="B9" s="88" t="s">
        <v>94</v>
      </c>
      <c r="C9" t="s">
        <v>286</v>
      </c>
      <c r="D9">
        <v>7</v>
      </c>
      <c r="G9" s="132" t="s">
        <v>355</v>
      </c>
      <c r="H9" s="109">
        <v>9</v>
      </c>
      <c r="I9" s="109">
        <v>9</v>
      </c>
      <c r="J9" s="117">
        <f>SUMIF($B$41:$B$64,G9,$D$41:$D$64)</f>
        <v>100</v>
      </c>
      <c r="K9" s="118">
        <f t="shared" si="0"/>
        <v>100</v>
      </c>
      <c r="L9" s="117">
        <f>SUMIF('Bike Weights'!B:B,'Domain Weights'!G9,'Bike Weights'!J:J)</f>
        <v>9.36</v>
      </c>
      <c r="M9" s="118">
        <f>SUMIF('Ped Weights'!B:B,'Domain Weights'!G9,'Ped Weights'!J:J)</f>
        <v>9</v>
      </c>
      <c r="O9" s="92"/>
      <c r="P9" s="88"/>
      <c r="Q9" s="88"/>
      <c r="R9" s="88"/>
      <c r="S9" s="94"/>
      <c r="T9" s="88"/>
      <c r="U9" s="94"/>
    </row>
    <row r="10" spans="1:21">
      <c r="A10" s="88" t="s">
        <v>1</v>
      </c>
      <c r="B10" s="88" t="s">
        <v>94</v>
      </c>
      <c r="C10" t="s">
        <v>289</v>
      </c>
      <c r="D10">
        <v>7</v>
      </c>
      <c r="G10" s="133" t="s">
        <v>89</v>
      </c>
      <c r="H10" s="110">
        <v>13</v>
      </c>
      <c r="I10" s="110">
        <v>13</v>
      </c>
      <c r="J10" s="117">
        <f>SUMIF($B$41:$B$64,G10,$D$41:$D$64)</f>
        <v>100</v>
      </c>
      <c r="K10" s="118">
        <f t="shared" si="0"/>
        <v>100</v>
      </c>
      <c r="L10" s="119">
        <f>SUMIF('Bike Weights'!B:B,'Domain Weights'!G10,'Bike Weights'!J:J)</f>
        <v>13</v>
      </c>
      <c r="M10" s="120">
        <f>SUMIF('Ped Weights'!B:B,'Domain Weights'!G10,'Ped Weights'!J:J)</f>
        <v>13</v>
      </c>
      <c r="O10" s="92"/>
      <c r="P10" s="88"/>
      <c r="Q10" s="88"/>
      <c r="R10" s="88"/>
      <c r="S10" s="94"/>
      <c r="T10" s="88"/>
      <c r="U10" s="94"/>
    </row>
    <row r="11" spans="1:21">
      <c r="A11" s="88" t="s">
        <v>1</v>
      </c>
      <c r="B11" s="88" t="s">
        <v>94</v>
      </c>
      <c r="C11" t="s">
        <v>292</v>
      </c>
      <c r="D11">
        <v>8</v>
      </c>
      <c r="G11" s="125" t="s">
        <v>369</v>
      </c>
      <c r="H11" s="126">
        <f>SUM(H6:H10)</f>
        <v>100</v>
      </c>
      <c r="I11" s="126">
        <f>SUM(I6:I10)</f>
        <v>100</v>
      </c>
      <c r="J11" s="142">
        <f>SUM(J6:J10)</f>
        <v>500</v>
      </c>
      <c r="K11" s="127">
        <f>SUM(K6:K10)</f>
        <v>500</v>
      </c>
      <c r="L11" s="126">
        <f>SUM(L6:L10)</f>
        <v>100.92</v>
      </c>
      <c r="M11" s="127">
        <f>SUM(M6:M10)</f>
        <v>99.999999999999986</v>
      </c>
      <c r="O11" s="92"/>
      <c r="P11" s="88"/>
      <c r="Q11" s="88"/>
      <c r="R11" s="88"/>
      <c r="S11" s="94"/>
      <c r="T11" s="88"/>
      <c r="U11" s="94"/>
    </row>
    <row r="12" spans="1:21">
      <c r="A12" s="88" t="s">
        <v>1</v>
      </c>
      <c r="B12" s="88" t="s">
        <v>94</v>
      </c>
      <c r="C12" t="s">
        <v>295</v>
      </c>
      <c r="D12">
        <v>7</v>
      </c>
      <c r="J12" s="100"/>
      <c r="O12" s="92"/>
      <c r="P12" s="88"/>
      <c r="Q12" s="88"/>
      <c r="R12" s="88"/>
      <c r="S12" s="94"/>
      <c r="T12" s="88"/>
      <c r="U12" s="94"/>
    </row>
    <row r="13" spans="1:21">
      <c r="A13" s="88" t="s">
        <v>1</v>
      </c>
      <c r="B13" s="88" t="s">
        <v>94</v>
      </c>
      <c r="C13" t="s">
        <v>298</v>
      </c>
      <c r="D13">
        <v>6</v>
      </c>
      <c r="J13" s="100"/>
      <c r="O13" s="92"/>
      <c r="P13" s="88"/>
      <c r="Q13" s="88"/>
      <c r="R13" s="88"/>
      <c r="S13" s="94"/>
      <c r="T13" s="88"/>
      <c r="U13" s="94"/>
    </row>
    <row r="14" spans="1:21">
      <c r="A14" s="88" t="s">
        <v>1</v>
      </c>
      <c r="B14" s="88" t="s">
        <v>94</v>
      </c>
      <c r="C14" t="s">
        <v>302</v>
      </c>
      <c r="D14">
        <v>7</v>
      </c>
      <c r="J14" s="100"/>
      <c r="O14" s="92"/>
      <c r="P14" s="88"/>
      <c r="Q14" s="88"/>
      <c r="R14" s="88"/>
      <c r="S14" s="94"/>
      <c r="T14" s="88"/>
      <c r="U14" s="94"/>
    </row>
    <row r="15" spans="1:21">
      <c r="A15" s="88" t="s">
        <v>1</v>
      </c>
      <c r="B15" s="111" t="s">
        <v>94</v>
      </c>
      <c r="C15" t="s">
        <v>375</v>
      </c>
      <c r="J15" s="100"/>
      <c r="O15" s="92"/>
      <c r="P15" s="88"/>
      <c r="Q15" s="88"/>
      <c r="R15" s="88"/>
      <c r="S15" s="94"/>
      <c r="T15" s="88"/>
      <c r="U15" s="94"/>
    </row>
    <row r="16" spans="1:21">
      <c r="A16" s="88" t="s">
        <v>1</v>
      </c>
      <c r="B16" s="111" t="s">
        <v>94</v>
      </c>
      <c r="C16" t="s">
        <v>376</v>
      </c>
      <c r="O16" s="92"/>
      <c r="P16" s="88"/>
      <c r="Q16" s="111"/>
      <c r="R16" s="88"/>
      <c r="S16" s="94"/>
      <c r="T16" s="88"/>
      <c r="U16" s="94"/>
    </row>
    <row r="17" spans="1:21">
      <c r="A17" s="111" t="s">
        <v>5</v>
      </c>
      <c r="B17" s="88" t="s">
        <v>91</v>
      </c>
      <c r="C17" t="s">
        <v>59</v>
      </c>
      <c r="D17">
        <v>31</v>
      </c>
      <c r="O17" s="92"/>
      <c r="P17" s="88"/>
      <c r="Q17" s="111"/>
      <c r="R17" s="88"/>
      <c r="S17" s="94"/>
      <c r="T17" s="88"/>
      <c r="U17" s="94"/>
    </row>
    <row r="18" spans="1:21">
      <c r="A18" s="111" t="s">
        <v>5</v>
      </c>
      <c r="B18" s="88" t="s">
        <v>91</v>
      </c>
      <c r="C18" t="s">
        <v>311</v>
      </c>
      <c r="D18">
        <v>30</v>
      </c>
      <c r="O18" s="92"/>
      <c r="P18" s="111"/>
      <c r="Q18" s="88"/>
      <c r="R18" s="88"/>
      <c r="S18" s="94"/>
      <c r="T18" s="88"/>
      <c r="U18" s="94"/>
    </row>
    <row r="19" spans="1:21">
      <c r="A19" s="111" t="s">
        <v>5</v>
      </c>
      <c r="B19" s="88" t="s">
        <v>91</v>
      </c>
      <c r="C19" t="s">
        <v>102</v>
      </c>
      <c r="D19">
        <v>23</v>
      </c>
      <c r="O19" s="92"/>
      <c r="P19" s="111"/>
      <c r="Q19" s="88"/>
      <c r="R19" s="88"/>
      <c r="S19" s="94"/>
      <c r="T19" s="88"/>
      <c r="U19" s="94"/>
    </row>
    <row r="20" spans="1:21">
      <c r="A20" s="111" t="s">
        <v>5</v>
      </c>
      <c r="B20" s="88" t="s">
        <v>91</v>
      </c>
      <c r="C20" t="s">
        <v>319</v>
      </c>
      <c r="D20">
        <v>16</v>
      </c>
      <c r="O20" s="92"/>
      <c r="P20" s="111"/>
      <c r="Q20" s="88"/>
      <c r="R20" s="88"/>
      <c r="S20" s="94"/>
      <c r="T20" s="88"/>
      <c r="U20" s="94"/>
    </row>
    <row r="21" spans="1:21">
      <c r="A21" s="88" t="s">
        <v>5</v>
      </c>
      <c r="B21" s="88" t="s">
        <v>92</v>
      </c>
      <c r="C21" t="s">
        <v>321</v>
      </c>
      <c r="D21">
        <v>15</v>
      </c>
      <c r="O21" s="92"/>
      <c r="P21" s="111"/>
      <c r="Q21" s="88"/>
      <c r="R21" s="88"/>
      <c r="S21" s="94"/>
      <c r="T21" s="88"/>
      <c r="U21" s="94"/>
    </row>
    <row r="22" spans="1:21">
      <c r="A22" s="88" t="s">
        <v>5</v>
      </c>
      <c r="B22" s="88" t="s">
        <v>92</v>
      </c>
      <c r="C22" t="s">
        <v>327</v>
      </c>
      <c r="D22">
        <v>15</v>
      </c>
      <c r="O22" s="92"/>
      <c r="P22" s="88"/>
      <c r="Q22" s="88"/>
      <c r="R22" s="88"/>
      <c r="S22" s="94"/>
      <c r="T22" s="88"/>
      <c r="U22" s="94"/>
    </row>
    <row r="23" spans="1:21">
      <c r="A23" s="88" t="s">
        <v>5</v>
      </c>
      <c r="B23" s="88" t="s">
        <v>92</v>
      </c>
      <c r="C23" t="s">
        <v>332</v>
      </c>
      <c r="D23">
        <v>15</v>
      </c>
      <c r="O23" s="92"/>
      <c r="P23" s="88"/>
      <c r="Q23" s="88"/>
      <c r="R23" s="88"/>
      <c r="S23" s="94"/>
      <c r="T23" s="88"/>
      <c r="U23" s="94"/>
    </row>
    <row r="24" spans="1:21">
      <c r="A24" s="88" t="s">
        <v>5</v>
      </c>
      <c r="B24" s="88" t="s">
        <v>92</v>
      </c>
      <c r="C24" t="s">
        <v>336</v>
      </c>
      <c r="D24">
        <v>15</v>
      </c>
      <c r="O24" s="92"/>
      <c r="P24" s="88"/>
      <c r="Q24" s="88"/>
      <c r="R24" s="88"/>
      <c r="S24" s="94"/>
      <c r="T24" s="88"/>
      <c r="U24" s="94"/>
    </row>
    <row r="25" spans="1:21">
      <c r="A25" s="88" t="s">
        <v>5</v>
      </c>
      <c r="B25" s="88" t="s">
        <v>92</v>
      </c>
      <c r="C25" t="s">
        <v>101</v>
      </c>
      <c r="D25">
        <v>6</v>
      </c>
      <c r="O25" s="92"/>
      <c r="P25" s="88"/>
      <c r="Q25" s="88"/>
      <c r="R25" s="88"/>
      <c r="S25" s="94"/>
      <c r="T25" s="88"/>
      <c r="U25" s="94"/>
    </row>
    <row r="26" spans="1:21">
      <c r="A26" s="88" t="s">
        <v>5</v>
      </c>
      <c r="B26" s="88" t="s">
        <v>92</v>
      </c>
      <c r="C26" t="s">
        <v>103</v>
      </c>
      <c r="D26">
        <v>10</v>
      </c>
      <c r="G26" s="90"/>
      <c r="O26" s="92"/>
      <c r="P26" s="88"/>
      <c r="Q26" s="88"/>
      <c r="R26" s="88"/>
      <c r="S26" s="94"/>
      <c r="T26" s="88"/>
      <c r="U26" s="94"/>
    </row>
    <row r="27" spans="1:21">
      <c r="A27" s="88" t="s">
        <v>5</v>
      </c>
      <c r="B27" s="88" t="s">
        <v>92</v>
      </c>
      <c r="C27" t="s">
        <v>343</v>
      </c>
      <c r="D27">
        <v>9</v>
      </c>
      <c r="G27" s="41"/>
      <c r="O27" s="92"/>
      <c r="P27" s="88"/>
      <c r="Q27" s="88"/>
      <c r="R27" s="88"/>
      <c r="S27" s="94"/>
      <c r="T27" s="88"/>
      <c r="U27" s="94"/>
    </row>
    <row r="28" spans="1:21">
      <c r="A28" s="88" t="s">
        <v>5</v>
      </c>
      <c r="B28" s="88" t="s">
        <v>92</v>
      </c>
      <c r="C28" t="s">
        <v>343</v>
      </c>
      <c r="D28">
        <v>9</v>
      </c>
      <c r="O28" s="92"/>
      <c r="P28" s="88"/>
      <c r="Q28" s="88"/>
      <c r="R28" s="88"/>
      <c r="S28" s="94"/>
      <c r="T28" s="88"/>
      <c r="U28" s="94"/>
    </row>
    <row r="29" spans="1:21">
      <c r="A29" s="88" t="s">
        <v>5</v>
      </c>
      <c r="B29" s="88" t="s">
        <v>92</v>
      </c>
      <c r="C29" t="s">
        <v>349</v>
      </c>
      <c r="D29">
        <v>3</v>
      </c>
      <c r="O29" s="92"/>
      <c r="P29" s="88"/>
      <c r="Q29" s="88"/>
      <c r="R29" s="88"/>
      <c r="S29" s="94"/>
      <c r="T29" s="88"/>
      <c r="U29" s="94"/>
    </row>
    <row r="30" spans="1:21">
      <c r="A30" s="88" t="s">
        <v>5</v>
      </c>
      <c r="B30" s="88" t="s">
        <v>92</v>
      </c>
      <c r="C30" t="s">
        <v>350</v>
      </c>
      <c r="D30">
        <v>3</v>
      </c>
      <c r="O30" s="92"/>
      <c r="P30" s="88"/>
      <c r="Q30" s="88"/>
      <c r="R30" s="88"/>
      <c r="S30" s="94"/>
      <c r="T30" s="88"/>
      <c r="U30" s="94"/>
    </row>
    <row r="31" spans="1:21">
      <c r="A31" s="88" t="s">
        <v>5</v>
      </c>
      <c r="B31" s="88" t="s">
        <v>89</v>
      </c>
      <c r="C31" t="s">
        <v>351</v>
      </c>
      <c r="D31">
        <v>27</v>
      </c>
      <c r="O31" s="92"/>
      <c r="P31" s="88"/>
      <c r="Q31" s="88"/>
      <c r="R31" s="88"/>
      <c r="S31" s="94"/>
      <c r="T31" s="88"/>
      <c r="U31" s="94"/>
    </row>
    <row r="32" spans="1:21">
      <c r="A32" s="88" t="s">
        <v>5</v>
      </c>
      <c r="B32" s="88" t="s">
        <v>89</v>
      </c>
      <c r="C32" t="s">
        <v>352</v>
      </c>
      <c r="D32">
        <v>73</v>
      </c>
      <c r="O32" s="92"/>
      <c r="P32" s="88"/>
      <c r="Q32" s="88"/>
      <c r="R32" s="88"/>
      <c r="S32" s="94"/>
      <c r="T32" s="88"/>
      <c r="U32" s="94"/>
    </row>
    <row r="33" spans="1:21">
      <c r="A33" s="88" t="s">
        <v>5</v>
      </c>
      <c r="B33" s="88" t="s">
        <v>355</v>
      </c>
      <c r="C33" t="s">
        <v>356</v>
      </c>
      <c r="D33">
        <v>50</v>
      </c>
      <c r="O33" s="92"/>
      <c r="P33" s="88"/>
      <c r="Q33" s="88"/>
      <c r="R33" s="88"/>
      <c r="S33" s="94"/>
      <c r="T33" s="88"/>
      <c r="U33" s="94"/>
    </row>
    <row r="34" spans="1:21">
      <c r="A34" s="88" t="s">
        <v>5</v>
      </c>
      <c r="B34" s="88" t="s">
        <v>355</v>
      </c>
      <c r="C34" t="s">
        <v>359</v>
      </c>
      <c r="D34">
        <v>6</v>
      </c>
      <c r="O34" s="92"/>
      <c r="P34" s="88"/>
      <c r="Q34" s="88"/>
      <c r="R34" s="88"/>
      <c r="S34" s="94"/>
      <c r="T34" s="88"/>
      <c r="U34" s="94"/>
    </row>
    <row r="35" spans="1:21">
      <c r="A35" s="88" t="s">
        <v>5</v>
      </c>
      <c r="B35" s="88" t="s">
        <v>355</v>
      </c>
      <c r="C35" t="s">
        <v>360</v>
      </c>
      <c r="D35">
        <v>32</v>
      </c>
      <c r="O35" s="92"/>
      <c r="P35" s="88"/>
      <c r="Q35" s="88"/>
      <c r="R35" s="88"/>
      <c r="S35" s="94"/>
      <c r="T35" s="88"/>
      <c r="U35" s="94"/>
    </row>
    <row r="36" spans="1:21">
      <c r="B36" s="88" t="s">
        <v>355</v>
      </c>
      <c r="C36" t="s">
        <v>361</v>
      </c>
      <c r="D36">
        <v>12</v>
      </c>
      <c r="O36" s="92"/>
      <c r="P36" s="88"/>
      <c r="Q36" s="88"/>
      <c r="R36" s="88"/>
      <c r="S36" s="94"/>
      <c r="T36" s="88"/>
      <c r="U36" s="94"/>
    </row>
    <row r="37" spans="1:21">
      <c r="O37" s="92"/>
      <c r="P37" s="88"/>
      <c r="Q37" s="88"/>
      <c r="R37" s="88"/>
      <c r="S37" s="94"/>
      <c r="T37" s="88"/>
      <c r="U37" s="94"/>
    </row>
    <row r="38" spans="1:21">
      <c r="T38" s="88"/>
      <c r="U38" s="94"/>
    </row>
    <row r="39" spans="1:21">
      <c r="A39" s="9" t="s">
        <v>378</v>
      </c>
    </row>
    <row r="40" spans="1:21">
      <c r="A40" s="9" t="s">
        <v>363</v>
      </c>
      <c r="B40" s="108" t="s">
        <v>88</v>
      </c>
      <c r="C40" s="108" t="s">
        <v>0</v>
      </c>
      <c r="D40" s="9" t="s">
        <v>379</v>
      </c>
    </row>
    <row r="41" spans="1:21" ht="16.5" customHeight="1">
      <c r="A41" t="s">
        <v>1</v>
      </c>
      <c r="B41" t="s">
        <v>94</v>
      </c>
      <c r="C41" t="s">
        <v>2</v>
      </c>
      <c r="D41">
        <v>25</v>
      </c>
    </row>
    <row r="42" spans="1:21">
      <c r="A42" t="s">
        <v>1</v>
      </c>
      <c r="B42" t="s">
        <v>94</v>
      </c>
      <c r="C42" t="s">
        <v>3</v>
      </c>
      <c r="D42">
        <v>25</v>
      </c>
    </row>
    <row r="43" spans="1:21">
      <c r="A43" t="s">
        <v>1</v>
      </c>
      <c r="B43" t="s">
        <v>94</v>
      </c>
      <c r="C43" t="s">
        <v>4</v>
      </c>
      <c r="D43">
        <v>25</v>
      </c>
    </row>
    <row r="44" spans="1:21">
      <c r="A44" t="s">
        <v>1</v>
      </c>
      <c r="B44" t="s">
        <v>94</v>
      </c>
      <c r="C44" t="s">
        <v>86</v>
      </c>
      <c r="D44">
        <v>25</v>
      </c>
    </row>
    <row r="45" spans="1:21">
      <c r="A45" t="s">
        <v>5</v>
      </c>
      <c r="B45" t="s">
        <v>92</v>
      </c>
      <c r="C45" t="s">
        <v>80</v>
      </c>
      <c r="D45">
        <v>16</v>
      </c>
    </row>
    <row r="46" spans="1:21">
      <c r="A46" t="s">
        <v>5</v>
      </c>
      <c r="B46" t="s">
        <v>92</v>
      </c>
      <c r="C46" t="s">
        <v>11</v>
      </c>
      <c r="D46">
        <v>16</v>
      </c>
    </row>
    <row r="47" spans="1:21">
      <c r="A47" t="s">
        <v>5</v>
      </c>
      <c r="B47" t="s">
        <v>92</v>
      </c>
      <c r="C47" t="s">
        <v>15</v>
      </c>
      <c r="D47">
        <v>16</v>
      </c>
    </row>
    <row r="48" spans="1:21">
      <c r="A48" t="s">
        <v>5</v>
      </c>
      <c r="B48" t="s">
        <v>92</v>
      </c>
      <c r="C48" t="s">
        <v>18</v>
      </c>
      <c r="D48">
        <v>12</v>
      </c>
    </row>
    <row r="49" spans="1:4">
      <c r="A49" t="s">
        <v>5</v>
      </c>
      <c r="B49" t="s">
        <v>92</v>
      </c>
      <c r="C49" t="s">
        <v>21</v>
      </c>
      <c r="D49">
        <v>12</v>
      </c>
    </row>
    <row r="50" spans="1:4">
      <c r="A50" t="s">
        <v>5</v>
      </c>
      <c r="B50" t="s">
        <v>92</v>
      </c>
      <c r="C50" t="s">
        <v>25</v>
      </c>
      <c r="D50">
        <v>9</v>
      </c>
    </row>
    <row r="51" spans="1:4">
      <c r="A51" t="s">
        <v>5</v>
      </c>
      <c r="B51" t="s">
        <v>92</v>
      </c>
      <c r="C51" t="s">
        <v>30</v>
      </c>
      <c r="D51">
        <v>9</v>
      </c>
    </row>
    <row r="52" spans="1:4">
      <c r="A52" t="s">
        <v>5</v>
      </c>
      <c r="B52" t="s">
        <v>92</v>
      </c>
      <c r="C52" t="s">
        <v>33</v>
      </c>
      <c r="D52">
        <v>10</v>
      </c>
    </row>
    <row r="53" spans="1:4">
      <c r="A53" t="s">
        <v>5</v>
      </c>
      <c r="B53" t="s">
        <v>91</v>
      </c>
      <c r="C53" t="s">
        <v>36</v>
      </c>
      <c r="D53">
        <v>18</v>
      </c>
    </row>
    <row r="54" spans="1:4">
      <c r="A54" t="s">
        <v>5</v>
      </c>
      <c r="B54" t="s">
        <v>91</v>
      </c>
      <c r="C54" t="s">
        <v>81</v>
      </c>
      <c r="D54">
        <v>14</v>
      </c>
    </row>
    <row r="55" spans="1:4">
      <c r="A55" t="s">
        <v>5</v>
      </c>
      <c r="B55" t="s">
        <v>91</v>
      </c>
      <c r="C55" t="s">
        <v>44</v>
      </c>
      <c r="D55">
        <v>18</v>
      </c>
    </row>
    <row r="56" spans="1:4">
      <c r="A56" t="s">
        <v>5</v>
      </c>
      <c r="B56" t="s">
        <v>91</v>
      </c>
      <c r="C56" t="s">
        <v>82</v>
      </c>
      <c r="D56">
        <v>12</v>
      </c>
    </row>
    <row r="57" spans="1:4">
      <c r="A57" t="s">
        <v>5</v>
      </c>
      <c r="B57" t="s">
        <v>91</v>
      </c>
      <c r="C57" t="s">
        <v>55</v>
      </c>
      <c r="D57">
        <v>18</v>
      </c>
    </row>
    <row r="58" spans="1:4">
      <c r="A58" t="s">
        <v>5</v>
      </c>
      <c r="B58" t="s">
        <v>91</v>
      </c>
      <c r="C58" t="s">
        <v>59</v>
      </c>
      <c r="D58">
        <v>20</v>
      </c>
    </row>
    <row r="59" spans="1:4">
      <c r="A59" t="s">
        <v>5</v>
      </c>
      <c r="B59" t="s">
        <v>355</v>
      </c>
      <c r="C59" t="s">
        <v>62</v>
      </c>
      <c r="D59">
        <v>34</v>
      </c>
    </row>
    <row r="60" spans="1:4">
      <c r="A60" t="s">
        <v>5</v>
      </c>
      <c r="B60" t="s">
        <v>355</v>
      </c>
      <c r="C60" t="s">
        <v>63</v>
      </c>
      <c r="D60">
        <v>34</v>
      </c>
    </row>
    <row r="61" spans="1:4">
      <c r="A61" t="s">
        <v>5</v>
      </c>
      <c r="B61" t="s">
        <v>355</v>
      </c>
      <c r="C61" t="s">
        <v>250</v>
      </c>
      <c r="D61">
        <v>32</v>
      </c>
    </row>
    <row r="62" spans="1:4">
      <c r="A62" t="s">
        <v>5</v>
      </c>
      <c r="B62" t="s">
        <v>89</v>
      </c>
      <c r="C62" t="s">
        <v>67</v>
      </c>
      <c r="D62">
        <v>42</v>
      </c>
    </row>
    <row r="63" spans="1:4">
      <c r="A63" t="s">
        <v>5</v>
      </c>
      <c r="B63" t="s">
        <v>89</v>
      </c>
      <c r="C63" t="s">
        <v>68</v>
      </c>
      <c r="D63">
        <v>22</v>
      </c>
    </row>
    <row r="64" spans="1:4">
      <c r="A64" t="s">
        <v>5</v>
      </c>
      <c r="B64" t="s">
        <v>89</v>
      </c>
      <c r="C64" t="s">
        <v>71</v>
      </c>
      <c r="D64">
        <v>36</v>
      </c>
    </row>
  </sheetData>
  <mergeCells count="1">
    <mergeCell ref="H4:I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4D7DD-F4D2-435C-81D5-67EE1ADC9588}">
  <dimension ref="A1:Q201"/>
  <sheetViews>
    <sheetView topLeftCell="D1" workbookViewId="0">
      <pane ySplit="1" topLeftCell="A36" activePane="bottomLeft" state="frozen"/>
      <selection pane="bottomLeft" activeCell="O61" sqref="O61"/>
    </sheetView>
  </sheetViews>
  <sheetFormatPr defaultRowHeight="15"/>
  <cols>
    <col min="1" max="1" width="14.85546875" style="90" bestFit="1" customWidth="1"/>
    <col min="2" max="2" width="18" style="90" bestFit="1" customWidth="1"/>
    <col min="3" max="3" width="49.85546875" style="3" customWidth="1"/>
    <col min="4" max="4" width="41.28515625" style="3" customWidth="1"/>
    <col min="5" max="5" width="11.7109375" style="41" bestFit="1" customWidth="1"/>
    <col min="6" max="6" width="12.85546875" style="41" customWidth="1"/>
    <col min="7" max="9" width="10.85546875" style="41" customWidth="1"/>
    <col min="10" max="16384" width="9.140625" style="41"/>
  </cols>
  <sheetData>
    <row r="1" spans="1:14" s="136" customFormat="1" ht="30">
      <c r="A1" s="112" t="s">
        <v>373</v>
      </c>
      <c r="B1" s="112" t="s">
        <v>372</v>
      </c>
      <c r="C1" s="112" t="s">
        <v>371</v>
      </c>
      <c r="D1" s="112" t="s">
        <v>370</v>
      </c>
      <c r="E1" s="112" t="s">
        <v>383</v>
      </c>
      <c r="F1" s="112" t="s">
        <v>382</v>
      </c>
      <c r="G1" s="112" t="s">
        <v>386</v>
      </c>
      <c r="H1" s="112" t="s">
        <v>384</v>
      </c>
      <c r="I1" s="112" t="s">
        <v>385</v>
      </c>
      <c r="J1" s="112" t="s">
        <v>374</v>
      </c>
      <c r="M1" s="3"/>
      <c r="N1" s="3"/>
    </row>
    <row r="2" spans="1:14">
      <c r="A2" s="90" t="s">
        <v>1</v>
      </c>
      <c r="B2" s="40" t="s">
        <v>94</v>
      </c>
      <c r="C2" s="3" t="s">
        <v>2</v>
      </c>
      <c r="D2" s="138">
        <v>1</v>
      </c>
      <c r="E2" s="41">
        <f>INDEX('Domain Weights'!$H$6:$H$10,MATCH(B2,'Domain Weights'!$G$6:$G$10,0),1)</f>
        <v>9</v>
      </c>
      <c r="F2" s="41">
        <f>INDEX('Domain Weights'!$D$41:$D$64,MATCH(C2,'Domain Weights'!$C$41:$C$64,0),1)</f>
        <v>25</v>
      </c>
      <c r="G2" s="41">
        <v>100</v>
      </c>
      <c r="H2" s="41">
        <f>G2*F2/100</f>
        <v>25</v>
      </c>
      <c r="I2" s="41">
        <f>G2*(F2/100)*(E2/100)</f>
        <v>2.25</v>
      </c>
      <c r="J2" s="41">
        <f>IF(_xlfn.MAXIFS(G:G,C:C,C2)=G2,1,0)*I2</f>
        <v>2.25</v>
      </c>
    </row>
    <row r="3" spans="1:14">
      <c r="A3" s="90" t="s">
        <v>1</v>
      </c>
      <c r="B3" s="40" t="s">
        <v>94</v>
      </c>
      <c r="C3" s="3" t="s">
        <v>2</v>
      </c>
      <c r="D3" s="138">
        <v>0</v>
      </c>
      <c r="E3" s="41">
        <f>INDEX('Domain Weights'!$H$6:$H$10,MATCH(B3,'Domain Weights'!$G$6:$G$10,0),1)</f>
        <v>9</v>
      </c>
      <c r="F3" s="41">
        <f>INDEX('Domain Weights'!$D$41:$D$64,MATCH(C3,'Domain Weights'!$C$41:$C$64,0),1)</f>
        <v>25</v>
      </c>
      <c r="G3" s="41">
        <v>40</v>
      </c>
      <c r="H3" s="41">
        <f t="shared" ref="H3:H66" si="0">G3*F3/100</f>
        <v>10</v>
      </c>
      <c r="I3" s="41">
        <f t="shared" ref="I3:I66" si="1">G3*(F3/100)*(E3/100)</f>
        <v>0.89999999999999991</v>
      </c>
      <c r="J3" s="41">
        <f t="shared" ref="J3:J66" si="2">IF(_xlfn.MAXIFS(G:G,C:C,C3)=G3,1,0)*I3</f>
        <v>0</v>
      </c>
    </row>
    <row r="4" spans="1:14">
      <c r="A4" s="90" t="s">
        <v>1</v>
      </c>
      <c r="B4" s="40" t="s">
        <v>94</v>
      </c>
      <c r="C4" s="3" t="s">
        <v>3</v>
      </c>
      <c r="D4" s="138">
        <v>1</v>
      </c>
      <c r="E4" s="41">
        <f>INDEX('Domain Weights'!$H$6:$H$10,MATCH(B4,'Domain Weights'!$G$6:$G$10,0),1)</f>
        <v>9</v>
      </c>
      <c r="F4" s="41">
        <f>INDEX('Domain Weights'!$D$41:$D$64,MATCH(C4,'Domain Weights'!$C$41:$C$64,0),1)</f>
        <v>25</v>
      </c>
      <c r="G4" s="41">
        <v>100</v>
      </c>
      <c r="H4" s="41">
        <f t="shared" si="0"/>
        <v>25</v>
      </c>
      <c r="I4" s="41">
        <f t="shared" si="1"/>
        <v>2.25</v>
      </c>
      <c r="J4" s="41">
        <f t="shared" si="2"/>
        <v>2.25</v>
      </c>
    </row>
    <row r="5" spans="1:14">
      <c r="A5" s="90" t="s">
        <v>1</v>
      </c>
      <c r="B5" s="40" t="s">
        <v>94</v>
      </c>
      <c r="C5" s="3" t="s">
        <v>3</v>
      </c>
      <c r="D5" s="138">
        <v>0</v>
      </c>
      <c r="E5" s="41">
        <f>INDEX('Domain Weights'!$H$6:$H$10,MATCH(B5,'Domain Weights'!$G$6:$G$10,0),1)</f>
        <v>9</v>
      </c>
      <c r="F5" s="41">
        <f>INDEX('Domain Weights'!$D$41:$D$64,MATCH(C5,'Domain Weights'!$C$41:$C$64,0),1)</f>
        <v>25</v>
      </c>
      <c r="G5" s="41">
        <v>50</v>
      </c>
      <c r="H5" s="41">
        <f t="shared" si="0"/>
        <v>12.5</v>
      </c>
      <c r="I5" s="41">
        <f t="shared" si="1"/>
        <v>1.125</v>
      </c>
      <c r="J5" s="41">
        <f t="shared" si="2"/>
        <v>0</v>
      </c>
    </row>
    <row r="6" spans="1:14">
      <c r="A6" s="90" t="s">
        <v>1</v>
      </c>
      <c r="B6" s="40" t="s">
        <v>94</v>
      </c>
      <c r="C6" s="3" t="s">
        <v>4</v>
      </c>
      <c r="D6" s="138">
        <v>1</v>
      </c>
      <c r="E6" s="41">
        <f>INDEX('Domain Weights'!$H$6:$H$10,MATCH(B6,'Domain Weights'!$G$6:$G$10,0),1)</f>
        <v>9</v>
      </c>
      <c r="F6" s="41">
        <f>INDEX('Domain Weights'!$D$41:$D$64,MATCH(C6,'Domain Weights'!$C$41:$C$64,0),1)</f>
        <v>25</v>
      </c>
      <c r="G6" s="41">
        <v>100</v>
      </c>
      <c r="H6" s="41">
        <f t="shared" si="0"/>
        <v>25</v>
      </c>
      <c r="I6" s="41">
        <f t="shared" si="1"/>
        <v>2.25</v>
      </c>
      <c r="J6" s="41">
        <f t="shared" si="2"/>
        <v>2.25</v>
      </c>
    </row>
    <row r="7" spans="1:14">
      <c r="A7" s="90" t="s">
        <v>1</v>
      </c>
      <c r="B7" s="40" t="s">
        <v>94</v>
      </c>
      <c r="C7" s="3" t="s">
        <v>4</v>
      </c>
      <c r="D7" s="138">
        <v>0</v>
      </c>
      <c r="E7" s="41">
        <f>INDEX('Domain Weights'!$H$6:$H$10,MATCH(B7,'Domain Weights'!$G$6:$G$10,0),1)</f>
        <v>9</v>
      </c>
      <c r="F7" s="41">
        <f>INDEX('Domain Weights'!$D$41:$D$64,MATCH(C7,'Domain Weights'!$C$41:$C$64,0),1)</f>
        <v>25</v>
      </c>
      <c r="G7" s="41">
        <v>50</v>
      </c>
      <c r="H7" s="41">
        <f t="shared" si="0"/>
        <v>12.5</v>
      </c>
      <c r="I7" s="41">
        <f t="shared" si="1"/>
        <v>1.125</v>
      </c>
      <c r="J7" s="41">
        <f t="shared" si="2"/>
        <v>0</v>
      </c>
    </row>
    <row r="8" spans="1:14">
      <c r="A8" s="90" t="s">
        <v>1</v>
      </c>
      <c r="B8" s="40" t="s">
        <v>94</v>
      </c>
      <c r="C8" s="5" t="s">
        <v>86</v>
      </c>
      <c r="D8" s="93" t="s">
        <v>365</v>
      </c>
      <c r="E8" s="41">
        <f>INDEX('Domain Weights'!$H$6:$H$10,MATCH(B8,'Domain Weights'!$G$6:$G$10,0),1)</f>
        <v>9</v>
      </c>
      <c r="F8" s="41">
        <f>INDEX('Domain Weights'!$D$41:$D$64,MATCH(C8,'Domain Weights'!$C$41:$C$64,0),1)</f>
        <v>25</v>
      </c>
      <c r="G8" s="41">
        <v>20</v>
      </c>
      <c r="H8" s="41">
        <f t="shared" si="0"/>
        <v>5</v>
      </c>
      <c r="I8" s="41">
        <f t="shared" si="1"/>
        <v>0.44999999999999996</v>
      </c>
      <c r="J8" s="41">
        <f t="shared" si="2"/>
        <v>0</v>
      </c>
    </row>
    <row r="9" spans="1:14">
      <c r="A9" s="90" t="s">
        <v>1</v>
      </c>
      <c r="B9" s="40" t="s">
        <v>94</v>
      </c>
      <c r="C9" s="5" t="s">
        <v>86</v>
      </c>
      <c r="D9" s="93" t="s">
        <v>364</v>
      </c>
      <c r="E9" s="41">
        <f>INDEX('Domain Weights'!$H$6:$H$10,MATCH(B9,'Domain Weights'!$G$6:$G$10,0),1)</f>
        <v>9</v>
      </c>
      <c r="F9" s="41">
        <f>INDEX('Domain Weights'!$D$41:$D$64,MATCH(C9,'Domain Weights'!$C$41:$C$64,0),1)</f>
        <v>25</v>
      </c>
      <c r="G9" s="41">
        <v>60</v>
      </c>
      <c r="H9" s="41">
        <f t="shared" si="0"/>
        <v>15</v>
      </c>
      <c r="I9" s="41">
        <f t="shared" si="1"/>
        <v>1.3499999999999999</v>
      </c>
      <c r="J9" s="41">
        <f t="shared" si="2"/>
        <v>0</v>
      </c>
    </row>
    <row r="10" spans="1:14">
      <c r="A10" s="90" t="s">
        <v>1</v>
      </c>
      <c r="B10" s="40" t="s">
        <v>94</v>
      </c>
      <c r="C10" s="5" t="s">
        <v>86</v>
      </c>
      <c r="D10" s="93" t="s">
        <v>366</v>
      </c>
      <c r="E10" s="41">
        <f>INDEX('Domain Weights'!$H$6:$H$10,MATCH(B10,'Domain Weights'!$G$6:$G$10,0),1)</f>
        <v>9</v>
      </c>
      <c r="F10" s="41">
        <f>INDEX('Domain Weights'!$D$41:$D$64,MATCH(C10,'Domain Weights'!$C$41:$C$64,0),1)</f>
        <v>25</v>
      </c>
      <c r="G10" s="41">
        <v>100</v>
      </c>
      <c r="H10" s="41">
        <f t="shared" si="0"/>
        <v>25</v>
      </c>
      <c r="I10" s="41">
        <f t="shared" si="1"/>
        <v>2.25</v>
      </c>
      <c r="J10" s="41">
        <f t="shared" si="2"/>
        <v>2.25</v>
      </c>
    </row>
    <row r="11" spans="1:14">
      <c r="A11" s="90" t="s">
        <v>1</v>
      </c>
      <c r="B11" s="40" t="s">
        <v>94</v>
      </c>
      <c r="C11" s="5" t="s">
        <v>86</v>
      </c>
      <c r="D11" s="93" t="s">
        <v>117</v>
      </c>
      <c r="E11" s="41">
        <f>INDEX('Domain Weights'!$H$6:$H$10,MATCH(B11,'Domain Weights'!$G$6:$G$10,0),1)</f>
        <v>9</v>
      </c>
      <c r="F11" s="41">
        <f>INDEX('Domain Weights'!$D$41:$D$64,MATCH(C11,'Domain Weights'!$C$41:$C$64,0),1)</f>
        <v>25</v>
      </c>
      <c r="G11" s="41">
        <v>80</v>
      </c>
      <c r="H11" s="41">
        <f t="shared" si="0"/>
        <v>20</v>
      </c>
      <c r="I11" s="41">
        <f t="shared" si="1"/>
        <v>1.7999999999999998</v>
      </c>
      <c r="J11" s="41">
        <f t="shared" si="2"/>
        <v>0</v>
      </c>
    </row>
    <row r="12" spans="1:14">
      <c r="A12" s="90" t="s">
        <v>1</v>
      </c>
      <c r="B12" s="40" t="s">
        <v>94</v>
      </c>
      <c r="C12" s="5" t="s">
        <v>86</v>
      </c>
      <c r="D12" s="93" t="s">
        <v>367</v>
      </c>
      <c r="E12" s="41">
        <f>INDEX('Domain Weights'!$H$6:$H$10,MATCH(B12,'Domain Weights'!$G$6:$G$10,0),1)</f>
        <v>9</v>
      </c>
      <c r="F12" s="41">
        <f>INDEX('Domain Weights'!$D$41:$D$64,MATCH(C12,'Domain Weights'!$C$41:$C$64,0),1)</f>
        <v>25</v>
      </c>
      <c r="G12" s="41">
        <v>40</v>
      </c>
      <c r="H12" s="41">
        <f t="shared" si="0"/>
        <v>10</v>
      </c>
      <c r="I12" s="41">
        <f t="shared" si="1"/>
        <v>0.89999999999999991</v>
      </c>
      <c r="J12" s="41">
        <f t="shared" si="2"/>
        <v>0</v>
      </c>
    </row>
    <row r="13" spans="1:14" s="95" customFormat="1">
      <c r="A13" s="101" t="s">
        <v>5</v>
      </c>
      <c r="B13" s="39" t="s">
        <v>92</v>
      </c>
      <c r="C13" s="89" t="s">
        <v>80</v>
      </c>
      <c r="D13" s="2" t="s">
        <v>6</v>
      </c>
      <c r="E13" s="41">
        <f>INDEX('Domain Weights'!$H$6:$H$10,MATCH(B13,'Domain Weights'!$G$6:$G$10,0),1)</f>
        <v>41</v>
      </c>
      <c r="F13" s="41">
        <f>INDEX('Domain Weights'!$D$41:$D$64,MATCH(C13,'Domain Weights'!$C$41:$C$64,0),1)</f>
        <v>16</v>
      </c>
      <c r="G13" s="41">
        <v>67</v>
      </c>
      <c r="H13" s="41">
        <f>G13*F13/100</f>
        <v>10.72</v>
      </c>
      <c r="I13" s="41">
        <f t="shared" si="1"/>
        <v>4.3952</v>
      </c>
      <c r="J13" s="41">
        <f t="shared" si="2"/>
        <v>0</v>
      </c>
      <c r="L13" s="1">
        <v>24</v>
      </c>
      <c r="M13" s="41">
        <f>_xlfn.MAXIFS($L$13:$L$43,$C$13:$C$43,C13)</f>
        <v>36</v>
      </c>
      <c r="N13" s="41">
        <f>ROUND(100*L13/M13,0)</f>
        <v>67</v>
      </c>
    </row>
    <row r="14" spans="1:14">
      <c r="A14" s="90" t="s">
        <v>5</v>
      </c>
      <c r="B14" s="40" t="s">
        <v>92</v>
      </c>
      <c r="C14" s="5" t="s">
        <v>80</v>
      </c>
      <c r="D14" s="5" t="s">
        <v>77</v>
      </c>
      <c r="E14" s="41">
        <f>INDEX('Domain Weights'!$H$6:$H$10,MATCH(B14,'Domain Weights'!$G$6:$G$10,0),1)</f>
        <v>41</v>
      </c>
      <c r="F14" s="41">
        <f>INDEX('Domain Weights'!$D$41:$D$64,MATCH(C14,'Domain Weights'!$C$41:$C$64,0),1)</f>
        <v>16</v>
      </c>
      <c r="G14" s="41">
        <v>80</v>
      </c>
      <c r="H14" s="41">
        <f>G14*F14/100</f>
        <v>12.8</v>
      </c>
      <c r="I14" s="41">
        <f t="shared" si="1"/>
        <v>5.2480000000000002</v>
      </c>
      <c r="J14" s="41">
        <f t="shared" si="2"/>
        <v>0</v>
      </c>
      <c r="L14" s="1">
        <v>36</v>
      </c>
      <c r="M14" s="41">
        <f t="shared" ref="M14:M43" si="3">_xlfn.MAXIFS($L$13:$L$43,$C$13:$C$43,C14)</f>
        <v>36</v>
      </c>
      <c r="N14" s="41">
        <f>ROUND(100*L14/M14,0)</f>
        <v>100</v>
      </c>
    </row>
    <row r="15" spans="1:14">
      <c r="A15" s="90" t="s">
        <v>5</v>
      </c>
      <c r="B15" s="40" t="s">
        <v>92</v>
      </c>
      <c r="C15" s="5" t="s">
        <v>80</v>
      </c>
      <c r="D15" s="5" t="s">
        <v>78</v>
      </c>
      <c r="E15" s="41">
        <f>INDEX('Domain Weights'!$H$6:$H$10,MATCH(B15,'Domain Weights'!$G$6:$G$10,0),1)</f>
        <v>41</v>
      </c>
      <c r="F15" s="41">
        <f>INDEX('Domain Weights'!$D$41:$D$64,MATCH(C15,'Domain Weights'!$C$41:$C$64,0),1)</f>
        <v>16</v>
      </c>
      <c r="G15" s="41">
        <v>44</v>
      </c>
      <c r="H15" s="41">
        <f t="shared" si="0"/>
        <v>7.04</v>
      </c>
      <c r="I15" s="41">
        <f t="shared" si="1"/>
        <v>2.8863999999999996</v>
      </c>
      <c r="J15" s="41">
        <f t="shared" si="2"/>
        <v>0</v>
      </c>
      <c r="L15" s="1">
        <v>16</v>
      </c>
      <c r="M15" s="41">
        <f t="shared" si="3"/>
        <v>36</v>
      </c>
      <c r="N15" s="41">
        <f t="shared" ref="N15:N42" si="4">ROUND(100*L15/M15,0)</f>
        <v>44</v>
      </c>
    </row>
    <row r="16" spans="1:14">
      <c r="A16" s="90" t="s">
        <v>5</v>
      </c>
      <c r="B16" s="40" t="s">
        <v>92</v>
      </c>
      <c r="C16" s="5" t="s">
        <v>80</v>
      </c>
      <c r="D16" s="3" t="s">
        <v>7</v>
      </c>
      <c r="E16" s="41">
        <f>INDEX('Domain Weights'!$H$6:$H$10,MATCH(B16,'Domain Weights'!$G$6:$G$10,0),1)</f>
        <v>41</v>
      </c>
      <c r="F16" s="41">
        <f>INDEX('Domain Weights'!$D$41:$D$64,MATCH(C16,'Domain Weights'!$C$41:$C$64,0),1)</f>
        <v>16</v>
      </c>
      <c r="G16" s="41">
        <v>31</v>
      </c>
      <c r="H16" s="41">
        <f t="shared" si="0"/>
        <v>4.96</v>
      </c>
      <c r="I16" s="41">
        <f t="shared" si="1"/>
        <v>2.0335999999999999</v>
      </c>
      <c r="J16" s="41">
        <f t="shared" si="2"/>
        <v>0</v>
      </c>
      <c r="L16" s="1">
        <v>11</v>
      </c>
      <c r="M16" s="41">
        <f t="shared" si="3"/>
        <v>36</v>
      </c>
      <c r="N16" s="41">
        <f t="shared" si="4"/>
        <v>31</v>
      </c>
    </row>
    <row r="17" spans="1:14">
      <c r="A17" s="90" t="s">
        <v>5</v>
      </c>
      <c r="B17" s="40" t="s">
        <v>92</v>
      </c>
      <c r="C17" s="5" t="s">
        <v>80</v>
      </c>
      <c r="D17" s="5" t="s">
        <v>79</v>
      </c>
      <c r="E17" s="41">
        <f>INDEX('Domain Weights'!$H$6:$H$10,MATCH(B17,'Domain Weights'!$G$6:$G$10,0),1)</f>
        <v>41</v>
      </c>
      <c r="F17" s="41">
        <f>INDEX('Domain Weights'!$D$41:$D$64,MATCH(C17,'Domain Weights'!$C$41:$C$64,0),1)</f>
        <v>16</v>
      </c>
      <c r="G17" s="41">
        <v>61</v>
      </c>
      <c r="H17" s="41">
        <f t="shared" si="0"/>
        <v>9.76</v>
      </c>
      <c r="I17" s="41">
        <f t="shared" si="1"/>
        <v>4.0015999999999998</v>
      </c>
      <c r="J17" s="41">
        <f t="shared" si="2"/>
        <v>0</v>
      </c>
      <c r="L17" s="1">
        <v>22</v>
      </c>
      <c r="M17" s="41">
        <f t="shared" si="3"/>
        <v>36</v>
      </c>
      <c r="N17" s="41">
        <f t="shared" si="4"/>
        <v>61</v>
      </c>
    </row>
    <row r="18" spans="1:14">
      <c r="A18" s="90" t="s">
        <v>5</v>
      </c>
      <c r="B18" s="40" t="s">
        <v>92</v>
      </c>
      <c r="C18" s="5" t="s">
        <v>80</v>
      </c>
      <c r="D18" s="3" t="s">
        <v>8</v>
      </c>
      <c r="E18" s="41">
        <f>INDEX('Domain Weights'!$H$6:$H$10,MATCH(B18,'Domain Weights'!$G$6:$G$10,0),1)</f>
        <v>41</v>
      </c>
      <c r="F18" s="41">
        <f>INDEX('Domain Weights'!$D$41:$D$64,MATCH(C18,'Domain Weights'!$C$41:$C$64,0),1)</f>
        <v>16</v>
      </c>
      <c r="G18" s="41">
        <v>19</v>
      </c>
      <c r="H18" s="41">
        <f t="shared" si="0"/>
        <v>3.04</v>
      </c>
      <c r="I18" s="41">
        <f t="shared" si="1"/>
        <v>1.2464</v>
      </c>
      <c r="J18" s="41">
        <f t="shared" si="2"/>
        <v>0</v>
      </c>
      <c r="L18" s="1">
        <v>7</v>
      </c>
      <c r="M18" s="41">
        <f t="shared" si="3"/>
        <v>36</v>
      </c>
      <c r="N18" s="41">
        <f t="shared" si="4"/>
        <v>19</v>
      </c>
    </row>
    <row r="19" spans="1:14">
      <c r="A19" s="90" t="s">
        <v>5</v>
      </c>
      <c r="B19" s="40" t="s">
        <v>92</v>
      </c>
      <c r="C19" s="5" t="s">
        <v>80</v>
      </c>
      <c r="D19" s="3" t="s">
        <v>9</v>
      </c>
      <c r="E19" s="41">
        <f>INDEX('Domain Weights'!$H$6:$H$10,MATCH(B19,'Domain Weights'!$G$6:$G$10,0),1)</f>
        <v>41</v>
      </c>
      <c r="F19" s="41">
        <f>INDEX('Domain Weights'!$D$41:$D$64,MATCH(C19,'Domain Weights'!$C$41:$C$64,0),1)</f>
        <v>16</v>
      </c>
      <c r="G19" s="41">
        <v>100</v>
      </c>
      <c r="H19" s="41">
        <f t="shared" si="0"/>
        <v>16</v>
      </c>
      <c r="I19" s="41">
        <f t="shared" si="1"/>
        <v>6.56</v>
      </c>
      <c r="J19" s="41">
        <f t="shared" si="2"/>
        <v>6.56</v>
      </c>
      <c r="L19" s="1">
        <v>36</v>
      </c>
      <c r="M19" s="41">
        <f t="shared" si="3"/>
        <v>36</v>
      </c>
      <c r="N19" s="41">
        <f t="shared" si="4"/>
        <v>100</v>
      </c>
    </row>
    <row r="20" spans="1:14">
      <c r="A20" s="90" t="s">
        <v>5</v>
      </c>
      <c r="B20" s="40" t="s">
        <v>92</v>
      </c>
      <c r="C20" s="5" t="s">
        <v>80</v>
      </c>
      <c r="D20" s="3" t="s">
        <v>10</v>
      </c>
      <c r="E20" s="41">
        <f>INDEX('Domain Weights'!$H$6:$H$10,MATCH(B20,'Domain Weights'!$G$6:$G$10,0),1)</f>
        <v>41</v>
      </c>
      <c r="F20" s="41">
        <f>INDEX('Domain Weights'!$D$41:$D$64,MATCH(C20,'Domain Weights'!$C$41:$C$64,0),1)</f>
        <v>16</v>
      </c>
      <c r="G20" s="41">
        <v>11</v>
      </c>
      <c r="H20" s="41">
        <f t="shared" si="0"/>
        <v>1.76</v>
      </c>
      <c r="I20" s="41">
        <f t="shared" si="1"/>
        <v>0.72159999999999991</v>
      </c>
      <c r="J20" s="41">
        <f t="shared" si="2"/>
        <v>0</v>
      </c>
      <c r="L20" s="1">
        <v>4</v>
      </c>
      <c r="M20" s="41">
        <f t="shared" si="3"/>
        <v>36</v>
      </c>
      <c r="N20" s="41">
        <f t="shared" si="4"/>
        <v>11</v>
      </c>
    </row>
    <row r="21" spans="1:14">
      <c r="A21" s="90" t="s">
        <v>5</v>
      </c>
      <c r="B21" s="40" t="s">
        <v>92</v>
      </c>
      <c r="C21" s="3" t="s">
        <v>11</v>
      </c>
      <c r="D21" s="3" t="s">
        <v>12</v>
      </c>
      <c r="E21" s="41">
        <f>INDEX('Domain Weights'!$H$6:$H$10,MATCH(B21,'Domain Weights'!$G$6:$G$10,0),1)</f>
        <v>41</v>
      </c>
      <c r="F21" s="41">
        <f>INDEX('Domain Weights'!$D$41:$D$64,MATCH(C21,'Domain Weights'!$C$41:$C$64,0),1)</f>
        <v>16</v>
      </c>
      <c r="G21" s="41">
        <v>56</v>
      </c>
      <c r="H21" s="41">
        <f t="shared" si="0"/>
        <v>8.9600000000000009</v>
      </c>
      <c r="I21" s="41">
        <f t="shared" si="1"/>
        <v>3.6736</v>
      </c>
      <c r="J21" s="41">
        <f t="shared" si="2"/>
        <v>0</v>
      </c>
      <c r="L21" s="100">
        <v>20</v>
      </c>
      <c r="M21" s="41">
        <f t="shared" si="3"/>
        <v>36</v>
      </c>
      <c r="N21" s="41">
        <f t="shared" si="4"/>
        <v>56</v>
      </c>
    </row>
    <row r="22" spans="1:14">
      <c r="A22" s="90" t="s">
        <v>5</v>
      </c>
      <c r="B22" s="40" t="s">
        <v>92</v>
      </c>
      <c r="C22" s="3" t="s">
        <v>11</v>
      </c>
      <c r="D22" s="3" t="s">
        <v>13</v>
      </c>
      <c r="E22" s="41">
        <f>INDEX('Domain Weights'!$H$6:$H$10,MATCH(B22,'Domain Weights'!$G$6:$G$10,0),1)</f>
        <v>41</v>
      </c>
      <c r="F22" s="41">
        <f>INDEX('Domain Weights'!$D$41:$D$64,MATCH(C22,'Domain Weights'!$C$41:$C$64,0),1)</f>
        <v>16</v>
      </c>
      <c r="G22" s="41">
        <v>81</v>
      </c>
      <c r="H22" s="41">
        <f t="shared" si="0"/>
        <v>12.96</v>
      </c>
      <c r="I22" s="41">
        <f t="shared" si="1"/>
        <v>5.3136000000000001</v>
      </c>
      <c r="J22" s="41">
        <f t="shared" si="2"/>
        <v>0</v>
      </c>
      <c r="L22" s="100">
        <v>29</v>
      </c>
      <c r="M22" s="41">
        <f t="shared" si="3"/>
        <v>36</v>
      </c>
      <c r="N22" s="41">
        <f t="shared" si="4"/>
        <v>81</v>
      </c>
    </row>
    <row r="23" spans="1:14">
      <c r="A23" s="90" t="s">
        <v>5</v>
      </c>
      <c r="B23" s="40" t="s">
        <v>92</v>
      </c>
      <c r="C23" s="3" t="s">
        <v>11</v>
      </c>
      <c r="D23" s="3" t="s">
        <v>14</v>
      </c>
      <c r="E23" s="41">
        <f>INDEX('Domain Weights'!$H$6:$H$10,MATCH(B23,'Domain Weights'!$G$6:$G$10,0),1)</f>
        <v>41</v>
      </c>
      <c r="F23" s="41">
        <f>INDEX('Domain Weights'!$D$41:$D$64,MATCH(C23,'Domain Weights'!$C$41:$C$64,0),1)</f>
        <v>16</v>
      </c>
      <c r="G23" s="41">
        <v>100</v>
      </c>
      <c r="H23" s="41">
        <f t="shared" si="0"/>
        <v>16</v>
      </c>
      <c r="I23" s="41">
        <f t="shared" si="1"/>
        <v>6.56</v>
      </c>
      <c r="J23" s="41">
        <f t="shared" si="2"/>
        <v>6.56</v>
      </c>
      <c r="L23" s="100">
        <v>36</v>
      </c>
      <c r="M23" s="41">
        <f t="shared" si="3"/>
        <v>36</v>
      </c>
      <c r="N23" s="41">
        <f t="shared" si="4"/>
        <v>100</v>
      </c>
    </row>
    <row r="24" spans="1:14">
      <c r="A24" s="90" t="s">
        <v>5</v>
      </c>
      <c r="B24" s="40" t="s">
        <v>92</v>
      </c>
      <c r="C24" s="3" t="s">
        <v>11</v>
      </c>
      <c r="D24" s="3" t="s">
        <v>10</v>
      </c>
      <c r="E24" s="41">
        <f>INDEX('Domain Weights'!$H$6:$H$10,MATCH(B24,'Domain Weights'!$G$6:$G$10,0),1)</f>
        <v>41</v>
      </c>
      <c r="F24" s="41">
        <f>INDEX('Domain Weights'!$D$41:$D$64,MATCH(C24,'Domain Weights'!$C$41:$C$64,0),1)</f>
        <v>16</v>
      </c>
      <c r="G24" s="41">
        <v>0</v>
      </c>
      <c r="H24" s="41">
        <f t="shared" si="0"/>
        <v>0</v>
      </c>
      <c r="I24" s="41">
        <f t="shared" si="1"/>
        <v>0</v>
      </c>
      <c r="J24" s="41">
        <f t="shared" si="2"/>
        <v>0</v>
      </c>
      <c r="L24" s="100">
        <v>0</v>
      </c>
      <c r="M24" s="41">
        <f t="shared" si="3"/>
        <v>36</v>
      </c>
      <c r="N24" s="41">
        <v>0</v>
      </c>
    </row>
    <row r="25" spans="1:14">
      <c r="A25" s="90" t="s">
        <v>5</v>
      </c>
      <c r="B25" s="40" t="s">
        <v>92</v>
      </c>
      <c r="C25" s="3" t="s">
        <v>15</v>
      </c>
      <c r="D25" s="3" t="s">
        <v>16</v>
      </c>
      <c r="E25" s="41">
        <f>INDEX('Domain Weights'!$H$6:$H$10,MATCH(B25,'Domain Weights'!$G$6:$G$10,0),1)</f>
        <v>41</v>
      </c>
      <c r="F25" s="41">
        <f>INDEX('Domain Weights'!$D$41:$D$64,MATCH(C25,'Domain Weights'!$C$41:$C$64,0),1)</f>
        <v>16</v>
      </c>
      <c r="G25" s="41">
        <v>69</v>
      </c>
      <c r="H25" s="41">
        <f t="shared" si="0"/>
        <v>11.04</v>
      </c>
      <c r="I25" s="41">
        <f t="shared" si="1"/>
        <v>4.5263999999999998</v>
      </c>
      <c r="J25" s="41">
        <f t="shared" si="2"/>
        <v>0</v>
      </c>
      <c r="L25" s="100">
        <v>25</v>
      </c>
      <c r="M25" s="41">
        <f t="shared" si="3"/>
        <v>36</v>
      </c>
      <c r="N25" s="41">
        <f t="shared" si="4"/>
        <v>69</v>
      </c>
    </row>
    <row r="26" spans="1:14">
      <c r="A26" s="90" t="s">
        <v>5</v>
      </c>
      <c r="B26" s="40" t="s">
        <v>92</v>
      </c>
      <c r="C26" s="3" t="s">
        <v>15</v>
      </c>
      <c r="D26" s="3" t="s">
        <v>17</v>
      </c>
      <c r="E26" s="41">
        <f>INDEX('Domain Weights'!$H$6:$H$10,MATCH(B26,'Domain Weights'!$G$6:$G$10,0),1)</f>
        <v>41</v>
      </c>
      <c r="F26" s="41">
        <f>INDEX('Domain Weights'!$D$41:$D$64,MATCH(C26,'Domain Weights'!$C$41:$C$64,0),1)</f>
        <v>16</v>
      </c>
      <c r="G26" s="41">
        <v>100</v>
      </c>
      <c r="H26" s="41">
        <f t="shared" si="0"/>
        <v>16</v>
      </c>
      <c r="I26" s="41">
        <f t="shared" si="1"/>
        <v>6.56</v>
      </c>
      <c r="J26" s="41">
        <f t="shared" si="2"/>
        <v>6.56</v>
      </c>
      <c r="L26" s="100">
        <v>36</v>
      </c>
      <c r="M26" s="41">
        <f t="shared" si="3"/>
        <v>36</v>
      </c>
      <c r="N26" s="41">
        <f t="shared" si="4"/>
        <v>100</v>
      </c>
    </row>
    <row r="27" spans="1:14">
      <c r="A27" s="90" t="s">
        <v>5</v>
      </c>
      <c r="B27" s="40" t="s">
        <v>92</v>
      </c>
      <c r="C27" s="3" t="s">
        <v>15</v>
      </c>
      <c r="D27" s="3" t="s">
        <v>10</v>
      </c>
      <c r="E27" s="41">
        <f>INDEX('Domain Weights'!$H$6:$H$10,MATCH(B27,'Domain Weights'!$G$6:$G$10,0),1)</f>
        <v>41</v>
      </c>
      <c r="F27" s="41">
        <f>INDEX('Domain Weights'!$D$41:$D$64,MATCH(C27,'Domain Weights'!$C$41:$C$64,0),1)</f>
        <v>16</v>
      </c>
      <c r="G27" s="41">
        <v>11</v>
      </c>
      <c r="H27" s="41">
        <f t="shared" si="0"/>
        <v>1.76</v>
      </c>
      <c r="I27" s="41">
        <f t="shared" si="1"/>
        <v>0.72159999999999991</v>
      </c>
      <c r="J27" s="41">
        <f t="shared" si="2"/>
        <v>0</v>
      </c>
      <c r="L27" s="100">
        <v>4</v>
      </c>
      <c r="M27" s="41">
        <f t="shared" si="3"/>
        <v>36</v>
      </c>
      <c r="N27" s="41">
        <f t="shared" si="4"/>
        <v>11</v>
      </c>
    </row>
    <row r="28" spans="1:14">
      <c r="A28" s="90" t="s">
        <v>5</v>
      </c>
      <c r="B28" s="40" t="s">
        <v>92</v>
      </c>
      <c r="C28" s="3" t="s">
        <v>18</v>
      </c>
      <c r="D28" s="3">
        <v>1</v>
      </c>
      <c r="E28" s="41">
        <f>INDEX('Domain Weights'!$H$6:$H$10,MATCH(B28,'Domain Weights'!$G$6:$G$10,0),1)</f>
        <v>41</v>
      </c>
      <c r="F28" s="41">
        <f>INDEX('Domain Weights'!$D$41:$D$64,MATCH(C28,'Domain Weights'!$C$41:$C$64,0),1)</f>
        <v>12</v>
      </c>
      <c r="G28" s="41">
        <v>100</v>
      </c>
      <c r="H28" s="41">
        <f t="shared" si="0"/>
        <v>12</v>
      </c>
      <c r="I28" s="41">
        <f t="shared" si="1"/>
        <v>4.92</v>
      </c>
      <c r="J28" s="41">
        <f t="shared" si="2"/>
        <v>4.92</v>
      </c>
      <c r="L28" s="100">
        <v>36</v>
      </c>
      <c r="M28" s="41">
        <f t="shared" si="3"/>
        <v>36</v>
      </c>
      <c r="N28" s="41">
        <f t="shared" si="4"/>
        <v>100</v>
      </c>
    </row>
    <row r="29" spans="1:14">
      <c r="A29" s="90" t="s">
        <v>5</v>
      </c>
      <c r="B29" s="40" t="s">
        <v>92</v>
      </c>
      <c r="C29" s="3" t="s">
        <v>18</v>
      </c>
      <c r="D29" s="3">
        <v>0</v>
      </c>
      <c r="E29" s="41">
        <f>INDEX('Domain Weights'!$H$6:$H$10,MATCH(B29,'Domain Weights'!$G$6:$G$10,0),1)</f>
        <v>41</v>
      </c>
      <c r="F29" s="41">
        <f>INDEX('Domain Weights'!$D$41:$D$64,MATCH(C29,'Domain Weights'!$C$41:$C$64,0),1)</f>
        <v>12</v>
      </c>
      <c r="G29" s="41">
        <v>36</v>
      </c>
      <c r="H29" s="41">
        <f t="shared" si="0"/>
        <v>4.32</v>
      </c>
      <c r="I29" s="41">
        <f t="shared" si="1"/>
        <v>1.7712000000000001</v>
      </c>
      <c r="J29" s="41">
        <f t="shared" si="2"/>
        <v>0</v>
      </c>
      <c r="L29" s="100">
        <v>13</v>
      </c>
      <c r="M29" s="41">
        <f t="shared" si="3"/>
        <v>36</v>
      </c>
      <c r="N29" s="41">
        <f t="shared" si="4"/>
        <v>36</v>
      </c>
    </row>
    <row r="30" spans="1:14">
      <c r="A30" s="90" t="s">
        <v>5</v>
      </c>
      <c r="B30" s="40" t="s">
        <v>92</v>
      </c>
      <c r="C30" s="3" t="s">
        <v>21</v>
      </c>
      <c r="D30" s="3" t="s">
        <v>22</v>
      </c>
      <c r="E30" s="41">
        <f>INDEX('Domain Weights'!$H$6:$H$10,MATCH(B30,'Domain Weights'!$G$6:$G$10,0),1)</f>
        <v>41</v>
      </c>
      <c r="F30" s="41">
        <f>INDEX('Domain Weights'!$D$41:$D$64,MATCH(C30,'Domain Weights'!$C$41:$C$64,0),1)</f>
        <v>12</v>
      </c>
      <c r="G30" s="41">
        <v>100</v>
      </c>
      <c r="H30" s="41">
        <f t="shared" si="0"/>
        <v>12</v>
      </c>
      <c r="I30" s="41">
        <f t="shared" si="1"/>
        <v>4.92</v>
      </c>
      <c r="J30" s="41">
        <f t="shared" si="2"/>
        <v>4.92</v>
      </c>
      <c r="L30" s="100">
        <v>40</v>
      </c>
      <c r="M30" s="41">
        <f t="shared" si="3"/>
        <v>40</v>
      </c>
      <c r="N30" s="41">
        <f t="shared" si="4"/>
        <v>100</v>
      </c>
    </row>
    <row r="31" spans="1:14">
      <c r="A31" s="90" t="s">
        <v>5</v>
      </c>
      <c r="B31" s="40" t="s">
        <v>92</v>
      </c>
      <c r="C31" s="3" t="s">
        <v>21</v>
      </c>
      <c r="D31" s="3" t="s">
        <v>23</v>
      </c>
      <c r="E31" s="41">
        <f>INDEX('Domain Weights'!$H$6:$H$10,MATCH(B31,'Domain Weights'!$G$6:$G$10,0),1)</f>
        <v>41</v>
      </c>
      <c r="F31" s="41">
        <f>INDEX('Domain Weights'!$D$41:$D$64,MATCH(C31,'Domain Weights'!$C$41:$C$64,0),1)</f>
        <v>12</v>
      </c>
      <c r="G31" s="41">
        <v>63</v>
      </c>
      <c r="H31" s="41">
        <f t="shared" si="0"/>
        <v>7.56</v>
      </c>
      <c r="I31" s="41">
        <f t="shared" si="1"/>
        <v>3.0995999999999997</v>
      </c>
      <c r="J31" s="41">
        <f t="shared" si="2"/>
        <v>0</v>
      </c>
      <c r="L31" s="100">
        <v>25</v>
      </c>
      <c r="M31" s="41">
        <f t="shared" si="3"/>
        <v>40</v>
      </c>
      <c r="N31" s="41">
        <f t="shared" si="4"/>
        <v>63</v>
      </c>
    </row>
    <row r="32" spans="1:14">
      <c r="A32" s="90" t="s">
        <v>5</v>
      </c>
      <c r="B32" s="40" t="s">
        <v>92</v>
      </c>
      <c r="C32" s="3" t="s">
        <v>21</v>
      </c>
      <c r="D32" s="5" t="s">
        <v>76</v>
      </c>
      <c r="E32" s="41">
        <f>INDEX('Domain Weights'!$H$6:$H$10,MATCH(B32,'Domain Weights'!$G$6:$G$10,0),1)</f>
        <v>41</v>
      </c>
      <c r="F32" s="41">
        <f>INDEX('Domain Weights'!$D$41:$D$64,MATCH(C32,'Domain Weights'!$C$41:$C$64,0),1)</f>
        <v>12</v>
      </c>
      <c r="G32" s="41">
        <v>25</v>
      </c>
      <c r="H32" s="41">
        <f t="shared" si="0"/>
        <v>3</v>
      </c>
      <c r="I32" s="41">
        <f t="shared" si="1"/>
        <v>1.23</v>
      </c>
      <c r="J32" s="41">
        <f t="shared" si="2"/>
        <v>0</v>
      </c>
      <c r="L32" s="100">
        <v>10</v>
      </c>
      <c r="M32" s="41">
        <f t="shared" si="3"/>
        <v>40</v>
      </c>
      <c r="N32" s="41">
        <f t="shared" si="4"/>
        <v>25</v>
      </c>
    </row>
    <row r="33" spans="1:17">
      <c r="A33" s="90" t="s">
        <v>5</v>
      </c>
      <c r="B33" s="40" t="s">
        <v>92</v>
      </c>
      <c r="C33" s="3" t="s">
        <v>21</v>
      </c>
      <c r="D33" s="3" t="s">
        <v>24</v>
      </c>
      <c r="E33" s="41">
        <f>INDEX('Domain Weights'!$H$6:$H$10,MATCH(B33,'Domain Weights'!$G$6:$G$10,0),1)</f>
        <v>41</v>
      </c>
      <c r="F33" s="41">
        <f>INDEX('Domain Weights'!$D$41:$D$64,MATCH(C33,'Domain Weights'!$C$41:$C$64,0),1)</f>
        <v>12</v>
      </c>
      <c r="G33" s="41">
        <v>10</v>
      </c>
      <c r="H33" s="41">
        <f t="shared" si="0"/>
        <v>1.2</v>
      </c>
      <c r="I33" s="41">
        <f t="shared" si="1"/>
        <v>0.49199999999999994</v>
      </c>
      <c r="J33" s="41">
        <f t="shared" si="2"/>
        <v>0</v>
      </c>
      <c r="L33" s="100">
        <v>4</v>
      </c>
      <c r="M33" s="41">
        <f t="shared" si="3"/>
        <v>40</v>
      </c>
      <c r="N33" s="41">
        <f t="shared" si="4"/>
        <v>10</v>
      </c>
    </row>
    <row r="34" spans="1:17">
      <c r="A34" s="90" t="s">
        <v>5</v>
      </c>
      <c r="B34" s="40" t="s">
        <v>92</v>
      </c>
      <c r="C34" s="3" t="s">
        <v>25</v>
      </c>
      <c r="D34" s="3" t="s">
        <v>26</v>
      </c>
      <c r="E34" s="41">
        <f>INDEX('Domain Weights'!$H$6:$H$10,MATCH(B34,'Domain Weights'!$G$6:$G$10,0),1)</f>
        <v>41</v>
      </c>
      <c r="F34" s="41">
        <f>INDEX('Domain Weights'!$D$41:$D$64,MATCH(C34,'Domain Weights'!$C$41:$C$64,0),1)</f>
        <v>9</v>
      </c>
      <c r="G34" s="41">
        <v>100</v>
      </c>
      <c r="H34" s="41">
        <f t="shared" si="0"/>
        <v>9</v>
      </c>
      <c r="I34" s="41">
        <f t="shared" si="1"/>
        <v>3.69</v>
      </c>
      <c r="J34" s="41">
        <f t="shared" si="2"/>
        <v>3.69</v>
      </c>
      <c r="L34" s="100">
        <v>27</v>
      </c>
      <c r="M34" s="41">
        <f t="shared" si="3"/>
        <v>27</v>
      </c>
      <c r="N34" s="41">
        <f t="shared" si="4"/>
        <v>100</v>
      </c>
    </row>
    <row r="35" spans="1:17">
      <c r="A35" s="90" t="s">
        <v>5</v>
      </c>
      <c r="B35" s="40" t="s">
        <v>92</v>
      </c>
      <c r="C35" s="3" t="s">
        <v>25</v>
      </c>
      <c r="D35" s="3" t="s">
        <v>27</v>
      </c>
      <c r="E35" s="41">
        <f>INDEX('Domain Weights'!$H$6:$H$10,MATCH(B35,'Domain Weights'!$G$6:$G$10,0),1)</f>
        <v>41</v>
      </c>
      <c r="F35" s="41">
        <f>INDEX('Domain Weights'!$D$41:$D$64,MATCH(C35,'Domain Weights'!$C$41:$C$64,0),1)</f>
        <v>9</v>
      </c>
      <c r="G35" s="41">
        <v>93</v>
      </c>
      <c r="H35" s="41">
        <f t="shared" si="0"/>
        <v>8.3699999999999992</v>
      </c>
      <c r="I35" s="41">
        <f t="shared" si="1"/>
        <v>3.4316999999999993</v>
      </c>
      <c r="J35" s="41">
        <f t="shared" si="2"/>
        <v>0</v>
      </c>
      <c r="L35" s="100">
        <v>25</v>
      </c>
      <c r="M35" s="41">
        <f t="shared" si="3"/>
        <v>27</v>
      </c>
      <c r="N35" s="41">
        <f t="shared" si="4"/>
        <v>93</v>
      </c>
    </row>
    <row r="36" spans="1:17">
      <c r="A36" s="90" t="s">
        <v>5</v>
      </c>
      <c r="B36" s="40" t="s">
        <v>92</v>
      </c>
      <c r="C36" s="3" t="s">
        <v>25</v>
      </c>
      <c r="D36" s="3" t="s">
        <v>28</v>
      </c>
      <c r="E36" s="41">
        <f>INDEX('Domain Weights'!$H$6:$H$10,MATCH(B36,'Domain Weights'!$G$6:$G$10,0),1)</f>
        <v>41</v>
      </c>
      <c r="F36" s="41">
        <f>INDEX('Domain Weights'!$D$41:$D$64,MATCH(C36,'Domain Weights'!$C$41:$C$64,0),1)</f>
        <v>9</v>
      </c>
      <c r="G36" s="41">
        <v>59</v>
      </c>
      <c r="H36" s="41">
        <f t="shared" si="0"/>
        <v>5.31</v>
      </c>
      <c r="I36" s="41">
        <f t="shared" si="1"/>
        <v>2.1770999999999998</v>
      </c>
      <c r="J36" s="41">
        <f t="shared" si="2"/>
        <v>0</v>
      </c>
      <c r="L36" s="100">
        <v>16</v>
      </c>
      <c r="M36" s="41">
        <f t="shared" si="3"/>
        <v>27</v>
      </c>
      <c r="N36" s="41">
        <f t="shared" si="4"/>
        <v>59</v>
      </c>
    </row>
    <row r="37" spans="1:17">
      <c r="A37" s="90" t="s">
        <v>5</v>
      </c>
      <c r="B37" s="40" t="s">
        <v>92</v>
      </c>
      <c r="C37" s="3" t="s">
        <v>25</v>
      </c>
      <c r="D37" s="3" t="s">
        <v>29</v>
      </c>
      <c r="E37" s="41">
        <f>INDEX('Domain Weights'!$H$6:$H$10,MATCH(B37,'Domain Weights'!$G$6:$G$10,0),1)</f>
        <v>41</v>
      </c>
      <c r="F37" s="41">
        <f>INDEX('Domain Weights'!$D$41:$D$64,MATCH(C37,'Domain Weights'!$C$41:$C$64,0),1)</f>
        <v>9</v>
      </c>
      <c r="G37" s="41">
        <v>41</v>
      </c>
      <c r="H37" s="41">
        <f t="shared" si="0"/>
        <v>3.69</v>
      </c>
      <c r="I37" s="41">
        <f t="shared" si="1"/>
        <v>1.5128999999999999</v>
      </c>
      <c r="J37" s="41">
        <f t="shared" si="2"/>
        <v>0</v>
      </c>
      <c r="L37" s="100">
        <v>11</v>
      </c>
      <c r="M37" s="41">
        <f t="shared" si="3"/>
        <v>27</v>
      </c>
      <c r="N37" s="41">
        <f t="shared" si="4"/>
        <v>41</v>
      </c>
    </row>
    <row r="38" spans="1:17">
      <c r="A38" s="90" t="s">
        <v>5</v>
      </c>
      <c r="B38" s="40" t="s">
        <v>92</v>
      </c>
      <c r="C38" s="3" t="s">
        <v>30</v>
      </c>
      <c r="D38" s="3" t="s">
        <v>31</v>
      </c>
      <c r="E38" s="41">
        <f>INDEX('Domain Weights'!$H$6:$H$10,MATCH(B38,'Domain Weights'!$G$6:$G$10,0),1)</f>
        <v>41</v>
      </c>
      <c r="F38" s="41">
        <f>INDEX('Domain Weights'!$D$41:$D$64,MATCH(C38,'Domain Weights'!$C$41:$C$64,0),1)</f>
        <v>9</v>
      </c>
      <c r="G38" s="41">
        <v>41</v>
      </c>
      <c r="H38" s="41">
        <f t="shared" si="0"/>
        <v>3.69</v>
      </c>
      <c r="I38" s="41">
        <f t="shared" si="1"/>
        <v>1.5128999999999999</v>
      </c>
      <c r="J38" s="41">
        <f t="shared" si="2"/>
        <v>0</v>
      </c>
      <c r="L38" s="100">
        <v>11</v>
      </c>
      <c r="M38" s="41">
        <f t="shared" si="3"/>
        <v>27</v>
      </c>
      <c r="N38" s="41">
        <f t="shared" si="4"/>
        <v>41</v>
      </c>
    </row>
    <row r="39" spans="1:17">
      <c r="A39" s="90" t="s">
        <v>5</v>
      </c>
      <c r="B39" s="40" t="s">
        <v>92</v>
      </c>
      <c r="C39" s="3" t="s">
        <v>30</v>
      </c>
      <c r="D39" s="3" t="s">
        <v>32</v>
      </c>
      <c r="E39" s="41">
        <f>INDEX('Domain Weights'!$H$6:$H$10,MATCH(B39,'Domain Weights'!$G$6:$G$10,0),1)</f>
        <v>41</v>
      </c>
      <c r="F39" s="41">
        <f>INDEX('Domain Weights'!$D$41:$D$64,MATCH(C39,'Domain Weights'!$C$41:$C$64,0),1)</f>
        <v>9</v>
      </c>
      <c r="G39" s="41">
        <v>59</v>
      </c>
      <c r="H39" s="41">
        <f t="shared" si="0"/>
        <v>5.31</v>
      </c>
      <c r="I39" s="41">
        <f t="shared" si="1"/>
        <v>2.1770999999999998</v>
      </c>
      <c r="J39" s="41">
        <f t="shared" si="2"/>
        <v>0</v>
      </c>
      <c r="L39" s="100">
        <v>16</v>
      </c>
      <c r="M39" s="41">
        <f t="shared" si="3"/>
        <v>27</v>
      </c>
      <c r="N39" s="41">
        <f t="shared" si="4"/>
        <v>59</v>
      </c>
    </row>
    <row r="40" spans="1:17">
      <c r="A40" s="90" t="s">
        <v>5</v>
      </c>
      <c r="B40" s="40" t="s">
        <v>92</v>
      </c>
      <c r="C40" s="3" t="s">
        <v>30</v>
      </c>
      <c r="D40" s="3" t="s">
        <v>10</v>
      </c>
      <c r="E40" s="41">
        <f>INDEX('Domain Weights'!$H$6:$H$10,MATCH(B40,'Domain Weights'!$G$6:$G$10,0),1)</f>
        <v>41</v>
      </c>
      <c r="F40" s="41">
        <f>INDEX('Domain Weights'!$D$41:$D$64,MATCH(C40,'Domain Weights'!$C$41:$C$64,0),1)</f>
        <v>9</v>
      </c>
      <c r="G40" s="41">
        <v>100</v>
      </c>
      <c r="H40" s="41">
        <f t="shared" si="0"/>
        <v>9</v>
      </c>
      <c r="I40" s="41">
        <f t="shared" si="1"/>
        <v>3.69</v>
      </c>
      <c r="J40" s="41">
        <f t="shared" si="2"/>
        <v>3.69</v>
      </c>
      <c r="L40" s="100">
        <v>27</v>
      </c>
      <c r="M40" s="41">
        <f t="shared" si="3"/>
        <v>27</v>
      </c>
      <c r="N40" s="41">
        <f t="shared" si="4"/>
        <v>100</v>
      </c>
    </row>
    <row r="41" spans="1:17">
      <c r="A41" s="90" t="s">
        <v>5</v>
      </c>
      <c r="B41" s="40" t="s">
        <v>92</v>
      </c>
      <c r="C41" s="3" t="s">
        <v>33</v>
      </c>
      <c r="D41" s="3" t="s">
        <v>34</v>
      </c>
      <c r="E41" s="41">
        <f>INDEX('Domain Weights'!$H$6:$H$10,MATCH(B41,'Domain Weights'!$G$6:$G$10,0),1)</f>
        <v>41</v>
      </c>
      <c r="F41" s="41">
        <f>INDEX('Domain Weights'!$D$41:$D$64,MATCH(C41,'Domain Weights'!$C$41:$C$64,0),1)</f>
        <v>10</v>
      </c>
      <c r="G41" s="41">
        <v>100</v>
      </c>
      <c r="H41" s="41">
        <f t="shared" si="0"/>
        <v>10</v>
      </c>
      <c r="I41" s="41">
        <f t="shared" si="1"/>
        <v>4.0999999999999996</v>
      </c>
      <c r="J41" s="41">
        <f t="shared" si="2"/>
        <v>4.0999999999999996</v>
      </c>
      <c r="L41" s="100">
        <v>29</v>
      </c>
      <c r="M41" s="41">
        <f t="shared" si="3"/>
        <v>29</v>
      </c>
      <c r="N41" s="41">
        <f t="shared" si="4"/>
        <v>100</v>
      </c>
    </row>
    <row r="42" spans="1:17">
      <c r="A42" s="90" t="s">
        <v>5</v>
      </c>
      <c r="B42" s="40" t="s">
        <v>92</v>
      </c>
      <c r="C42" s="3" t="s">
        <v>33</v>
      </c>
      <c r="D42" s="3" t="s">
        <v>35</v>
      </c>
      <c r="E42" s="41">
        <f>INDEX('Domain Weights'!$H$6:$H$10,MATCH(B42,'Domain Weights'!$G$6:$G$10,0),1)</f>
        <v>41</v>
      </c>
      <c r="F42" s="41">
        <f>INDEX('Domain Weights'!$D$41:$D$64,MATCH(C42,'Domain Weights'!$C$41:$C$64,0),1)</f>
        <v>10</v>
      </c>
      <c r="G42" s="41">
        <v>76</v>
      </c>
      <c r="H42" s="41">
        <f t="shared" si="0"/>
        <v>7.6</v>
      </c>
      <c r="I42" s="41">
        <f t="shared" si="1"/>
        <v>3.1160000000000001</v>
      </c>
      <c r="J42" s="41">
        <f t="shared" si="2"/>
        <v>0</v>
      </c>
      <c r="L42" s="100">
        <v>22</v>
      </c>
      <c r="M42" s="41">
        <f t="shared" si="3"/>
        <v>29</v>
      </c>
      <c r="N42" s="41">
        <f t="shared" si="4"/>
        <v>76</v>
      </c>
    </row>
    <row r="43" spans="1:17">
      <c r="A43" s="90" t="s">
        <v>5</v>
      </c>
      <c r="B43" s="40" t="s">
        <v>92</v>
      </c>
      <c r="C43" s="3" t="s">
        <v>33</v>
      </c>
      <c r="D43" s="3" t="s">
        <v>10</v>
      </c>
      <c r="E43" s="41">
        <f>INDEX('Domain Weights'!$H$6:$H$10,MATCH(B43,'Domain Weights'!$G$6:$G$10,0),1)</f>
        <v>41</v>
      </c>
      <c r="F43" s="41">
        <f>INDEX('Domain Weights'!$D$41:$D$64,MATCH(C43,'Domain Weights'!$C$41:$C$64,0),1)</f>
        <v>10</v>
      </c>
      <c r="G43" s="41">
        <v>52</v>
      </c>
      <c r="H43" s="41">
        <f t="shared" si="0"/>
        <v>5.2</v>
      </c>
      <c r="I43" s="41">
        <f t="shared" si="1"/>
        <v>2.1320000000000001</v>
      </c>
      <c r="J43" s="41">
        <f t="shared" si="2"/>
        <v>0</v>
      </c>
      <c r="L43" s="100">
        <v>15</v>
      </c>
      <c r="M43" s="41">
        <f t="shared" si="3"/>
        <v>29</v>
      </c>
      <c r="N43" s="41">
        <f>ROUND(100*L43/M43,0)</f>
        <v>52</v>
      </c>
    </row>
    <row r="44" spans="1:17" s="95" customFormat="1">
      <c r="A44" s="101" t="s">
        <v>5</v>
      </c>
      <c r="B44" s="39" t="s">
        <v>91</v>
      </c>
      <c r="C44" s="2" t="s">
        <v>36</v>
      </c>
      <c r="D44" s="2" t="s">
        <v>37</v>
      </c>
      <c r="E44" s="41">
        <f>INDEX('Domain Weights'!$H$6:$H$10,MATCH(B44,'Domain Weights'!$G$6:$G$10,0),1)</f>
        <v>28</v>
      </c>
      <c r="F44" s="41">
        <f>INDEX('Domain Weights'!$D$41:$D$64,MATCH(C44,'Domain Weights'!$C$41:$C$64,0),1)</f>
        <v>18</v>
      </c>
      <c r="G44" s="41">
        <v>80</v>
      </c>
      <c r="H44" s="41">
        <f t="shared" si="0"/>
        <v>14.4</v>
      </c>
      <c r="I44" s="41">
        <f t="shared" si="1"/>
        <v>4.032</v>
      </c>
      <c r="J44" s="41">
        <f t="shared" si="2"/>
        <v>4.032</v>
      </c>
      <c r="L44" s="99">
        <v>33</v>
      </c>
      <c r="M44" s="41">
        <f>_xlfn.MAXIFS($L$44:$L$78,$C$44:$C$78,C44)</f>
        <v>33</v>
      </c>
      <c r="N44" s="41">
        <f t="shared" ref="N44:O78" si="5">ROUND(100*L44/M44,0)</f>
        <v>100</v>
      </c>
      <c r="O44" s="95">
        <v>100</v>
      </c>
      <c r="Q44" s="2"/>
    </row>
    <row r="45" spans="1:17">
      <c r="A45" s="90" t="s">
        <v>5</v>
      </c>
      <c r="B45" s="40" t="s">
        <v>91</v>
      </c>
      <c r="C45" s="3" t="s">
        <v>36</v>
      </c>
      <c r="D45" s="4">
        <v>15</v>
      </c>
      <c r="E45" s="41">
        <f>INDEX('Domain Weights'!$H$6:$H$10,MATCH(B45,'Domain Weights'!$G$6:$G$10,0),1)</f>
        <v>28</v>
      </c>
      <c r="F45" s="41">
        <f>INDEX('Domain Weights'!$D$41:$D$64,MATCH(C45,'Domain Weights'!$C$41:$C$64,0),1)</f>
        <v>18</v>
      </c>
      <c r="G45" s="41">
        <v>80</v>
      </c>
      <c r="H45" s="41">
        <f t="shared" si="0"/>
        <v>14.4</v>
      </c>
      <c r="I45" s="41">
        <f t="shared" si="1"/>
        <v>4.032</v>
      </c>
      <c r="J45" s="41">
        <f t="shared" si="2"/>
        <v>4.032</v>
      </c>
      <c r="L45" s="100">
        <v>33</v>
      </c>
      <c r="M45" s="41">
        <f t="shared" ref="M45:M78" si="6">_xlfn.MAXIFS($L$44:$L$78,$C$44:$C$78,C45)</f>
        <v>33</v>
      </c>
      <c r="N45" s="41">
        <v>98</v>
      </c>
      <c r="O45" s="41">
        <v>100</v>
      </c>
      <c r="Q45" s="4"/>
    </row>
    <row r="46" spans="1:17">
      <c r="A46" s="90" t="s">
        <v>5</v>
      </c>
      <c r="B46" s="40" t="s">
        <v>91</v>
      </c>
      <c r="C46" s="3" t="s">
        <v>36</v>
      </c>
      <c r="D46" s="4">
        <v>20</v>
      </c>
      <c r="E46" s="41">
        <f>INDEX('Domain Weights'!$H$6:$H$10,MATCH(B46,'Domain Weights'!$G$6:$G$10,0),1)</f>
        <v>28</v>
      </c>
      <c r="F46" s="41">
        <f>INDEX('Domain Weights'!$D$41:$D$64,MATCH(C46,'Domain Weights'!$C$41:$C$64,0),1)</f>
        <v>18</v>
      </c>
      <c r="G46" s="41">
        <v>70</v>
      </c>
      <c r="H46" s="41">
        <f t="shared" si="0"/>
        <v>12.6</v>
      </c>
      <c r="I46" s="41">
        <f t="shared" si="1"/>
        <v>3.528</v>
      </c>
      <c r="J46" s="41">
        <f t="shared" si="2"/>
        <v>0</v>
      </c>
      <c r="L46" s="100">
        <v>29</v>
      </c>
      <c r="M46" s="41">
        <f t="shared" si="6"/>
        <v>33</v>
      </c>
      <c r="N46" s="41">
        <v>95</v>
      </c>
      <c r="O46" s="41">
        <v>88</v>
      </c>
      <c r="Q46" s="4"/>
    </row>
    <row r="47" spans="1:17">
      <c r="A47" s="90" t="s">
        <v>5</v>
      </c>
      <c r="B47" s="40" t="s">
        <v>91</v>
      </c>
      <c r="C47" s="3" t="s">
        <v>36</v>
      </c>
      <c r="D47" s="4">
        <v>25</v>
      </c>
      <c r="E47" s="41">
        <f>INDEX('Domain Weights'!$H$6:$H$10,MATCH(B47,'Domain Weights'!$G$6:$G$10,0),1)</f>
        <v>28</v>
      </c>
      <c r="F47" s="41">
        <f>INDEX('Domain Weights'!$D$41:$D$64,MATCH(C47,'Domain Weights'!$C$41:$C$64,0),1)</f>
        <v>18</v>
      </c>
      <c r="G47" s="41">
        <v>70</v>
      </c>
      <c r="H47" s="41">
        <f t="shared" si="0"/>
        <v>12.6</v>
      </c>
      <c r="I47" s="41">
        <f t="shared" si="1"/>
        <v>3.528</v>
      </c>
      <c r="J47" s="41">
        <f t="shared" si="2"/>
        <v>0</v>
      </c>
      <c r="L47" s="100">
        <v>29</v>
      </c>
      <c r="M47" s="41">
        <f t="shared" si="6"/>
        <v>33</v>
      </c>
      <c r="N47" s="41">
        <v>90</v>
      </c>
      <c r="O47" s="41">
        <v>88</v>
      </c>
      <c r="Q47" s="4"/>
    </row>
    <row r="48" spans="1:17">
      <c r="A48" s="90" t="s">
        <v>5</v>
      </c>
      <c r="B48" s="40" t="s">
        <v>91</v>
      </c>
      <c r="C48" s="3" t="s">
        <v>36</v>
      </c>
      <c r="D48" s="4">
        <v>30</v>
      </c>
      <c r="E48" s="41">
        <f>INDEX('Domain Weights'!$H$6:$H$10,MATCH(B48,'Domain Weights'!$G$6:$G$10,0),1)</f>
        <v>28</v>
      </c>
      <c r="F48" s="41">
        <f>INDEX('Domain Weights'!$D$41:$D$64,MATCH(C48,'Domain Weights'!$C$41:$C$64,0),1)</f>
        <v>18</v>
      </c>
      <c r="G48" s="41">
        <v>70</v>
      </c>
      <c r="H48" s="41">
        <f t="shared" si="0"/>
        <v>12.6</v>
      </c>
      <c r="I48" s="41">
        <f t="shared" si="1"/>
        <v>3.528</v>
      </c>
      <c r="J48" s="41">
        <f t="shared" si="2"/>
        <v>0</v>
      </c>
      <c r="L48" s="100">
        <v>29</v>
      </c>
      <c r="M48" s="41">
        <f t="shared" si="6"/>
        <v>33</v>
      </c>
      <c r="N48" s="41">
        <v>80</v>
      </c>
      <c r="O48" s="41">
        <v>88</v>
      </c>
      <c r="Q48" s="4"/>
    </row>
    <row r="49" spans="1:17">
      <c r="A49" s="90" t="s">
        <v>5</v>
      </c>
      <c r="B49" s="40" t="s">
        <v>91</v>
      </c>
      <c r="C49" s="3" t="s">
        <v>36</v>
      </c>
      <c r="D49" s="3" t="s">
        <v>38</v>
      </c>
      <c r="E49" s="41">
        <f>INDEX('Domain Weights'!$H$6:$H$10,MATCH(B49,'Domain Weights'!$G$6:$G$10,0),1)</f>
        <v>28</v>
      </c>
      <c r="F49" s="41">
        <f>INDEX('Domain Weights'!$D$41:$D$64,MATCH(C49,'Domain Weights'!$C$41:$C$64,0),1)</f>
        <v>18</v>
      </c>
      <c r="G49" s="41">
        <v>40</v>
      </c>
      <c r="H49" s="41">
        <f t="shared" si="0"/>
        <v>7.2</v>
      </c>
      <c r="I49" s="41">
        <f t="shared" si="1"/>
        <v>2.016</v>
      </c>
      <c r="J49" s="41">
        <f t="shared" si="2"/>
        <v>0</v>
      </c>
      <c r="L49" s="100">
        <v>18</v>
      </c>
      <c r="M49" s="41">
        <f t="shared" si="6"/>
        <v>33</v>
      </c>
      <c r="N49" s="41">
        <v>65</v>
      </c>
      <c r="O49" s="41">
        <v>55</v>
      </c>
      <c r="Q49" s="3"/>
    </row>
    <row r="50" spans="1:17">
      <c r="A50" s="90" t="s">
        <v>5</v>
      </c>
      <c r="B50" s="40" t="s">
        <v>91</v>
      </c>
      <c r="C50" s="3" t="s">
        <v>36</v>
      </c>
      <c r="D50" s="4">
        <v>40</v>
      </c>
      <c r="E50" s="41">
        <f>INDEX('Domain Weights'!$H$6:$H$10,MATCH(B50,'Domain Weights'!$G$6:$G$10,0),1)</f>
        <v>28</v>
      </c>
      <c r="F50" s="41">
        <f>INDEX('Domain Weights'!$D$41:$D$64,MATCH(C50,'Domain Weights'!$C$41:$C$64,0),1)</f>
        <v>18</v>
      </c>
      <c r="G50" s="41">
        <v>40</v>
      </c>
      <c r="H50" s="41">
        <f t="shared" si="0"/>
        <v>7.2</v>
      </c>
      <c r="I50" s="41">
        <f t="shared" si="1"/>
        <v>2.016</v>
      </c>
      <c r="J50" s="41">
        <f t="shared" si="2"/>
        <v>0</v>
      </c>
      <c r="L50" s="100">
        <v>18</v>
      </c>
      <c r="M50" s="41">
        <f t="shared" si="6"/>
        <v>33</v>
      </c>
      <c r="N50" s="41">
        <v>50</v>
      </c>
      <c r="O50" s="41">
        <v>55</v>
      </c>
      <c r="Q50" s="4"/>
    </row>
    <row r="51" spans="1:17">
      <c r="A51" s="90" t="s">
        <v>5</v>
      </c>
      <c r="B51" s="40" t="s">
        <v>91</v>
      </c>
      <c r="C51" s="3" t="s">
        <v>36</v>
      </c>
      <c r="D51" s="4">
        <v>45</v>
      </c>
      <c r="E51" s="41">
        <f>INDEX('Domain Weights'!$H$6:$H$10,MATCH(B51,'Domain Weights'!$G$6:$G$10,0),1)</f>
        <v>28</v>
      </c>
      <c r="F51" s="41">
        <f>INDEX('Domain Weights'!$D$41:$D$64,MATCH(C51,'Domain Weights'!$C$41:$C$64,0),1)</f>
        <v>18</v>
      </c>
      <c r="G51" s="41">
        <v>20</v>
      </c>
      <c r="H51" s="41">
        <f t="shared" si="0"/>
        <v>3.6</v>
      </c>
      <c r="I51" s="41">
        <f t="shared" si="1"/>
        <v>1.008</v>
      </c>
      <c r="J51" s="41">
        <f t="shared" si="2"/>
        <v>0</v>
      </c>
      <c r="L51" s="100">
        <v>7</v>
      </c>
      <c r="M51" s="41">
        <f t="shared" si="6"/>
        <v>33</v>
      </c>
      <c r="N51" s="41">
        <v>20</v>
      </c>
      <c r="O51" s="41">
        <v>21</v>
      </c>
      <c r="Q51" s="4"/>
    </row>
    <row r="52" spans="1:17">
      <c r="A52" s="90" t="s">
        <v>5</v>
      </c>
      <c r="B52" s="40" t="s">
        <v>91</v>
      </c>
      <c r="C52" s="3" t="s">
        <v>36</v>
      </c>
      <c r="D52" s="4">
        <v>50</v>
      </c>
      <c r="E52" s="41">
        <f>INDEX('Domain Weights'!$H$6:$H$10,MATCH(B52,'Domain Weights'!$G$6:$G$10,0),1)</f>
        <v>28</v>
      </c>
      <c r="F52" s="41">
        <f>INDEX('Domain Weights'!$D$41:$D$64,MATCH(C52,'Domain Weights'!$C$41:$C$64,0),1)</f>
        <v>18</v>
      </c>
      <c r="G52" s="41">
        <v>20</v>
      </c>
      <c r="H52" s="41">
        <f t="shared" si="0"/>
        <v>3.6</v>
      </c>
      <c r="I52" s="41">
        <f t="shared" si="1"/>
        <v>1.008</v>
      </c>
      <c r="J52" s="41">
        <f t="shared" si="2"/>
        <v>0</v>
      </c>
      <c r="L52" s="100">
        <v>7</v>
      </c>
      <c r="M52" s="41">
        <f t="shared" si="6"/>
        <v>33</v>
      </c>
      <c r="N52" s="41">
        <v>0</v>
      </c>
      <c r="O52" s="41">
        <v>21</v>
      </c>
      <c r="Q52" s="4"/>
    </row>
    <row r="53" spans="1:17">
      <c r="A53" s="90" t="s">
        <v>5</v>
      </c>
      <c r="B53" s="40" t="s">
        <v>91</v>
      </c>
      <c r="C53" s="3" t="s">
        <v>36</v>
      </c>
      <c r="D53" s="4">
        <v>55</v>
      </c>
      <c r="E53" s="41">
        <f>INDEX('Domain Weights'!$H$6:$H$10,MATCH(B53,'Domain Weights'!$G$6:$G$10,0),1)</f>
        <v>28</v>
      </c>
      <c r="F53" s="41">
        <f>INDEX('Domain Weights'!$D$41:$D$64,MATCH(C53,'Domain Weights'!$C$41:$C$64,0),1)</f>
        <v>18</v>
      </c>
      <c r="G53" s="41">
        <v>20</v>
      </c>
      <c r="H53" s="41">
        <f t="shared" si="0"/>
        <v>3.6</v>
      </c>
      <c r="I53" s="41">
        <f t="shared" si="1"/>
        <v>1.008</v>
      </c>
      <c r="J53" s="41">
        <f t="shared" si="2"/>
        <v>0</v>
      </c>
      <c r="L53" s="100">
        <v>7</v>
      </c>
      <c r="M53" s="41">
        <f t="shared" si="6"/>
        <v>33</v>
      </c>
      <c r="N53" s="41">
        <v>0</v>
      </c>
      <c r="O53" s="41">
        <v>21</v>
      </c>
      <c r="Q53" s="4"/>
    </row>
    <row r="54" spans="1:17">
      <c r="A54" s="90" t="s">
        <v>5</v>
      </c>
      <c r="B54" s="40" t="s">
        <v>91</v>
      </c>
      <c r="C54" s="3" t="s">
        <v>36</v>
      </c>
      <c r="D54" s="3" t="s">
        <v>39</v>
      </c>
      <c r="E54" s="41">
        <f>INDEX('Domain Weights'!$H$6:$H$10,MATCH(B54,'Domain Weights'!$G$6:$G$10,0),1)</f>
        <v>28</v>
      </c>
      <c r="F54" s="41">
        <f>INDEX('Domain Weights'!$D$41:$D$64,MATCH(C54,'Domain Weights'!$C$41:$C$64,0),1)</f>
        <v>18</v>
      </c>
      <c r="G54" s="41">
        <v>20</v>
      </c>
      <c r="H54" s="41">
        <f t="shared" si="0"/>
        <v>3.6</v>
      </c>
      <c r="I54" s="41">
        <f t="shared" si="1"/>
        <v>1.008</v>
      </c>
      <c r="J54" s="41">
        <f t="shared" si="2"/>
        <v>0</v>
      </c>
      <c r="L54" s="100">
        <v>7</v>
      </c>
      <c r="M54" s="41">
        <f t="shared" si="6"/>
        <v>33</v>
      </c>
      <c r="N54" s="41">
        <v>0</v>
      </c>
      <c r="O54" s="41">
        <v>21</v>
      </c>
      <c r="Q54" s="3"/>
    </row>
    <row r="55" spans="1:17">
      <c r="A55" s="90" t="s">
        <v>5</v>
      </c>
      <c r="B55" s="40" t="s">
        <v>91</v>
      </c>
      <c r="C55" s="5" t="s">
        <v>81</v>
      </c>
      <c r="D55" s="3" t="s">
        <v>40</v>
      </c>
      <c r="E55" s="41">
        <f>INDEX('Domain Weights'!$H$6:$H$10,MATCH(B55,'Domain Weights'!$G$6:$G$10,0),1)</f>
        <v>28</v>
      </c>
      <c r="F55" s="41">
        <f>INDEX('Domain Weights'!$D$41:$D$64,MATCH(C55,'Domain Weights'!$C$41:$C$64,0),1)</f>
        <v>14</v>
      </c>
      <c r="G55" s="41">
        <v>90</v>
      </c>
      <c r="H55" s="41">
        <f t="shared" si="0"/>
        <v>12.6</v>
      </c>
      <c r="I55" s="41">
        <f t="shared" si="1"/>
        <v>3.5280000000000009</v>
      </c>
      <c r="J55" s="41">
        <f t="shared" si="2"/>
        <v>3.5280000000000009</v>
      </c>
      <c r="L55" s="100">
        <v>27</v>
      </c>
      <c r="M55" s="41">
        <f t="shared" si="6"/>
        <v>27</v>
      </c>
      <c r="N55" s="41">
        <f t="shared" si="5"/>
        <v>100</v>
      </c>
    </row>
    <row r="56" spans="1:17">
      <c r="A56" s="90" t="s">
        <v>5</v>
      </c>
      <c r="B56" s="40" t="s">
        <v>91</v>
      </c>
      <c r="C56" s="5" t="s">
        <v>81</v>
      </c>
      <c r="D56" s="3" t="s">
        <v>41</v>
      </c>
      <c r="E56" s="41">
        <f>INDEX('Domain Weights'!$H$6:$H$10,MATCH(B56,'Domain Weights'!$G$6:$G$10,0),1)</f>
        <v>28</v>
      </c>
      <c r="F56" s="41">
        <f>INDEX('Domain Weights'!$D$41:$D$64,MATCH(C56,'Domain Weights'!$C$41:$C$64,0),1)</f>
        <v>14</v>
      </c>
      <c r="G56" s="41">
        <v>60</v>
      </c>
      <c r="H56" s="41">
        <f t="shared" si="0"/>
        <v>8.4</v>
      </c>
      <c r="I56" s="41">
        <f t="shared" si="1"/>
        <v>2.3520000000000003</v>
      </c>
      <c r="J56" s="41">
        <f t="shared" si="2"/>
        <v>0</v>
      </c>
      <c r="L56" s="100">
        <v>19</v>
      </c>
      <c r="M56" s="41">
        <f t="shared" si="6"/>
        <v>27</v>
      </c>
      <c r="N56" s="41">
        <f t="shared" si="5"/>
        <v>70</v>
      </c>
    </row>
    <row r="57" spans="1:17">
      <c r="A57" s="90" t="s">
        <v>5</v>
      </c>
      <c r="B57" s="40" t="s">
        <v>91</v>
      </c>
      <c r="C57" s="5" t="s">
        <v>81</v>
      </c>
      <c r="D57" s="3" t="s">
        <v>42</v>
      </c>
      <c r="E57" s="41">
        <f>INDEX('Domain Weights'!$H$6:$H$10,MATCH(B57,'Domain Weights'!$G$6:$G$10,0),1)</f>
        <v>28</v>
      </c>
      <c r="F57" s="41">
        <f>INDEX('Domain Weights'!$D$41:$D$64,MATCH(C57,'Domain Weights'!$C$41:$C$64,0),1)</f>
        <v>14</v>
      </c>
      <c r="G57" s="41">
        <v>40</v>
      </c>
      <c r="H57" s="41">
        <f t="shared" si="0"/>
        <v>5.6</v>
      </c>
      <c r="I57" s="41">
        <f t="shared" si="1"/>
        <v>1.5680000000000003</v>
      </c>
      <c r="J57" s="41">
        <f t="shared" si="2"/>
        <v>0</v>
      </c>
      <c r="L57" s="100">
        <v>14</v>
      </c>
      <c r="M57" s="41">
        <f t="shared" si="6"/>
        <v>27</v>
      </c>
      <c r="N57" s="41">
        <f t="shared" si="5"/>
        <v>52</v>
      </c>
    </row>
    <row r="58" spans="1:17">
      <c r="A58" s="90" t="s">
        <v>5</v>
      </c>
      <c r="B58" s="40" t="s">
        <v>91</v>
      </c>
      <c r="C58" s="5" t="s">
        <v>81</v>
      </c>
      <c r="D58" s="3" t="s">
        <v>43</v>
      </c>
      <c r="E58" s="41">
        <f>INDEX('Domain Weights'!$H$6:$H$10,MATCH(B58,'Domain Weights'!$G$6:$G$10,0),1)</f>
        <v>28</v>
      </c>
      <c r="F58" s="41">
        <f>INDEX('Domain Weights'!$D$41:$D$64,MATCH(C58,'Domain Weights'!$C$41:$C$64,0),1)</f>
        <v>14</v>
      </c>
      <c r="G58" s="41">
        <v>20</v>
      </c>
      <c r="H58" s="41">
        <f t="shared" si="0"/>
        <v>2.8</v>
      </c>
      <c r="I58" s="41">
        <f t="shared" si="1"/>
        <v>0.78400000000000014</v>
      </c>
      <c r="J58" s="41">
        <f t="shared" si="2"/>
        <v>0</v>
      </c>
      <c r="L58" s="100">
        <v>8</v>
      </c>
      <c r="M58" s="41">
        <f t="shared" si="6"/>
        <v>27</v>
      </c>
      <c r="N58" s="41">
        <f t="shared" si="5"/>
        <v>30</v>
      </c>
    </row>
    <row r="59" spans="1:17">
      <c r="A59" s="90" t="s">
        <v>5</v>
      </c>
      <c r="B59" s="40" t="s">
        <v>91</v>
      </c>
      <c r="C59" s="3" t="s">
        <v>44</v>
      </c>
      <c r="D59" s="3" t="s">
        <v>45</v>
      </c>
      <c r="E59" s="41">
        <f>INDEX('Domain Weights'!$H$6:$H$10,MATCH(B59,'Domain Weights'!$G$6:$G$10,0),1)</f>
        <v>28</v>
      </c>
      <c r="F59" s="41">
        <f>INDEX('Domain Weights'!$D$41:$D$64,MATCH(C59,'Domain Weights'!$C$41:$C$64,0),1)</f>
        <v>18</v>
      </c>
      <c r="G59" s="41">
        <v>90</v>
      </c>
      <c r="H59" s="41">
        <f t="shared" si="0"/>
        <v>16.2</v>
      </c>
      <c r="I59" s="41">
        <f t="shared" si="1"/>
        <v>4.5360000000000005</v>
      </c>
      <c r="J59" s="41">
        <f t="shared" si="2"/>
        <v>4.5360000000000005</v>
      </c>
      <c r="L59" s="100">
        <v>36</v>
      </c>
      <c r="M59" s="41">
        <f t="shared" si="6"/>
        <v>36</v>
      </c>
      <c r="N59" s="41">
        <f t="shared" si="5"/>
        <v>100</v>
      </c>
    </row>
    <row r="60" spans="1:17">
      <c r="A60" s="90" t="s">
        <v>5</v>
      </c>
      <c r="B60" s="40" t="s">
        <v>91</v>
      </c>
      <c r="C60" s="3" t="s">
        <v>44</v>
      </c>
      <c r="D60" s="3" t="s">
        <v>46</v>
      </c>
      <c r="E60" s="41">
        <f>INDEX('Domain Weights'!$H$6:$H$10,MATCH(B60,'Domain Weights'!$G$6:$G$10,0),1)</f>
        <v>28</v>
      </c>
      <c r="F60" s="41">
        <f>INDEX('Domain Weights'!$D$41:$D$64,MATCH(C60,'Domain Weights'!$C$41:$C$64,0),1)</f>
        <v>18</v>
      </c>
      <c r="G60" s="41">
        <v>60</v>
      </c>
      <c r="H60" s="41">
        <f t="shared" si="0"/>
        <v>10.8</v>
      </c>
      <c r="I60" s="41">
        <f t="shared" si="1"/>
        <v>3.024</v>
      </c>
      <c r="J60" s="41">
        <f t="shared" si="2"/>
        <v>0</v>
      </c>
      <c r="L60" s="100">
        <v>22</v>
      </c>
      <c r="M60" s="41">
        <f t="shared" si="6"/>
        <v>36</v>
      </c>
      <c r="N60" s="41">
        <f t="shared" si="5"/>
        <v>61</v>
      </c>
    </row>
    <row r="61" spans="1:17">
      <c r="A61" s="90" t="s">
        <v>5</v>
      </c>
      <c r="B61" s="40" t="s">
        <v>91</v>
      </c>
      <c r="C61" s="3" t="s">
        <v>44</v>
      </c>
      <c r="D61" s="3" t="s">
        <v>47</v>
      </c>
      <c r="E61" s="41">
        <f>INDEX('Domain Weights'!$H$6:$H$10,MATCH(B61,'Domain Weights'!$G$6:$G$10,0),1)</f>
        <v>28</v>
      </c>
      <c r="F61" s="41">
        <f>INDEX('Domain Weights'!$D$41:$D$64,MATCH(C61,'Domain Weights'!$C$41:$C$64,0),1)</f>
        <v>18</v>
      </c>
      <c r="G61" s="41">
        <v>30</v>
      </c>
      <c r="H61" s="41">
        <f t="shared" si="0"/>
        <v>5.4</v>
      </c>
      <c r="I61" s="41">
        <f t="shared" si="1"/>
        <v>1.512</v>
      </c>
      <c r="J61" s="41">
        <f t="shared" si="2"/>
        <v>0</v>
      </c>
      <c r="L61" s="100">
        <v>15</v>
      </c>
      <c r="M61" s="41">
        <f t="shared" si="6"/>
        <v>36</v>
      </c>
      <c r="N61" s="41">
        <f t="shared" si="5"/>
        <v>42</v>
      </c>
    </row>
    <row r="62" spans="1:17">
      <c r="A62" s="90" t="s">
        <v>5</v>
      </c>
      <c r="B62" s="40" t="s">
        <v>91</v>
      </c>
      <c r="C62" s="3" t="s">
        <v>44</v>
      </c>
      <c r="D62" s="3" t="s">
        <v>48</v>
      </c>
      <c r="E62" s="41">
        <f>INDEX('Domain Weights'!$H$6:$H$10,MATCH(B62,'Domain Weights'!$G$6:$G$10,0),1)</f>
        <v>28</v>
      </c>
      <c r="F62" s="41">
        <f>INDEX('Domain Weights'!$D$41:$D$64,MATCH(C62,'Domain Weights'!$C$41:$C$64,0),1)</f>
        <v>18</v>
      </c>
      <c r="G62" s="41">
        <v>20</v>
      </c>
      <c r="H62" s="41">
        <f t="shared" si="0"/>
        <v>3.6</v>
      </c>
      <c r="I62" s="41">
        <f t="shared" si="1"/>
        <v>1.008</v>
      </c>
      <c r="J62" s="41">
        <f t="shared" si="2"/>
        <v>0</v>
      </c>
      <c r="L62" s="100">
        <v>7</v>
      </c>
      <c r="M62" s="41">
        <f t="shared" si="6"/>
        <v>36</v>
      </c>
      <c r="N62" s="41">
        <f t="shared" si="5"/>
        <v>19</v>
      </c>
    </row>
    <row r="63" spans="1:17">
      <c r="A63" s="90" t="s">
        <v>5</v>
      </c>
      <c r="B63" s="40" t="s">
        <v>91</v>
      </c>
      <c r="C63" s="5" t="s">
        <v>82</v>
      </c>
      <c r="D63" s="3" t="s">
        <v>49</v>
      </c>
      <c r="E63" s="41">
        <f>INDEX('Domain Weights'!$H$6:$H$10,MATCH(B63,'Domain Weights'!$G$6:$G$10,0),1)</f>
        <v>28</v>
      </c>
      <c r="F63" s="41">
        <f>INDEX('Domain Weights'!$D$41:$D$64,MATCH(C63,'Domain Weights'!$C$41:$C$64,0),1)</f>
        <v>12</v>
      </c>
      <c r="G63" s="41">
        <v>40</v>
      </c>
      <c r="H63" s="41">
        <f t="shared" si="0"/>
        <v>4.8</v>
      </c>
      <c r="I63" s="41">
        <f t="shared" si="1"/>
        <v>1.3440000000000001</v>
      </c>
      <c r="J63" s="41">
        <f t="shared" si="2"/>
        <v>0</v>
      </c>
      <c r="L63" s="100">
        <v>11</v>
      </c>
      <c r="M63" s="41">
        <f t="shared" si="6"/>
        <v>27</v>
      </c>
      <c r="N63" s="41">
        <f t="shared" si="5"/>
        <v>41</v>
      </c>
    </row>
    <row r="64" spans="1:17">
      <c r="A64" s="90" t="s">
        <v>5</v>
      </c>
      <c r="B64" s="40" t="s">
        <v>91</v>
      </c>
      <c r="C64" s="5" t="s">
        <v>82</v>
      </c>
      <c r="D64" s="3" t="s">
        <v>50</v>
      </c>
      <c r="E64" s="41">
        <f>INDEX('Domain Weights'!$H$6:$H$10,MATCH(B64,'Domain Weights'!$G$6:$G$10,0),1)</f>
        <v>28</v>
      </c>
      <c r="F64" s="41">
        <f>INDEX('Domain Weights'!$D$41:$D$64,MATCH(C64,'Domain Weights'!$C$41:$C$64,0),1)</f>
        <v>12</v>
      </c>
      <c r="G64" s="41">
        <v>50</v>
      </c>
      <c r="H64" s="41">
        <f t="shared" si="0"/>
        <v>6</v>
      </c>
      <c r="I64" s="41">
        <f t="shared" si="1"/>
        <v>1.6800000000000002</v>
      </c>
      <c r="J64" s="41">
        <f t="shared" si="2"/>
        <v>0</v>
      </c>
      <c r="L64" s="100">
        <v>14</v>
      </c>
      <c r="M64" s="41">
        <f t="shared" si="6"/>
        <v>27</v>
      </c>
      <c r="N64" s="41">
        <f t="shared" si="5"/>
        <v>52</v>
      </c>
    </row>
    <row r="65" spans="1:14">
      <c r="A65" s="90" t="s">
        <v>5</v>
      </c>
      <c r="B65" s="40" t="s">
        <v>91</v>
      </c>
      <c r="C65" s="5" t="s">
        <v>82</v>
      </c>
      <c r="D65" s="3" t="s">
        <v>51</v>
      </c>
      <c r="E65" s="41">
        <f>INDEX('Domain Weights'!$H$6:$H$10,MATCH(B65,'Domain Weights'!$G$6:$G$10,0),1)</f>
        <v>28</v>
      </c>
      <c r="F65" s="41">
        <f>INDEX('Domain Weights'!$D$41:$D$64,MATCH(C65,'Domain Weights'!$C$41:$C$64,0),1)</f>
        <v>12</v>
      </c>
      <c r="G65" s="41">
        <v>60</v>
      </c>
      <c r="H65" s="41">
        <f t="shared" si="0"/>
        <v>7.2</v>
      </c>
      <c r="I65" s="41">
        <f t="shared" si="1"/>
        <v>2.016</v>
      </c>
      <c r="J65" s="41">
        <f t="shared" si="2"/>
        <v>0</v>
      </c>
      <c r="L65" s="100">
        <v>16</v>
      </c>
      <c r="M65" s="41">
        <f t="shared" si="6"/>
        <v>27</v>
      </c>
      <c r="N65" s="41">
        <f t="shared" si="5"/>
        <v>59</v>
      </c>
    </row>
    <row r="66" spans="1:14">
      <c r="A66" s="90" t="s">
        <v>5</v>
      </c>
      <c r="B66" s="40" t="s">
        <v>91</v>
      </c>
      <c r="C66" s="5" t="s">
        <v>82</v>
      </c>
      <c r="D66" s="3" t="s">
        <v>52</v>
      </c>
      <c r="E66" s="41">
        <f>INDEX('Domain Weights'!$H$6:$H$10,MATCH(B66,'Domain Weights'!$G$6:$G$10,0),1)</f>
        <v>28</v>
      </c>
      <c r="F66" s="41">
        <f>INDEX('Domain Weights'!$D$41:$D$64,MATCH(C66,'Domain Weights'!$C$41:$C$64,0),1)</f>
        <v>12</v>
      </c>
      <c r="G66" s="41">
        <v>70</v>
      </c>
      <c r="H66" s="41">
        <f t="shared" si="0"/>
        <v>8.4</v>
      </c>
      <c r="I66" s="41">
        <f t="shared" si="1"/>
        <v>2.3520000000000003</v>
      </c>
      <c r="J66" s="41">
        <f t="shared" si="2"/>
        <v>0</v>
      </c>
      <c r="L66" s="100">
        <v>19</v>
      </c>
      <c r="M66" s="41">
        <f t="shared" si="6"/>
        <v>27</v>
      </c>
      <c r="N66" s="41">
        <f t="shared" si="5"/>
        <v>70</v>
      </c>
    </row>
    <row r="67" spans="1:14">
      <c r="A67" s="90" t="s">
        <v>5</v>
      </c>
      <c r="B67" s="40" t="s">
        <v>91</v>
      </c>
      <c r="C67" s="5" t="s">
        <v>82</v>
      </c>
      <c r="D67" s="3" t="s">
        <v>53</v>
      </c>
      <c r="E67" s="41">
        <f>INDEX('Domain Weights'!$H$6:$H$10,MATCH(B67,'Domain Weights'!$G$6:$G$10,0),1)</f>
        <v>28</v>
      </c>
      <c r="F67" s="41">
        <f>INDEX('Domain Weights'!$D$41:$D$64,MATCH(C67,'Domain Weights'!$C$41:$C$64,0),1)</f>
        <v>12</v>
      </c>
      <c r="G67" s="41">
        <v>80</v>
      </c>
      <c r="H67" s="41">
        <f t="shared" ref="H67:H95" si="7">G67*F67/100</f>
        <v>9.6</v>
      </c>
      <c r="I67" s="41">
        <f t="shared" ref="I67:I95" si="8">G67*(F67/100)*(E67/100)</f>
        <v>2.6880000000000002</v>
      </c>
      <c r="J67" s="41">
        <f t="shared" ref="J67:J95" si="9">IF(_xlfn.MAXIFS(G:G,C:C,C67)=G67,1,0)*I67</f>
        <v>0</v>
      </c>
      <c r="L67" s="100">
        <v>22</v>
      </c>
      <c r="M67" s="41">
        <f t="shared" si="6"/>
        <v>27</v>
      </c>
      <c r="N67" s="41">
        <f t="shared" si="5"/>
        <v>81</v>
      </c>
    </row>
    <row r="68" spans="1:14">
      <c r="A68" s="90" t="s">
        <v>5</v>
      </c>
      <c r="B68" s="40" t="s">
        <v>91</v>
      </c>
      <c r="C68" s="5" t="s">
        <v>82</v>
      </c>
      <c r="D68" s="3" t="s">
        <v>54</v>
      </c>
      <c r="E68" s="41">
        <f>INDEX('Domain Weights'!$H$6:$H$10,MATCH(B68,'Domain Weights'!$G$6:$G$10,0),1)</f>
        <v>28</v>
      </c>
      <c r="F68" s="41">
        <f>INDEX('Domain Weights'!$D$41:$D$64,MATCH(C68,'Domain Weights'!$C$41:$C$64,0),1)</f>
        <v>12</v>
      </c>
      <c r="G68" s="41">
        <v>90</v>
      </c>
      <c r="H68" s="41">
        <f t="shared" si="7"/>
        <v>10.8</v>
      </c>
      <c r="I68" s="41">
        <f t="shared" si="8"/>
        <v>3.024</v>
      </c>
      <c r="J68" s="41">
        <f t="shared" si="9"/>
        <v>0</v>
      </c>
      <c r="L68" s="100">
        <v>25</v>
      </c>
      <c r="M68" s="41">
        <f t="shared" si="6"/>
        <v>27</v>
      </c>
      <c r="N68" s="41">
        <f t="shared" si="5"/>
        <v>93</v>
      </c>
    </row>
    <row r="69" spans="1:14">
      <c r="A69" s="90" t="s">
        <v>5</v>
      </c>
      <c r="B69" s="40" t="s">
        <v>91</v>
      </c>
      <c r="C69" s="5" t="s">
        <v>82</v>
      </c>
      <c r="D69" s="3" t="s">
        <v>10</v>
      </c>
      <c r="E69" s="41">
        <f>INDEX('Domain Weights'!$H$6:$H$10,MATCH(B69,'Domain Weights'!$G$6:$G$10,0),1)</f>
        <v>28</v>
      </c>
      <c r="F69" s="41">
        <f>INDEX('Domain Weights'!$D$41:$D$64,MATCH(C69,'Domain Weights'!$C$41:$C$64,0),1)</f>
        <v>12</v>
      </c>
      <c r="G69" s="41">
        <v>100</v>
      </c>
      <c r="H69" s="41">
        <f t="shared" si="7"/>
        <v>12</v>
      </c>
      <c r="I69" s="41">
        <f t="shared" si="8"/>
        <v>3.3600000000000003</v>
      </c>
      <c r="J69" s="41">
        <f t="shared" si="9"/>
        <v>3.3600000000000003</v>
      </c>
      <c r="L69" s="100">
        <v>27</v>
      </c>
      <c r="M69" s="41">
        <f t="shared" si="6"/>
        <v>27</v>
      </c>
      <c r="N69" s="41">
        <f t="shared" si="5"/>
        <v>100</v>
      </c>
    </row>
    <row r="70" spans="1:14">
      <c r="A70" s="90" t="s">
        <v>5</v>
      </c>
      <c r="B70" s="40" t="s">
        <v>91</v>
      </c>
      <c r="C70" s="3" t="s">
        <v>55</v>
      </c>
      <c r="D70" s="3" t="s">
        <v>56</v>
      </c>
      <c r="E70" s="41">
        <f>INDEX('Domain Weights'!$H$6:$H$10,MATCH(B70,'Domain Weights'!$G$6:$G$10,0),1)</f>
        <v>28</v>
      </c>
      <c r="F70" s="41">
        <f>INDEX('Domain Weights'!$D$41:$D$64,MATCH(C70,'Domain Weights'!$C$41:$C$64,0),1)</f>
        <v>18</v>
      </c>
      <c r="G70" s="41">
        <v>30</v>
      </c>
      <c r="H70" s="41">
        <f t="shared" si="7"/>
        <v>5.4</v>
      </c>
      <c r="I70" s="41">
        <f t="shared" si="8"/>
        <v>1.512</v>
      </c>
      <c r="J70" s="41">
        <f t="shared" si="9"/>
        <v>0</v>
      </c>
      <c r="L70" s="100">
        <v>11</v>
      </c>
      <c r="M70" s="41">
        <f t="shared" si="6"/>
        <v>35</v>
      </c>
      <c r="N70" s="41">
        <f t="shared" si="5"/>
        <v>31</v>
      </c>
    </row>
    <row r="71" spans="1:14">
      <c r="A71" s="90" t="s">
        <v>5</v>
      </c>
      <c r="B71" s="40" t="s">
        <v>91</v>
      </c>
      <c r="C71" s="3" t="s">
        <v>55</v>
      </c>
      <c r="D71" s="3" t="s">
        <v>57</v>
      </c>
      <c r="E71" s="41">
        <f>INDEX('Domain Weights'!$H$6:$H$10,MATCH(B71,'Domain Weights'!$G$6:$G$10,0),1)</f>
        <v>28</v>
      </c>
      <c r="F71" s="41">
        <f>INDEX('Domain Weights'!$D$41:$D$64,MATCH(C71,'Domain Weights'!$C$41:$C$64,0),1)</f>
        <v>18</v>
      </c>
      <c r="G71" s="41">
        <v>60</v>
      </c>
      <c r="H71" s="41">
        <f t="shared" si="7"/>
        <v>10.8</v>
      </c>
      <c r="I71" s="41">
        <f t="shared" si="8"/>
        <v>3.024</v>
      </c>
      <c r="J71" s="41">
        <f t="shared" si="9"/>
        <v>0</v>
      </c>
      <c r="L71" s="100">
        <v>24</v>
      </c>
      <c r="M71" s="41">
        <f t="shared" si="6"/>
        <v>35</v>
      </c>
      <c r="N71" s="41">
        <f t="shared" si="5"/>
        <v>69</v>
      </c>
    </row>
    <row r="72" spans="1:14">
      <c r="A72" s="90" t="s">
        <v>5</v>
      </c>
      <c r="B72" s="40" t="s">
        <v>91</v>
      </c>
      <c r="C72" s="3" t="s">
        <v>55</v>
      </c>
      <c r="D72" s="5" t="s">
        <v>75</v>
      </c>
      <c r="E72" s="41">
        <f>INDEX('Domain Weights'!$H$6:$H$10,MATCH(B72,'Domain Weights'!$G$6:$G$10,0),1)</f>
        <v>28</v>
      </c>
      <c r="F72" s="41">
        <f>INDEX('Domain Weights'!$D$41:$D$64,MATCH(C72,'Domain Weights'!$C$41:$C$64,0),1)</f>
        <v>18</v>
      </c>
      <c r="G72" s="41">
        <v>70</v>
      </c>
      <c r="H72" s="41">
        <f t="shared" si="7"/>
        <v>12.6</v>
      </c>
      <c r="I72" s="41">
        <f t="shared" si="8"/>
        <v>3.528</v>
      </c>
      <c r="J72" s="41">
        <f t="shared" si="9"/>
        <v>0</v>
      </c>
      <c r="L72" s="100">
        <v>29</v>
      </c>
      <c r="M72" s="41">
        <f t="shared" si="6"/>
        <v>35</v>
      </c>
      <c r="N72" s="41">
        <f t="shared" si="5"/>
        <v>83</v>
      </c>
    </row>
    <row r="73" spans="1:14">
      <c r="A73" s="90" t="s">
        <v>5</v>
      </c>
      <c r="B73" s="40" t="s">
        <v>91</v>
      </c>
      <c r="C73" s="3" t="s">
        <v>55</v>
      </c>
      <c r="D73" s="3" t="s">
        <v>58</v>
      </c>
      <c r="E73" s="41">
        <f>INDEX('Domain Weights'!$H$6:$H$10,MATCH(B73,'Domain Weights'!$G$6:$G$10,0),1)</f>
        <v>28</v>
      </c>
      <c r="F73" s="41">
        <f>INDEX('Domain Weights'!$D$41:$D$64,MATCH(C73,'Domain Weights'!$C$41:$C$64,0),1)</f>
        <v>18</v>
      </c>
      <c r="G73" s="41">
        <v>80</v>
      </c>
      <c r="H73" s="41">
        <f t="shared" si="7"/>
        <v>14.4</v>
      </c>
      <c r="I73" s="41">
        <f t="shared" si="8"/>
        <v>4.032</v>
      </c>
      <c r="J73" s="41">
        <f t="shared" si="9"/>
        <v>4.032</v>
      </c>
      <c r="L73" s="100">
        <v>35</v>
      </c>
      <c r="M73" s="41">
        <f t="shared" si="6"/>
        <v>35</v>
      </c>
      <c r="N73" s="41">
        <f t="shared" si="5"/>
        <v>100</v>
      </c>
    </row>
    <row r="74" spans="1:14">
      <c r="A74" s="90" t="s">
        <v>5</v>
      </c>
      <c r="B74" s="40" t="s">
        <v>91</v>
      </c>
      <c r="C74" s="3" t="s">
        <v>59</v>
      </c>
      <c r="D74" s="3" t="s">
        <v>60</v>
      </c>
      <c r="E74" s="41">
        <f>INDEX('Domain Weights'!$H$6:$H$10,MATCH(B74,'Domain Weights'!$G$6:$G$10,0),1)</f>
        <v>28</v>
      </c>
      <c r="F74" s="41">
        <f>INDEX('Domain Weights'!$D$41:$D$64,MATCH(C74,'Domain Weights'!$C$41:$C$64,0),1)</f>
        <v>20</v>
      </c>
      <c r="G74" s="41">
        <v>30</v>
      </c>
      <c r="H74" s="41">
        <f t="shared" si="7"/>
        <v>6</v>
      </c>
      <c r="I74" s="41">
        <f t="shared" si="8"/>
        <v>1.6800000000000002</v>
      </c>
      <c r="J74" s="41">
        <f t="shared" si="9"/>
        <v>0</v>
      </c>
      <c r="L74" s="100">
        <v>15</v>
      </c>
      <c r="M74" s="41">
        <f t="shared" si="6"/>
        <v>40</v>
      </c>
      <c r="N74" s="41">
        <f t="shared" si="5"/>
        <v>38</v>
      </c>
    </row>
    <row r="75" spans="1:14">
      <c r="A75" s="90" t="s">
        <v>5</v>
      </c>
      <c r="B75" s="40" t="s">
        <v>91</v>
      </c>
      <c r="C75" s="3" t="s">
        <v>59</v>
      </c>
      <c r="D75" s="4">
        <v>3</v>
      </c>
      <c r="E75" s="41">
        <f>INDEX('Domain Weights'!$H$6:$H$10,MATCH(B75,'Domain Weights'!$G$6:$G$10,0),1)</f>
        <v>28</v>
      </c>
      <c r="F75" s="41">
        <f>INDEX('Domain Weights'!$D$41:$D$64,MATCH(C75,'Domain Weights'!$C$41:$C$64,0),1)</f>
        <v>20</v>
      </c>
      <c r="G75" s="41">
        <v>50</v>
      </c>
      <c r="H75" s="41">
        <f t="shared" si="7"/>
        <v>10</v>
      </c>
      <c r="I75" s="41">
        <f t="shared" si="8"/>
        <v>2.8000000000000003</v>
      </c>
      <c r="J75" s="41">
        <f t="shared" si="9"/>
        <v>0</v>
      </c>
      <c r="L75" s="100">
        <v>22</v>
      </c>
      <c r="M75" s="41">
        <f t="shared" si="6"/>
        <v>40</v>
      </c>
      <c r="N75" s="41">
        <f t="shared" si="5"/>
        <v>55</v>
      </c>
    </row>
    <row r="76" spans="1:14">
      <c r="A76" s="90" t="s">
        <v>5</v>
      </c>
      <c r="B76" s="40" t="s">
        <v>91</v>
      </c>
      <c r="C76" s="3" t="s">
        <v>59</v>
      </c>
      <c r="D76" s="4">
        <v>2</v>
      </c>
      <c r="E76" s="41">
        <f>INDEX('Domain Weights'!$H$6:$H$10,MATCH(B76,'Domain Weights'!$G$6:$G$10,0),1)</f>
        <v>28</v>
      </c>
      <c r="F76" s="41">
        <f>INDEX('Domain Weights'!$D$41:$D$64,MATCH(C76,'Domain Weights'!$C$41:$C$64,0),1)</f>
        <v>20</v>
      </c>
      <c r="G76" s="41">
        <v>70</v>
      </c>
      <c r="H76" s="41">
        <f t="shared" si="7"/>
        <v>14</v>
      </c>
      <c r="I76" s="41">
        <f t="shared" si="8"/>
        <v>3.9200000000000004</v>
      </c>
      <c r="J76" s="41">
        <f t="shared" si="9"/>
        <v>0</v>
      </c>
      <c r="L76" s="100">
        <v>31</v>
      </c>
      <c r="M76" s="41">
        <f t="shared" si="6"/>
        <v>40</v>
      </c>
      <c r="N76" s="41">
        <f t="shared" si="5"/>
        <v>78</v>
      </c>
    </row>
    <row r="77" spans="1:14">
      <c r="A77" s="90" t="s">
        <v>5</v>
      </c>
      <c r="B77" s="40" t="s">
        <v>91</v>
      </c>
      <c r="C77" s="3" t="s">
        <v>59</v>
      </c>
      <c r="D77" s="4">
        <v>1</v>
      </c>
      <c r="E77" s="41">
        <f>INDEX('Domain Weights'!$H$6:$H$10,MATCH(B77,'Domain Weights'!$G$6:$G$10,0),1)</f>
        <v>28</v>
      </c>
      <c r="F77" s="41">
        <f>INDEX('Domain Weights'!$D$41:$D$64,MATCH(C77,'Domain Weights'!$C$41:$C$64,0),1)</f>
        <v>20</v>
      </c>
      <c r="G77" s="41">
        <v>80</v>
      </c>
      <c r="H77" s="41">
        <f t="shared" si="7"/>
        <v>16</v>
      </c>
      <c r="I77" s="41">
        <f t="shared" si="8"/>
        <v>4.4800000000000004</v>
      </c>
      <c r="J77" s="41">
        <f t="shared" si="9"/>
        <v>0</v>
      </c>
      <c r="L77" s="100">
        <v>36</v>
      </c>
      <c r="M77" s="41">
        <f t="shared" si="6"/>
        <v>40</v>
      </c>
      <c r="N77" s="41">
        <f t="shared" si="5"/>
        <v>90</v>
      </c>
    </row>
    <row r="78" spans="1:14">
      <c r="A78" s="90" t="s">
        <v>5</v>
      </c>
      <c r="B78" s="40" t="s">
        <v>91</v>
      </c>
      <c r="C78" s="3" t="s">
        <v>59</v>
      </c>
      <c r="D78" s="3" t="s">
        <v>61</v>
      </c>
      <c r="E78" s="41">
        <f>INDEX('Domain Weights'!$H$6:$H$10,MATCH(B78,'Domain Weights'!$G$6:$G$10,0),1)</f>
        <v>28</v>
      </c>
      <c r="F78" s="41">
        <f>INDEX('Domain Weights'!$D$41:$D$64,MATCH(C78,'Domain Weights'!$C$41:$C$64,0),1)</f>
        <v>20</v>
      </c>
      <c r="G78" s="41">
        <v>90</v>
      </c>
      <c r="H78" s="41">
        <f t="shared" si="7"/>
        <v>18</v>
      </c>
      <c r="I78" s="41">
        <f t="shared" si="8"/>
        <v>5.0400000000000009</v>
      </c>
      <c r="J78" s="41">
        <f t="shared" si="9"/>
        <v>5.0400000000000009</v>
      </c>
      <c r="L78" s="100">
        <v>40</v>
      </c>
      <c r="M78" s="41">
        <f t="shared" si="6"/>
        <v>40</v>
      </c>
      <c r="N78" s="41">
        <f t="shared" si="5"/>
        <v>100</v>
      </c>
    </row>
    <row r="79" spans="1:14" s="95" customFormat="1">
      <c r="A79" s="101" t="s">
        <v>5</v>
      </c>
      <c r="B79" s="39" t="s">
        <v>355</v>
      </c>
      <c r="C79" s="2" t="s">
        <v>62</v>
      </c>
      <c r="D79" s="2" t="s">
        <v>19</v>
      </c>
      <c r="E79" s="41">
        <f>INDEX('Domain Weights'!$H$6:$H$10,MATCH(B79,'Domain Weights'!$G$6:$G$10,0),1)</f>
        <v>9</v>
      </c>
      <c r="F79" s="41">
        <f>INDEX('Domain Weights'!$D$41:$D$64,MATCH(C79,'Domain Weights'!$C$41:$C$64,0),1)</f>
        <v>34</v>
      </c>
      <c r="G79" s="41">
        <v>80</v>
      </c>
      <c r="H79" s="41">
        <f t="shared" si="7"/>
        <v>27.2</v>
      </c>
      <c r="I79" s="41">
        <f t="shared" si="8"/>
        <v>2.448</v>
      </c>
      <c r="J79" s="41">
        <f t="shared" si="9"/>
        <v>2.448</v>
      </c>
      <c r="M79" s="41"/>
      <c r="N79" s="41"/>
    </row>
    <row r="80" spans="1:14">
      <c r="A80" s="90" t="s">
        <v>5</v>
      </c>
      <c r="B80" s="40" t="s">
        <v>355</v>
      </c>
      <c r="C80" s="3" t="s">
        <v>62</v>
      </c>
      <c r="D80" s="3" t="s">
        <v>20</v>
      </c>
      <c r="E80" s="41">
        <f>INDEX('Domain Weights'!$H$6:$H$10,MATCH(B80,'Domain Weights'!$G$6:$G$10,0),1)</f>
        <v>9</v>
      </c>
      <c r="F80" s="41">
        <f>INDEX('Domain Weights'!$D$41:$D$64,MATCH(C80,'Domain Weights'!$C$41:$C$64,0),1)</f>
        <v>34</v>
      </c>
      <c r="G80" s="41">
        <v>30</v>
      </c>
      <c r="H80" s="41">
        <f t="shared" si="7"/>
        <v>10.199999999999999</v>
      </c>
      <c r="I80" s="41">
        <f t="shared" si="8"/>
        <v>0.91800000000000004</v>
      </c>
      <c r="J80" s="41">
        <f t="shared" si="9"/>
        <v>0</v>
      </c>
    </row>
    <row r="81" spans="1:14">
      <c r="A81" s="90" t="s">
        <v>5</v>
      </c>
      <c r="B81" s="40" t="s">
        <v>355</v>
      </c>
      <c r="C81" s="3" t="s">
        <v>63</v>
      </c>
      <c r="D81" s="3" t="s">
        <v>64</v>
      </c>
      <c r="E81" s="41">
        <f>INDEX('Domain Weights'!$H$6:$H$10,MATCH(B81,'Domain Weights'!$G$6:$G$10,0),1)</f>
        <v>9</v>
      </c>
      <c r="F81" s="41">
        <f>INDEX('Domain Weights'!$D$41:$D$64,MATCH(C81,'Domain Weights'!$C$41:$C$64,0),1)</f>
        <v>34</v>
      </c>
      <c r="G81" s="41">
        <v>80</v>
      </c>
      <c r="H81" s="41">
        <f t="shared" si="7"/>
        <v>27.2</v>
      </c>
      <c r="I81" s="41">
        <f t="shared" si="8"/>
        <v>2.448</v>
      </c>
      <c r="J81" s="41">
        <f t="shared" si="9"/>
        <v>2.448</v>
      </c>
    </row>
    <row r="82" spans="1:14">
      <c r="A82" s="90" t="s">
        <v>5</v>
      </c>
      <c r="B82" s="40" t="s">
        <v>355</v>
      </c>
      <c r="C82" s="3" t="s">
        <v>63</v>
      </c>
      <c r="D82" s="3" t="s">
        <v>65</v>
      </c>
      <c r="E82" s="41">
        <f>INDEX('Domain Weights'!$H$6:$H$10,MATCH(B82,'Domain Weights'!$G$6:$G$10,0),1)</f>
        <v>9</v>
      </c>
      <c r="F82" s="41">
        <f>INDEX('Domain Weights'!$D$41:$D$64,MATCH(C82,'Domain Weights'!$C$41:$C$64,0),1)</f>
        <v>34</v>
      </c>
      <c r="G82" s="41">
        <v>50</v>
      </c>
      <c r="H82" s="41">
        <f t="shared" si="7"/>
        <v>17</v>
      </c>
      <c r="I82" s="41">
        <f t="shared" si="8"/>
        <v>1.53</v>
      </c>
      <c r="J82" s="41">
        <f t="shared" si="9"/>
        <v>0</v>
      </c>
    </row>
    <row r="83" spans="1:14">
      <c r="A83" s="90" t="s">
        <v>5</v>
      </c>
      <c r="B83" s="40" t="s">
        <v>355</v>
      </c>
      <c r="C83" s="3" t="s">
        <v>63</v>
      </c>
      <c r="D83" s="3" t="s">
        <v>66</v>
      </c>
      <c r="E83" s="41">
        <f>INDEX('Domain Weights'!$H$6:$H$10,MATCH(B83,'Domain Weights'!$G$6:$G$10,0),1)</f>
        <v>9</v>
      </c>
      <c r="F83" s="41">
        <f>INDEX('Domain Weights'!$D$41:$D$64,MATCH(C83,'Domain Weights'!$C$41:$C$64,0),1)</f>
        <v>34</v>
      </c>
      <c r="G83" s="41">
        <v>80</v>
      </c>
      <c r="H83" s="41">
        <f t="shared" si="7"/>
        <v>27.2</v>
      </c>
      <c r="I83" s="41">
        <f t="shared" si="8"/>
        <v>2.448</v>
      </c>
      <c r="J83" s="41">
        <f t="shared" si="9"/>
        <v>2.448</v>
      </c>
    </row>
    <row r="84" spans="1:14">
      <c r="A84" s="90" t="s">
        <v>5</v>
      </c>
      <c r="B84" s="40" t="s">
        <v>355</v>
      </c>
      <c r="C84" s="3" t="s">
        <v>63</v>
      </c>
      <c r="D84" s="3" t="s">
        <v>20</v>
      </c>
      <c r="E84" s="41">
        <f>INDEX('Domain Weights'!$H$6:$H$10,MATCH(B84,'Domain Weights'!$G$6:$G$10,0),1)</f>
        <v>9</v>
      </c>
      <c r="F84" s="41">
        <f>INDEX('Domain Weights'!$D$41:$D$64,MATCH(C84,'Domain Weights'!$C$41:$C$64,0),1)</f>
        <v>34</v>
      </c>
      <c r="G84" s="41">
        <v>30</v>
      </c>
      <c r="H84" s="41">
        <f t="shared" si="7"/>
        <v>10.199999999999999</v>
      </c>
      <c r="I84" s="41">
        <f t="shared" si="8"/>
        <v>0.91800000000000004</v>
      </c>
      <c r="J84" s="41">
        <f t="shared" si="9"/>
        <v>0</v>
      </c>
    </row>
    <row r="85" spans="1:14">
      <c r="A85" s="90" t="s">
        <v>5</v>
      </c>
      <c r="B85" s="40" t="s">
        <v>355</v>
      </c>
      <c r="C85" s="92" t="s">
        <v>250</v>
      </c>
      <c r="D85" s="5" t="s">
        <v>251</v>
      </c>
      <c r="E85" s="41">
        <f>INDEX('Domain Weights'!$H$6:$H$10,MATCH(B85,'Domain Weights'!$G$6:$G$10,0),1)</f>
        <v>9</v>
      </c>
      <c r="F85" s="41">
        <f>INDEX('Domain Weights'!$D$41:$D$64,MATCH(C85,'Domain Weights'!$C$41:$C$64,0),1)</f>
        <v>32</v>
      </c>
      <c r="G85" s="41">
        <v>70</v>
      </c>
      <c r="H85" s="41">
        <f t="shared" si="7"/>
        <v>22.4</v>
      </c>
      <c r="I85" s="41">
        <f t="shared" si="8"/>
        <v>2.016</v>
      </c>
      <c r="J85" s="41">
        <f t="shared" si="9"/>
        <v>2.016</v>
      </c>
    </row>
    <row r="86" spans="1:14">
      <c r="A86" s="90" t="s">
        <v>5</v>
      </c>
      <c r="B86" s="40" t="s">
        <v>355</v>
      </c>
      <c r="C86" s="92" t="s">
        <v>250</v>
      </c>
      <c r="D86" s="5" t="s">
        <v>252</v>
      </c>
      <c r="E86" s="41">
        <f>INDEX('Domain Weights'!$H$6:$H$10,MATCH(B86,'Domain Weights'!$G$6:$G$10,0),1)</f>
        <v>9</v>
      </c>
      <c r="F86" s="41">
        <f>INDEX('Domain Weights'!$D$41:$D$64,MATCH(C86,'Domain Weights'!$C$41:$C$64,0),1)</f>
        <v>32</v>
      </c>
      <c r="G86" s="41">
        <v>60</v>
      </c>
      <c r="H86" s="41">
        <f t="shared" si="7"/>
        <v>19.2</v>
      </c>
      <c r="I86" s="41">
        <f t="shared" si="8"/>
        <v>1.728</v>
      </c>
      <c r="J86" s="41">
        <f t="shared" si="9"/>
        <v>0</v>
      </c>
    </row>
    <row r="87" spans="1:14">
      <c r="A87" s="90" t="s">
        <v>5</v>
      </c>
      <c r="B87" s="40" t="s">
        <v>355</v>
      </c>
      <c r="C87" s="92" t="s">
        <v>250</v>
      </c>
      <c r="D87" s="5" t="s">
        <v>10</v>
      </c>
      <c r="E87" s="41">
        <f>INDEX('Domain Weights'!$H$6:$H$10,MATCH(B87,'Domain Weights'!$G$6:$G$10,0),1)</f>
        <v>9</v>
      </c>
      <c r="F87" s="41">
        <f>INDEX('Domain Weights'!$D$41:$D$64,MATCH(C87,'Domain Weights'!$C$41:$C$64,0),1)</f>
        <v>32</v>
      </c>
      <c r="G87" s="41">
        <v>30</v>
      </c>
      <c r="H87" s="41">
        <f t="shared" si="7"/>
        <v>9.6</v>
      </c>
      <c r="I87" s="41">
        <f t="shared" si="8"/>
        <v>0.86399999999999999</v>
      </c>
      <c r="J87" s="41">
        <f t="shared" si="9"/>
        <v>0</v>
      </c>
    </row>
    <row r="88" spans="1:14" s="95" customFormat="1">
      <c r="A88" s="101" t="s">
        <v>5</v>
      </c>
      <c r="B88" s="39" t="s">
        <v>89</v>
      </c>
      <c r="C88" s="2" t="s">
        <v>67</v>
      </c>
      <c r="D88" s="2" t="s">
        <v>19</v>
      </c>
      <c r="E88" s="41">
        <f>INDEX('Domain Weights'!$H$6:$H$10,MATCH(B88,'Domain Weights'!$G$6:$G$10,0),1)</f>
        <v>13</v>
      </c>
      <c r="F88" s="41">
        <f>INDEX('Domain Weights'!$D$41:$D$64,MATCH(C88,'Domain Weights'!$C$41:$C$64,0),1)</f>
        <v>42</v>
      </c>
      <c r="G88" s="41">
        <v>100</v>
      </c>
      <c r="H88" s="41">
        <f t="shared" si="7"/>
        <v>42</v>
      </c>
      <c r="I88" s="41">
        <f t="shared" si="8"/>
        <v>5.46</v>
      </c>
      <c r="J88" s="41">
        <f t="shared" si="9"/>
        <v>5.46</v>
      </c>
      <c r="M88" s="41"/>
      <c r="N88" s="41"/>
    </row>
    <row r="89" spans="1:14">
      <c r="A89" s="90" t="s">
        <v>5</v>
      </c>
      <c r="B89" s="40" t="s">
        <v>89</v>
      </c>
      <c r="C89" s="3" t="s">
        <v>67</v>
      </c>
      <c r="D89" s="3" t="s">
        <v>20</v>
      </c>
      <c r="E89" s="41">
        <f>INDEX('Domain Weights'!$H$6:$H$10,MATCH(B89,'Domain Weights'!$G$6:$G$10,0),1)</f>
        <v>13</v>
      </c>
      <c r="F89" s="41">
        <f>INDEX('Domain Weights'!$D$41:$D$64,MATCH(C89,'Domain Weights'!$C$41:$C$64,0),1)</f>
        <v>42</v>
      </c>
      <c r="G89" s="41">
        <v>30</v>
      </c>
      <c r="H89" s="41">
        <f t="shared" si="7"/>
        <v>12.6</v>
      </c>
      <c r="I89" s="41">
        <f t="shared" si="8"/>
        <v>1.6379999999999999</v>
      </c>
      <c r="J89" s="41">
        <f t="shared" si="9"/>
        <v>0</v>
      </c>
    </row>
    <row r="90" spans="1:14">
      <c r="A90" s="90" t="s">
        <v>5</v>
      </c>
      <c r="B90" s="40" t="s">
        <v>89</v>
      </c>
      <c r="C90" s="3" t="s">
        <v>68</v>
      </c>
      <c r="D90" s="3" t="s">
        <v>69</v>
      </c>
      <c r="E90" s="41">
        <f>INDEX('Domain Weights'!$H$6:$H$10,MATCH(B90,'Domain Weights'!$G$6:$G$10,0),1)</f>
        <v>13</v>
      </c>
      <c r="F90" s="41">
        <f>INDEX('Domain Weights'!$D$41:$D$64,MATCH(C90,'Domain Weights'!$C$41:$C$64,0),1)</f>
        <v>22</v>
      </c>
      <c r="G90" s="41">
        <v>100</v>
      </c>
      <c r="H90" s="41">
        <f t="shared" si="7"/>
        <v>22</v>
      </c>
      <c r="I90" s="41">
        <f t="shared" si="8"/>
        <v>2.8600000000000003</v>
      </c>
      <c r="J90" s="41">
        <f t="shared" si="9"/>
        <v>2.8600000000000003</v>
      </c>
    </row>
    <row r="91" spans="1:14">
      <c r="A91" s="90" t="s">
        <v>5</v>
      </c>
      <c r="B91" s="40" t="s">
        <v>89</v>
      </c>
      <c r="C91" s="3" t="s">
        <v>68</v>
      </c>
      <c r="D91" s="3" t="s">
        <v>70</v>
      </c>
      <c r="E91" s="41">
        <f>INDEX('Domain Weights'!$H$6:$H$10,MATCH(B91,'Domain Weights'!$G$6:$G$10,0),1)</f>
        <v>13</v>
      </c>
      <c r="F91" s="41">
        <f>INDEX('Domain Weights'!$D$41:$D$64,MATCH(C91,'Domain Weights'!$C$41:$C$64,0),1)</f>
        <v>22</v>
      </c>
      <c r="G91" s="41">
        <v>70</v>
      </c>
      <c r="H91" s="41">
        <f t="shared" si="7"/>
        <v>15.4</v>
      </c>
      <c r="I91" s="41">
        <f t="shared" si="8"/>
        <v>2.0020000000000002</v>
      </c>
      <c r="J91" s="41">
        <f t="shared" si="9"/>
        <v>0</v>
      </c>
    </row>
    <row r="92" spans="1:14">
      <c r="A92" s="90" t="s">
        <v>5</v>
      </c>
      <c r="B92" s="40" t="s">
        <v>89</v>
      </c>
      <c r="C92" s="3" t="s">
        <v>68</v>
      </c>
      <c r="D92" s="4">
        <v>0</v>
      </c>
      <c r="E92" s="41">
        <f>INDEX('Domain Weights'!$H$6:$H$10,MATCH(B92,'Domain Weights'!$G$6:$G$10,0),1)</f>
        <v>13</v>
      </c>
      <c r="F92" s="41">
        <f>INDEX('Domain Weights'!$D$41:$D$64,MATCH(C92,'Domain Weights'!$C$41:$C$64,0),1)</f>
        <v>22</v>
      </c>
      <c r="G92" s="41">
        <v>60</v>
      </c>
      <c r="H92" s="41">
        <f t="shared" si="7"/>
        <v>13.2</v>
      </c>
      <c r="I92" s="41">
        <f t="shared" si="8"/>
        <v>1.716</v>
      </c>
      <c r="J92" s="41">
        <f t="shared" si="9"/>
        <v>0</v>
      </c>
    </row>
    <row r="93" spans="1:14">
      <c r="A93" s="90" t="s">
        <v>5</v>
      </c>
      <c r="B93" s="40" t="s">
        <v>89</v>
      </c>
      <c r="C93" s="3" t="s">
        <v>71</v>
      </c>
      <c r="D93" s="3" t="s">
        <v>72</v>
      </c>
      <c r="E93" s="41">
        <f>INDEX('Domain Weights'!$H$6:$H$10,MATCH(B93,'Domain Weights'!$G$6:$G$10,0),1)</f>
        <v>13</v>
      </c>
      <c r="F93" s="41">
        <f>INDEX('Domain Weights'!$D$41:$D$64,MATCH(C93,'Domain Weights'!$C$41:$C$64,0),1)</f>
        <v>36</v>
      </c>
      <c r="G93" s="41">
        <v>20</v>
      </c>
      <c r="H93" s="41">
        <f t="shared" si="7"/>
        <v>7.2</v>
      </c>
      <c r="I93" s="41">
        <f t="shared" si="8"/>
        <v>0.93599999999999994</v>
      </c>
      <c r="J93" s="41">
        <f t="shared" si="9"/>
        <v>0</v>
      </c>
    </row>
    <row r="94" spans="1:14">
      <c r="A94" s="90" t="s">
        <v>5</v>
      </c>
      <c r="B94" s="40" t="s">
        <v>89</v>
      </c>
      <c r="C94" s="3" t="s">
        <v>71</v>
      </c>
      <c r="D94" s="3" t="s">
        <v>73</v>
      </c>
      <c r="E94" s="41">
        <f>INDEX('Domain Weights'!$H$6:$H$10,MATCH(B94,'Domain Weights'!$G$6:$G$10,0),1)</f>
        <v>13</v>
      </c>
      <c r="F94" s="41">
        <f>INDEX('Domain Weights'!$D$41:$D$64,MATCH(C94,'Domain Weights'!$C$41:$C$64,0),1)</f>
        <v>36</v>
      </c>
      <c r="G94" s="41">
        <v>70</v>
      </c>
      <c r="H94" s="41">
        <f t="shared" si="7"/>
        <v>25.2</v>
      </c>
      <c r="I94" s="41">
        <f t="shared" si="8"/>
        <v>3.2759999999999998</v>
      </c>
      <c r="J94" s="41">
        <f t="shared" si="9"/>
        <v>0</v>
      </c>
    </row>
    <row r="95" spans="1:14" s="44" customFormat="1" ht="15.75" thickBot="1">
      <c r="A95" s="96" t="s">
        <v>5</v>
      </c>
      <c r="B95" s="97" t="s">
        <v>89</v>
      </c>
      <c r="C95" s="98" t="s">
        <v>71</v>
      </c>
      <c r="D95" s="98" t="s">
        <v>74</v>
      </c>
      <c r="E95" s="41">
        <f>INDEX('Domain Weights'!$H$6:$H$10,MATCH(B95,'Domain Weights'!$G$6:$G$10,0),1)</f>
        <v>13</v>
      </c>
      <c r="F95" s="41">
        <f>INDEX('Domain Weights'!$D$41:$D$64,MATCH(C95,'Domain Weights'!$C$41:$C$64,0),1)</f>
        <v>36</v>
      </c>
      <c r="G95" s="41">
        <v>100</v>
      </c>
      <c r="H95" s="41">
        <f t="shared" si="7"/>
        <v>36</v>
      </c>
      <c r="I95" s="41">
        <f t="shared" si="8"/>
        <v>4.68</v>
      </c>
      <c r="J95" s="41">
        <f t="shared" si="9"/>
        <v>4.68</v>
      </c>
      <c r="M95" s="41"/>
      <c r="N95" s="41"/>
    </row>
    <row r="96" spans="1:14">
      <c r="A96" s="40"/>
      <c r="B96" s="1"/>
      <c r="C96" s="1"/>
      <c r="D96" s="1"/>
    </row>
    <row r="97" spans="1:4">
      <c r="A97" s="40"/>
      <c r="B97" s="1"/>
      <c r="C97" s="1"/>
      <c r="D97" s="1"/>
    </row>
    <row r="98" spans="1:4">
      <c r="A98" s="40"/>
      <c r="B98" s="1"/>
      <c r="C98" s="1"/>
      <c r="D98" s="1"/>
    </row>
    <row r="99" spans="1:4">
      <c r="A99" s="40"/>
      <c r="B99" s="1"/>
      <c r="C99" s="1"/>
      <c r="D99" s="1"/>
    </row>
    <row r="100" spans="1:4">
      <c r="A100" s="40"/>
      <c r="B100" s="1"/>
      <c r="C100" s="1"/>
      <c r="D100" s="1"/>
    </row>
    <row r="101" spans="1:4">
      <c r="A101" s="40"/>
      <c r="B101" s="1"/>
      <c r="C101" s="1"/>
      <c r="D101" s="1"/>
    </row>
    <row r="102" spans="1:4">
      <c r="A102" s="40"/>
      <c r="B102" s="1"/>
      <c r="C102" s="1"/>
      <c r="D102" s="1"/>
    </row>
    <row r="103" spans="1:4">
      <c r="A103" s="40"/>
      <c r="B103" s="1"/>
      <c r="C103" s="1"/>
      <c r="D103" s="1"/>
    </row>
    <row r="104" spans="1:4">
      <c r="A104" s="40"/>
      <c r="B104" s="1"/>
      <c r="C104" s="1"/>
      <c r="D104" s="1"/>
    </row>
    <row r="105" spans="1:4">
      <c r="A105" s="40"/>
      <c r="B105" s="1"/>
      <c r="C105" s="1"/>
      <c r="D105" s="1"/>
    </row>
    <row r="106" spans="1:4">
      <c r="A106" s="40"/>
      <c r="B106" s="1"/>
      <c r="C106" s="1"/>
      <c r="D106" s="1"/>
    </row>
    <row r="107" spans="1:4">
      <c r="A107" s="40"/>
      <c r="B107" s="1"/>
      <c r="C107" s="1"/>
      <c r="D107" s="1"/>
    </row>
    <row r="108" spans="1:4">
      <c r="A108" s="40"/>
      <c r="B108" s="1"/>
      <c r="C108" s="1"/>
      <c r="D108" s="1"/>
    </row>
    <row r="109" spans="1:4">
      <c r="A109" s="40"/>
      <c r="B109" s="1"/>
      <c r="C109" s="1"/>
      <c r="D109" s="1"/>
    </row>
    <row r="110" spans="1:4">
      <c r="A110" s="40"/>
      <c r="B110" s="1"/>
      <c r="C110" s="1"/>
      <c r="D110" s="1"/>
    </row>
    <row r="111" spans="1:4">
      <c r="A111" s="40"/>
      <c r="B111" s="1"/>
      <c r="C111" s="1"/>
      <c r="D111" s="1"/>
    </row>
    <row r="112" spans="1:4">
      <c r="A112" s="40"/>
      <c r="B112" s="1"/>
      <c r="C112" s="1"/>
      <c r="D112" s="1"/>
    </row>
    <row r="113" spans="1:4">
      <c r="A113" s="40"/>
      <c r="B113" s="1"/>
      <c r="C113" s="1"/>
      <c r="D113" s="1"/>
    </row>
    <row r="114" spans="1:4">
      <c r="A114" s="40"/>
      <c r="B114" s="1"/>
      <c r="C114" s="1"/>
      <c r="D114" s="1"/>
    </row>
    <row r="115" spans="1:4">
      <c r="A115" s="40"/>
      <c r="B115" s="1"/>
      <c r="C115" s="1"/>
      <c r="D115" s="1"/>
    </row>
    <row r="116" spans="1:4">
      <c r="A116" s="40"/>
      <c r="B116" s="1"/>
      <c r="C116" s="1"/>
      <c r="D116" s="1"/>
    </row>
    <row r="117" spans="1:4">
      <c r="A117" s="40"/>
      <c r="B117" s="1"/>
      <c r="C117" s="1"/>
      <c r="D117" s="1"/>
    </row>
    <row r="118" spans="1:4">
      <c r="A118" s="40"/>
      <c r="B118" s="1"/>
      <c r="C118" s="1"/>
      <c r="D118" s="1"/>
    </row>
    <row r="119" spans="1:4">
      <c r="A119" s="40"/>
      <c r="B119" s="1"/>
      <c r="C119" s="1"/>
      <c r="D119" s="1"/>
    </row>
    <row r="120" spans="1:4">
      <c r="A120" s="40"/>
      <c r="B120" s="1"/>
      <c r="C120" s="1"/>
      <c r="D120" s="1"/>
    </row>
    <row r="121" spans="1:4">
      <c r="A121" s="40"/>
      <c r="B121" s="1"/>
      <c r="C121" s="1"/>
      <c r="D121" s="1"/>
    </row>
    <row r="122" spans="1:4">
      <c r="A122" s="40"/>
      <c r="B122" s="1"/>
      <c r="C122" s="1"/>
      <c r="D122" s="1"/>
    </row>
    <row r="123" spans="1:4">
      <c r="A123" s="40"/>
      <c r="B123" s="1"/>
      <c r="C123" s="1"/>
      <c r="D123" s="1"/>
    </row>
    <row r="124" spans="1:4">
      <c r="A124" s="40"/>
      <c r="B124" s="1"/>
      <c r="C124" s="1"/>
      <c r="D124" s="1"/>
    </row>
    <row r="125" spans="1:4">
      <c r="A125" s="40"/>
      <c r="B125" s="1"/>
      <c r="C125" s="1"/>
      <c r="D125" s="1"/>
    </row>
    <row r="126" spans="1:4">
      <c r="A126" s="40"/>
      <c r="B126" s="1"/>
      <c r="C126" s="1"/>
      <c r="D126" s="1"/>
    </row>
    <row r="127" spans="1:4">
      <c r="A127" s="40"/>
      <c r="B127" s="1"/>
      <c r="C127" s="1"/>
      <c r="D127" s="1"/>
    </row>
    <row r="128" spans="1:4">
      <c r="A128" s="40"/>
      <c r="B128" s="1"/>
      <c r="C128" s="1"/>
      <c r="D128" s="1"/>
    </row>
    <row r="129" spans="1:4">
      <c r="A129" s="40"/>
      <c r="B129" s="1"/>
      <c r="C129" s="1"/>
      <c r="D129" s="1"/>
    </row>
    <row r="130" spans="1:4">
      <c r="A130" s="40"/>
      <c r="B130" s="1"/>
      <c r="C130" s="1"/>
      <c r="D130" s="1"/>
    </row>
    <row r="131" spans="1:4">
      <c r="A131" s="40"/>
      <c r="B131" s="1"/>
      <c r="C131" s="1"/>
      <c r="D131" s="1"/>
    </row>
    <row r="132" spans="1:4">
      <c r="A132" s="40"/>
      <c r="B132" s="1"/>
      <c r="C132" s="1"/>
      <c r="D132" s="1"/>
    </row>
    <row r="133" spans="1:4">
      <c r="A133" s="40"/>
      <c r="B133" s="1"/>
      <c r="C133" s="1"/>
      <c r="D133" s="1"/>
    </row>
    <row r="134" spans="1:4">
      <c r="A134" s="40"/>
      <c r="B134" s="1"/>
      <c r="C134" s="1"/>
      <c r="D134" s="1"/>
    </row>
    <row r="135" spans="1:4">
      <c r="A135" s="40"/>
      <c r="B135" s="1"/>
      <c r="C135" s="1"/>
      <c r="D135" s="1"/>
    </row>
    <row r="136" spans="1:4">
      <c r="A136" s="40"/>
      <c r="B136" s="1"/>
      <c r="C136" s="1"/>
      <c r="D136" s="1"/>
    </row>
    <row r="137" spans="1:4">
      <c r="A137" s="40"/>
      <c r="B137" s="1"/>
      <c r="C137" s="1"/>
      <c r="D137" s="1"/>
    </row>
    <row r="138" spans="1:4">
      <c r="A138" s="40"/>
      <c r="B138" s="1"/>
      <c r="C138" s="1"/>
      <c r="D138" s="1"/>
    </row>
    <row r="139" spans="1:4">
      <c r="A139" s="40"/>
      <c r="B139" s="1"/>
      <c r="C139" s="1"/>
      <c r="D139" s="1"/>
    </row>
    <row r="140" spans="1:4">
      <c r="A140" s="40"/>
      <c r="B140" s="1"/>
      <c r="C140" s="1"/>
      <c r="D140" s="1"/>
    </row>
    <row r="141" spans="1:4">
      <c r="A141" s="40"/>
      <c r="B141" s="1"/>
      <c r="C141" s="1"/>
      <c r="D141" s="1"/>
    </row>
    <row r="142" spans="1:4">
      <c r="A142" s="40"/>
      <c r="B142" s="1"/>
      <c r="C142" s="1"/>
      <c r="D142" s="1"/>
    </row>
    <row r="143" spans="1:4">
      <c r="A143" s="40"/>
      <c r="B143" s="1"/>
      <c r="C143" s="1"/>
      <c r="D143" s="1"/>
    </row>
    <row r="144" spans="1:4">
      <c r="A144" s="40"/>
      <c r="B144" s="1"/>
      <c r="C144" s="1"/>
      <c r="D144" s="1"/>
    </row>
    <row r="145" spans="1:4">
      <c r="A145" s="40"/>
      <c r="B145" s="1"/>
      <c r="C145" s="1"/>
      <c r="D145" s="1"/>
    </row>
    <row r="146" spans="1:4">
      <c r="A146" s="40"/>
      <c r="B146" s="1"/>
      <c r="C146" s="1"/>
      <c r="D146" s="1"/>
    </row>
    <row r="147" spans="1:4">
      <c r="A147" s="40"/>
      <c r="B147" s="1"/>
      <c r="C147" s="1"/>
      <c r="D147" s="1"/>
    </row>
    <row r="148" spans="1:4">
      <c r="A148" s="40"/>
      <c r="B148" s="1"/>
      <c r="C148" s="1"/>
      <c r="D148" s="1"/>
    </row>
    <row r="149" spans="1:4">
      <c r="A149" s="40"/>
      <c r="B149" s="1"/>
      <c r="C149" s="1"/>
      <c r="D149" s="1"/>
    </row>
    <row r="150" spans="1:4">
      <c r="A150" s="40"/>
      <c r="B150" s="1"/>
      <c r="C150" s="1"/>
      <c r="D150" s="1"/>
    </row>
    <row r="151" spans="1:4">
      <c r="A151" s="40"/>
      <c r="B151" s="1"/>
      <c r="C151" s="1"/>
      <c r="D151" s="1"/>
    </row>
    <row r="152" spans="1:4">
      <c r="A152" s="40"/>
      <c r="B152" s="1"/>
      <c r="C152" s="1"/>
      <c r="D152" s="1"/>
    </row>
    <row r="153" spans="1:4">
      <c r="A153" s="40"/>
      <c r="B153" s="1"/>
      <c r="C153" s="1"/>
      <c r="D153" s="1"/>
    </row>
    <row r="154" spans="1:4">
      <c r="A154" s="40"/>
      <c r="B154" s="1"/>
      <c r="C154" s="1"/>
      <c r="D154" s="1"/>
    </row>
    <row r="155" spans="1:4">
      <c r="A155" s="40"/>
      <c r="B155" s="1"/>
      <c r="C155" s="1"/>
      <c r="D155" s="1"/>
    </row>
    <row r="156" spans="1:4">
      <c r="A156" s="40"/>
      <c r="B156" s="1"/>
      <c r="C156" s="1"/>
      <c r="D156" s="1"/>
    </row>
    <row r="157" spans="1:4">
      <c r="A157" s="40"/>
      <c r="B157" s="1"/>
      <c r="C157" s="1"/>
      <c r="D157" s="1"/>
    </row>
    <row r="158" spans="1:4">
      <c r="A158" s="40"/>
      <c r="B158" s="1"/>
      <c r="C158" s="1"/>
      <c r="D158" s="1"/>
    </row>
    <row r="159" spans="1:4">
      <c r="A159" s="40"/>
      <c r="B159" s="1"/>
      <c r="C159" s="1"/>
      <c r="D159" s="1"/>
    </row>
    <row r="160" spans="1:4">
      <c r="A160" s="40"/>
      <c r="B160" s="1"/>
      <c r="C160" s="1"/>
      <c r="D160" s="1"/>
    </row>
    <row r="161" spans="1:4">
      <c r="A161" s="40"/>
      <c r="B161" s="1"/>
      <c r="C161" s="1"/>
      <c r="D161" s="1"/>
    </row>
    <row r="162" spans="1:4">
      <c r="A162" s="40"/>
      <c r="B162" s="1"/>
      <c r="C162" s="1"/>
      <c r="D162" s="1"/>
    </row>
    <row r="163" spans="1:4">
      <c r="A163" s="40"/>
      <c r="B163" s="1"/>
      <c r="C163" s="1"/>
      <c r="D163" s="1"/>
    </row>
    <row r="164" spans="1:4">
      <c r="A164" s="40"/>
      <c r="B164" s="1"/>
      <c r="C164" s="1"/>
      <c r="D164" s="1"/>
    </row>
    <row r="165" spans="1:4">
      <c r="A165" s="40"/>
      <c r="B165" s="1"/>
      <c r="C165" s="1"/>
      <c r="D165" s="1"/>
    </row>
    <row r="166" spans="1:4">
      <c r="A166" s="40"/>
      <c r="B166" s="1"/>
      <c r="C166" s="1"/>
      <c r="D166" s="1"/>
    </row>
    <row r="167" spans="1:4">
      <c r="A167" s="40"/>
      <c r="B167" s="1"/>
      <c r="C167" s="1"/>
      <c r="D167" s="1"/>
    </row>
    <row r="168" spans="1:4">
      <c r="A168" s="40"/>
      <c r="B168" s="1"/>
      <c r="C168" s="1"/>
      <c r="D168" s="1"/>
    </row>
    <row r="169" spans="1:4">
      <c r="A169" s="40"/>
      <c r="B169" s="1"/>
      <c r="C169" s="1"/>
      <c r="D169" s="1"/>
    </row>
    <row r="170" spans="1:4">
      <c r="A170" s="40"/>
      <c r="B170" s="1"/>
      <c r="C170" s="1"/>
      <c r="D170" s="1"/>
    </row>
    <row r="171" spans="1:4">
      <c r="A171" s="40"/>
      <c r="B171" s="1"/>
      <c r="C171" s="1"/>
      <c r="D171" s="1"/>
    </row>
    <row r="172" spans="1:4">
      <c r="A172" s="40"/>
      <c r="B172" s="1"/>
      <c r="C172" s="1"/>
      <c r="D172" s="1"/>
    </row>
    <row r="173" spans="1:4">
      <c r="A173" s="40"/>
      <c r="B173" s="1"/>
      <c r="C173" s="1"/>
      <c r="D173" s="1"/>
    </row>
    <row r="174" spans="1:4">
      <c r="A174" s="40"/>
      <c r="B174" s="1"/>
      <c r="C174" s="1"/>
      <c r="D174" s="1"/>
    </row>
    <row r="175" spans="1:4">
      <c r="A175" s="40"/>
      <c r="B175" s="1"/>
      <c r="C175" s="1"/>
      <c r="D175" s="1"/>
    </row>
    <row r="176" spans="1:4">
      <c r="A176" s="40"/>
      <c r="B176" s="1"/>
      <c r="C176" s="1"/>
      <c r="D176" s="1"/>
    </row>
    <row r="177" spans="1:4">
      <c r="A177" s="40"/>
      <c r="B177" s="1"/>
      <c r="C177" s="1"/>
      <c r="D177" s="1"/>
    </row>
    <row r="178" spans="1:4">
      <c r="A178" s="40"/>
      <c r="B178" s="1"/>
      <c r="C178" s="1"/>
      <c r="D178" s="1"/>
    </row>
    <row r="179" spans="1:4">
      <c r="A179" s="40"/>
      <c r="B179" s="1"/>
      <c r="C179" s="1"/>
      <c r="D179" s="1"/>
    </row>
    <row r="180" spans="1:4">
      <c r="A180" s="40"/>
      <c r="B180" s="1"/>
      <c r="C180" s="1"/>
      <c r="D180" s="1"/>
    </row>
    <row r="181" spans="1:4">
      <c r="A181" s="40"/>
      <c r="B181" s="1"/>
      <c r="C181" s="1"/>
      <c r="D181" s="1"/>
    </row>
    <row r="182" spans="1:4">
      <c r="A182" s="40"/>
      <c r="B182" s="1"/>
      <c r="C182" s="1"/>
      <c r="D182" s="1"/>
    </row>
    <row r="183" spans="1:4">
      <c r="A183" s="40"/>
      <c r="B183" s="1"/>
      <c r="C183" s="1"/>
      <c r="D183" s="1"/>
    </row>
    <row r="184" spans="1:4">
      <c r="A184" s="40"/>
      <c r="B184" s="1"/>
      <c r="C184" s="1"/>
      <c r="D184" s="1"/>
    </row>
    <row r="185" spans="1:4">
      <c r="A185" s="40"/>
      <c r="B185" s="1"/>
      <c r="C185" s="1"/>
      <c r="D185" s="1"/>
    </row>
    <row r="186" spans="1:4">
      <c r="A186" s="40"/>
      <c r="B186" s="1"/>
      <c r="C186" s="1"/>
      <c r="D186" s="1"/>
    </row>
    <row r="187" spans="1:4">
      <c r="A187" s="40"/>
      <c r="B187" s="1"/>
      <c r="C187" s="1"/>
      <c r="D187" s="1"/>
    </row>
    <row r="188" spans="1:4">
      <c r="A188" s="40"/>
      <c r="B188" s="1"/>
      <c r="C188" s="1"/>
      <c r="D188" s="1"/>
    </row>
    <row r="189" spans="1:4">
      <c r="A189" s="40"/>
      <c r="B189" s="1"/>
      <c r="C189" s="1"/>
      <c r="D189" s="1"/>
    </row>
    <row r="190" spans="1:4">
      <c r="A190" s="40"/>
      <c r="B190" s="1"/>
      <c r="C190" s="1"/>
      <c r="D190" s="1"/>
    </row>
    <row r="191" spans="1:4">
      <c r="A191" s="40"/>
      <c r="B191" s="1"/>
      <c r="C191" s="1"/>
      <c r="D191" s="1"/>
    </row>
    <row r="192" spans="1:4">
      <c r="A192" s="40"/>
      <c r="B192" s="1"/>
      <c r="C192" s="1"/>
      <c r="D192" s="1"/>
    </row>
    <row r="193" spans="1:4">
      <c r="A193" s="40"/>
      <c r="B193" s="1"/>
      <c r="C193" s="1"/>
      <c r="D193" s="1"/>
    </row>
    <row r="194" spans="1:4">
      <c r="A194" s="40"/>
      <c r="B194" s="1"/>
      <c r="C194" s="1"/>
      <c r="D194" s="1"/>
    </row>
    <row r="195" spans="1:4">
      <c r="A195" s="40"/>
      <c r="B195" s="1"/>
      <c r="C195" s="1"/>
      <c r="D195" s="1"/>
    </row>
    <row r="196" spans="1:4">
      <c r="A196" s="40"/>
      <c r="B196" s="1"/>
      <c r="C196" s="1"/>
      <c r="D196" s="1"/>
    </row>
    <row r="197" spans="1:4">
      <c r="A197" s="40"/>
      <c r="B197" s="1"/>
      <c r="C197" s="1"/>
      <c r="D197" s="1"/>
    </row>
    <row r="198" spans="1:4">
      <c r="A198" s="40"/>
      <c r="B198" s="1"/>
      <c r="C198" s="1"/>
      <c r="D198" s="1"/>
    </row>
    <row r="199" spans="1:4">
      <c r="A199" s="40"/>
      <c r="B199" s="1"/>
      <c r="C199" s="1"/>
      <c r="D199" s="1"/>
    </row>
    <row r="200" spans="1:4">
      <c r="A200" s="40"/>
      <c r="B200" s="1"/>
      <c r="C200" s="1"/>
      <c r="D200" s="1"/>
    </row>
    <row r="201" spans="1:4">
      <c r="A201" s="40"/>
      <c r="B201" s="1"/>
      <c r="C201" s="1"/>
      <c r="D201" s="1"/>
    </row>
  </sheetData>
  <pageMargins left="0.7" right="0.7" top="0.75" bottom="0.75" header="0.3" footer="0.3"/>
  <pageSetup orientation="portrait"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85013-EA64-4CB9-8D39-1D1FBA0DFE09}">
  <dimension ref="A1:K111"/>
  <sheetViews>
    <sheetView workbookViewId="0">
      <pane ySplit="1" topLeftCell="A2" activePane="bottomLeft" state="frozen"/>
      <selection pane="bottomLeft" activeCell="K9" sqref="K9"/>
    </sheetView>
  </sheetViews>
  <sheetFormatPr defaultRowHeight="15"/>
  <cols>
    <col min="1" max="1" width="14.85546875" style="90" bestFit="1" customWidth="1"/>
    <col min="2" max="2" width="18" style="90" bestFit="1" customWidth="1"/>
    <col min="3" max="3" width="38.7109375" style="3" bestFit="1" customWidth="1"/>
    <col min="4" max="4" width="28.140625" style="3" bestFit="1" customWidth="1"/>
    <col min="5" max="5" width="12.85546875" style="3" customWidth="1"/>
    <col min="6" max="6" width="11.7109375" style="3" bestFit="1" customWidth="1"/>
    <col min="7" max="7" width="12.85546875" style="3" customWidth="1"/>
    <col min="8" max="8" width="10.7109375" style="3" customWidth="1"/>
    <col min="9" max="9" width="8.85546875" style="3" bestFit="1" customWidth="1"/>
    <col min="10" max="11" width="10.42578125" style="3" customWidth="1"/>
    <col min="12" max="16384" width="9.140625" style="41"/>
  </cols>
  <sheetData>
    <row r="1" spans="1:11" s="136" customFormat="1" ht="30">
      <c r="A1" s="112" t="s">
        <v>373</v>
      </c>
      <c r="B1" s="112" t="s">
        <v>372</v>
      </c>
      <c r="C1" s="112" t="s">
        <v>371</v>
      </c>
      <c r="D1" s="112" t="s">
        <v>370</v>
      </c>
      <c r="E1" s="112" t="s">
        <v>383</v>
      </c>
      <c r="F1" s="112" t="s">
        <v>382</v>
      </c>
      <c r="G1" s="112" t="s">
        <v>386</v>
      </c>
      <c r="H1" s="112" t="s">
        <v>384</v>
      </c>
      <c r="I1" s="112" t="s">
        <v>385</v>
      </c>
      <c r="J1" s="112" t="s">
        <v>374</v>
      </c>
      <c r="K1" s="112"/>
    </row>
    <row r="2" spans="1:11">
      <c r="A2" s="40" t="s">
        <v>1</v>
      </c>
      <c r="B2" s="88" t="s">
        <v>94</v>
      </c>
      <c r="C2" s="88" t="s">
        <v>266</v>
      </c>
      <c r="D2" s="88" t="s">
        <v>267</v>
      </c>
      <c r="E2" s="41">
        <f>INDEX('Domain Weights'!$I$6:$I$10,MATCH(B2,'Domain Weights'!$G$6:$G$10,0),1)</f>
        <v>9</v>
      </c>
      <c r="F2" s="41">
        <f>INDEX('Domain Weights'!$D$3:$D$36,MATCH(C2,'Domain Weights'!$C$3:$C$36,0),1)</f>
        <v>14</v>
      </c>
      <c r="G2" s="143">
        <v>100</v>
      </c>
      <c r="H2" s="137">
        <f>G2*F2/100</f>
        <v>14</v>
      </c>
      <c r="I2" s="137">
        <f>G2*(F2/100)*(E2/100)</f>
        <v>1.26</v>
      </c>
      <c r="J2" s="137">
        <f>IF(_xlfn.MAXIFS(G:G,C:C,C2)=G2,1,0)*I2</f>
        <v>1.26</v>
      </c>
      <c r="K2" s="41"/>
    </row>
    <row r="3" spans="1:11">
      <c r="A3" s="40" t="s">
        <v>1</v>
      </c>
      <c r="B3" s="88" t="s">
        <v>94</v>
      </c>
      <c r="C3" s="88" t="s">
        <v>266</v>
      </c>
      <c r="D3" s="88" t="s">
        <v>268</v>
      </c>
      <c r="E3" s="41">
        <f>INDEX('Domain Weights'!$I$6:$I$10,MATCH(B3,'Domain Weights'!$G$6:$G$10,0),1)</f>
        <v>9</v>
      </c>
      <c r="F3" s="41">
        <f>INDEX('Domain Weights'!$D$3:$D$36,MATCH(C3,'Domain Weights'!$C$3:$C$36,0),1)</f>
        <v>14</v>
      </c>
      <c r="G3" s="143">
        <v>41</v>
      </c>
      <c r="H3" s="137">
        <f t="shared" ref="H3:H66" si="0">G3*F3/100</f>
        <v>5.74</v>
      </c>
      <c r="I3" s="137">
        <f t="shared" ref="I3:I66" si="1">G3*(F3/100)*(E3/100)</f>
        <v>0.51659999999999995</v>
      </c>
      <c r="J3" s="137">
        <f t="shared" ref="J3:J66" si="2">IF(_xlfn.MAXIFS(G:G,C:C,C3)=G3,1,0)*I3</f>
        <v>0</v>
      </c>
      <c r="K3" s="88"/>
    </row>
    <row r="4" spans="1:11">
      <c r="A4" s="40" t="s">
        <v>1</v>
      </c>
      <c r="B4" s="88" t="s">
        <v>94</v>
      </c>
      <c r="C4" s="88" t="s">
        <v>266</v>
      </c>
      <c r="D4" s="88" t="s">
        <v>269</v>
      </c>
      <c r="E4" s="41">
        <f>INDEX('Domain Weights'!$I$6:$I$10,MATCH(B4,'Domain Weights'!$G$6:$G$10,0),1)</f>
        <v>9</v>
      </c>
      <c r="F4" s="41">
        <f>INDEX('Domain Weights'!$D$3:$D$36,MATCH(C4,'Domain Weights'!$C$3:$C$36,0),1)</f>
        <v>14</v>
      </c>
      <c r="G4" s="143">
        <v>32</v>
      </c>
      <c r="H4" s="137">
        <f t="shared" si="0"/>
        <v>4.4800000000000004</v>
      </c>
      <c r="I4" s="137">
        <f t="shared" si="1"/>
        <v>0.4032</v>
      </c>
      <c r="J4" s="137">
        <f t="shared" si="2"/>
        <v>0</v>
      </c>
      <c r="K4" s="88"/>
    </row>
    <row r="5" spans="1:11">
      <c r="A5" s="40" t="s">
        <v>1</v>
      </c>
      <c r="B5" s="88" t="s">
        <v>94</v>
      </c>
      <c r="C5" s="88" t="s">
        <v>266</v>
      </c>
      <c r="D5" s="88" t="s">
        <v>270</v>
      </c>
      <c r="E5" s="41">
        <f>INDEX('Domain Weights'!$I$6:$I$10,MATCH(B5,'Domain Weights'!$G$6:$G$10,0),1)</f>
        <v>9</v>
      </c>
      <c r="F5" s="41">
        <f>INDEX('Domain Weights'!$D$3:$D$36,MATCH(C5,'Domain Weights'!$C$3:$C$36,0),1)</f>
        <v>14</v>
      </c>
      <c r="G5" s="143">
        <v>18</v>
      </c>
      <c r="H5" s="137">
        <f t="shared" si="0"/>
        <v>2.52</v>
      </c>
      <c r="I5" s="137">
        <f t="shared" si="1"/>
        <v>0.22680000000000003</v>
      </c>
      <c r="J5" s="137">
        <f t="shared" si="2"/>
        <v>0</v>
      </c>
      <c r="K5" s="88"/>
    </row>
    <row r="6" spans="1:11">
      <c r="A6" s="40" t="s">
        <v>1</v>
      </c>
      <c r="B6" s="88" t="s">
        <v>94</v>
      </c>
      <c r="C6" s="88" t="s">
        <v>266</v>
      </c>
      <c r="D6" s="88" t="s">
        <v>10</v>
      </c>
      <c r="E6" s="41">
        <f>INDEX('Domain Weights'!$I$6:$I$10,MATCH(B6,'Domain Weights'!$G$6:$G$10,0),1)</f>
        <v>9</v>
      </c>
      <c r="F6" s="41">
        <f>INDEX('Domain Weights'!$D$3:$D$36,MATCH(C6,'Domain Weights'!$C$3:$C$36,0),1)</f>
        <v>14</v>
      </c>
      <c r="G6" s="143">
        <v>0</v>
      </c>
      <c r="H6" s="137">
        <f t="shared" si="0"/>
        <v>0</v>
      </c>
      <c r="I6" s="137">
        <f t="shared" si="1"/>
        <v>0</v>
      </c>
      <c r="J6" s="137">
        <f t="shared" si="2"/>
        <v>0</v>
      </c>
      <c r="K6" s="88"/>
    </row>
    <row r="7" spans="1:11">
      <c r="A7" s="40" t="s">
        <v>1</v>
      </c>
      <c r="B7" s="88" t="s">
        <v>94</v>
      </c>
      <c r="C7" s="88" t="s">
        <v>271</v>
      </c>
      <c r="D7" s="88" t="s">
        <v>267</v>
      </c>
      <c r="E7" s="41">
        <f>INDEX('Domain Weights'!$I$6:$I$10,MATCH(B7,'Domain Weights'!$G$6:$G$10,0),1)</f>
        <v>9</v>
      </c>
      <c r="F7" s="41">
        <f>INDEX('Domain Weights'!$D$3:$D$36,MATCH(C7,'Domain Weights'!$C$3:$C$36,0),1)</f>
        <v>8</v>
      </c>
      <c r="G7" s="143">
        <v>100</v>
      </c>
      <c r="H7" s="137">
        <f t="shared" si="0"/>
        <v>8</v>
      </c>
      <c r="I7" s="137">
        <f t="shared" si="1"/>
        <v>0.72</v>
      </c>
      <c r="J7" s="137">
        <f t="shared" si="2"/>
        <v>0.72</v>
      </c>
      <c r="K7" s="88"/>
    </row>
    <row r="8" spans="1:11">
      <c r="A8" s="40" t="s">
        <v>1</v>
      </c>
      <c r="B8" s="88" t="s">
        <v>94</v>
      </c>
      <c r="C8" s="88" t="s">
        <v>271</v>
      </c>
      <c r="D8" s="88" t="s">
        <v>268</v>
      </c>
      <c r="E8" s="41">
        <f>INDEX('Domain Weights'!$I$6:$I$10,MATCH(B8,'Domain Weights'!$G$6:$G$10,0),1)</f>
        <v>9</v>
      </c>
      <c r="F8" s="41">
        <f>INDEX('Domain Weights'!$D$3:$D$36,MATCH(C8,'Domain Weights'!$C$3:$C$36,0),1)</f>
        <v>8</v>
      </c>
      <c r="G8" s="143">
        <v>38</v>
      </c>
      <c r="H8" s="137">
        <f t="shared" si="0"/>
        <v>3.04</v>
      </c>
      <c r="I8" s="137">
        <f t="shared" si="1"/>
        <v>0.27360000000000001</v>
      </c>
      <c r="J8" s="137">
        <f t="shared" si="2"/>
        <v>0</v>
      </c>
      <c r="K8" s="88"/>
    </row>
    <row r="9" spans="1:11">
      <c r="A9" s="40" t="s">
        <v>1</v>
      </c>
      <c r="B9" s="88" t="s">
        <v>94</v>
      </c>
      <c r="C9" s="88" t="s">
        <v>271</v>
      </c>
      <c r="D9" s="88" t="s">
        <v>269</v>
      </c>
      <c r="E9" s="41">
        <f>INDEX('Domain Weights'!$I$6:$I$10,MATCH(B9,'Domain Weights'!$G$6:$G$10,0),1)</f>
        <v>9</v>
      </c>
      <c r="F9" s="41">
        <f>INDEX('Domain Weights'!$D$3:$D$36,MATCH(C9,'Domain Weights'!$C$3:$C$36,0),1)</f>
        <v>8</v>
      </c>
      <c r="G9" s="143">
        <v>23</v>
      </c>
      <c r="H9" s="137">
        <f t="shared" si="0"/>
        <v>1.84</v>
      </c>
      <c r="I9" s="137">
        <f t="shared" si="1"/>
        <v>0.1656</v>
      </c>
      <c r="J9" s="137">
        <f t="shared" si="2"/>
        <v>0</v>
      </c>
      <c r="K9" s="88"/>
    </row>
    <row r="10" spans="1:11">
      <c r="A10" s="40" t="s">
        <v>1</v>
      </c>
      <c r="B10" s="88" t="s">
        <v>94</v>
      </c>
      <c r="C10" s="88" t="s">
        <v>271</v>
      </c>
      <c r="D10" s="88" t="s">
        <v>270</v>
      </c>
      <c r="E10" s="41">
        <f>INDEX('Domain Weights'!$I$6:$I$10,MATCH(B10,'Domain Weights'!$G$6:$G$10,0),1)</f>
        <v>9</v>
      </c>
      <c r="F10" s="41">
        <f>INDEX('Domain Weights'!$D$3:$D$36,MATCH(C10,'Domain Weights'!$C$3:$C$36,0),1)</f>
        <v>8</v>
      </c>
      <c r="G10" s="143">
        <v>15</v>
      </c>
      <c r="H10" s="137">
        <f t="shared" si="0"/>
        <v>1.2</v>
      </c>
      <c r="I10" s="137">
        <f t="shared" si="1"/>
        <v>0.108</v>
      </c>
      <c r="J10" s="137">
        <f t="shared" si="2"/>
        <v>0</v>
      </c>
      <c r="K10" s="88"/>
    </row>
    <row r="11" spans="1:11">
      <c r="A11" s="40" t="s">
        <v>1</v>
      </c>
      <c r="B11" s="88" t="s">
        <v>94</v>
      </c>
      <c r="C11" s="88" t="s">
        <v>271</v>
      </c>
      <c r="D11" s="88" t="s">
        <v>10</v>
      </c>
      <c r="E11" s="41">
        <f>INDEX('Domain Weights'!$I$6:$I$10,MATCH(B11,'Domain Weights'!$G$6:$G$10,0),1)</f>
        <v>9</v>
      </c>
      <c r="F11" s="41">
        <f>INDEX('Domain Weights'!$D$3:$D$36,MATCH(C11,'Domain Weights'!$C$3:$C$36,0),1)</f>
        <v>8</v>
      </c>
      <c r="G11" s="143">
        <v>0</v>
      </c>
      <c r="H11" s="137">
        <f t="shared" si="0"/>
        <v>0</v>
      </c>
      <c r="I11" s="137">
        <f t="shared" si="1"/>
        <v>0</v>
      </c>
      <c r="J11" s="137">
        <f t="shared" si="2"/>
        <v>0</v>
      </c>
      <c r="K11" s="88"/>
    </row>
    <row r="12" spans="1:11">
      <c r="A12" s="40" t="s">
        <v>1</v>
      </c>
      <c r="B12" s="88" t="s">
        <v>94</v>
      </c>
      <c r="C12" s="88" t="s">
        <v>272</v>
      </c>
      <c r="D12" s="88" t="s">
        <v>273</v>
      </c>
      <c r="E12" s="41">
        <f>INDEX('Domain Weights'!$I$6:$I$10,MATCH(B12,'Domain Weights'!$G$6:$G$10,0),1)</f>
        <v>9</v>
      </c>
      <c r="F12" s="41">
        <f>INDEX('Domain Weights'!$D$3:$D$36,MATCH(C12,'Domain Weights'!$C$3:$C$36,0),1)</f>
        <v>12</v>
      </c>
      <c r="G12" s="143">
        <v>100</v>
      </c>
      <c r="H12" s="137">
        <f t="shared" si="0"/>
        <v>12</v>
      </c>
      <c r="I12" s="137">
        <f t="shared" si="1"/>
        <v>1.08</v>
      </c>
      <c r="J12" s="137">
        <f t="shared" si="2"/>
        <v>1.08</v>
      </c>
      <c r="K12" s="88"/>
    </row>
    <row r="13" spans="1:11">
      <c r="A13" s="40" t="s">
        <v>1</v>
      </c>
      <c r="B13" s="88" t="s">
        <v>94</v>
      </c>
      <c r="C13" s="88" t="s">
        <v>272</v>
      </c>
      <c r="D13" s="88" t="s">
        <v>274</v>
      </c>
      <c r="E13" s="41">
        <f>INDEX('Domain Weights'!$I$6:$I$10,MATCH(B13,'Domain Weights'!$G$6:$G$10,0),1)</f>
        <v>9</v>
      </c>
      <c r="F13" s="41">
        <f>INDEX('Domain Weights'!$D$3:$D$36,MATCH(C13,'Domain Weights'!$C$3:$C$36,0),1)</f>
        <v>12</v>
      </c>
      <c r="G13" s="143">
        <v>79</v>
      </c>
      <c r="H13" s="137">
        <f t="shared" si="0"/>
        <v>9.48</v>
      </c>
      <c r="I13" s="137">
        <f t="shared" si="1"/>
        <v>0.85319999999999996</v>
      </c>
      <c r="J13" s="137">
        <f t="shared" si="2"/>
        <v>0</v>
      </c>
      <c r="K13" s="88"/>
    </row>
    <row r="14" spans="1:11">
      <c r="A14" s="40" t="s">
        <v>1</v>
      </c>
      <c r="B14" s="88" t="s">
        <v>94</v>
      </c>
      <c r="C14" s="88" t="s">
        <v>272</v>
      </c>
      <c r="D14" s="88" t="s">
        <v>275</v>
      </c>
      <c r="E14" s="41">
        <f>INDEX('Domain Weights'!$I$6:$I$10,MATCH(B14,'Domain Weights'!$G$6:$G$10,0),1)</f>
        <v>9</v>
      </c>
      <c r="F14" s="41">
        <f>INDEX('Domain Weights'!$D$3:$D$36,MATCH(C14,'Domain Weights'!$C$3:$C$36,0),1)</f>
        <v>12</v>
      </c>
      <c r="G14" s="143">
        <v>58</v>
      </c>
      <c r="H14" s="137">
        <f t="shared" si="0"/>
        <v>6.96</v>
      </c>
      <c r="I14" s="137">
        <f t="shared" si="1"/>
        <v>0.62639999999999996</v>
      </c>
      <c r="J14" s="137">
        <f t="shared" si="2"/>
        <v>0</v>
      </c>
      <c r="K14" s="88"/>
    </row>
    <row r="15" spans="1:11">
      <c r="A15" s="40" t="s">
        <v>1</v>
      </c>
      <c r="B15" s="88" t="s">
        <v>94</v>
      </c>
      <c r="C15" s="88" t="s">
        <v>272</v>
      </c>
      <c r="D15" s="88" t="s">
        <v>276</v>
      </c>
      <c r="E15" s="41">
        <f>INDEX('Domain Weights'!$I$6:$I$10,MATCH(B15,'Domain Weights'!$G$6:$G$10,0),1)</f>
        <v>9</v>
      </c>
      <c r="F15" s="41">
        <f>INDEX('Domain Weights'!$D$3:$D$36,MATCH(C15,'Domain Weights'!$C$3:$C$36,0),1)</f>
        <v>12</v>
      </c>
      <c r="G15" s="143">
        <v>47</v>
      </c>
      <c r="H15" s="137">
        <f t="shared" si="0"/>
        <v>5.64</v>
      </c>
      <c r="I15" s="137">
        <f t="shared" si="1"/>
        <v>0.50759999999999994</v>
      </c>
      <c r="J15" s="137">
        <f t="shared" si="2"/>
        <v>0</v>
      </c>
      <c r="K15" s="88"/>
    </row>
    <row r="16" spans="1:11">
      <c r="A16" s="40" t="s">
        <v>1</v>
      </c>
      <c r="B16" s="88" t="s">
        <v>94</v>
      </c>
      <c r="C16" s="88" t="s">
        <v>272</v>
      </c>
      <c r="D16" s="88" t="s">
        <v>10</v>
      </c>
      <c r="E16" s="41">
        <f>INDEX('Domain Weights'!$I$6:$I$10,MATCH(B16,'Domain Weights'!$G$6:$G$10,0),1)</f>
        <v>9</v>
      </c>
      <c r="F16" s="41">
        <f>INDEX('Domain Weights'!$D$3:$D$36,MATCH(C16,'Domain Weights'!$C$3:$C$36,0),1)</f>
        <v>12</v>
      </c>
      <c r="G16" s="143">
        <v>0</v>
      </c>
      <c r="H16" s="137">
        <f t="shared" si="0"/>
        <v>0</v>
      </c>
      <c r="I16" s="137">
        <f t="shared" si="1"/>
        <v>0</v>
      </c>
      <c r="J16" s="137">
        <f t="shared" si="2"/>
        <v>0</v>
      </c>
      <c r="K16" s="88"/>
    </row>
    <row r="17" spans="1:11">
      <c r="A17" s="40" t="s">
        <v>1</v>
      </c>
      <c r="B17" s="88" t="s">
        <v>94</v>
      </c>
      <c r="C17" s="88" t="s">
        <v>277</v>
      </c>
      <c r="D17" s="88" t="s">
        <v>278</v>
      </c>
      <c r="E17" s="41">
        <f>INDEX('Domain Weights'!$I$6:$I$10,MATCH(B17,'Domain Weights'!$G$6:$G$10,0),1)</f>
        <v>9</v>
      </c>
      <c r="F17" s="41">
        <f>INDEX('Domain Weights'!$D$3:$D$36,MATCH(C17,'Domain Weights'!$C$3:$C$36,0),1)</f>
        <v>7</v>
      </c>
      <c r="G17" s="143">
        <v>100</v>
      </c>
      <c r="H17" s="137">
        <f t="shared" si="0"/>
        <v>7</v>
      </c>
      <c r="I17" s="137">
        <f t="shared" si="1"/>
        <v>0.63</v>
      </c>
      <c r="J17" s="137">
        <f t="shared" si="2"/>
        <v>0.63</v>
      </c>
      <c r="K17" s="88"/>
    </row>
    <row r="18" spans="1:11">
      <c r="A18" s="40" t="s">
        <v>1</v>
      </c>
      <c r="B18" s="88" t="s">
        <v>94</v>
      </c>
      <c r="C18" s="88" t="s">
        <v>277</v>
      </c>
      <c r="D18" s="88" t="s">
        <v>279</v>
      </c>
      <c r="E18" s="41">
        <f>INDEX('Domain Weights'!$I$6:$I$10,MATCH(B18,'Domain Weights'!$G$6:$G$10,0),1)</f>
        <v>9</v>
      </c>
      <c r="F18" s="41">
        <f>INDEX('Domain Weights'!$D$3:$D$36,MATCH(C18,'Domain Weights'!$C$3:$C$36,0),1)</f>
        <v>7</v>
      </c>
      <c r="G18" s="143">
        <v>82</v>
      </c>
      <c r="H18" s="137">
        <f t="shared" si="0"/>
        <v>5.74</v>
      </c>
      <c r="I18" s="137">
        <f t="shared" si="1"/>
        <v>0.51659999999999995</v>
      </c>
      <c r="J18" s="137">
        <f t="shared" si="2"/>
        <v>0</v>
      </c>
      <c r="K18" s="88"/>
    </row>
    <row r="19" spans="1:11">
      <c r="A19" s="40" t="s">
        <v>1</v>
      </c>
      <c r="B19" s="88" t="s">
        <v>94</v>
      </c>
      <c r="C19" s="88" t="s">
        <v>277</v>
      </c>
      <c r="D19" s="88" t="s">
        <v>280</v>
      </c>
      <c r="E19" s="41">
        <f>INDEX('Domain Weights'!$I$6:$I$10,MATCH(B19,'Domain Weights'!$G$6:$G$10,0),1)</f>
        <v>9</v>
      </c>
      <c r="F19" s="41">
        <f>INDEX('Domain Weights'!$D$3:$D$36,MATCH(C19,'Domain Weights'!$C$3:$C$36,0),1)</f>
        <v>7</v>
      </c>
      <c r="G19" s="143">
        <v>36</v>
      </c>
      <c r="H19" s="137">
        <f t="shared" si="0"/>
        <v>2.52</v>
      </c>
      <c r="I19" s="137">
        <f t="shared" si="1"/>
        <v>0.22680000000000003</v>
      </c>
      <c r="J19" s="137">
        <f t="shared" si="2"/>
        <v>0</v>
      </c>
      <c r="K19" s="88"/>
    </row>
    <row r="20" spans="1:11">
      <c r="A20" s="40" t="s">
        <v>1</v>
      </c>
      <c r="B20" s="88" t="s">
        <v>94</v>
      </c>
      <c r="C20" s="88" t="s">
        <v>277</v>
      </c>
      <c r="D20" s="88" t="s">
        <v>281</v>
      </c>
      <c r="E20" s="41">
        <f>INDEX('Domain Weights'!$I$6:$I$10,MATCH(B20,'Domain Weights'!$G$6:$G$10,0),1)</f>
        <v>9</v>
      </c>
      <c r="F20" s="41">
        <f>INDEX('Domain Weights'!$D$3:$D$36,MATCH(C20,'Domain Weights'!$C$3:$C$36,0),1)</f>
        <v>7</v>
      </c>
      <c r="G20" s="143">
        <v>18</v>
      </c>
      <c r="H20" s="137">
        <f t="shared" si="0"/>
        <v>1.26</v>
      </c>
      <c r="I20" s="137">
        <f t="shared" si="1"/>
        <v>0.11340000000000001</v>
      </c>
      <c r="J20" s="137">
        <f t="shared" si="2"/>
        <v>0</v>
      </c>
      <c r="K20" s="88"/>
    </row>
    <row r="21" spans="1:11">
      <c r="A21" s="40" t="s">
        <v>1</v>
      </c>
      <c r="B21" s="88" t="s">
        <v>94</v>
      </c>
      <c r="C21" s="88" t="s">
        <v>277</v>
      </c>
      <c r="D21" s="88" t="s">
        <v>282</v>
      </c>
      <c r="E21" s="41">
        <f>INDEX('Domain Weights'!$I$6:$I$10,MATCH(B21,'Domain Weights'!$G$6:$G$10,0),1)</f>
        <v>9</v>
      </c>
      <c r="F21" s="41">
        <f>INDEX('Domain Weights'!$D$3:$D$36,MATCH(C21,'Domain Weights'!$C$3:$C$36,0),1)</f>
        <v>7</v>
      </c>
      <c r="G21" s="143">
        <v>0</v>
      </c>
      <c r="H21" s="137">
        <f t="shared" si="0"/>
        <v>0</v>
      </c>
      <c r="I21" s="137">
        <f t="shared" si="1"/>
        <v>0</v>
      </c>
      <c r="J21" s="137">
        <f t="shared" si="2"/>
        <v>0</v>
      </c>
      <c r="K21" s="88"/>
    </row>
    <row r="22" spans="1:11">
      <c r="A22" s="40" t="s">
        <v>1</v>
      </c>
      <c r="B22" s="88" t="s">
        <v>94</v>
      </c>
      <c r="C22" s="88" t="s">
        <v>283</v>
      </c>
      <c r="D22" s="88" t="s">
        <v>267</v>
      </c>
      <c r="E22" s="41">
        <f>INDEX('Domain Weights'!$I$6:$I$10,MATCH(B22,'Domain Weights'!$G$6:$G$10,0),1)</f>
        <v>9</v>
      </c>
      <c r="F22" s="41">
        <f>INDEX('Domain Weights'!$D$3:$D$36,MATCH(C22,'Domain Weights'!$C$3:$C$36,0),1)</f>
        <v>6</v>
      </c>
      <c r="G22" s="143">
        <v>100</v>
      </c>
      <c r="H22" s="137">
        <f t="shared" si="0"/>
        <v>6</v>
      </c>
      <c r="I22" s="137">
        <f t="shared" si="1"/>
        <v>0.54</v>
      </c>
      <c r="J22" s="137">
        <f t="shared" si="2"/>
        <v>0.54</v>
      </c>
      <c r="K22" s="88"/>
    </row>
    <row r="23" spans="1:11">
      <c r="A23" s="40" t="s">
        <v>1</v>
      </c>
      <c r="B23" s="88" t="s">
        <v>94</v>
      </c>
      <c r="C23" s="88" t="s">
        <v>283</v>
      </c>
      <c r="D23" s="88" t="s">
        <v>284</v>
      </c>
      <c r="E23" s="41">
        <f>INDEX('Domain Weights'!$I$6:$I$10,MATCH(B23,'Domain Weights'!$G$6:$G$10,0),1)</f>
        <v>9</v>
      </c>
      <c r="F23" s="41">
        <f>INDEX('Domain Weights'!$D$3:$D$36,MATCH(C23,'Domain Weights'!$C$3:$C$36,0),1)</f>
        <v>6</v>
      </c>
      <c r="G23" s="143">
        <v>44</v>
      </c>
      <c r="H23" s="137">
        <f t="shared" si="0"/>
        <v>2.64</v>
      </c>
      <c r="I23" s="137">
        <f t="shared" si="1"/>
        <v>0.23759999999999995</v>
      </c>
      <c r="J23" s="137">
        <f t="shared" si="2"/>
        <v>0</v>
      </c>
      <c r="K23" s="88"/>
    </row>
    <row r="24" spans="1:11">
      <c r="A24" s="40" t="s">
        <v>1</v>
      </c>
      <c r="B24" s="88" t="s">
        <v>94</v>
      </c>
      <c r="C24" s="88" t="s">
        <v>283</v>
      </c>
      <c r="D24" s="88" t="s">
        <v>10</v>
      </c>
      <c r="E24" s="41">
        <f>INDEX('Domain Weights'!$I$6:$I$10,MATCH(B24,'Domain Weights'!$G$6:$G$10,0),1)</f>
        <v>9</v>
      </c>
      <c r="F24" s="41">
        <f>INDEX('Domain Weights'!$D$3:$D$36,MATCH(C24,'Domain Weights'!$C$3:$C$36,0),1)</f>
        <v>6</v>
      </c>
      <c r="G24" s="143">
        <v>0</v>
      </c>
      <c r="H24" s="137">
        <f t="shared" si="0"/>
        <v>0</v>
      </c>
      <c r="I24" s="137">
        <f t="shared" si="1"/>
        <v>0</v>
      </c>
      <c r="J24" s="137">
        <f t="shared" si="2"/>
        <v>0</v>
      </c>
      <c r="K24" s="88"/>
    </row>
    <row r="25" spans="1:11">
      <c r="A25" s="40" t="s">
        <v>1</v>
      </c>
      <c r="B25" s="88" t="s">
        <v>94</v>
      </c>
      <c r="C25" s="88" t="s">
        <v>285</v>
      </c>
      <c r="D25" s="88" t="s">
        <v>267</v>
      </c>
      <c r="E25" s="41">
        <f>INDEX('Domain Weights'!$I$6:$I$10,MATCH(B25,'Domain Weights'!$G$6:$G$10,0),1)</f>
        <v>9</v>
      </c>
      <c r="F25" s="41">
        <f>INDEX('Domain Weights'!$D$3:$D$36,MATCH(C25,'Domain Weights'!$C$3:$C$36,0),1)</f>
        <v>11</v>
      </c>
      <c r="G25" s="143">
        <v>100</v>
      </c>
      <c r="H25" s="137">
        <f t="shared" si="0"/>
        <v>11</v>
      </c>
      <c r="I25" s="137">
        <f t="shared" si="1"/>
        <v>0.99</v>
      </c>
      <c r="J25" s="137">
        <f t="shared" si="2"/>
        <v>0.99</v>
      </c>
      <c r="K25" s="88"/>
    </row>
    <row r="26" spans="1:11">
      <c r="A26" s="40" t="s">
        <v>1</v>
      </c>
      <c r="B26" s="88" t="s">
        <v>94</v>
      </c>
      <c r="C26" s="88" t="s">
        <v>285</v>
      </c>
      <c r="D26" s="88" t="s">
        <v>284</v>
      </c>
      <c r="E26" s="41">
        <f>INDEX('Domain Weights'!$I$6:$I$10,MATCH(B26,'Domain Weights'!$G$6:$G$10,0),1)</f>
        <v>9</v>
      </c>
      <c r="F26" s="41">
        <f>INDEX('Domain Weights'!$D$3:$D$36,MATCH(C26,'Domain Weights'!$C$3:$C$36,0),1)</f>
        <v>11</v>
      </c>
      <c r="G26" s="143">
        <v>41</v>
      </c>
      <c r="H26" s="137">
        <f t="shared" si="0"/>
        <v>4.51</v>
      </c>
      <c r="I26" s="137">
        <f t="shared" si="1"/>
        <v>0.40589999999999998</v>
      </c>
      <c r="J26" s="137">
        <f t="shared" si="2"/>
        <v>0</v>
      </c>
      <c r="K26" s="88"/>
    </row>
    <row r="27" spans="1:11">
      <c r="A27" s="40" t="s">
        <v>1</v>
      </c>
      <c r="B27" s="88" t="s">
        <v>94</v>
      </c>
      <c r="C27" s="88" t="s">
        <v>285</v>
      </c>
      <c r="D27" s="88" t="s">
        <v>10</v>
      </c>
      <c r="E27" s="41">
        <f>INDEX('Domain Weights'!$I$6:$I$10,MATCH(B27,'Domain Weights'!$G$6:$G$10,0),1)</f>
        <v>9</v>
      </c>
      <c r="F27" s="41">
        <f>INDEX('Domain Weights'!$D$3:$D$36,MATCH(C27,'Domain Weights'!$C$3:$C$36,0),1)</f>
        <v>11</v>
      </c>
      <c r="G27" s="143">
        <v>0</v>
      </c>
      <c r="H27" s="137">
        <f t="shared" si="0"/>
        <v>0</v>
      </c>
      <c r="I27" s="137">
        <f t="shared" si="1"/>
        <v>0</v>
      </c>
      <c r="J27" s="137">
        <f t="shared" si="2"/>
        <v>0</v>
      </c>
      <c r="K27" s="88"/>
    </row>
    <row r="28" spans="1:11">
      <c r="A28" s="40" t="s">
        <v>1</v>
      </c>
      <c r="B28" s="88" t="s">
        <v>94</v>
      </c>
      <c r="C28" s="88" t="s">
        <v>286</v>
      </c>
      <c r="D28" s="88" t="s">
        <v>287</v>
      </c>
      <c r="E28" s="41">
        <f>INDEX('Domain Weights'!$I$6:$I$10,MATCH(B28,'Domain Weights'!$G$6:$G$10,0),1)</f>
        <v>9</v>
      </c>
      <c r="F28" s="41">
        <f>INDEX('Domain Weights'!$D$3:$D$36,MATCH(C28,'Domain Weights'!$C$3:$C$36,0),1)</f>
        <v>7</v>
      </c>
      <c r="G28" s="143">
        <v>100</v>
      </c>
      <c r="H28" s="137">
        <f t="shared" si="0"/>
        <v>7</v>
      </c>
      <c r="I28" s="137">
        <f t="shared" si="1"/>
        <v>0.63</v>
      </c>
      <c r="J28" s="137">
        <f t="shared" si="2"/>
        <v>0.63</v>
      </c>
      <c r="K28" s="88"/>
    </row>
    <row r="29" spans="1:11">
      <c r="A29" s="40" t="s">
        <v>1</v>
      </c>
      <c r="B29" s="88" t="s">
        <v>94</v>
      </c>
      <c r="C29" s="88" t="s">
        <v>286</v>
      </c>
      <c r="D29" s="88" t="s">
        <v>288</v>
      </c>
      <c r="E29" s="41">
        <f>INDEX('Domain Weights'!$I$6:$I$10,MATCH(B29,'Domain Weights'!$G$6:$G$10,0),1)</f>
        <v>9</v>
      </c>
      <c r="F29" s="41">
        <f>INDEX('Domain Weights'!$D$3:$D$36,MATCH(C29,'Domain Weights'!$C$3:$C$36,0),1)</f>
        <v>7</v>
      </c>
      <c r="G29" s="143">
        <v>0</v>
      </c>
      <c r="H29" s="137">
        <f t="shared" si="0"/>
        <v>0</v>
      </c>
      <c r="I29" s="137">
        <f t="shared" si="1"/>
        <v>0</v>
      </c>
      <c r="J29" s="137">
        <f t="shared" si="2"/>
        <v>0</v>
      </c>
      <c r="K29" s="88"/>
    </row>
    <row r="30" spans="1:11">
      <c r="A30" s="40" t="s">
        <v>1</v>
      </c>
      <c r="B30" s="88" t="s">
        <v>94</v>
      </c>
      <c r="C30" s="88" t="s">
        <v>289</v>
      </c>
      <c r="D30" s="88" t="s">
        <v>290</v>
      </c>
      <c r="E30" s="41">
        <f>INDEX('Domain Weights'!$I$6:$I$10,MATCH(B30,'Domain Weights'!$G$6:$G$10,0),1)</f>
        <v>9</v>
      </c>
      <c r="F30" s="41">
        <f>INDEX('Domain Weights'!$D$3:$D$36,MATCH(C30,'Domain Weights'!$C$3:$C$36,0),1)</f>
        <v>7</v>
      </c>
      <c r="G30" s="143">
        <v>100</v>
      </c>
      <c r="H30" s="137">
        <f t="shared" si="0"/>
        <v>7</v>
      </c>
      <c r="I30" s="137">
        <f t="shared" si="1"/>
        <v>0.63</v>
      </c>
      <c r="J30" s="137">
        <f t="shared" si="2"/>
        <v>0.63</v>
      </c>
      <c r="K30" s="88"/>
    </row>
    <row r="31" spans="1:11">
      <c r="A31" s="40" t="s">
        <v>1</v>
      </c>
      <c r="B31" s="88" t="s">
        <v>94</v>
      </c>
      <c r="C31" s="88" t="s">
        <v>289</v>
      </c>
      <c r="D31" s="88" t="s">
        <v>291</v>
      </c>
      <c r="E31" s="41">
        <f>INDEX('Domain Weights'!$I$6:$I$10,MATCH(B31,'Domain Weights'!$G$6:$G$10,0),1)</f>
        <v>9</v>
      </c>
      <c r="F31" s="41">
        <f>INDEX('Domain Weights'!$D$3:$D$36,MATCH(C31,'Domain Weights'!$C$3:$C$36,0),1)</f>
        <v>7</v>
      </c>
      <c r="G31" s="143">
        <v>0</v>
      </c>
      <c r="H31" s="137">
        <f t="shared" si="0"/>
        <v>0</v>
      </c>
      <c r="I31" s="137">
        <f t="shared" si="1"/>
        <v>0</v>
      </c>
      <c r="J31" s="137">
        <f t="shared" si="2"/>
        <v>0</v>
      </c>
      <c r="K31" s="88"/>
    </row>
    <row r="32" spans="1:11">
      <c r="A32" s="40" t="s">
        <v>1</v>
      </c>
      <c r="B32" s="88" t="s">
        <v>94</v>
      </c>
      <c r="C32" s="88" t="s">
        <v>292</v>
      </c>
      <c r="D32" s="88" t="s">
        <v>293</v>
      </c>
      <c r="E32" s="41">
        <f>INDEX('Domain Weights'!$I$6:$I$10,MATCH(B32,'Domain Weights'!$G$6:$G$10,0),1)</f>
        <v>9</v>
      </c>
      <c r="F32" s="41">
        <f>INDEX('Domain Weights'!$D$3:$D$36,MATCH(C32,'Domain Weights'!$C$3:$C$36,0),1)</f>
        <v>8</v>
      </c>
      <c r="G32" s="143">
        <v>100</v>
      </c>
      <c r="H32" s="137">
        <f t="shared" si="0"/>
        <v>8</v>
      </c>
      <c r="I32" s="137">
        <f t="shared" si="1"/>
        <v>0.72</v>
      </c>
      <c r="J32" s="137">
        <f t="shared" si="2"/>
        <v>0.72</v>
      </c>
      <c r="K32" s="88"/>
    </row>
    <row r="33" spans="1:11">
      <c r="A33" s="40" t="s">
        <v>1</v>
      </c>
      <c r="B33" s="88" t="s">
        <v>94</v>
      </c>
      <c r="C33" s="88" t="s">
        <v>292</v>
      </c>
      <c r="D33" s="88" t="s">
        <v>294</v>
      </c>
      <c r="E33" s="41">
        <f>INDEX('Domain Weights'!$I$6:$I$10,MATCH(B33,'Domain Weights'!$G$6:$G$10,0),1)</f>
        <v>9</v>
      </c>
      <c r="F33" s="41">
        <f>INDEX('Domain Weights'!$D$3:$D$36,MATCH(C33,'Domain Weights'!$C$3:$C$36,0),1)</f>
        <v>8</v>
      </c>
      <c r="G33" s="143">
        <v>54</v>
      </c>
      <c r="H33" s="137">
        <f t="shared" si="0"/>
        <v>4.32</v>
      </c>
      <c r="I33" s="137">
        <f t="shared" si="1"/>
        <v>0.38880000000000003</v>
      </c>
      <c r="J33" s="137">
        <f t="shared" si="2"/>
        <v>0</v>
      </c>
      <c r="K33" s="88"/>
    </row>
    <row r="34" spans="1:11">
      <c r="A34" s="40" t="s">
        <v>1</v>
      </c>
      <c r="B34" s="88" t="s">
        <v>94</v>
      </c>
      <c r="C34" s="88" t="s">
        <v>292</v>
      </c>
      <c r="D34" s="88" t="s">
        <v>10</v>
      </c>
      <c r="E34" s="41">
        <f>INDEX('Domain Weights'!$I$6:$I$10,MATCH(B34,'Domain Weights'!$G$6:$G$10,0),1)</f>
        <v>9</v>
      </c>
      <c r="F34" s="41">
        <f>INDEX('Domain Weights'!$D$3:$D$36,MATCH(C34,'Domain Weights'!$C$3:$C$36,0),1)</f>
        <v>8</v>
      </c>
      <c r="G34" s="143">
        <v>0</v>
      </c>
      <c r="H34" s="137">
        <f t="shared" si="0"/>
        <v>0</v>
      </c>
      <c r="I34" s="137">
        <f t="shared" si="1"/>
        <v>0</v>
      </c>
      <c r="J34" s="137">
        <f t="shared" si="2"/>
        <v>0</v>
      </c>
      <c r="K34" s="88"/>
    </row>
    <row r="35" spans="1:11">
      <c r="A35" s="40" t="s">
        <v>1</v>
      </c>
      <c r="B35" s="88" t="s">
        <v>94</v>
      </c>
      <c r="C35" s="88" t="s">
        <v>295</v>
      </c>
      <c r="D35" s="88" t="s">
        <v>296</v>
      </c>
      <c r="E35" s="41">
        <f>INDEX('Domain Weights'!$I$6:$I$10,MATCH(B35,'Domain Weights'!$G$6:$G$10,0),1)</f>
        <v>9</v>
      </c>
      <c r="F35" s="41">
        <f>INDEX('Domain Weights'!$D$3:$D$36,MATCH(C35,'Domain Weights'!$C$3:$C$36,0),1)</f>
        <v>7</v>
      </c>
      <c r="G35" s="143">
        <v>0</v>
      </c>
      <c r="H35" s="137">
        <f t="shared" si="0"/>
        <v>0</v>
      </c>
      <c r="I35" s="137">
        <f t="shared" si="1"/>
        <v>0</v>
      </c>
      <c r="J35" s="137">
        <f t="shared" si="2"/>
        <v>0</v>
      </c>
      <c r="K35" s="88"/>
    </row>
    <row r="36" spans="1:11">
      <c r="A36" s="40" t="s">
        <v>1</v>
      </c>
      <c r="B36" s="88" t="s">
        <v>94</v>
      </c>
      <c r="C36" s="88" t="s">
        <v>295</v>
      </c>
      <c r="D36" s="88" t="s">
        <v>297</v>
      </c>
      <c r="E36" s="41">
        <f>INDEX('Domain Weights'!$I$6:$I$10,MATCH(B36,'Domain Weights'!$G$6:$G$10,0),1)</f>
        <v>9</v>
      </c>
      <c r="F36" s="41">
        <f>INDEX('Domain Weights'!$D$3:$D$36,MATCH(C36,'Domain Weights'!$C$3:$C$36,0),1)</f>
        <v>7</v>
      </c>
      <c r="G36" s="143">
        <v>100</v>
      </c>
      <c r="H36" s="137">
        <f t="shared" si="0"/>
        <v>7</v>
      </c>
      <c r="I36" s="137">
        <f t="shared" si="1"/>
        <v>0.63</v>
      </c>
      <c r="J36" s="137">
        <f t="shared" si="2"/>
        <v>0.63</v>
      </c>
      <c r="K36" s="88"/>
    </row>
    <row r="37" spans="1:11">
      <c r="A37" s="40" t="s">
        <v>1</v>
      </c>
      <c r="B37" s="88" t="s">
        <v>94</v>
      </c>
      <c r="C37" s="88" t="s">
        <v>298</v>
      </c>
      <c r="D37" s="88" t="s">
        <v>10</v>
      </c>
      <c r="E37" s="41">
        <f>INDEX('Domain Weights'!$I$6:$I$10,MATCH(B37,'Domain Weights'!$G$6:$G$10,0),1)</f>
        <v>9</v>
      </c>
      <c r="F37" s="41">
        <f>INDEX('Domain Weights'!$D$3:$D$36,MATCH(C37,'Domain Weights'!$C$3:$C$36,0),1)</f>
        <v>6</v>
      </c>
      <c r="G37" s="143">
        <v>0</v>
      </c>
      <c r="H37" s="137">
        <f t="shared" si="0"/>
        <v>0</v>
      </c>
      <c r="I37" s="137">
        <f t="shared" si="1"/>
        <v>0</v>
      </c>
      <c r="J37" s="137">
        <f t="shared" si="2"/>
        <v>0</v>
      </c>
      <c r="K37" s="88"/>
    </row>
    <row r="38" spans="1:11">
      <c r="A38" s="40" t="s">
        <v>1</v>
      </c>
      <c r="B38" s="88" t="s">
        <v>94</v>
      </c>
      <c r="C38" s="88" t="s">
        <v>298</v>
      </c>
      <c r="D38" s="88" t="s">
        <v>299</v>
      </c>
      <c r="E38" s="41">
        <f>INDEX('Domain Weights'!$I$6:$I$10,MATCH(B38,'Domain Weights'!$G$6:$G$10,0),1)</f>
        <v>9</v>
      </c>
      <c r="F38" s="41">
        <f>INDEX('Domain Weights'!$D$3:$D$36,MATCH(C38,'Domain Weights'!$C$3:$C$36,0),1)</f>
        <v>6</v>
      </c>
      <c r="G38" s="143">
        <v>50</v>
      </c>
      <c r="H38" s="137">
        <f t="shared" si="0"/>
        <v>3</v>
      </c>
      <c r="I38" s="137">
        <f t="shared" si="1"/>
        <v>0.27</v>
      </c>
      <c r="J38" s="137">
        <f t="shared" si="2"/>
        <v>0</v>
      </c>
      <c r="K38" s="88"/>
    </row>
    <row r="39" spans="1:11">
      <c r="A39" s="40" t="s">
        <v>1</v>
      </c>
      <c r="B39" s="88" t="s">
        <v>94</v>
      </c>
      <c r="C39" s="88" t="s">
        <v>298</v>
      </c>
      <c r="D39" s="88" t="s">
        <v>300</v>
      </c>
      <c r="E39" s="41">
        <f>INDEX('Domain Weights'!$I$6:$I$10,MATCH(B39,'Domain Weights'!$G$6:$G$10,0),1)</f>
        <v>9</v>
      </c>
      <c r="F39" s="41">
        <f>INDEX('Domain Weights'!$D$3:$D$36,MATCH(C39,'Domain Weights'!$C$3:$C$36,0),1)</f>
        <v>6</v>
      </c>
      <c r="G39" s="143">
        <v>80</v>
      </c>
      <c r="H39" s="137">
        <f t="shared" si="0"/>
        <v>4.8</v>
      </c>
      <c r="I39" s="137">
        <f t="shared" si="1"/>
        <v>0.432</v>
      </c>
      <c r="J39" s="137">
        <f t="shared" si="2"/>
        <v>0</v>
      </c>
      <c r="K39" s="88"/>
    </row>
    <row r="40" spans="1:11">
      <c r="A40" s="40" t="s">
        <v>1</v>
      </c>
      <c r="B40" s="88" t="s">
        <v>94</v>
      </c>
      <c r="C40" s="88" t="s">
        <v>298</v>
      </c>
      <c r="D40" s="88" t="s">
        <v>301</v>
      </c>
      <c r="E40" s="41">
        <f>INDEX('Domain Weights'!$I$6:$I$10,MATCH(B40,'Domain Weights'!$G$6:$G$10,0),1)</f>
        <v>9</v>
      </c>
      <c r="F40" s="41">
        <f>INDEX('Domain Weights'!$D$3:$D$36,MATCH(C40,'Domain Weights'!$C$3:$C$36,0),1)</f>
        <v>6</v>
      </c>
      <c r="G40" s="143">
        <v>100</v>
      </c>
      <c r="H40" s="137">
        <f t="shared" si="0"/>
        <v>6</v>
      </c>
      <c r="I40" s="137">
        <f t="shared" si="1"/>
        <v>0.54</v>
      </c>
      <c r="J40" s="137">
        <f t="shared" si="2"/>
        <v>0.54</v>
      </c>
      <c r="K40" s="88"/>
    </row>
    <row r="41" spans="1:11">
      <c r="A41" s="40" t="s">
        <v>1</v>
      </c>
      <c r="B41" s="88" t="s">
        <v>94</v>
      </c>
      <c r="C41" s="88" t="s">
        <v>302</v>
      </c>
      <c r="D41" s="88" t="s">
        <v>10</v>
      </c>
      <c r="E41" s="41">
        <f>INDEX('Domain Weights'!$I$6:$I$10,MATCH(B41,'Domain Weights'!$G$6:$G$10,0),1)</f>
        <v>9</v>
      </c>
      <c r="F41" s="41">
        <f>INDEX('Domain Weights'!$D$3:$D$36,MATCH(C41,'Domain Weights'!$C$3:$C$36,0),1)</f>
        <v>7</v>
      </c>
      <c r="G41" s="143">
        <v>0</v>
      </c>
      <c r="H41" s="137">
        <f t="shared" si="0"/>
        <v>0</v>
      </c>
      <c r="I41" s="137">
        <f t="shared" si="1"/>
        <v>0</v>
      </c>
      <c r="J41" s="137">
        <f t="shared" si="2"/>
        <v>0</v>
      </c>
      <c r="K41" s="88"/>
    </row>
    <row r="42" spans="1:11">
      <c r="A42" s="40" t="s">
        <v>1</v>
      </c>
      <c r="B42" s="88" t="s">
        <v>94</v>
      </c>
      <c r="C42" s="88" t="s">
        <v>302</v>
      </c>
      <c r="D42" s="88" t="s">
        <v>303</v>
      </c>
      <c r="E42" s="41">
        <f>INDEX('Domain Weights'!$I$6:$I$10,MATCH(B42,'Domain Weights'!$G$6:$G$10,0),1)</f>
        <v>9</v>
      </c>
      <c r="F42" s="41">
        <f>INDEX('Domain Weights'!$D$3:$D$36,MATCH(C42,'Domain Weights'!$C$3:$C$36,0),1)</f>
        <v>7</v>
      </c>
      <c r="G42" s="143">
        <v>36</v>
      </c>
      <c r="H42" s="137">
        <f t="shared" si="0"/>
        <v>2.52</v>
      </c>
      <c r="I42" s="137">
        <f t="shared" si="1"/>
        <v>0.22680000000000003</v>
      </c>
      <c r="J42" s="137">
        <f t="shared" si="2"/>
        <v>0</v>
      </c>
      <c r="K42" s="88"/>
    </row>
    <row r="43" spans="1:11">
      <c r="A43" s="40" t="s">
        <v>1</v>
      </c>
      <c r="B43" s="88" t="s">
        <v>94</v>
      </c>
      <c r="C43" s="88" t="s">
        <v>302</v>
      </c>
      <c r="D43" s="88" t="s">
        <v>304</v>
      </c>
      <c r="E43" s="41">
        <f>INDEX('Domain Weights'!$I$6:$I$10,MATCH(B43,'Domain Weights'!$G$6:$G$10,0),1)</f>
        <v>9</v>
      </c>
      <c r="F43" s="41">
        <f>INDEX('Domain Weights'!$D$3:$D$36,MATCH(C43,'Domain Weights'!$C$3:$C$36,0),1)</f>
        <v>7</v>
      </c>
      <c r="G43" s="143">
        <v>64</v>
      </c>
      <c r="H43" s="137">
        <f t="shared" si="0"/>
        <v>4.4800000000000004</v>
      </c>
      <c r="I43" s="137">
        <f t="shared" si="1"/>
        <v>0.4032</v>
      </c>
      <c r="J43" s="137">
        <f t="shared" si="2"/>
        <v>0</v>
      </c>
      <c r="K43" s="88"/>
    </row>
    <row r="44" spans="1:11">
      <c r="A44" s="40" t="s">
        <v>1</v>
      </c>
      <c r="B44" s="88" t="s">
        <v>94</v>
      </c>
      <c r="C44" s="88" t="s">
        <v>302</v>
      </c>
      <c r="D44" s="88" t="s">
        <v>305</v>
      </c>
      <c r="E44" s="41">
        <f>INDEX('Domain Weights'!$I$6:$I$10,MATCH(B44,'Domain Weights'!$G$6:$G$10,0),1)</f>
        <v>9</v>
      </c>
      <c r="F44" s="41">
        <f>INDEX('Domain Weights'!$D$3:$D$36,MATCH(C44,'Domain Weights'!$C$3:$C$36,0),1)</f>
        <v>7</v>
      </c>
      <c r="G44" s="143">
        <v>100</v>
      </c>
      <c r="H44" s="137">
        <f t="shared" si="0"/>
        <v>7</v>
      </c>
      <c r="I44" s="137">
        <f t="shared" si="1"/>
        <v>0.63</v>
      </c>
      <c r="J44" s="137">
        <f t="shared" si="2"/>
        <v>0.63</v>
      </c>
      <c r="K44" s="88"/>
    </row>
    <row r="45" spans="1:11">
      <c r="A45" s="40" t="s">
        <v>1</v>
      </c>
      <c r="B45" s="88" t="s">
        <v>94</v>
      </c>
      <c r="C45" s="111" t="s">
        <v>375</v>
      </c>
      <c r="D45" s="88"/>
      <c r="E45" s="41">
        <f>INDEX('Domain Weights'!$I$6:$I$10,MATCH(B45,'Domain Weights'!$G$6:$G$10,0),1)</f>
        <v>9</v>
      </c>
      <c r="F45" s="41">
        <f>INDEX('Domain Weights'!$D$3:$D$36,MATCH(C45,'Domain Weights'!$C$3:$C$36,0),1)</f>
        <v>0</v>
      </c>
      <c r="H45" s="137"/>
      <c r="I45" s="137"/>
      <c r="J45" s="137"/>
      <c r="K45" s="88"/>
    </row>
    <row r="46" spans="1:11">
      <c r="A46" s="40" t="s">
        <v>1</v>
      </c>
      <c r="B46" s="88" t="s">
        <v>94</v>
      </c>
      <c r="C46" s="111" t="s">
        <v>375</v>
      </c>
      <c r="D46" s="88"/>
      <c r="E46" s="41">
        <f>INDEX('Domain Weights'!$I$6:$I$10,MATCH(B46,'Domain Weights'!$G$6:$G$10,0),1)</f>
        <v>9</v>
      </c>
      <c r="F46" s="41">
        <f>INDEX('Domain Weights'!$D$3:$D$36,MATCH(C46,'Domain Weights'!$C$3:$C$36,0),1)</f>
        <v>0</v>
      </c>
      <c r="H46" s="137"/>
      <c r="I46" s="137"/>
      <c r="J46" s="137"/>
      <c r="K46" s="88"/>
    </row>
    <row r="47" spans="1:11">
      <c r="A47" s="40" t="s">
        <v>1</v>
      </c>
      <c r="B47" s="88" t="s">
        <v>94</v>
      </c>
      <c r="C47" s="111" t="s">
        <v>376</v>
      </c>
      <c r="D47" s="88"/>
      <c r="E47" s="41">
        <f>INDEX('Domain Weights'!$I$6:$I$10,MATCH(B47,'Domain Weights'!$G$6:$G$10,0),1)</f>
        <v>9</v>
      </c>
      <c r="F47" s="41">
        <f>INDEX('Domain Weights'!$D$3:$D$36,MATCH(C47,'Domain Weights'!$C$3:$C$36,0),1)</f>
        <v>0</v>
      </c>
      <c r="H47" s="137"/>
      <c r="I47" s="137"/>
      <c r="J47" s="137"/>
      <c r="K47" s="88"/>
    </row>
    <row r="48" spans="1:11">
      <c r="A48" s="40" t="s">
        <v>1</v>
      </c>
      <c r="B48" s="88" t="s">
        <v>94</v>
      </c>
      <c r="C48" s="111" t="s">
        <v>376</v>
      </c>
      <c r="D48" s="88"/>
      <c r="E48" s="41">
        <f>INDEX('Domain Weights'!$I$6:$I$10,MATCH(B48,'Domain Weights'!$G$6:$G$10,0),1)</f>
        <v>9</v>
      </c>
      <c r="F48" s="41">
        <f>INDEX('Domain Weights'!$D$3:$D$36,MATCH(C48,'Domain Weights'!$C$3:$C$36,0),1)</f>
        <v>0</v>
      </c>
      <c r="H48" s="137"/>
      <c r="I48" s="137"/>
      <c r="J48" s="137"/>
      <c r="K48" s="88"/>
    </row>
    <row r="49" spans="1:11" s="95" customFormat="1">
      <c r="A49" s="39" t="s">
        <v>5</v>
      </c>
      <c r="B49" s="134" t="s">
        <v>91</v>
      </c>
      <c r="C49" s="135" t="s">
        <v>59</v>
      </c>
      <c r="D49" s="135" t="s">
        <v>306</v>
      </c>
      <c r="E49" s="41">
        <f>INDEX('Domain Weights'!$I$6:$I$10,MATCH(B49,'Domain Weights'!$G$6:$G$10,0),1)</f>
        <v>28</v>
      </c>
      <c r="F49" s="41">
        <f>INDEX('Domain Weights'!$D$3:$D$36,MATCH(C49,'Domain Weights'!$C$3:$C$36,0),1)</f>
        <v>31</v>
      </c>
      <c r="G49" s="143">
        <v>100</v>
      </c>
      <c r="H49" s="137">
        <f t="shared" si="0"/>
        <v>31</v>
      </c>
      <c r="I49" s="137">
        <f t="shared" si="1"/>
        <v>8.6800000000000015</v>
      </c>
      <c r="J49" s="137">
        <f t="shared" si="2"/>
        <v>8.6800000000000015</v>
      </c>
      <c r="K49" s="88"/>
    </row>
    <row r="50" spans="1:11">
      <c r="A50" s="40" t="s">
        <v>5</v>
      </c>
      <c r="B50" s="111" t="s">
        <v>91</v>
      </c>
      <c r="C50" s="88" t="s">
        <v>59</v>
      </c>
      <c r="D50" s="88" t="s">
        <v>307</v>
      </c>
      <c r="E50" s="41">
        <f>INDEX('Domain Weights'!$I$6:$I$10,MATCH(B50,'Domain Weights'!$G$6:$G$10,0),1)</f>
        <v>28</v>
      </c>
      <c r="F50" s="41">
        <f>INDEX('Domain Weights'!$D$3:$D$36,MATCH(C50,'Domain Weights'!$C$3:$C$36,0),1)</f>
        <v>31</v>
      </c>
      <c r="G50" s="143">
        <v>65</v>
      </c>
      <c r="H50" s="137">
        <f t="shared" si="0"/>
        <v>20.149999999999999</v>
      </c>
      <c r="I50" s="137">
        <f t="shared" si="1"/>
        <v>5.6420000000000003</v>
      </c>
      <c r="J50" s="137">
        <f t="shared" si="2"/>
        <v>0</v>
      </c>
      <c r="K50" s="88"/>
    </row>
    <row r="51" spans="1:11">
      <c r="A51" s="40" t="s">
        <v>5</v>
      </c>
      <c r="B51" s="111" t="s">
        <v>91</v>
      </c>
      <c r="C51" s="88" t="s">
        <v>59</v>
      </c>
      <c r="D51" s="88" t="s">
        <v>308</v>
      </c>
      <c r="E51" s="41">
        <f>INDEX('Domain Weights'!$I$6:$I$10,MATCH(B51,'Domain Weights'!$G$6:$G$10,0),1)</f>
        <v>28</v>
      </c>
      <c r="F51" s="41">
        <f>INDEX('Domain Weights'!$D$3:$D$36,MATCH(C51,'Domain Weights'!$C$3:$C$36,0),1)</f>
        <v>31</v>
      </c>
      <c r="G51" s="143">
        <v>45</v>
      </c>
      <c r="H51" s="137">
        <f t="shared" si="0"/>
        <v>13.95</v>
      </c>
      <c r="I51" s="137">
        <f t="shared" si="1"/>
        <v>3.9060000000000001</v>
      </c>
      <c r="J51" s="137">
        <f t="shared" si="2"/>
        <v>0</v>
      </c>
      <c r="K51" s="88"/>
    </row>
    <row r="52" spans="1:11">
      <c r="A52" s="40" t="s">
        <v>5</v>
      </c>
      <c r="B52" s="111" t="s">
        <v>91</v>
      </c>
      <c r="C52" s="88" t="s">
        <v>59</v>
      </c>
      <c r="D52" s="88" t="s">
        <v>309</v>
      </c>
      <c r="E52" s="41">
        <f>INDEX('Domain Weights'!$I$6:$I$10,MATCH(B52,'Domain Weights'!$G$6:$G$10,0),1)</f>
        <v>28</v>
      </c>
      <c r="F52" s="41">
        <f>INDEX('Domain Weights'!$D$3:$D$36,MATCH(C52,'Domain Weights'!$C$3:$C$36,0),1)</f>
        <v>31</v>
      </c>
      <c r="G52" s="143">
        <v>20</v>
      </c>
      <c r="H52" s="137">
        <f t="shared" si="0"/>
        <v>6.2</v>
      </c>
      <c r="I52" s="137">
        <f t="shared" si="1"/>
        <v>1.7360000000000002</v>
      </c>
      <c r="J52" s="137">
        <f t="shared" si="2"/>
        <v>0</v>
      </c>
      <c r="K52" s="88"/>
    </row>
    <row r="53" spans="1:11">
      <c r="A53" s="40" t="s">
        <v>5</v>
      </c>
      <c r="B53" s="111" t="s">
        <v>91</v>
      </c>
      <c r="C53" s="88" t="s">
        <v>59</v>
      </c>
      <c r="D53" s="88" t="s">
        <v>310</v>
      </c>
      <c r="E53" s="41">
        <f>INDEX('Domain Weights'!$I$6:$I$10,MATCH(B53,'Domain Weights'!$G$6:$G$10,0),1)</f>
        <v>28</v>
      </c>
      <c r="F53" s="41">
        <f>INDEX('Domain Weights'!$D$3:$D$36,MATCH(C53,'Domain Weights'!$C$3:$C$36,0),1)</f>
        <v>31</v>
      </c>
      <c r="G53" s="143">
        <v>0</v>
      </c>
      <c r="H53" s="137">
        <f t="shared" si="0"/>
        <v>0</v>
      </c>
      <c r="I53" s="137">
        <f t="shared" si="1"/>
        <v>0</v>
      </c>
      <c r="J53" s="137">
        <f t="shared" si="2"/>
        <v>0</v>
      </c>
      <c r="K53" s="88"/>
    </row>
    <row r="54" spans="1:11">
      <c r="A54" s="40" t="s">
        <v>5</v>
      </c>
      <c r="B54" s="111" t="s">
        <v>91</v>
      </c>
      <c r="C54" s="88" t="s">
        <v>311</v>
      </c>
      <c r="D54" s="88" t="s">
        <v>312</v>
      </c>
      <c r="E54" s="41">
        <f>INDEX('Domain Weights'!$I$6:$I$10,MATCH(B54,'Domain Weights'!$G$6:$G$10,0),1)</f>
        <v>28</v>
      </c>
      <c r="F54" s="41">
        <f>INDEX('Domain Weights'!$D$3:$D$36,MATCH(C54,'Domain Weights'!$C$3:$C$36,0),1)</f>
        <v>30</v>
      </c>
      <c r="G54" s="143">
        <v>21</v>
      </c>
      <c r="H54" s="137">
        <f t="shared" si="0"/>
        <v>6.3</v>
      </c>
      <c r="I54" s="137">
        <f t="shared" si="1"/>
        <v>1.764</v>
      </c>
      <c r="J54" s="137">
        <f t="shared" si="2"/>
        <v>0</v>
      </c>
      <c r="K54" s="88"/>
    </row>
    <row r="55" spans="1:11">
      <c r="A55" s="40" t="s">
        <v>5</v>
      </c>
      <c r="B55" s="111" t="s">
        <v>91</v>
      </c>
      <c r="C55" s="88" t="s">
        <v>311</v>
      </c>
      <c r="D55" s="88" t="s">
        <v>313</v>
      </c>
      <c r="E55" s="41">
        <f>INDEX('Domain Weights'!$I$6:$I$10,MATCH(B55,'Domain Weights'!$G$6:$G$10,0),1)</f>
        <v>28</v>
      </c>
      <c r="F55" s="41">
        <f>INDEX('Domain Weights'!$D$3:$D$36,MATCH(C55,'Domain Weights'!$C$3:$C$36,0),1)</f>
        <v>30</v>
      </c>
      <c r="G55" s="143">
        <v>100</v>
      </c>
      <c r="H55" s="137">
        <f t="shared" si="0"/>
        <v>30</v>
      </c>
      <c r="I55" s="137">
        <f t="shared" si="1"/>
        <v>8.4</v>
      </c>
      <c r="J55" s="137">
        <f t="shared" si="2"/>
        <v>8.4</v>
      </c>
      <c r="K55" s="88"/>
    </row>
    <row r="56" spans="1:11">
      <c r="A56" s="40" t="s">
        <v>5</v>
      </c>
      <c r="B56" s="111" t="s">
        <v>91</v>
      </c>
      <c r="C56" s="88" t="s">
        <v>311</v>
      </c>
      <c r="D56" s="88" t="s">
        <v>314</v>
      </c>
      <c r="E56" s="41">
        <f>INDEX('Domain Weights'!$I$6:$I$10,MATCH(B56,'Domain Weights'!$G$6:$G$10,0),1)</f>
        <v>28</v>
      </c>
      <c r="F56" s="41">
        <f>INDEX('Domain Weights'!$D$3:$D$36,MATCH(C56,'Domain Weights'!$C$3:$C$36,0),1)</f>
        <v>30</v>
      </c>
      <c r="G56" s="143">
        <v>0</v>
      </c>
      <c r="H56" s="137">
        <f t="shared" si="0"/>
        <v>0</v>
      </c>
      <c r="I56" s="137">
        <f t="shared" si="1"/>
        <v>0</v>
      </c>
      <c r="J56" s="137">
        <f t="shared" si="2"/>
        <v>0</v>
      </c>
      <c r="K56" s="88"/>
    </row>
    <row r="57" spans="1:11">
      <c r="A57" s="40" t="s">
        <v>5</v>
      </c>
      <c r="B57" s="111" t="s">
        <v>91</v>
      </c>
      <c r="C57" s="88" t="s">
        <v>102</v>
      </c>
      <c r="D57" s="88" t="s">
        <v>315</v>
      </c>
      <c r="E57" s="41">
        <f>INDEX('Domain Weights'!$I$6:$I$10,MATCH(B57,'Domain Weights'!$G$6:$G$10,0),1)</f>
        <v>28</v>
      </c>
      <c r="F57" s="41">
        <f>INDEX('Domain Weights'!$D$3:$D$36,MATCH(C57,'Domain Weights'!$C$3:$C$36,0),1)</f>
        <v>23</v>
      </c>
      <c r="G57" s="143">
        <v>100</v>
      </c>
      <c r="H57" s="137">
        <f t="shared" si="0"/>
        <v>23</v>
      </c>
      <c r="I57" s="137">
        <f t="shared" si="1"/>
        <v>6.44</v>
      </c>
      <c r="J57" s="137">
        <f t="shared" si="2"/>
        <v>6.44</v>
      </c>
      <c r="K57" s="88"/>
    </row>
    <row r="58" spans="1:11">
      <c r="A58" s="40" t="s">
        <v>5</v>
      </c>
      <c r="B58" s="111" t="s">
        <v>91</v>
      </c>
      <c r="C58" s="88" t="s">
        <v>102</v>
      </c>
      <c r="D58" s="88" t="s">
        <v>316</v>
      </c>
      <c r="E58" s="41">
        <f>INDEX('Domain Weights'!$I$6:$I$10,MATCH(B58,'Domain Weights'!$G$6:$G$10,0),1)</f>
        <v>28</v>
      </c>
      <c r="F58" s="41">
        <f>INDEX('Domain Weights'!$D$3:$D$36,MATCH(C58,'Domain Weights'!$C$3:$C$36,0),1)</f>
        <v>23</v>
      </c>
      <c r="G58" s="143">
        <v>73</v>
      </c>
      <c r="H58" s="137">
        <f t="shared" si="0"/>
        <v>16.79</v>
      </c>
      <c r="I58" s="137">
        <f t="shared" si="1"/>
        <v>4.7012</v>
      </c>
      <c r="J58" s="137">
        <f t="shared" si="2"/>
        <v>0</v>
      </c>
      <c r="K58" s="88"/>
    </row>
    <row r="59" spans="1:11">
      <c r="A59" s="40" t="s">
        <v>5</v>
      </c>
      <c r="B59" s="111" t="s">
        <v>91</v>
      </c>
      <c r="C59" s="88" t="s">
        <v>102</v>
      </c>
      <c r="D59" s="88" t="s">
        <v>317</v>
      </c>
      <c r="E59" s="41">
        <f>INDEX('Domain Weights'!$I$6:$I$10,MATCH(B59,'Domain Weights'!$G$6:$G$10,0),1)</f>
        <v>28</v>
      </c>
      <c r="F59" s="41">
        <f>INDEX('Domain Weights'!$D$3:$D$36,MATCH(C59,'Domain Weights'!$C$3:$C$36,0),1)</f>
        <v>23</v>
      </c>
      <c r="G59" s="143">
        <v>27</v>
      </c>
      <c r="H59" s="137">
        <f t="shared" si="0"/>
        <v>6.21</v>
      </c>
      <c r="I59" s="137">
        <f t="shared" si="1"/>
        <v>1.7388000000000001</v>
      </c>
      <c r="J59" s="137">
        <f t="shared" si="2"/>
        <v>0</v>
      </c>
      <c r="K59" s="88"/>
    </row>
    <row r="60" spans="1:11">
      <c r="A60" s="40" t="s">
        <v>5</v>
      </c>
      <c r="B60" s="111" t="s">
        <v>91</v>
      </c>
      <c r="C60" s="88" t="s">
        <v>102</v>
      </c>
      <c r="D60" s="88" t="s">
        <v>318</v>
      </c>
      <c r="E60" s="41">
        <f>INDEX('Domain Weights'!$I$6:$I$10,MATCH(B60,'Domain Weights'!$G$6:$G$10,0),1)</f>
        <v>28</v>
      </c>
      <c r="F60" s="41">
        <f>INDEX('Domain Weights'!$D$3:$D$36,MATCH(C60,'Domain Weights'!$C$3:$C$36,0),1)</f>
        <v>23</v>
      </c>
      <c r="G60" s="143">
        <v>0</v>
      </c>
      <c r="H60" s="137">
        <f t="shared" si="0"/>
        <v>0</v>
      </c>
      <c r="I60" s="137">
        <f t="shared" si="1"/>
        <v>0</v>
      </c>
      <c r="J60" s="137">
        <f t="shared" si="2"/>
        <v>0</v>
      </c>
      <c r="K60" s="88"/>
    </row>
    <row r="61" spans="1:11">
      <c r="A61" s="40" t="s">
        <v>5</v>
      </c>
      <c r="B61" s="111" t="s">
        <v>91</v>
      </c>
      <c r="C61" s="88" t="s">
        <v>319</v>
      </c>
      <c r="D61" s="88" t="s">
        <v>10</v>
      </c>
      <c r="E61" s="41">
        <f>INDEX('Domain Weights'!$I$6:$I$10,MATCH(B61,'Domain Weights'!$G$6:$G$10,0),1)</f>
        <v>28</v>
      </c>
      <c r="F61" s="41">
        <f>INDEX('Domain Weights'!$D$3:$D$36,MATCH(C61,'Domain Weights'!$C$3:$C$36,0),1)</f>
        <v>16</v>
      </c>
      <c r="G61" s="143">
        <v>0</v>
      </c>
      <c r="H61" s="137">
        <f t="shared" si="0"/>
        <v>0</v>
      </c>
      <c r="I61" s="137">
        <f t="shared" si="1"/>
        <v>0</v>
      </c>
      <c r="J61" s="137">
        <f t="shared" si="2"/>
        <v>0</v>
      </c>
      <c r="K61" s="88"/>
    </row>
    <row r="62" spans="1:11" s="115" customFormat="1">
      <c r="A62" s="114" t="s">
        <v>5</v>
      </c>
      <c r="B62" s="116" t="s">
        <v>91</v>
      </c>
      <c r="C62" s="113" t="s">
        <v>319</v>
      </c>
      <c r="D62" s="113" t="s">
        <v>320</v>
      </c>
      <c r="E62" s="41">
        <f>INDEX('Domain Weights'!$I$6:$I$10,MATCH(B62,'Domain Weights'!$G$6:$G$10,0),1)</f>
        <v>28</v>
      </c>
      <c r="F62" s="41">
        <f>INDEX('Domain Weights'!$D$3:$D$36,MATCH(C62,'Domain Weights'!$C$3:$C$36,0),1)</f>
        <v>16</v>
      </c>
      <c r="G62" s="143">
        <v>100</v>
      </c>
      <c r="H62" s="137">
        <f t="shared" si="0"/>
        <v>16</v>
      </c>
      <c r="I62" s="137">
        <f t="shared" si="1"/>
        <v>4.4800000000000004</v>
      </c>
      <c r="J62" s="137">
        <f t="shared" si="2"/>
        <v>4.4800000000000004</v>
      </c>
      <c r="K62" s="88"/>
    </row>
    <row r="63" spans="1:11">
      <c r="A63" s="40" t="s">
        <v>5</v>
      </c>
      <c r="B63" s="88" t="s">
        <v>92</v>
      </c>
      <c r="C63" s="88" t="s">
        <v>321</v>
      </c>
      <c r="D63" s="88" t="s">
        <v>322</v>
      </c>
      <c r="E63" s="41">
        <f>INDEX('Domain Weights'!$I$6:$I$10,MATCH(B63,'Domain Weights'!$G$6:$G$10,0),1)</f>
        <v>41</v>
      </c>
      <c r="F63" s="41">
        <f>INDEX('Domain Weights'!$D$3:$D$36,MATCH(C63,'Domain Weights'!$C$3:$C$36,0),1)</f>
        <v>15</v>
      </c>
      <c r="G63" s="143">
        <v>41</v>
      </c>
      <c r="H63" s="137">
        <f t="shared" si="0"/>
        <v>6.15</v>
      </c>
      <c r="I63" s="137">
        <f t="shared" si="1"/>
        <v>2.5214999999999996</v>
      </c>
      <c r="J63" s="137">
        <f t="shared" si="2"/>
        <v>0</v>
      </c>
      <c r="K63" s="88"/>
    </row>
    <row r="64" spans="1:11">
      <c r="A64" s="40" t="s">
        <v>5</v>
      </c>
      <c r="B64" s="88" t="s">
        <v>92</v>
      </c>
      <c r="C64" s="88" t="s">
        <v>321</v>
      </c>
      <c r="D64" s="88" t="s">
        <v>323</v>
      </c>
      <c r="E64" s="41">
        <f>INDEX('Domain Weights'!$I$6:$I$10,MATCH(B64,'Domain Weights'!$G$6:$G$10,0),1)</f>
        <v>41</v>
      </c>
      <c r="F64" s="41">
        <f>INDEX('Domain Weights'!$D$3:$D$36,MATCH(C64,'Domain Weights'!$C$3:$C$36,0),1)</f>
        <v>15</v>
      </c>
      <c r="G64" s="143">
        <v>68</v>
      </c>
      <c r="H64" s="137">
        <f t="shared" si="0"/>
        <v>10.199999999999999</v>
      </c>
      <c r="I64" s="137">
        <f t="shared" si="1"/>
        <v>4.1819999999999995</v>
      </c>
      <c r="J64" s="137">
        <f t="shared" si="2"/>
        <v>0</v>
      </c>
      <c r="K64" s="88"/>
    </row>
    <row r="65" spans="1:11">
      <c r="A65" s="40" t="s">
        <v>5</v>
      </c>
      <c r="B65" s="88" t="s">
        <v>92</v>
      </c>
      <c r="C65" s="88" t="s">
        <v>321</v>
      </c>
      <c r="D65" s="88" t="s">
        <v>324</v>
      </c>
      <c r="E65" s="41">
        <f>INDEX('Domain Weights'!$I$6:$I$10,MATCH(B65,'Domain Weights'!$G$6:$G$10,0),1)</f>
        <v>41</v>
      </c>
      <c r="F65" s="41">
        <f>INDEX('Domain Weights'!$D$3:$D$36,MATCH(C65,'Domain Weights'!$C$3:$C$36,0),1)</f>
        <v>15</v>
      </c>
      <c r="G65" s="143">
        <v>91</v>
      </c>
      <c r="H65" s="137">
        <f t="shared" si="0"/>
        <v>13.65</v>
      </c>
      <c r="I65" s="137">
        <f t="shared" si="1"/>
        <v>5.5964999999999998</v>
      </c>
      <c r="J65" s="137">
        <f t="shared" si="2"/>
        <v>0</v>
      </c>
      <c r="K65" s="88"/>
    </row>
    <row r="66" spans="1:11">
      <c r="A66" s="40" t="s">
        <v>5</v>
      </c>
      <c r="B66" s="88" t="s">
        <v>92</v>
      </c>
      <c r="C66" s="88" t="s">
        <v>321</v>
      </c>
      <c r="D66" s="88" t="s">
        <v>325</v>
      </c>
      <c r="E66" s="41">
        <f>INDEX('Domain Weights'!$I$6:$I$10,MATCH(B66,'Domain Weights'!$G$6:$G$10,0),1)</f>
        <v>41</v>
      </c>
      <c r="F66" s="41">
        <f>INDEX('Domain Weights'!$D$3:$D$36,MATCH(C66,'Domain Weights'!$C$3:$C$36,0),1)</f>
        <v>15</v>
      </c>
      <c r="G66" s="143">
        <v>100</v>
      </c>
      <c r="H66" s="137">
        <f t="shared" si="0"/>
        <v>15</v>
      </c>
      <c r="I66" s="137">
        <f t="shared" si="1"/>
        <v>6.1499999999999995</v>
      </c>
      <c r="J66" s="137">
        <f t="shared" si="2"/>
        <v>6.1499999999999995</v>
      </c>
      <c r="K66" s="88"/>
    </row>
    <row r="67" spans="1:11">
      <c r="A67" s="40" t="s">
        <v>5</v>
      </c>
      <c r="B67" s="88" t="s">
        <v>92</v>
      </c>
      <c r="C67" s="88" t="s">
        <v>321</v>
      </c>
      <c r="D67" s="88" t="s">
        <v>326</v>
      </c>
      <c r="E67" s="41">
        <f>INDEX('Domain Weights'!$I$6:$I$10,MATCH(B67,'Domain Weights'!$G$6:$G$10,0),1)</f>
        <v>41</v>
      </c>
      <c r="F67" s="41">
        <f>INDEX('Domain Weights'!$D$3:$D$36,MATCH(C67,'Domain Weights'!$C$3:$C$36,0),1)</f>
        <v>15</v>
      </c>
      <c r="G67" s="143">
        <v>0</v>
      </c>
      <c r="H67" s="137">
        <f t="shared" ref="H67:H111" si="3">G67*F67/100</f>
        <v>0</v>
      </c>
      <c r="I67" s="137">
        <f t="shared" ref="I67:I111" si="4">G67*(F67/100)*(E67/100)</f>
        <v>0</v>
      </c>
      <c r="J67" s="137">
        <f t="shared" ref="J67:J111" si="5">IF(_xlfn.MAXIFS(G:G,C:C,C67)=G67,1,0)*I67</f>
        <v>0</v>
      </c>
      <c r="K67" s="88"/>
    </row>
    <row r="68" spans="1:11">
      <c r="A68" s="40" t="s">
        <v>5</v>
      </c>
      <c r="B68" s="88" t="s">
        <v>92</v>
      </c>
      <c r="C68" s="88" t="s">
        <v>327</v>
      </c>
      <c r="D68" s="88" t="s">
        <v>328</v>
      </c>
      <c r="E68" s="41">
        <f>INDEX('Domain Weights'!$I$6:$I$10,MATCH(B68,'Domain Weights'!$G$6:$G$10,0),1)</f>
        <v>41</v>
      </c>
      <c r="F68" s="41">
        <f>INDEX('Domain Weights'!$D$3:$D$36,MATCH(C68,'Domain Weights'!$C$3:$C$36,0),1)</f>
        <v>15</v>
      </c>
      <c r="G68" s="143">
        <v>36</v>
      </c>
      <c r="H68" s="137">
        <f t="shared" si="3"/>
        <v>5.4</v>
      </c>
      <c r="I68" s="137">
        <f t="shared" si="4"/>
        <v>2.2139999999999995</v>
      </c>
      <c r="J68" s="137">
        <f t="shared" si="5"/>
        <v>0</v>
      </c>
      <c r="K68" s="88"/>
    </row>
    <row r="69" spans="1:11">
      <c r="A69" s="40" t="s">
        <v>5</v>
      </c>
      <c r="B69" s="88" t="s">
        <v>92</v>
      </c>
      <c r="C69" s="88" t="s">
        <v>327</v>
      </c>
      <c r="D69" s="88" t="s">
        <v>329</v>
      </c>
      <c r="E69" s="41">
        <f>INDEX('Domain Weights'!$I$6:$I$10,MATCH(B69,'Domain Weights'!$G$6:$G$10,0),1)</f>
        <v>41</v>
      </c>
      <c r="F69" s="41">
        <f>INDEX('Domain Weights'!$D$3:$D$36,MATCH(C69,'Domain Weights'!$C$3:$C$36,0),1)</f>
        <v>15</v>
      </c>
      <c r="G69" s="143">
        <v>59</v>
      </c>
      <c r="H69" s="137">
        <f t="shared" si="3"/>
        <v>8.85</v>
      </c>
      <c r="I69" s="137">
        <f t="shared" si="4"/>
        <v>3.6284999999999998</v>
      </c>
      <c r="J69" s="137">
        <f t="shared" si="5"/>
        <v>0</v>
      </c>
      <c r="K69" s="88"/>
    </row>
    <row r="70" spans="1:11">
      <c r="A70" s="40" t="s">
        <v>5</v>
      </c>
      <c r="B70" s="88" t="s">
        <v>92</v>
      </c>
      <c r="C70" s="88" t="s">
        <v>327</v>
      </c>
      <c r="D70" s="88" t="s">
        <v>330</v>
      </c>
      <c r="E70" s="41">
        <f>INDEX('Domain Weights'!$I$6:$I$10,MATCH(B70,'Domain Weights'!$G$6:$G$10,0),1)</f>
        <v>41</v>
      </c>
      <c r="F70" s="41">
        <f>INDEX('Domain Weights'!$D$3:$D$36,MATCH(C70,'Domain Weights'!$C$3:$C$36,0),1)</f>
        <v>15</v>
      </c>
      <c r="G70" s="143">
        <v>77</v>
      </c>
      <c r="H70" s="137">
        <f t="shared" si="3"/>
        <v>11.55</v>
      </c>
      <c r="I70" s="137">
        <f t="shared" si="4"/>
        <v>4.7354999999999992</v>
      </c>
      <c r="J70" s="137">
        <f t="shared" si="5"/>
        <v>0</v>
      </c>
      <c r="K70" s="88"/>
    </row>
    <row r="71" spans="1:11">
      <c r="A71" s="40" t="s">
        <v>5</v>
      </c>
      <c r="B71" s="88" t="s">
        <v>92</v>
      </c>
      <c r="C71" s="88" t="s">
        <v>327</v>
      </c>
      <c r="D71" s="88" t="s">
        <v>331</v>
      </c>
      <c r="E71" s="41">
        <f>INDEX('Domain Weights'!$I$6:$I$10,MATCH(B71,'Domain Weights'!$G$6:$G$10,0),1)</f>
        <v>41</v>
      </c>
      <c r="F71" s="41">
        <f>INDEX('Domain Weights'!$D$3:$D$36,MATCH(C71,'Domain Weights'!$C$3:$C$36,0),1)</f>
        <v>15</v>
      </c>
      <c r="G71" s="143">
        <v>100</v>
      </c>
      <c r="H71" s="137">
        <f t="shared" si="3"/>
        <v>15</v>
      </c>
      <c r="I71" s="137">
        <f t="shared" si="4"/>
        <v>6.1499999999999995</v>
      </c>
      <c r="J71" s="137">
        <f t="shared" si="5"/>
        <v>6.1499999999999995</v>
      </c>
      <c r="K71" s="88"/>
    </row>
    <row r="72" spans="1:11">
      <c r="A72" s="40" t="s">
        <v>5</v>
      </c>
      <c r="B72" s="88" t="s">
        <v>92</v>
      </c>
      <c r="C72" s="88" t="s">
        <v>327</v>
      </c>
      <c r="D72" s="88" t="s">
        <v>326</v>
      </c>
      <c r="E72" s="41">
        <f>INDEX('Domain Weights'!$I$6:$I$10,MATCH(B72,'Domain Weights'!$G$6:$G$10,0),1)</f>
        <v>41</v>
      </c>
      <c r="F72" s="41">
        <f>INDEX('Domain Weights'!$D$3:$D$36,MATCH(C72,'Domain Weights'!$C$3:$C$36,0),1)</f>
        <v>15</v>
      </c>
      <c r="G72" s="143">
        <v>0</v>
      </c>
      <c r="H72" s="137">
        <f t="shared" si="3"/>
        <v>0</v>
      </c>
      <c r="I72" s="137">
        <f t="shared" si="4"/>
        <v>0</v>
      </c>
      <c r="J72" s="137">
        <f t="shared" si="5"/>
        <v>0</v>
      </c>
      <c r="K72" s="88"/>
    </row>
    <row r="73" spans="1:11">
      <c r="A73" s="40" t="s">
        <v>5</v>
      </c>
      <c r="B73" s="88" t="s">
        <v>92</v>
      </c>
      <c r="C73" s="88" t="s">
        <v>332</v>
      </c>
      <c r="D73" s="88" t="s">
        <v>10</v>
      </c>
      <c r="E73" s="41">
        <f>INDEX('Domain Weights'!$I$6:$I$10,MATCH(B73,'Domain Weights'!$G$6:$G$10,0),1)</f>
        <v>41</v>
      </c>
      <c r="F73" s="41">
        <f>INDEX('Domain Weights'!$D$3:$D$36,MATCH(C73,'Domain Weights'!$C$3:$C$36,0),1)</f>
        <v>15</v>
      </c>
      <c r="G73" s="143">
        <v>100</v>
      </c>
      <c r="H73" s="137">
        <f t="shared" si="3"/>
        <v>15</v>
      </c>
      <c r="I73" s="137">
        <f t="shared" si="4"/>
        <v>6.1499999999999995</v>
      </c>
      <c r="J73" s="137">
        <f t="shared" si="5"/>
        <v>6.1499999999999995</v>
      </c>
      <c r="K73" s="88"/>
    </row>
    <row r="74" spans="1:11">
      <c r="A74" s="40" t="s">
        <v>5</v>
      </c>
      <c r="B74" s="88" t="s">
        <v>92</v>
      </c>
      <c r="C74" s="88" t="s">
        <v>332</v>
      </c>
      <c r="D74" s="88" t="s">
        <v>333</v>
      </c>
      <c r="E74" s="41">
        <f>INDEX('Domain Weights'!$I$6:$I$10,MATCH(B74,'Domain Weights'!$G$6:$G$10,0),1)</f>
        <v>41</v>
      </c>
      <c r="F74" s="41">
        <f>INDEX('Domain Weights'!$D$3:$D$36,MATCH(C74,'Domain Weights'!$C$3:$C$36,0),1)</f>
        <v>15</v>
      </c>
      <c r="G74" s="143">
        <v>50</v>
      </c>
      <c r="H74" s="137">
        <f t="shared" si="3"/>
        <v>7.5</v>
      </c>
      <c r="I74" s="137">
        <f t="shared" si="4"/>
        <v>3.0749999999999997</v>
      </c>
      <c r="J74" s="137">
        <f t="shared" si="5"/>
        <v>0</v>
      </c>
      <c r="K74" s="88"/>
    </row>
    <row r="75" spans="1:11">
      <c r="A75" s="40" t="s">
        <v>5</v>
      </c>
      <c r="B75" s="88" t="s">
        <v>92</v>
      </c>
      <c r="C75" s="88" t="s">
        <v>332</v>
      </c>
      <c r="D75" s="88" t="s">
        <v>334</v>
      </c>
      <c r="E75" s="41">
        <f>INDEX('Domain Weights'!$I$6:$I$10,MATCH(B75,'Domain Weights'!$G$6:$G$10,0),1)</f>
        <v>41</v>
      </c>
      <c r="F75" s="41">
        <f>INDEX('Domain Weights'!$D$3:$D$36,MATCH(C75,'Domain Weights'!$C$3:$C$36,0),1)</f>
        <v>15</v>
      </c>
      <c r="G75" s="143">
        <v>18</v>
      </c>
      <c r="H75" s="137">
        <f t="shared" si="3"/>
        <v>2.7</v>
      </c>
      <c r="I75" s="137">
        <f t="shared" si="4"/>
        <v>1.1069999999999998</v>
      </c>
      <c r="J75" s="137">
        <f t="shared" si="5"/>
        <v>0</v>
      </c>
      <c r="K75" s="88"/>
    </row>
    <row r="76" spans="1:11">
      <c r="A76" s="40" t="s">
        <v>5</v>
      </c>
      <c r="B76" s="88" t="s">
        <v>92</v>
      </c>
      <c r="C76" s="88" t="s">
        <v>332</v>
      </c>
      <c r="D76" s="88" t="s">
        <v>335</v>
      </c>
      <c r="E76" s="41">
        <f>INDEX('Domain Weights'!$I$6:$I$10,MATCH(B76,'Domain Weights'!$G$6:$G$10,0),1)</f>
        <v>41</v>
      </c>
      <c r="F76" s="41">
        <f>INDEX('Domain Weights'!$D$3:$D$36,MATCH(C76,'Domain Weights'!$C$3:$C$36,0),1)</f>
        <v>15</v>
      </c>
      <c r="G76" s="143">
        <v>18</v>
      </c>
      <c r="H76" s="137">
        <f t="shared" si="3"/>
        <v>2.7</v>
      </c>
      <c r="I76" s="137">
        <f t="shared" si="4"/>
        <v>1.1069999999999998</v>
      </c>
      <c r="J76" s="137">
        <f t="shared" si="5"/>
        <v>0</v>
      </c>
      <c r="K76" s="88"/>
    </row>
    <row r="77" spans="1:11">
      <c r="A77" s="40" t="s">
        <v>5</v>
      </c>
      <c r="B77" s="88" t="s">
        <v>92</v>
      </c>
      <c r="C77" s="88" t="s">
        <v>332</v>
      </c>
      <c r="D77" s="88" t="s">
        <v>326</v>
      </c>
      <c r="E77" s="41">
        <f>INDEX('Domain Weights'!$I$6:$I$10,MATCH(B77,'Domain Weights'!$G$6:$G$10,0),1)</f>
        <v>41</v>
      </c>
      <c r="F77" s="41">
        <f>INDEX('Domain Weights'!$D$3:$D$36,MATCH(C77,'Domain Weights'!$C$3:$C$36,0),1)</f>
        <v>15</v>
      </c>
      <c r="G77" s="143">
        <v>0</v>
      </c>
      <c r="H77" s="137">
        <f t="shared" si="3"/>
        <v>0</v>
      </c>
      <c r="I77" s="137">
        <f t="shared" si="4"/>
        <v>0</v>
      </c>
      <c r="J77" s="137">
        <f t="shared" si="5"/>
        <v>0</v>
      </c>
      <c r="K77" s="88"/>
    </row>
    <row r="78" spans="1:11">
      <c r="A78" s="40" t="s">
        <v>5</v>
      </c>
      <c r="B78" s="88" t="s">
        <v>92</v>
      </c>
      <c r="C78" s="88" t="s">
        <v>336</v>
      </c>
      <c r="D78" s="88" t="s">
        <v>10</v>
      </c>
      <c r="E78" s="41">
        <f>INDEX('Domain Weights'!$I$6:$I$10,MATCH(B78,'Domain Weights'!$G$6:$G$10,0),1)</f>
        <v>41</v>
      </c>
      <c r="F78" s="41">
        <f>INDEX('Domain Weights'!$D$3:$D$36,MATCH(C78,'Domain Weights'!$C$3:$C$36,0),1)</f>
        <v>15</v>
      </c>
      <c r="G78" s="143">
        <v>100</v>
      </c>
      <c r="H78" s="137">
        <f t="shared" si="3"/>
        <v>15</v>
      </c>
      <c r="I78" s="137">
        <f t="shared" si="4"/>
        <v>6.1499999999999995</v>
      </c>
      <c r="J78" s="137">
        <f t="shared" si="5"/>
        <v>6.1499999999999995</v>
      </c>
      <c r="K78" s="88"/>
    </row>
    <row r="79" spans="1:11">
      <c r="A79" s="40" t="s">
        <v>5</v>
      </c>
      <c r="B79" s="88" t="s">
        <v>92</v>
      </c>
      <c r="C79" s="88" t="s">
        <v>336</v>
      </c>
      <c r="D79" s="88" t="s">
        <v>337</v>
      </c>
      <c r="E79" s="41">
        <f>INDEX('Domain Weights'!$I$6:$I$10,MATCH(B79,'Domain Weights'!$G$6:$G$10,0),1)</f>
        <v>41</v>
      </c>
      <c r="F79" s="41">
        <f>INDEX('Domain Weights'!$D$3:$D$36,MATCH(C79,'Domain Weights'!$C$3:$C$36,0),1)</f>
        <v>15</v>
      </c>
      <c r="G79" s="143">
        <v>54</v>
      </c>
      <c r="H79" s="137">
        <f t="shared" si="3"/>
        <v>8.1</v>
      </c>
      <c r="I79" s="137">
        <f t="shared" si="4"/>
        <v>3.3209999999999997</v>
      </c>
      <c r="J79" s="137">
        <f t="shared" si="5"/>
        <v>0</v>
      </c>
      <c r="K79" s="88"/>
    </row>
    <row r="80" spans="1:11">
      <c r="A80" s="40" t="s">
        <v>5</v>
      </c>
      <c r="B80" s="88" t="s">
        <v>92</v>
      </c>
      <c r="C80" s="88" t="s">
        <v>336</v>
      </c>
      <c r="D80" s="88" t="s">
        <v>338</v>
      </c>
      <c r="E80" s="41">
        <f>INDEX('Domain Weights'!$I$6:$I$10,MATCH(B80,'Domain Weights'!$G$6:$G$10,0),1)</f>
        <v>41</v>
      </c>
      <c r="F80" s="41">
        <f>INDEX('Domain Weights'!$D$3:$D$36,MATCH(C80,'Domain Weights'!$C$3:$C$36,0),1)</f>
        <v>15</v>
      </c>
      <c r="G80" s="143">
        <v>17</v>
      </c>
      <c r="H80" s="137">
        <f t="shared" si="3"/>
        <v>2.5499999999999998</v>
      </c>
      <c r="I80" s="137">
        <f t="shared" si="4"/>
        <v>1.0454999999999999</v>
      </c>
      <c r="J80" s="137">
        <f t="shared" si="5"/>
        <v>0</v>
      </c>
      <c r="K80" s="88"/>
    </row>
    <row r="81" spans="1:11">
      <c r="A81" s="40" t="s">
        <v>5</v>
      </c>
      <c r="B81" s="88" t="s">
        <v>92</v>
      </c>
      <c r="C81" s="88" t="s">
        <v>336</v>
      </c>
      <c r="D81" s="88" t="s">
        <v>326</v>
      </c>
      <c r="E81" s="41">
        <f>INDEX('Domain Weights'!$I$6:$I$10,MATCH(B81,'Domain Weights'!$G$6:$G$10,0),1)</f>
        <v>41</v>
      </c>
      <c r="F81" s="41">
        <f>INDEX('Domain Weights'!$D$3:$D$36,MATCH(C81,'Domain Weights'!$C$3:$C$36,0),1)</f>
        <v>15</v>
      </c>
      <c r="G81" s="143">
        <v>0</v>
      </c>
      <c r="H81" s="137">
        <f t="shared" si="3"/>
        <v>0</v>
      </c>
      <c r="I81" s="137">
        <f t="shared" si="4"/>
        <v>0</v>
      </c>
      <c r="J81" s="137">
        <f t="shared" si="5"/>
        <v>0</v>
      </c>
      <c r="K81" s="88"/>
    </row>
    <row r="82" spans="1:11">
      <c r="A82" s="40" t="s">
        <v>5</v>
      </c>
      <c r="B82" s="88" t="s">
        <v>92</v>
      </c>
      <c r="C82" s="88" t="s">
        <v>101</v>
      </c>
      <c r="D82" s="88" t="s">
        <v>10</v>
      </c>
      <c r="E82" s="41">
        <f>INDEX('Domain Weights'!$I$6:$I$10,MATCH(B82,'Domain Weights'!$G$6:$G$10,0),1)</f>
        <v>41</v>
      </c>
      <c r="F82" s="41">
        <f>INDEX('Domain Weights'!$D$3:$D$36,MATCH(C82,'Domain Weights'!$C$3:$C$36,0),1)</f>
        <v>6</v>
      </c>
      <c r="G82" s="143">
        <v>0</v>
      </c>
      <c r="H82" s="137">
        <f t="shared" si="3"/>
        <v>0</v>
      </c>
      <c r="I82" s="137">
        <f t="shared" si="4"/>
        <v>0</v>
      </c>
      <c r="J82" s="137">
        <f t="shared" si="5"/>
        <v>0</v>
      </c>
      <c r="K82" s="88"/>
    </row>
    <row r="83" spans="1:11">
      <c r="A83" s="40" t="s">
        <v>5</v>
      </c>
      <c r="B83" s="88" t="s">
        <v>92</v>
      </c>
      <c r="C83" s="88" t="s">
        <v>101</v>
      </c>
      <c r="D83" s="88" t="s">
        <v>339</v>
      </c>
      <c r="E83" s="41">
        <f>INDEX('Domain Weights'!$I$6:$I$10,MATCH(B83,'Domain Weights'!$G$6:$G$10,0),1)</f>
        <v>41</v>
      </c>
      <c r="F83" s="41">
        <f>INDEX('Domain Weights'!$D$3:$D$36,MATCH(C83,'Domain Weights'!$C$3:$C$36,0),1)</f>
        <v>6</v>
      </c>
      <c r="G83" s="143">
        <v>78</v>
      </c>
      <c r="H83" s="137">
        <f t="shared" si="3"/>
        <v>4.68</v>
      </c>
      <c r="I83" s="137">
        <f t="shared" si="4"/>
        <v>1.9187999999999998</v>
      </c>
      <c r="J83" s="137">
        <f t="shared" si="5"/>
        <v>0</v>
      </c>
      <c r="K83" s="88"/>
    </row>
    <row r="84" spans="1:11">
      <c r="A84" s="40" t="s">
        <v>5</v>
      </c>
      <c r="B84" s="88" t="s">
        <v>92</v>
      </c>
      <c r="C84" s="88" t="s">
        <v>101</v>
      </c>
      <c r="D84" s="88" t="s">
        <v>340</v>
      </c>
      <c r="E84" s="41">
        <f>INDEX('Domain Weights'!$I$6:$I$10,MATCH(B84,'Domain Weights'!$G$6:$G$10,0),1)</f>
        <v>41</v>
      </c>
      <c r="F84" s="41">
        <f>INDEX('Domain Weights'!$D$3:$D$36,MATCH(C84,'Domain Weights'!$C$3:$C$36,0),1)</f>
        <v>6</v>
      </c>
      <c r="G84" s="143">
        <v>100</v>
      </c>
      <c r="H84" s="137">
        <f t="shared" si="3"/>
        <v>6</v>
      </c>
      <c r="I84" s="137">
        <f t="shared" si="4"/>
        <v>2.46</v>
      </c>
      <c r="J84" s="137">
        <f t="shared" si="5"/>
        <v>2.46</v>
      </c>
      <c r="K84" s="88"/>
    </row>
    <row r="85" spans="1:11">
      <c r="A85" s="40" t="s">
        <v>5</v>
      </c>
      <c r="B85" s="88" t="s">
        <v>92</v>
      </c>
      <c r="C85" s="88" t="s">
        <v>103</v>
      </c>
      <c r="D85" s="88" t="s">
        <v>10</v>
      </c>
      <c r="E85" s="41">
        <f>INDEX('Domain Weights'!$I$6:$I$10,MATCH(B85,'Domain Weights'!$G$6:$G$10,0),1)</f>
        <v>41</v>
      </c>
      <c r="F85" s="41">
        <f>INDEX('Domain Weights'!$D$3:$D$36,MATCH(C85,'Domain Weights'!$C$3:$C$36,0),1)</f>
        <v>10</v>
      </c>
      <c r="G85" s="143">
        <v>100</v>
      </c>
      <c r="H85" s="137">
        <f t="shared" si="3"/>
        <v>10</v>
      </c>
      <c r="I85" s="137">
        <f t="shared" si="4"/>
        <v>4.0999999999999996</v>
      </c>
      <c r="J85" s="137">
        <f t="shared" si="5"/>
        <v>4.0999999999999996</v>
      </c>
      <c r="K85" s="88"/>
    </row>
    <row r="86" spans="1:11">
      <c r="A86" s="40" t="s">
        <v>5</v>
      </c>
      <c r="B86" s="88" t="s">
        <v>92</v>
      </c>
      <c r="C86" s="88" t="s">
        <v>103</v>
      </c>
      <c r="D86" s="88" t="s">
        <v>341</v>
      </c>
      <c r="E86" s="41">
        <f>INDEX('Domain Weights'!$I$6:$I$10,MATCH(B86,'Domain Weights'!$G$6:$G$10,0),1)</f>
        <v>41</v>
      </c>
      <c r="F86" s="41">
        <f>INDEX('Domain Weights'!$D$3:$D$36,MATCH(C86,'Domain Weights'!$C$3:$C$36,0),1)</f>
        <v>10</v>
      </c>
      <c r="G86" s="143">
        <v>47</v>
      </c>
      <c r="H86" s="137">
        <f t="shared" si="3"/>
        <v>4.7</v>
      </c>
      <c r="I86" s="137">
        <f t="shared" si="4"/>
        <v>1.927</v>
      </c>
      <c r="J86" s="137">
        <f t="shared" si="5"/>
        <v>0</v>
      </c>
      <c r="K86" s="88"/>
    </row>
    <row r="87" spans="1:11">
      <c r="A87" s="40" t="s">
        <v>5</v>
      </c>
      <c r="B87" s="88" t="s">
        <v>92</v>
      </c>
      <c r="C87" s="88" t="s">
        <v>103</v>
      </c>
      <c r="D87" s="88" t="s">
        <v>342</v>
      </c>
      <c r="E87" s="41">
        <f>INDEX('Domain Weights'!$I$6:$I$10,MATCH(B87,'Domain Weights'!$G$6:$G$10,0),1)</f>
        <v>41</v>
      </c>
      <c r="F87" s="41">
        <f>INDEX('Domain Weights'!$D$3:$D$36,MATCH(C87,'Domain Weights'!$C$3:$C$36,0),1)</f>
        <v>10</v>
      </c>
      <c r="G87" s="143">
        <v>0</v>
      </c>
      <c r="H87" s="137">
        <f t="shared" si="3"/>
        <v>0</v>
      </c>
      <c r="I87" s="137">
        <f t="shared" si="4"/>
        <v>0</v>
      </c>
      <c r="J87" s="137">
        <f t="shared" si="5"/>
        <v>0</v>
      </c>
      <c r="K87" s="88"/>
    </row>
    <row r="88" spans="1:11">
      <c r="A88" s="40" t="s">
        <v>5</v>
      </c>
      <c r="B88" s="88" t="s">
        <v>92</v>
      </c>
      <c r="C88" s="88" t="s">
        <v>343</v>
      </c>
      <c r="D88" s="88" t="s">
        <v>344</v>
      </c>
      <c r="E88" s="41">
        <f>INDEX('Domain Weights'!$I$6:$I$10,MATCH(B88,'Domain Weights'!$G$6:$G$10,0),1)</f>
        <v>41</v>
      </c>
      <c r="F88" s="41">
        <f>INDEX('Domain Weights'!$D$3:$D$36,MATCH(C88,'Domain Weights'!$C$3:$C$36,0),1)</f>
        <v>9</v>
      </c>
      <c r="G88" s="143">
        <v>100</v>
      </c>
      <c r="H88" s="137">
        <f t="shared" si="3"/>
        <v>9</v>
      </c>
      <c r="I88" s="137">
        <f t="shared" si="4"/>
        <v>3.69</v>
      </c>
      <c r="J88" s="137">
        <f t="shared" si="5"/>
        <v>3.69</v>
      </c>
      <c r="K88" s="88"/>
    </row>
    <row r="89" spans="1:11">
      <c r="A89" s="40" t="s">
        <v>5</v>
      </c>
      <c r="B89" s="88" t="s">
        <v>92</v>
      </c>
      <c r="C89" s="88" t="s">
        <v>343</v>
      </c>
      <c r="D89" s="88" t="s">
        <v>345</v>
      </c>
      <c r="E89" s="41">
        <f>INDEX('Domain Weights'!$I$6:$I$10,MATCH(B89,'Domain Weights'!$G$6:$G$10,0),1)</f>
        <v>41</v>
      </c>
      <c r="F89" s="41">
        <f>INDEX('Domain Weights'!$D$3:$D$36,MATCH(C89,'Domain Weights'!$C$3:$C$36,0),1)</f>
        <v>9</v>
      </c>
      <c r="G89" s="143">
        <v>100</v>
      </c>
      <c r="H89" s="137">
        <f t="shared" si="3"/>
        <v>9</v>
      </c>
      <c r="I89" s="137">
        <f t="shared" si="4"/>
        <v>3.69</v>
      </c>
      <c r="J89" s="137">
        <f t="shared" si="5"/>
        <v>3.69</v>
      </c>
      <c r="K89" s="88"/>
    </row>
    <row r="90" spans="1:11">
      <c r="A90" s="40" t="s">
        <v>5</v>
      </c>
      <c r="B90" s="88" t="s">
        <v>92</v>
      </c>
      <c r="C90" s="88" t="s">
        <v>343</v>
      </c>
      <c r="D90" s="88" t="s">
        <v>346</v>
      </c>
      <c r="E90" s="41">
        <f>INDEX('Domain Weights'!$I$6:$I$10,MATCH(B90,'Domain Weights'!$G$6:$G$10,0),1)</f>
        <v>41</v>
      </c>
      <c r="F90" s="41">
        <f>INDEX('Domain Weights'!$D$3:$D$36,MATCH(C90,'Domain Weights'!$C$3:$C$36,0),1)</f>
        <v>9</v>
      </c>
      <c r="G90" s="143">
        <v>85</v>
      </c>
      <c r="H90" s="137">
        <f t="shared" si="3"/>
        <v>7.65</v>
      </c>
      <c r="I90" s="137">
        <f t="shared" si="4"/>
        <v>3.1364999999999994</v>
      </c>
      <c r="J90" s="137">
        <f t="shared" si="5"/>
        <v>0</v>
      </c>
      <c r="K90" s="88"/>
    </row>
    <row r="91" spans="1:11">
      <c r="A91" s="40" t="s">
        <v>5</v>
      </c>
      <c r="B91" s="88" t="s">
        <v>92</v>
      </c>
      <c r="C91" s="88" t="s">
        <v>343</v>
      </c>
      <c r="D91" s="88" t="s">
        <v>347</v>
      </c>
      <c r="E91" s="41">
        <f>INDEX('Domain Weights'!$I$6:$I$10,MATCH(B91,'Domain Weights'!$G$6:$G$10,0),1)</f>
        <v>41</v>
      </c>
      <c r="F91" s="41">
        <f>INDEX('Domain Weights'!$D$3:$D$36,MATCH(C91,'Domain Weights'!$C$3:$C$36,0),1)</f>
        <v>9</v>
      </c>
      <c r="G91" s="143">
        <v>85</v>
      </c>
      <c r="H91" s="137">
        <f t="shared" si="3"/>
        <v>7.65</v>
      </c>
      <c r="I91" s="137">
        <f t="shared" si="4"/>
        <v>3.1364999999999994</v>
      </c>
      <c r="J91" s="137">
        <f t="shared" si="5"/>
        <v>0</v>
      </c>
      <c r="K91" s="88"/>
    </row>
    <row r="92" spans="1:11">
      <c r="A92" s="40" t="s">
        <v>5</v>
      </c>
      <c r="B92" s="88" t="s">
        <v>92</v>
      </c>
      <c r="C92" s="88" t="s">
        <v>343</v>
      </c>
      <c r="D92" s="88" t="s">
        <v>348</v>
      </c>
      <c r="E92" s="41">
        <f>INDEX('Domain Weights'!$I$6:$I$10,MATCH(B92,'Domain Weights'!$G$6:$G$10,0),1)</f>
        <v>41</v>
      </c>
      <c r="F92" s="41">
        <f>INDEX('Domain Weights'!$D$3:$D$36,MATCH(C92,'Domain Weights'!$C$3:$C$36,0),1)</f>
        <v>9</v>
      </c>
      <c r="G92" s="143">
        <v>69</v>
      </c>
      <c r="H92" s="137">
        <f t="shared" si="3"/>
        <v>6.21</v>
      </c>
      <c r="I92" s="137">
        <f t="shared" si="4"/>
        <v>2.5461</v>
      </c>
      <c r="J92" s="137">
        <f t="shared" si="5"/>
        <v>0</v>
      </c>
      <c r="K92" s="88"/>
    </row>
    <row r="93" spans="1:11">
      <c r="A93" s="40" t="s">
        <v>5</v>
      </c>
      <c r="B93" s="88" t="s">
        <v>92</v>
      </c>
      <c r="C93" s="88" t="s">
        <v>343</v>
      </c>
      <c r="D93" s="88" t="s">
        <v>10</v>
      </c>
      <c r="E93" s="41">
        <f>INDEX('Domain Weights'!$I$6:$I$10,MATCH(B93,'Domain Weights'!$G$6:$G$10,0),1)</f>
        <v>41</v>
      </c>
      <c r="F93" s="41">
        <f>INDEX('Domain Weights'!$D$3:$D$36,MATCH(C93,'Domain Weights'!$C$3:$C$36,0),1)</f>
        <v>9</v>
      </c>
      <c r="G93" s="143">
        <v>0</v>
      </c>
      <c r="H93" s="137">
        <f t="shared" si="3"/>
        <v>0</v>
      </c>
      <c r="I93" s="137">
        <f t="shared" si="4"/>
        <v>0</v>
      </c>
      <c r="J93" s="137">
        <f t="shared" si="5"/>
        <v>0</v>
      </c>
      <c r="K93" s="88"/>
    </row>
    <row r="94" spans="1:11">
      <c r="A94" s="40" t="s">
        <v>5</v>
      </c>
      <c r="B94" s="88" t="s">
        <v>92</v>
      </c>
      <c r="C94" s="88" t="s">
        <v>349</v>
      </c>
      <c r="D94" s="88" t="s">
        <v>19</v>
      </c>
      <c r="E94" s="41">
        <f>INDEX('Domain Weights'!$I$6:$I$10,MATCH(B94,'Domain Weights'!$G$6:$G$10,0),1)</f>
        <v>41</v>
      </c>
      <c r="F94" s="41">
        <f>INDEX('Domain Weights'!$D$3:$D$36,MATCH(C94,'Domain Weights'!$C$3:$C$36,0),1)</f>
        <v>3</v>
      </c>
      <c r="G94" s="143">
        <v>100</v>
      </c>
      <c r="H94" s="137">
        <f t="shared" si="3"/>
        <v>3</v>
      </c>
      <c r="I94" s="137">
        <f t="shared" si="4"/>
        <v>1.23</v>
      </c>
      <c r="J94" s="137">
        <f t="shared" si="5"/>
        <v>1.23</v>
      </c>
      <c r="K94" s="88"/>
    </row>
    <row r="95" spans="1:11">
      <c r="A95" s="40" t="s">
        <v>5</v>
      </c>
      <c r="B95" s="88" t="s">
        <v>92</v>
      </c>
      <c r="C95" s="88" t="s">
        <v>349</v>
      </c>
      <c r="D95" s="88" t="s">
        <v>20</v>
      </c>
      <c r="E95" s="41">
        <f>INDEX('Domain Weights'!$I$6:$I$10,MATCH(B95,'Domain Weights'!$G$6:$G$10,0),1)</f>
        <v>41</v>
      </c>
      <c r="F95" s="41">
        <f>INDEX('Domain Weights'!$D$3:$D$36,MATCH(C95,'Domain Weights'!$C$3:$C$36,0),1)</f>
        <v>3</v>
      </c>
      <c r="G95" s="143">
        <v>0</v>
      </c>
      <c r="H95" s="137">
        <f t="shared" si="3"/>
        <v>0</v>
      </c>
      <c r="I95" s="137">
        <f t="shared" si="4"/>
        <v>0</v>
      </c>
      <c r="J95" s="137">
        <f t="shared" si="5"/>
        <v>0</v>
      </c>
      <c r="K95" s="88"/>
    </row>
    <row r="96" spans="1:11">
      <c r="A96" s="40" t="s">
        <v>5</v>
      </c>
      <c r="B96" s="88" t="s">
        <v>92</v>
      </c>
      <c r="C96" s="88" t="s">
        <v>350</v>
      </c>
      <c r="D96" s="88" t="s">
        <v>19</v>
      </c>
      <c r="E96" s="41">
        <f>INDEX('Domain Weights'!$I$6:$I$10,MATCH(B96,'Domain Weights'!$G$6:$G$10,0),1)</f>
        <v>41</v>
      </c>
      <c r="F96" s="41">
        <f>INDEX('Domain Weights'!$D$3:$D$36,MATCH(C96,'Domain Weights'!$C$3:$C$36,0),1)</f>
        <v>3</v>
      </c>
      <c r="G96" s="143">
        <v>100</v>
      </c>
      <c r="H96" s="137">
        <f t="shared" si="3"/>
        <v>3</v>
      </c>
      <c r="I96" s="137">
        <f t="shared" si="4"/>
        <v>1.23</v>
      </c>
      <c r="J96" s="137">
        <f t="shared" si="5"/>
        <v>1.23</v>
      </c>
      <c r="K96" s="88"/>
    </row>
    <row r="97" spans="1:11" s="115" customFormat="1">
      <c r="A97" s="114" t="s">
        <v>5</v>
      </c>
      <c r="B97" s="113" t="s">
        <v>92</v>
      </c>
      <c r="C97" s="113" t="s">
        <v>350</v>
      </c>
      <c r="D97" s="113" t="s">
        <v>20</v>
      </c>
      <c r="E97" s="41">
        <f>INDEX('Domain Weights'!$I$6:$I$10,MATCH(B97,'Domain Weights'!$G$6:$G$10,0),1)</f>
        <v>41</v>
      </c>
      <c r="F97" s="41">
        <f>INDEX('Domain Weights'!$D$3:$D$36,MATCH(C97,'Domain Weights'!$C$3:$C$36,0),1)</f>
        <v>3</v>
      </c>
      <c r="G97" s="143">
        <v>0</v>
      </c>
      <c r="H97" s="137">
        <f t="shared" si="3"/>
        <v>0</v>
      </c>
      <c r="I97" s="137">
        <f t="shared" si="4"/>
        <v>0</v>
      </c>
      <c r="J97" s="137">
        <f t="shared" si="5"/>
        <v>0</v>
      </c>
      <c r="K97" s="88"/>
    </row>
    <row r="98" spans="1:11">
      <c r="A98" s="40" t="s">
        <v>5</v>
      </c>
      <c r="B98" s="88" t="s">
        <v>89</v>
      </c>
      <c r="C98" s="88" t="s">
        <v>351</v>
      </c>
      <c r="D98" s="88" t="s">
        <v>19</v>
      </c>
      <c r="E98" s="41">
        <f>INDEX('Domain Weights'!$I$6:$I$10,MATCH(B98,'Domain Weights'!$G$6:$G$10,0),1)</f>
        <v>13</v>
      </c>
      <c r="F98" s="41">
        <f>INDEX('Domain Weights'!$D$3:$D$36,MATCH(C98,'Domain Weights'!$C$3:$C$36,0),1)</f>
        <v>27</v>
      </c>
      <c r="G98" s="143">
        <v>100</v>
      </c>
      <c r="H98" s="137">
        <f t="shared" si="3"/>
        <v>27</v>
      </c>
      <c r="I98" s="137">
        <f t="shared" si="4"/>
        <v>3.5100000000000002</v>
      </c>
      <c r="J98" s="137">
        <f t="shared" si="5"/>
        <v>3.5100000000000002</v>
      </c>
      <c r="K98" s="88"/>
    </row>
    <row r="99" spans="1:11">
      <c r="A99" s="40" t="s">
        <v>5</v>
      </c>
      <c r="B99" s="88" t="s">
        <v>89</v>
      </c>
      <c r="C99" s="88" t="s">
        <v>351</v>
      </c>
      <c r="D99" s="88" t="s">
        <v>20</v>
      </c>
      <c r="E99" s="41">
        <f>INDEX('Domain Weights'!$I$6:$I$10,MATCH(B99,'Domain Weights'!$G$6:$G$10,0),1)</f>
        <v>13</v>
      </c>
      <c r="F99" s="41">
        <f>INDEX('Domain Weights'!$D$3:$D$36,MATCH(C99,'Domain Weights'!$C$3:$C$36,0),1)</f>
        <v>27</v>
      </c>
      <c r="G99" s="143">
        <v>0</v>
      </c>
      <c r="H99" s="137">
        <f t="shared" si="3"/>
        <v>0</v>
      </c>
      <c r="I99" s="137">
        <f t="shared" si="4"/>
        <v>0</v>
      </c>
      <c r="J99" s="137">
        <f t="shared" si="5"/>
        <v>0</v>
      </c>
      <c r="K99" s="88"/>
    </row>
    <row r="100" spans="1:11">
      <c r="A100" s="40" t="s">
        <v>5</v>
      </c>
      <c r="B100" s="88" t="s">
        <v>89</v>
      </c>
      <c r="C100" s="88" t="s">
        <v>352</v>
      </c>
      <c r="D100" s="88" t="s">
        <v>10</v>
      </c>
      <c r="E100" s="41">
        <f>INDEX('Domain Weights'!$I$6:$I$10,MATCH(B100,'Domain Weights'!$G$6:$G$10,0),1)</f>
        <v>13</v>
      </c>
      <c r="F100" s="41">
        <f>INDEX('Domain Weights'!$D$3:$D$36,MATCH(C100,'Domain Weights'!$C$3:$C$36,0),1)</f>
        <v>73</v>
      </c>
      <c r="G100" s="143">
        <v>0</v>
      </c>
      <c r="H100" s="137">
        <f t="shared" si="3"/>
        <v>0</v>
      </c>
      <c r="I100" s="137">
        <f t="shared" si="4"/>
        <v>0</v>
      </c>
      <c r="J100" s="137">
        <f t="shared" si="5"/>
        <v>0</v>
      </c>
      <c r="K100" s="88"/>
    </row>
    <row r="101" spans="1:11">
      <c r="A101" s="40" t="s">
        <v>5</v>
      </c>
      <c r="B101" s="88" t="s">
        <v>89</v>
      </c>
      <c r="C101" s="88" t="s">
        <v>352</v>
      </c>
      <c r="D101" s="88" t="s">
        <v>353</v>
      </c>
      <c r="E101" s="41">
        <f>INDEX('Domain Weights'!$I$6:$I$10,MATCH(B101,'Domain Weights'!$G$6:$G$10,0),1)</f>
        <v>13</v>
      </c>
      <c r="F101" s="41">
        <f>INDEX('Domain Weights'!$D$3:$D$36,MATCH(C101,'Domain Weights'!$C$3:$C$36,0),1)</f>
        <v>73</v>
      </c>
      <c r="G101" s="143">
        <v>64</v>
      </c>
      <c r="H101" s="137">
        <f t="shared" si="3"/>
        <v>46.72</v>
      </c>
      <c r="I101" s="137">
        <f t="shared" si="4"/>
        <v>6.0735999999999999</v>
      </c>
      <c r="J101" s="137">
        <f t="shared" si="5"/>
        <v>0</v>
      </c>
      <c r="K101" s="88"/>
    </row>
    <row r="102" spans="1:11" s="115" customFormat="1">
      <c r="A102" s="114" t="s">
        <v>5</v>
      </c>
      <c r="B102" s="113" t="s">
        <v>89</v>
      </c>
      <c r="C102" s="113" t="s">
        <v>352</v>
      </c>
      <c r="D102" s="113" t="s">
        <v>354</v>
      </c>
      <c r="E102" s="41">
        <f>INDEX('Domain Weights'!$I$6:$I$10,MATCH(B102,'Domain Weights'!$G$6:$G$10,0),1)</f>
        <v>13</v>
      </c>
      <c r="F102" s="41">
        <f>INDEX('Domain Weights'!$D$3:$D$36,MATCH(C102,'Domain Weights'!$C$3:$C$36,0),1)</f>
        <v>73</v>
      </c>
      <c r="G102" s="143">
        <v>100</v>
      </c>
      <c r="H102" s="137">
        <f t="shared" si="3"/>
        <v>73</v>
      </c>
      <c r="I102" s="137">
        <f t="shared" si="4"/>
        <v>9.49</v>
      </c>
      <c r="J102" s="137">
        <f t="shared" si="5"/>
        <v>9.49</v>
      </c>
      <c r="K102" s="88"/>
    </row>
    <row r="103" spans="1:11">
      <c r="A103" s="40" t="s">
        <v>5</v>
      </c>
      <c r="B103" s="88" t="s">
        <v>355</v>
      </c>
      <c r="C103" s="88" t="s">
        <v>356</v>
      </c>
      <c r="D103" s="88" t="s">
        <v>10</v>
      </c>
      <c r="E103" s="41">
        <f>INDEX('Domain Weights'!$I$6:$I$10,MATCH(B103,'Domain Weights'!$G$6:$G$10,0),1)</f>
        <v>9</v>
      </c>
      <c r="F103" s="41">
        <f>INDEX('Domain Weights'!$D$3:$D$36,MATCH(C103,'Domain Weights'!$C$3:$C$36,0),1)</f>
        <v>50</v>
      </c>
      <c r="G103" s="143">
        <v>0</v>
      </c>
      <c r="H103" s="137">
        <f t="shared" si="3"/>
        <v>0</v>
      </c>
      <c r="I103" s="137">
        <f t="shared" si="4"/>
        <v>0</v>
      </c>
      <c r="J103" s="137">
        <f t="shared" si="5"/>
        <v>0</v>
      </c>
      <c r="K103" s="88"/>
    </row>
    <row r="104" spans="1:11">
      <c r="A104" s="40" t="s">
        <v>5</v>
      </c>
      <c r="B104" s="88" t="s">
        <v>355</v>
      </c>
      <c r="C104" s="88" t="s">
        <v>356</v>
      </c>
      <c r="D104" s="88" t="s">
        <v>357</v>
      </c>
      <c r="E104" s="41">
        <f>INDEX('Domain Weights'!$I$6:$I$10,MATCH(B104,'Domain Weights'!$G$6:$G$10,0),1)</f>
        <v>9</v>
      </c>
      <c r="F104" s="41">
        <f>INDEX('Domain Weights'!$D$3:$D$36,MATCH(C104,'Domain Weights'!$C$3:$C$36,0),1)</f>
        <v>50</v>
      </c>
      <c r="G104" s="143">
        <v>53</v>
      </c>
      <c r="H104" s="137">
        <f t="shared" si="3"/>
        <v>26.5</v>
      </c>
      <c r="I104" s="137">
        <f t="shared" si="4"/>
        <v>2.3849999999999998</v>
      </c>
      <c r="J104" s="137">
        <f t="shared" si="5"/>
        <v>0</v>
      </c>
      <c r="K104" s="88"/>
    </row>
    <row r="105" spans="1:11">
      <c r="A105" s="40" t="s">
        <v>5</v>
      </c>
      <c r="B105" s="88" t="s">
        <v>355</v>
      </c>
      <c r="C105" s="88" t="s">
        <v>356</v>
      </c>
      <c r="D105" s="88" t="s">
        <v>358</v>
      </c>
      <c r="E105" s="41">
        <f>INDEX('Domain Weights'!$I$6:$I$10,MATCH(B105,'Domain Weights'!$G$6:$G$10,0),1)</f>
        <v>9</v>
      </c>
      <c r="F105" s="41">
        <f>INDEX('Domain Weights'!$D$3:$D$36,MATCH(C105,'Domain Weights'!$C$3:$C$36,0),1)</f>
        <v>50</v>
      </c>
      <c r="G105" s="143">
        <v>100</v>
      </c>
      <c r="H105" s="137">
        <f t="shared" si="3"/>
        <v>50</v>
      </c>
      <c r="I105" s="137">
        <f t="shared" si="4"/>
        <v>4.5</v>
      </c>
      <c r="J105" s="137">
        <f t="shared" si="5"/>
        <v>4.5</v>
      </c>
      <c r="K105" s="88"/>
    </row>
    <row r="106" spans="1:11">
      <c r="A106" s="40" t="s">
        <v>5</v>
      </c>
      <c r="B106" s="88" t="s">
        <v>355</v>
      </c>
      <c r="C106" s="88" t="s">
        <v>359</v>
      </c>
      <c r="D106" s="88" t="s">
        <v>19</v>
      </c>
      <c r="E106" s="41">
        <f>INDEX('Domain Weights'!$I$6:$I$10,MATCH(B106,'Domain Weights'!$G$6:$G$10,0),1)</f>
        <v>9</v>
      </c>
      <c r="F106" s="41">
        <f>INDEX('Domain Weights'!$D$3:$D$36,MATCH(C106,'Domain Weights'!$C$3:$C$36,0),1)</f>
        <v>6</v>
      </c>
      <c r="G106" s="143">
        <v>0</v>
      </c>
      <c r="H106" s="137">
        <f t="shared" si="3"/>
        <v>0</v>
      </c>
      <c r="I106" s="137">
        <f t="shared" si="4"/>
        <v>0</v>
      </c>
      <c r="J106" s="137">
        <f t="shared" si="5"/>
        <v>0</v>
      </c>
      <c r="K106" s="88"/>
    </row>
    <row r="107" spans="1:11">
      <c r="A107" s="40" t="s">
        <v>5</v>
      </c>
      <c r="B107" s="88" t="s">
        <v>355</v>
      </c>
      <c r="C107" s="88" t="s">
        <v>359</v>
      </c>
      <c r="D107" s="88" t="s">
        <v>20</v>
      </c>
      <c r="E107" s="41">
        <f>INDEX('Domain Weights'!$I$6:$I$10,MATCH(B107,'Domain Weights'!$G$6:$G$10,0),1)</f>
        <v>9</v>
      </c>
      <c r="F107" s="41">
        <f>INDEX('Domain Weights'!$D$3:$D$36,MATCH(C107,'Domain Weights'!$C$3:$C$36,0),1)</f>
        <v>6</v>
      </c>
      <c r="G107" s="143">
        <v>100</v>
      </c>
      <c r="H107" s="137">
        <f t="shared" si="3"/>
        <v>6</v>
      </c>
      <c r="I107" s="137">
        <f t="shared" si="4"/>
        <v>0.54</v>
      </c>
      <c r="J107" s="137">
        <f t="shared" si="5"/>
        <v>0.54</v>
      </c>
      <c r="K107" s="88"/>
    </row>
    <row r="108" spans="1:11">
      <c r="A108" s="40" t="s">
        <v>5</v>
      </c>
      <c r="B108" s="88" t="s">
        <v>355</v>
      </c>
      <c r="C108" s="88" t="s">
        <v>360</v>
      </c>
      <c r="D108" s="88" t="s">
        <v>19</v>
      </c>
      <c r="E108" s="41">
        <f>INDEX('Domain Weights'!$I$6:$I$10,MATCH(B108,'Domain Weights'!$G$6:$G$10,0),1)</f>
        <v>9</v>
      </c>
      <c r="F108" s="41">
        <f>INDEX('Domain Weights'!$D$3:$D$36,MATCH(C108,'Domain Weights'!$C$3:$C$36,0),1)</f>
        <v>32</v>
      </c>
      <c r="G108" s="143">
        <v>0</v>
      </c>
      <c r="H108" s="137">
        <f t="shared" si="3"/>
        <v>0</v>
      </c>
      <c r="I108" s="137">
        <f t="shared" si="4"/>
        <v>0</v>
      </c>
      <c r="J108" s="137">
        <f t="shared" si="5"/>
        <v>0</v>
      </c>
      <c r="K108" s="88"/>
    </row>
    <row r="109" spans="1:11">
      <c r="A109" s="40" t="s">
        <v>5</v>
      </c>
      <c r="B109" s="88" t="s">
        <v>355</v>
      </c>
      <c r="C109" s="88" t="s">
        <v>360</v>
      </c>
      <c r="D109" s="88" t="s">
        <v>20</v>
      </c>
      <c r="E109" s="41">
        <f>INDEX('Domain Weights'!$I$6:$I$10,MATCH(B109,'Domain Weights'!$G$6:$G$10,0),1)</f>
        <v>9</v>
      </c>
      <c r="F109" s="41">
        <f>INDEX('Domain Weights'!$D$3:$D$36,MATCH(C109,'Domain Weights'!$C$3:$C$36,0),1)</f>
        <v>32</v>
      </c>
      <c r="G109" s="143">
        <v>100</v>
      </c>
      <c r="H109" s="137">
        <f t="shared" si="3"/>
        <v>32</v>
      </c>
      <c r="I109" s="137">
        <f t="shared" si="4"/>
        <v>2.88</v>
      </c>
      <c r="J109" s="137">
        <f t="shared" si="5"/>
        <v>2.88</v>
      </c>
      <c r="K109" s="88"/>
    </row>
    <row r="110" spans="1:11">
      <c r="A110" s="40" t="s">
        <v>5</v>
      </c>
      <c r="B110" s="88" t="s">
        <v>355</v>
      </c>
      <c r="C110" s="88" t="s">
        <v>361</v>
      </c>
      <c r="D110" s="88" t="s">
        <v>19</v>
      </c>
      <c r="E110" s="41">
        <f>INDEX('Domain Weights'!$I$6:$I$10,MATCH(B110,'Domain Weights'!$G$6:$G$10,0),1)</f>
        <v>9</v>
      </c>
      <c r="F110" s="41">
        <f>INDEX('Domain Weights'!$D$3:$D$36,MATCH(C110,'Domain Weights'!$C$3:$C$36,0),1)</f>
        <v>12</v>
      </c>
      <c r="G110" s="143">
        <v>0</v>
      </c>
      <c r="H110" s="137">
        <f t="shared" si="3"/>
        <v>0</v>
      </c>
      <c r="I110" s="137">
        <f t="shared" si="4"/>
        <v>0</v>
      </c>
      <c r="J110" s="137">
        <f t="shared" si="5"/>
        <v>0</v>
      </c>
      <c r="K110" s="88"/>
    </row>
    <row r="111" spans="1:11">
      <c r="A111" s="40" t="s">
        <v>5</v>
      </c>
      <c r="B111" s="88" t="s">
        <v>355</v>
      </c>
      <c r="C111" s="88" t="s">
        <v>361</v>
      </c>
      <c r="D111" s="88" t="s">
        <v>20</v>
      </c>
      <c r="E111" s="41">
        <f>INDEX('Domain Weights'!$I$6:$I$10,MATCH(B111,'Domain Weights'!$G$6:$G$10,0),1)</f>
        <v>9</v>
      </c>
      <c r="F111" s="41">
        <f>INDEX('Domain Weights'!$D$3:$D$36,MATCH(C111,'Domain Weights'!$C$3:$C$36,0),1)</f>
        <v>12</v>
      </c>
      <c r="G111" s="143">
        <v>100</v>
      </c>
      <c r="H111" s="137">
        <f t="shared" si="3"/>
        <v>12</v>
      </c>
      <c r="I111" s="137">
        <f t="shared" si="4"/>
        <v>1.08</v>
      </c>
      <c r="J111" s="137">
        <f t="shared" si="5"/>
        <v>1.08</v>
      </c>
      <c r="K111" s="88"/>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96D64-2A73-43CD-B3AB-6E98C7AF29A3}">
  <dimension ref="A1:T65"/>
  <sheetViews>
    <sheetView tabSelected="1" topLeftCell="A10" workbookViewId="0">
      <selection activeCell="B26" sqref="B26"/>
    </sheetView>
  </sheetViews>
  <sheetFormatPr defaultRowHeight="15"/>
  <cols>
    <col min="1" max="1" width="24.7109375" style="70" customWidth="1"/>
    <col min="2" max="2" width="38.5703125" style="70" bestFit="1" customWidth="1"/>
    <col min="3" max="8" width="7.28515625" style="47" customWidth="1"/>
    <col min="10" max="10" width="10.5703125" bestFit="1" customWidth="1"/>
    <col min="11" max="11" width="11.5703125" bestFit="1" customWidth="1"/>
    <col min="12" max="12" width="38" bestFit="1" customWidth="1"/>
  </cols>
  <sheetData>
    <row r="1" spans="1:20" ht="45">
      <c r="A1" s="76" t="s">
        <v>181</v>
      </c>
      <c r="B1" s="82" t="s">
        <v>182</v>
      </c>
      <c r="C1" s="48" t="s">
        <v>183</v>
      </c>
      <c r="D1" s="48" t="s">
        <v>184</v>
      </c>
      <c r="E1" s="48" t="s">
        <v>185</v>
      </c>
      <c r="F1" s="48" t="s">
        <v>186</v>
      </c>
      <c r="G1" s="48" t="s">
        <v>187</v>
      </c>
      <c r="H1" s="49" t="s">
        <v>188</v>
      </c>
      <c r="I1" s="66" t="s">
        <v>242</v>
      </c>
      <c r="K1" s="70" t="s">
        <v>107</v>
      </c>
      <c r="L1" s="70" t="s">
        <v>125</v>
      </c>
      <c r="M1" s="70" t="s">
        <v>126</v>
      </c>
      <c r="N1" s="70" t="s">
        <v>127</v>
      </c>
    </row>
    <row r="2" spans="1:20">
      <c r="A2" s="77" t="s">
        <v>189</v>
      </c>
      <c r="B2" s="73" t="s">
        <v>190</v>
      </c>
      <c r="C2" s="50" t="s">
        <v>191</v>
      </c>
      <c r="D2" s="50" t="s">
        <v>191</v>
      </c>
      <c r="E2" s="51" t="s">
        <v>191</v>
      </c>
      <c r="F2" s="51"/>
      <c r="G2" s="51"/>
      <c r="H2" s="52" t="s">
        <v>191</v>
      </c>
      <c r="I2" s="67"/>
      <c r="J2" s="72"/>
      <c r="K2" s="70" t="s">
        <v>128</v>
      </c>
      <c r="L2" s="70" t="s">
        <v>158</v>
      </c>
      <c r="M2" s="71">
        <v>4.5999999999999996</v>
      </c>
      <c r="N2" s="71">
        <v>0.6</v>
      </c>
      <c r="Q2" s="70"/>
      <c r="R2" s="70"/>
      <c r="S2" s="70"/>
      <c r="T2" s="70"/>
    </row>
    <row r="3" spans="1:20">
      <c r="A3" s="78"/>
      <c r="B3" s="74" t="s">
        <v>192</v>
      </c>
      <c r="C3" s="53" t="s">
        <v>191</v>
      </c>
      <c r="D3" s="54"/>
      <c r="E3" s="53" t="s">
        <v>191</v>
      </c>
      <c r="F3" s="54"/>
      <c r="G3" s="54"/>
      <c r="H3" s="55" t="s">
        <v>191</v>
      </c>
      <c r="I3" s="68"/>
      <c r="K3" s="70" t="s">
        <v>107</v>
      </c>
      <c r="L3" s="70" t="s">
        <v>159</v>
      </c>
      <c r="M3" s="71">
        <v>3.6</v>
      </c>
      <c r="N3" s="71">
        <v>0.8</v>
      </c>
    </row>
    <row r="4" spans="1:20">
      <c r="A4" s="78"/>
      <c r="B4" s="74" t="s">
        <v>193</v>
      </c>
      <c r="C4" s="54"/>
      <c r="D4" s="54"/>
      <c r="E4" s="54" t="s">
        <v>191</v>
      </c>
      <c r="F4" s="54"/>
      <c r="G4" s="54"/>
      <c r="H4" s="55" t="s">
        <v>191</v>
      </c>
      <c r="I4" s="68"/>
      <c r="K4" s="70"/>
      <c r="L4" s="70" t="s">
        <v>160</v>
      </c>
      <c r="M4" s="71">
        <v>3.5</v>
      </c>
      <c r="N4" s="71">
        <v>0.9</v>
      </c>
    </row>
    <row r="5" spans="1:20">
      <c r="A5" s="78"/>
      <c r="B5" s="74" t="s">
        <v>194</v>
      </c>
      <c r="C5" s="53" t="s">
        <v>191</v>
      </c>
      <c r="D5" s="53" t="s">
        <v>191</v>
      </c>
      <c r="E5" s="53" t="s">
        <v>191</v>
      </c>
      <c r="F5" s="54"/>
      <c r="G5" s="54"/>
      <c r="H5" s="56"/>
      <c r="I5" s="68"/>
      <c r="K5" s="70"/>
      <c r="L5" s="70" t="s">
        <v>161</v>
      </c>
      <c r="M5" s="71">
        <v>3.5</v>
      </c>
      <c r="N5" s="71">
        <v>0.9</v>
      </c>
    </row>
    <row r="6" spans="1:20">
      <c r="A6" s="78"/>
      <c r="B6" s="74" t="s">
        <v>195</v>
      </c>
      <c r="C6" s="53" t="s">
        <v>191</v>
      </c>
      <c r="D6" s="54"/>
      <c r="E6" s="53" t="s">
        <v>191</v>
      </c>
      <c r="F6" s="54"/>
      <c r="G6" s="54"/>
      <c r="H6" s="56"/>
      <c r="I6" s="68"/>
      <c r="K6" s="70"/>
      <c r="L6" s="70" t="s">
        <v>162</v>
      </c>
      <c r="M6" s="71">
        <v>4.3</v>
      </c>
      <c r="N6" s="71">
        <v>0.8</v>
      </c>
    </row>
    <row r="7" spans="1:20">
      <c r="A7" s="78"/>
      <c r="B7" s="74" t="s">
        <v>196</v>
      </c>
      <c r="C7" s="53" t="s">
        <v>191</v>
      </c>
      <c r="D7" s="53" t="s">
        <v>191</v>
      </c>
      <c r="E7" s="53" t="s">
        <v>191</v>
      </c>
      <c r="F7" s="54"/>
      <c r="G7" s="54"/>
      <c r="H7" s="56"/>
      <c r="I7" s="68"/>
      <c r="K7" s="70"/>
      <c r="L7" s="70" t="s">
        <v>163</v>
      </c>
      <c r="M7" s="71">
        <v>3.5</v>
      </c>
      <c r="N7" s="71">
        <v>1</v>
      </c>
    </row>
    <row r="8" spans="1:20">
      <c r="A8" s="78"/>
      <c r="B8" s="74" t="s">
        <v>197</v>
      </c>
      <c r="C8" s="53" t="s">
        <v>191</v>
      </c>
      <c r="D8" s="54"/>
      <c r="E8" s="54"/>
      <c r="F8" s="54"/>
      <c r="G8" s="54"/>
      <c r="H8" s="55" t="s">
        <v>191</v>
      </c>
      <c r="I8" s="68"/>
      <c r="K8" s="70" t="s">
        <v>134</v>
      </c>
      <c r="L8" s="70" t="s">
        <v>164</v>
      </c>
      <c r="M8" s="71">
        <v>2.8</v>
      </c>
      <c r="N8" s="71">
        <v>1.1000000000000001</v>
      </c>
    </row>
    <row r="9" spans="1:20">
      <c r="A9" s="78"/>
      <c r="B9" s="74" t="s">
        <v>198</v>
      </c>
      <c r="C9" s="53" t="s">
        <v>191</v>
      </c>
      <c r="D9" s="53" t="s">
        <v>191</v>
      </c>
      <c r="E9" s="53" t="s">
        <v>191</v>
      </c>
      <c r="F9" s="54"/>
      <c r="G9" s="54"/>
      <c r="H9" s="56"/>
      <c r="I9" s="68"/>
      <c r="K9" s="70" t="s">
        <v>107</v>
      </c>
      <c r="L9" s="70" t="s">
        <v>165</v>
      </c>
      <c r="M9" s="71">
        <v>3.3</v>
      </c>
      <c r="N9" s="71">
        <v>0.9</v>
      </c>
    </row>
    <row r="10" spans="1:20">
      <c r="A10" s="78"/>
      <c r="B10" s="74" t="s">
        <v>199</v>
      </c>
      <c r="C10" s="53" t="s">
        <v>191</v>
      </c>
      <c r="D10" s="54"/>
      <c r="E10" s="53" t="s">
        <v>191</v>
      </c>
      <c r="F10" s="54"/>
      <c r="G10" s="54"/>
      <c r="H10" s="56"/>
      <c r="I10" s="68"/>
      <c r="K10" s="70"/>
      <c r="L10" s="70" t="s">
        <v>166</v>
      </c>
      <c r="M10" s="71">
        <v>3.8</v>
      </c>
      <c r="N10" s="71">
        <v>0.8</v>
      </c>
    </row>
    <row r="11" spans="1:20">
      <c r="A11" s="78"/>
      <c r="B11" s="74" t="s">
        <v>200</v>
      </c>
      <c r="C11" s="53" t="s">
        <v>191</v>
      </c>
      <c r="D11" s="54"/>
      <c r="E11" s="54"/>
      <c r="F11" s="54"/>
      <c r="G11" s="54"/>
      <c r="H11" s="55" t="s">
        <v>191</v>
      </c>
      <c r="I11" s="68"/>
      <c r="K11" s="70" t="s">
        <v>141</v>
      </c>
      <c r="L11" s="70" t="s">
        <v>167</v>
      </c>
      <c r="M11" s="71">
        <v>4.0999999999999996</v>
      </c>
      <c r="N11" s="71">
        <v>0.9</v>
      </c>
    </row>
    <row r="12" spans="1:20">
      <c r="A12" s="78"/>
      <c r="B12" s="74" t="s">
        <v>201</v>
      </c>
      <c r="C12" s="54"/>
      <c r="D12" s="53" t="s">
        <v>191</v>
      </c>
      <c r="E12" s="54"/>
      <c r="F12" s="54"/>
      <c r="G12" s="54"/>
      <c r="H12" s="56"/>
      <c r="I12" s="68"/>
      <c r="K12" s="70" t="s">
        <v>107</v>
      </c>
      <c r="L12" s="70" t="s">
        <v>155</v>
      </c>
      <c r="M12" s="71">
        <v>2.8</v>
      </c>
      <c r="N12" s="71">
        <v>1</v>
      </c>
    </row>
    <row r="13" spans="1:20">
      <c r="A13" s="78"/>
      <c r="B13" s="74" t="s">
        <v>202</v>
      </c>
      <c r="C13" s="54"/>
      <c r="D13" s="53" t="s">
        <v>191</v>
      </c>
      <c r="E13" s="53" t="s">
        <v>191</v>
      </c>
      <c r="F13" s="54"/>
      <c r="G13" s="54"/>
      <c r="H13" s="55" t="s">
        <v>191</v>
      </c>
      <c r="I13" s="68"/>
      <c r="K13" s="70"/>
      <c r="L13" s="70" t="s">
        <v>156</v>
      </c>
      <c r="M13" s="71">
        <v>2.2000000000000002</v>
      </c>
      <c r="N13" s="71">
        <v>0.9</v>
      </c>
    </row>
    <row r="14" spans="1:20">
      <c r="A14" s="78"/>
      <c r="B14" s="74" t="s">
        <v>203</v>
      </c>
      <c r="C14" s="54"/>
      <c r="D14" s="54"/>
      <c r="E14" s="53" t="s">
        <v>191</v>
      </c>
      <c r="F14" s="54"/>
      <c r="G14" s="54"/>
      <c r="H14" s="56"/>
      <c r="I14" s="68"/>
    </row>
    <row r="15" spans="1:20">
      <c r="A15" s="78"/>
      <c r="B15" s="74" t="s">
        <v>204</v>
      </c>
      <c r="C15" s="54"/>
      <c r="D15" s="54"/>
      <c r="E15" s="53" t="s">
        <v>191</v>
      </c>
      <c r="F15" s="54"/>
      <c r="G15" s="54"/>
      <c r="H15" s="55" t="s">
        <v>191</v>
      </c>
      <c r="I15" s="68"/>
    </row>
    <row r="16" spans="1:20">
      <c r="A16" s="78"/>
      <c r="B16" s="74" t="s">
        <v>205</v>
      </c>
      <c r="C16" s="54"/>
      <c r="D16" s="54"/>
      <c r="E16" s="53" t="s">
        <v>191</v>
      </c>
      <c r="F16" s="54"/>
      <c r="G16" s="54"/>
      <c r="H16" s="56"/>
      <c r="I16" s="68"/>
    </row>
    <row r="17" spans="1:20">
      <c r="A17" s="78"/>
      <c r="B17" s="74" t="s">
        <v>206</v>
      </c>
      <c r="C17" s="54"/>
      <c r="D17" s="54"/>
      <c r="E17" s="53" t="s">
        <v>191</v>
      </c>
      <c r="F17" s="54"/>
      <c r="G17" s="54"/>
      <c r="H17" s="56"/>
      <c r="I17" s="68"/>
    </row>
    <row r="18" spans="1:20">
      <c r="A18" s="78"/>
      <c r="B18" s="74" t="s">
        <v>207</v>
      </c>
      <c r="C18" s="53" t="s">
        <v>191</v>
      </c>
      <c r="D18" s="54"/>
      <c r="E18" s="54"/>
      <c r="F18" s="54"/>
      <c r="G18" s="54"/>
      <c r="H18" s="55" t="s">
        <v>191</v>
      </c>
      <c r="I18" s="68"/>
      <c r="Q18" s="70"/>
      <c r="R18" s="70"/>
      <c r="S18" s="71"/>
      <c r="T18" s="71"/>
    </row>
    <row r="19" spans="1:20">
      <c r="A19" s="79"/>
      <c r="B19" s="75" t="s">
        <v>208</v>
      </c>
      <c r="C19" s="54"/>
      <c r="D19" s="54"/>
      <c r="E19" s="54"/>
      <c r="F19" s="54"/>
      <c r="G19" s="54"/>
      <c r="H19" s="55" t="s">
        <v>191</v>
      </c>
      <c r="I19" s="69"/>
    </row>
    <row r="20" spans="1:20">
      <c r="A20" s="77" t="s">
        <v>209</v>
      </c>
      <c r="B20" s="73" t="s">
        <v>210</v>
      </c>
      <c r="C20" s="60" t="s">
        <v>191</v>
      </c>
      <c r="D20" s="51"/>
      <c r="E20" s="50" t="s">
        <v>191</v>
      </c>
      <c r="F20" s="51"/>
      <c r="G20" s="50" t="s">
        <v>191</v>
      </c>
      <c r="H20" s="59"/>
      <c r="I20" s="61"/>
      <c r="J20" s="72"/>
      <c r="K20" s="70" t="s">
        <v>128</v>
      </c>
      <c r="L20" s="70" t="s">
        <v>169</v>
      </c>
      <c r="M20" s="71">
        <v>4.2</v>
      </c>
      <c r="N20" s="71">
        <v>0.9</v>
      </c>
    </row>
    <row r="21" spans="1:20">
      <c r="A21" s="78"/>
      <c r="B21" s="74" t="s">
        <v>211</v>
      </c>
      <c r="C21" s="62" t="s">
        <v>191</v>
      </c>
      <c r="D21" s="53" t="s">
        <v>191</v>
      </c>
      <c r="E21" s="53" t="s">
        <v>191</v>
      </c>
      <c r="F21" s="53" t="s">
        <v>191</v>
      </c>
      <c r="G21" s="53" t="s">
        <v>191</v>
      </c>
      <c r="H21" s="56"/>
      <c r="I21" s="24"/>
      <c r="K21" s="70" t="s">
        <v>107</v>
      </c>
      <c r="L21" s="70" t="s">
        <v>170</v>
      </c>
      <c r="M21" s="71">
        <v>3.7</v>
      </c>
      <c r="N21" s="71">
        <v>1</v>
      </c>
    </row>
    <row r="22" spans="1:20">
      <c r="A22" s="78"/>
      <c r="B22" s="74" t="s">
        <v>212</v>
      </c>
      <c r="C22" s="62" t="s">
        <v>191</v>
      </c>
      <c r="D22" s="54"/>
      <c r="E22" s="53" t="s">
        <v>191</v>
      </c>
      <c r="F22" s="54"/>
      <c r="G22" s="53" t="s">
        <v>191</v>
      </c>
      <c r="H22" s="56"/>
      <c r="I22" s="24"/>
      <c r="K22" s="70"/>
      <c r="L22" s="70" t="s">
        <v>171</v>
      </c>
      <c r="M22" s="71">
        <v>3.8</v>
      </c>
      <c r="N22" s="71">
        <v>0.9</v>
      </c>
    </row>
    <row r="23" spans="1:20">
      <c r="A23" s="78"/>
      <c r="B23" s="74" t="s">
        <v>213</v>
      </c>
      <c r="C23" s="62" t="s">
        <v>191</v>
      </c>
      <c r="D23" s="54"/>
      <c r="E23" s="53" t="s">
        <v>191</v>
      </c>
      <c r="F23" s="53" t="s">
        <v>191</v>
      </c>
      <c r="G23" s="53" t="s">
        <v>191</v>
      </c>
      <c r="H23" s="55" t="s">
        <v>191</v>
      </c>
      <c r="I23" s="24"/>
      <c r="K23" s="70"/>
      <c r="L23" s="70" t="s">
        <v>172</v>
      </c>
      <c r="M23" s="71">
        <v>3.9</v>
      </c>
      <c r="N23" s="71">
        <v>0.8</v>
      </c>
    </row>
    <row r="24" spans="1:20">
      <c r="A24" s="78"/>
      <c r="B24" s="74" t="s">
        <v>214</v>
      </c>
      <c r="C24" s="62" t="s">
        <v>191</v>
      </c>
      <c r="D24" s="54"/>
      <c r="E24" s="54"/>
      <c r="F24" s="54"/>
      <c r="G24" s="54"/>
      <c r="H24" s="55" t="s">
        <v>191</v>
      </c>
      <c r="I24" s="24"/>
      <c r="K24" s="70"/>
      <c r="L24" s="70" t="s">
        <v>173</v>
      </c>
      <c r="M24" s="71">
        <v>3.8</v>
      </c>
      <c r="N24" s="71">
        <v>0.9</v>
      </c>
    </row>
    <row r="25" spans="1:20">
      <c r="A25" s="78"/>
      <c r="B25" s="74" t="s">
        <v>215</v>
      </c>
      <c r="C25" s="62" t="s">
        <v>191</v>
      </c>
      <c r="D25" s="53" t="s">
        <v>191</v>
      </c>
      <c r="E25" s="53" t="s">
        <v>191</v>
      </c>
      <c r="F25" s="53" t="s">
        <v>191</v>
      </c>
      <c r="G25" s="53" t="s">
        <v>191</v>
      </c>
      <c r="H25" s="55" t="s">
        <v>191</v>
      </c>
      <c r="I25" s="24"/>
      <c r="K25" s="70"/>
      <c r="L25" s="70" t="s">
        <v>174</v>
      </c>
      <c r="M25" s="71">
        <v>3.7</v>
      </c>
      <c r="N25" s="71">
        <v>0.8</v>
      </c>
    </row>
    <row r="26" spans="1:20">
      <c r="A26" s="78"/>
      <c r="B26" s="74" t="s">
        <v>216</v>
      </c>
      <c r="C26" s="62" t="s">
        <v>191</v>
      </c>
      <c r="D26" s="54"/>
      <c r="E26" s="53" t="s">
        <v>191</v>
      </c>
      <c r="F26" s="53" t="s">
        <v>191</v>
      </c>
      <c r="G26" s="54"/>
      <c r="H26" s="55" t="s">
        <v>191</v>
      </c>
      <c r="I26" s="24"/>
      <c r="K26" s="70" t="s">
        <v>134</v>
      </c>
      <c r="L26" s="70" t="s">
        <v>175</v>
      </c>
      <c r="M26" s="71">
        <v>2.8</v>
      </c>
      <c r="N26" s="71">
        <v>1</v>
      </c>
    </row>
    <row r="27" spans="1:20">
      <c r="A27" s="78"/>
      <c r="B27" s="74" t="s">
        <v>217</v>
      </c>
      <c r="C27" s="62" t="s">
        <v>191</v>
      </c>
      <c r="D27" s="53" t="s">
        <v>191</v>
      </c>
      <c r="E27" s="54"/>
      <c r="F27" s="53" t="s">
        <v>191</v>
      </c>
      <c r="G27" s="54"/>
      <c r="H27" s="55" t="s">
        <v>191</v>
      </c>
      <c r="I27" s="24"/>
      <c r="K27" s="70" t="s">
        <v>107</v>
      </c>
      <c r="L27" s="70" t="s">
        <v>176</v>
      </c>
      <c r="M27" s="71">
        <v>3.3</v>
      </c>
      <c r="N27" s="71">
        <v>0.9</v>
      </c>
    </row>
    <row r="28" spans="1:20">
      <c r="A28" s="78"/>
      <c r="B28" s="74" t="s">
        <v>218</v>
      </c>
      <c r="C28" s="63"/>
      <c r="D28" s="54"/>
      <c r="E28" s="54"/>
      <c r="F28" s="53" t="s">
        <v>191</v>
      </c>
      <c r="G28" s="54"/>
      <c r="H28" s="56"/>
      <c r="I28" s="24"/>
      <c r="K28" s="70"/>
      <c r="L28" s="70" t="s">
        <v>177</v>
      </c>
      <c r="M28" s="71">
        <v>2.8</v>
      </c>
      <c r="N28" s="71">
        <v>0.9</v>
      </c>
    </row>
    <row r="29" spans="1:20">
      <c r="A29" s="78"/>
      <c r="B29" s="74" t="s">
        <v>199</v>
      </c>
      <c r="C29" s="63"/>
      <c r="D29" s="54"/>
      <c r="E29" s="54"/>
      <c r="F29" s="53" t="s">
        <v>191</v>
      </c>
      <c r="G29" s="54"/>
      <c r="H29" s="56"/>
      <c r="I29" s="24"/>
      <c r="K29" s="70" t="s">
        <v>141</v>
      </c>
      <c r="L29" s="70" t="s">
        <v>178</v>
      </c>
      <c r="M29" s="71">
        <v>4.4000000000000004</v>
      </c>
      <c r="N29" s="71">
        <v>0.8</v>
      </c>
    </row>
    <row r="30" spans="1:20">
      <c r="A30" s="78"/>
      <c r="B30" s="74" t="s">
        <v>219</v>
      </c>
      <c r="C30" s="62" t="s">
        <v>191</v>
      </c>
      <c r="D30" s="53" t="s">
        <v>191</v>
      </c>
      <c r="E30" s="54"/>
      <c r="F30" s="54"/>
      <c r="G30" s="54"/>
      <c r="H30" s="56"/>
      <c r="I30" s="24"/>
      <c r="K30" s="70" t="s">
        <v>107</v>
      </c>
      <c r="L30" s="70" t="s">
        <v>179</v>
      </c>
      <c r="M30" s="71">
        <v>2.9</v>
      </c>
      <c r="N30" s="71">
        <v>1</v>
      </c>
    </row>
    <row r="31" spans="1:20">
      <c r="A31" s="78"/>
      <c r="B31" s="74" t="s">
        <v>220</v>
      </c>
      <c r="C31" s="62" t="s">
        <v>191</v>
      </c>
      <c r="D31" s="53" t="s">
        <v>191</v>
      </c>
      <c r="E31" s="53" t="s">
        <v>191</v>
      </c>
      <c r="F31" s="54"/>
      <c r="G31" s="53" t="s">
        <v>191</v>
      </c>
      <c r="H31" s="56"/>
      <c r="I31" s="24"/>
      <c r="K31" s="70"/>
      <c r="L31" s="70" t="s">
        <v>180</v>
      </c>
      <c r="M31" s="71">
        <v>2.2000000000000002</v>
      </c>
      <c r="N31" s="71">
        <v>0.9</v>
      </c>
    </row>
    <row r="32" spans="1:20">
      <c r="A32" s="78"/>
      <c r="B32" s="74" t="s">
        <v>221</v>
      </c>
      <c r="C32" s="63"/>
      <c r="D32" s="54"/>
      <c r="E32" s="54"/>
      <c r="F32" s="53" t="s">
        <v>191</v>
      </c>
      <c r="G32" s="54"/>
      <c r="H32" s="56"/>
      <c r="I32" s="24"/>
      <c r="Q32" s="70"/>
      <c r="R32" s="70"/>
      <c r="S32" s="71"/>
      <c r="T32" s="71"/>
    </row>
    <row r="33" spans="1:20">
      <c r="A33" s="78"/>
      <c r="B33" s="74" t="s">
        <v>222</v>
      </c>
      <c r="C33" s="63"/>
      <c r="D33" s="54"/>
      <c r="E33" s="53" t="s">
        <v>191</v>
      </c>
      <c r="F33" s="54"/>
      <c r="G33" s="54"/>
      <c r="H33" s="56"/>
      <c r="I33" s="24"/>
    </row>
    <row r="34" spans="1:20">
      <c r="A34" s="78"/>
      <c r="B34" s="74" t="s">
        <v>223</v>
      </c>
      <c r="C34" s="63"/>
      <c r="D34" s="54"/>
      <c r="E34" s="53" t="s">
        <v>191</v>
      </c>
      <c r="F34" s="54"/>
      <c r="G34" s="54"/>
      <c r="H34" s="56"/>
      <c r="I34" s="24"/>
    </row>
    <row r="35" spans="1:20">
      <c r="A35" s="78"/>
      <c r="B35" s="74" t="s">
        <v>224</v>
      </c>
      <c r="C35" s="63"/>
      <c r="D35" s="53" t="s">
        <v>191</v>
      </c>
      <c r="E35" s="53" t="s">
        <v>191</v>
      </c>
      <c r="F35" s="54"/>
      <c r="G35" s="54"/>
      <c r="H35" s="56"/>
      <c r="I35" s="24"/>
    </row>
    <row r="36" spans="1:20">
      <c r="A36" s="78"/>
      <c r="B36" s="74" t="s">
        <v>225</v>
      </c>
      <c r="C36" s="63"/>
      <c r="D36" s="54"/>
      <c r="E36" s="53" t="s">
        <v>191</v>
      </c>
      <c r="F36" s="54"/>
      <c r="G36" s="54"/>
      <c r="H36" s="56"/>
      <c r="I36" s="24"/>
    </row>
    <row r="37" spans="1:20">
      <c r="A37" s="78"/>
      <c r="B37" s="74" t="s">
        <v>226</v>
      </c>
      <c r="C37" s="63"/>
      <c r="D37" s="54"/>
      <c r="E37" s="54"/>
      <c r="F37" s="54"/>
      <c r="G37" s="53" t="s">
        <v>191</v>
      </c>
      <c r="H37" s="56"/>
      <c r="I37" s="24"/>
    </row>
    <row r="38" spans="1:20">
      <c r="A38" s="79"/>
      <c r="B38" s="75" t="s">
        <v>227</v>
      </c>
      <c r="C38" s="64"/>
      <c r="D38" s="57"/>
      <c r="E38" s="57"/>
      <c r="F38" s="57"/>
      <c r="G38" s="57"/>
      <c r="H38" s="58" t="s">
        <v>191</v>
      </c>
      <c r="I38" s="65"/>
      <c r="L38" s="70"/>
      <c r="M38" s="70"/>
      <c r="N38" s="70"/>
    </row>
    <row r="39" spans="1:20">
      <c r="A39" s="77" t="s">
        <v>228</v>
      </c>
      <c r="B39" s="73" t="s">
        <v>229</v>
      </c>
      <c r="C39" s="60" t="s">
        <v>191</v>
      </c>
      <c r="D39" s="51"/>
      <c r="E39" s="51"/>
      <c r="F39" s="51"/>
      <c r="G39" s="51"/>
      <c r="H39" s="52" t="s">
        <v>191</v>
      </c>
      <c r="I39" s="61"/>
      <c r="J39" s="72"/>
      <c r="K39" s="70" t="s">
        <v>128</v>
      </c>
      <c r="L39" s="70" t="s">
        <v>146</v>
      </c>
      <c r="M39" s="71">
        <v>3.1</v>
      </c>
      <c r="N39" s="71">
        <v>0.9</v>
      </c>
    </row>
    <row r="40" spans="1:20">
      <c r="A40" s="78"/>
      <c r="B40" s="74" t="s">
        <v>230</v>
      </c>
      <c r="C40" s="62" t="s">
        <v>191</v>
      </c>
      <c r="D40" s="54"/>
      <c r="E40" s="54"/>
      <c r="F40" s="54"/>
      <c r="G40" s="54"/>
      <c r="H40" s="55" t="s">
        <v>191</v>
      </c>
      <c r="I40" s="24"/>
      <c r="K40" s="70" t="s">
        <v>107</v>
      </c>
      <c r="L40" s="70" t="s">
        <v>147</v>
      </c>
      <c r="M40" s="71">
        <v>2.9</v>
      </c>
      <c r="N40" s="71">
        <v>0.9</v>
      </c>
    </row>
    <row r="41" spans="1:20">
      <c r="A41" s="78"/>
      <c r="B41" s="74" t="s">
        <v>231</v>
      </c>
      <c r="C41" s="62" t="s">
        <v>191</v>
      </c>
      <c r="D41" s="54"/>
      <c r="E41" s="54"/>
      <c r="F41" s="54"/>
      <c r="G41" s="54"/>
      <c r="H41" s="56"/>
      <c r="I41" s="24"/>
      <c r="K41" s="70"/>
      <c r="L41" s="70" t="s">
        <v>148</v>
      </c>
      <c r="M41" s="71">
        <v>3</v>
      </c>
      <c r="N41" s="71">
        <v>1.1000000000000001</v>
      </c>
    </row>
    <row r="42" spans="1:20">
      <c r="A42" s="78"/>
      <c r="B42" s="74" t="s">
        <v>232</v>
      </c>
      <c r="C42" s="62" t="s">
        <v>191</v>
      </c>
      <c r="D42" s="54"/>
      <c r="E42" s="54"/>
      <c r="F42" s="54"/>
      <c r="G42" s="54"/>
      <c r="H42" s="55" t="s">
        <v>191</v>
      </c>
      <c r="I42" s="24"/>
      <c r="K42" s="70" t="s">
        <v>134</v>
      </c>
      <c r="L42" s="70" t="s">
        <v>149</v>
      </c>
      <c r="M42" s="71">
        <v>4.2</v>
      </c>
      <c r="N42" s="71">
        <v>0.9</v>
      </c>
    </row>
    <row r="43" spans="1:20">
      <c r="A43" s="78"/>
      <c r="B43" s="74" t="s">
        <v>233</v>
      </c>
      <c r="C43" s="62" t="s">
        <v>191</v>
      </c>
      <c r="D43" s="54"/>
      <c r="E43" s="54"/>
      <c r="F43" s="54"/>
      <c r="G43" s="54"/>
      <c r="H43" s="55" t="s">
        <v>191</v>
      </c>
      <c r="I43" s="24"/>
      <c r="K43" s="70" t="s">
        <v>107</v>
      </c>
      <c r="L43" s="70" t="s">
        <v>150</v>
      </c>
      <c r="M43" s="71">
        <v>4.0999999999999996</v>
      </c>
      <c r="N43" s="71">
        <v>0.8</v>
      </c>
    </row>
    <row r="44" spans="1:20">
      <c r="A44" s="78"/>
      <c r="B44" s="74" t="s">
        <v>234</v>
      </c>
      <c r="C44" s="63"/>
      <c r="D44" s="54"/>
      <c r="E44" s="54"/>
      <c r="F44" s="54"/>
      <c r="G44" s="54"/>
      <c r="H44" s="55" t="s">
        <v>191</v>
      </c>
      <c r="I44" s="24"/>
      <c r="K44" s="70"/>
      <c r="L44" s="70" t="s">
        <v>151</v>
      </c>
      <c r="M44" s="71">
        <v>3.7</v>
      </c>
      <c r="N44" s="71">
        <v>0.9</v>
      </c>
    </row>
    <row r="45" spans="1:20">
      <c r="A45" s="78"/>
      <c r="B45" s="74" t="s">
        <v>235</v>
      </c>
      <c r="C45" s="62" t="s">
        <v>191</v>
      </c>
      <c r="D45" s="54"/>
      <c r="E45" s="54"/>
      <c r="F45" s="54"/>
      <c r="G45" s="54"/>
      <c r="H45" s="56"/>
      <c r="I45" s="24"/>
      <c r="K45" s="70"/>
      <c r="L45" s="70" t="s">
        <v>152</v>
      </c>
      <c r="M45" s="71">
        <v>3.4</v>
      </c>
      <c r="N45" s="71">
        <v>1</v>
      </c>
    </row>
    <row r="46" spans="1:20">
      <c r="A46" s="78"/>
      <c r="B46" s="74" t="s">
        <v>236</v>
      </c>
      <c r="C46" s="62" t="s">
        <v>191</v>
      </c>
      <c r="D46" s="54"/>
      <c r="E46" s="54"/>
      <c r="F46" s="54"/>
      <c r="G46" s="54"/>
      <c r="H46" s="56"/>
      <c r="I46" s="24"/>
      <c r="K46" s="70"/>
      <c r="L46" s="70" t="s">
        <v>153</v>
      </c>
      <c r="M46" s="71">
        <v>3.9</v>
      </c>
      <c r="N46" s="71">
        <v>0.8</v>
      </c>
    </row>
    <row r="47" spans="1:20">
      <c r="A47" s="78"/>
      <c r="B47" s="74" t="s">
        <v>237</v>
      </c>
      <c r="C47" s="62" t="s">
        <v>191</v>
      </c>
      <c r="D47" s="54"/>
      <c r="E47" s="54"/>
      <c r="F47" s="54"/>
      <c r="G47" s="54"/>
      <c r="H47" s="56"/>
      <c r="I47" s="24"/>
      <c r="K47" s="70" t="s">
        <v>141</v>
      </c>
      <c r="L47" s="70" t="s">
        <v>154</v>
      </c>
      <c r="M47" s="71">
        <v>3.5</v>
      </c>
      <c r="N47" s="71">
        <v>1</v>
      </c>
      <c r="Q47" s="70"/>
      <c r="R47" s="70"/>
      <c r="S47" s="70"/>
      <c r="T47" s="70"/>
    </row>
    <row r="48" spans="1:20">
      <c r="A48" s="78"/>
      <c r="B48" s="74" t="s">
        <v>238</v>
      </c>
      <c r="C48" s="62" t="s">
        <v>191</v>
      </c>
      <c r="D48" s="54"/>
      <c r="E48" s="54"/>
      <c r="F48" s="54"/>
      <c r="G48" s="54"/>
      <c r="H48" s="56"/>
      <c r="I48" s="24"/>
      <c r="K48" s="70" t="s">
        <v>107</v>
      </c>
      <c r="L48" s="70" t="s">
        <v>155</v>
      </c>
      <c r="M48" s="71">
        <v>3.8</v>
      </c>
      <c r="N48" s="71">
        <v>1.1000000000000001</v>
      </c>
    </row>
    <row r="49" spans="1:14">
      <c r="A49" s="80"/>
      <c r="B49" s="74" t="s">
        <v>239</v>
      </c>
      <c r="C49" s="63"/>
      <c r="D49" s="54"/>
      <c r="E49" s="54"/>
      <c r="F49" s="54"/>
      <c r="G49" s="54"/>
      <c r="H49" s="55" t="s">
        <v>191</v>
      </c>
      <c r="I49" s="24"/>
      <c r="K49" s="70"/>
      <c r="L49" s="70" t="s">
        <v>156</v>
      </c>
      <c r="M49" s="71">
        <v>2.8</v>
      </c>
      <c r="N49" s="71">
        <v>1</v>
      </c>
    </row>
    <row r="50" spans="1:14">
      <c r="A50" s="80"/>
      <c r="B50" s="74" t="s">
        <v>240</v>
      </c>
      <c r="C50" s="63"/>
      <c r="D50" s="54"/>
      <c r="E50" s="54"/>
      <c r="F50" s="54"/>
      <c r="G50" s="54"/>
      <c r="H50" s="55" t="s">
        <v>191</v>
      </c>
      <c r="I50" s="24"/>
    </row>
    <row r="51" spans="1:14">
      <c r="A51" s="81"/>
      <c r="B51" s="75" t="s">
        <v>241</v>
      </c>
      <c r="C51" s="64"/>
      <c r="D51" s="57"/>
      <c r="E51" s="57"/>
      <c r="F51" s="57"/>
      <c r="G51" s="57"/>
      <c r="H51" s="58" t="s">
        <v>191</v>
      </c>
      <c r="I51" s="65"/>
    </row>
    <row r="52" spans="1:14">
      <c r="A52" s="72" t="s">
        <v>243</v>
      </c>
      <c r="K52" s="70" t="s">
        <v>128</v>
      </c>
      <c r="L52" s="70" t="s">
        <v>129</v>
      </c>
      <c r="M52" s="71">
        <v>3</v>
      </c>
      <c r="N52" s="71">
        <v>1.2</v>
      </c>
    </row>
    <row r="53" spans="1:14">
      <c r="K53" s="70" t="s">
        <v>107</v>
      </c>
      <c r="L53" s="70" t="s">
        <v>130</v>
      </c>
      <c r="M53" s="71">
        <v>3.3</v>
      </c>
      <c r="N53" s="71">
        <v>0.9</v>
      </c>
    </row>
    <row r="54" spans="1:14">
      <c r="K54" s="70"/>
      <c r="L54" s="70" t="s">
        <v>131</v>
      </c>
      <c r="M54" s="71">
        <v>3.1</v>
      </c>
      <c r="N54" s="71">
        <v>1.1000000000000001</v>
      </c>
    </row>
    <row r="55" spans="1:14">
      <c r="K55" s="70"/>
      <c r="L55" s="70" t="s">
        <v>132</v>
      </c>
      <c r="M55" s="71">
        <v>3.2</v>
      </c>
      <c r="N55" s="71">
        <v>1</v>
      </c>
    </row>
    <row r="56" spans="1:14">
      <c r="K56" s="70"/>
      <c r="L56" s="70" t="s">
        <v>133</v>
      </c>
      <c r="M56" s="71">
        <v>3.7</v>
      </c>
      <c r="N56" s="71">
        <v>0.9</v>
      </c>
    </row>
    <row r="57" spans="1:14">
      <c r="K57" s="70" t="s">
        <v>134</v>
      </c>
      <c r="L57" s="70" t="s">
        <v>135</v>
      </c>
      <c r="M57" s="71">
        <v>4.2</v>
      </c>
      <c r="N57" s="71">
        <v>0.8</v>
      </c>
    </row>
    <row r="58" spans="1:14">
      <c r="K58" s="70" t="s">
        <v>107</v>
      </c>
      <c r="L58" s="70" t="s">
        <v>136</v>
      </c>
      <c r="M58" s="71">
        <v>3.7</v>
      </c>
      <c r="N58" s="71">
        <v>0.9</v>
      </c>
    </row>
    <row r="59" spans="1:14">
      <c r="K59" s="70"/>
      <c r="L59" s="70" t="s">
        <v>137</v>
      </c>
      <c r="M59" s="71">
        <v>4.0999999999999996</v>
      </c>
      <c r="N59" s="71">
        <v>0.8</v>
      </c>
    </row>
    <row r="60" spans="1:14">
      <c r="K60" s="70"/>
      <c r="L60" s="70" t="s">
        <v>138</v>
      </c>
      <c r="M60" s="71">
        <v>4.0999999999999996</v>
      </c>
      <c r="N60" s="71">
        <v>0.8</v>
      </c>
    </row>
    <row r="61" spans="1:14">
      <c r="K61" s="70"/>
      <c r="L61" s="70" t="s">
        <v>139</v>
      </c>
      <c r="M61" s="71">
        <v>3.6</v>
      </c>
      <c r="N61" s="71">
        <v>1</v>
      </c>
    </row>
    <row r="62" spans="1:14">
      <c r="K62" s="70"/>
      <c r="L62" s="70" t="s">
        <v>140</v>
      </c>
      <c r="M62" s="71">
        <v>3.6</v>
      </c>
      <c r="N62" s="71">
        <v>1.1000000000000001</v>
      </c>
    </row>
    <row r="63" spans="1:14">
      <c r="K63" s="70" t="s">
        <v>141</v>
      </c>
      <c r="L63" s="70" t="s">
        <v>142</v>
      </c>
      <c r="M63" s="71">
        <v>2.4</v>
      </c>
      <c r="N63" s="71">
        <v>1.1000000000000001</v>
      </c>
    </row>
    <row r="64" spans="1:14">
      <c r="K64" s="70" t="s">
        <v>107</v>
      </c>
      <c r="L64" s="70" t="s">
        <v>143</v>
      </c>
      <c r="M64" s="71">
        <v>2.4</v>
      </c>
      <c r="N64" s="71">
        <v>1.1000000000000001</v>
      </c>
    </row>
    <row r="65" spans="11:14">
      <c r="K65" s="70"/>
      <c r="L65" s="70" t="s">
        <v>144</v>
      </c>
      <c r="M65" s="71">
        <v>2</v>
      </c>
      <c r="N65" s="71">
        <v>1</v>
      </c>
    </row>
  </sheetData>
  <conditionalFormatting sqref="C2:I51">
    <cfRule type="containsBlanks" dxfId="0" priority="2">
      <formula>LEN(TRIM(C2))=0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10C37-1B0B-42E3-A3FE-4700716E03B5}">
  <dimension ref="B2:E61"/>
  <sheetViews>
    <sheetView workbookViewId="0">
      <selection activeCell="H19" sqref="H19"/>
    </sheetView>
  </sheetViews>
  <sheetFormatPr defaultRowHeight="15"/>
  <cols>
    <col min="2" max="2" width="11.5703125" bestFit="1" customWidth="1"/>
    <col min="3" max="3" width="38" bestFit="1" customWidth="1"/>
    <col min="4" max="4" width="6" bestFit="1" customWidth="1"/>
    <col min="5" max="5" width="18.140625" bestFit="1" customWidth="1"/>
  </cols>
  <sheetData>
    <row r="2" spans="2:5" ht="15" customHeight="1">
      <c r="B2" s="70" t="s">
        <v>124</v>
      </c>
      <c r="C2" s="70"/>
      <c r="D2" s="70"/>
      <c r="E2" s="70"/>
    </row>
    <row r="3" spans="2:5">
      <c r="B3" s="70" t="s">
        <v>107</v>
      </c>
      <c r="C3" s="70" t="s">
        <v>125</v>
      </c>
      <c r="D3" s="70" t="s">
        <v>126</v>
      </c>
      <c r="E3" s="70" t="s">
        <v>127</v>
      </c>
    </row>
    <row r="4" spans="2:5">
      <c r="B4" s="70" t="s">
        <v>128</v>
      </c>
      <c r="C4" s="70" t="s">
        <v>129</v>
      </c>
      <c r="D4" s="71">
        <v>3</v>
      </c>
      <c r="E4" s="71">
        <v>1.2</v>
      </c>
    </row>
    <row r="5" spans="2:5">
      <c r="B5" s="70" t="s">
        <v>107</v>
      </c>
      <c r="C5" s="70" t="s">
        <v>130</v>
      </c>
      <c r="D5" s="71">
        <v>3.3</v>
      </c>
      <c r="E5" s="71">
        <v>0.9</v>
      </c>
    </row>
    <row r="6" spans="2:5">
      <c r="B6" s="70"/>
      <c r="C6" s="70" t="s">
        <v>131</v>
      </c>
      <c r="D6" s="71">
        <v>3.1</v>
      </c>
      <c r="E6" s="71">
        <v>1.1000000000000001</v>
      </c>
    </row>
    <row r="7" spans="2:5">
      <c r="B7" s="70"/>
      <c r="C7" s="70" t="s">
        <v>132</v>
      </c>
      <c r="D7" s="71">
        <v>3.2</v>
      </c>
      <c r="E7" s="71">
        <v>1</v>
      </c>
    </row>
    <row r="8" spans="2:5">
      <c r="B8" s="70"/>
      <c r="C8" s="70" t="s">
        <v>133</v>
      </c>
      <c r="D8" s="71">
        <v>3.7</v>
      </c>
      <c r="E8" s="71">
        <v>0.9</v>
      </c>
    </row>
    <row r="9" spans="2:5">
      <c r="B9" s="70" t="s">
        <v>134</v>
      </c>
      <c r="C9" s="70" t="s">
        <v>135</v>
      </c>
      <c r="D9" s="71">
        <v>4.2</v>
      </c>
      <c r="E9" s="71">
        <v>0.8</v>
      </c>
    </row>
    <row r="10" spans="2:5">
      <c r="B10" s="70" t="s">
        <v>107</v>
      </c>
      <c r="C10" s="70" t="s">
        <v>136</v>
      </c>
      <c r="D10" s="71">
        <v>3.7</v>
      </c>
      <c r="E10" s="71">
        <v>0.9</v>
      </c>
    </row>
    <row r="11" spans="2:5">
      <c r="B11" s="70"/>
      <c r="C11" s="70" t="s">
        <v>137</v>
      </c>
      <c r="D11" s="71">
        <v>4.0999999999999996</v>
      </c>
      <c r="E11" s="71">
        <v>0.8</v>
      </c>
    </row>
    <row r="12" spans="2:5">
      <c r="B12" s="70"/>
      <c r="C12" s="70" t="s">
        <v>138</v>
      </c>
      <c r="D12" s="71">
        <v>4.0999999999999996</v>
      </c>
      <c r="E12" s="71">
        <v>0.8</v>
      </c>
    </row>
    <row r="13" spans="2:5">
      <c r="B13" s="70"/>
      <c r="C13" s="70" t="s">
        <v>139</v>
      </c>
      <c r="D13" s="71">
        <v>3.6</v>
      </c>
      <c r="E13" s="71">
        <v>1</v>
      </c>
    </row>
    <row r="14" spans="2:5">
      <c r="B14" s="70"/>
      <c r="C14" s="70" t="s">
        <v>140</v>
      </c>
      <c r="D14" s="71">
        <v>3.6</v>
      </c>
      <c r="E14" s="71">
        <v>1.1000000000000001</v>
      </c>
    </row>
    <row r="15" spans="2:5">
      <c r="B15" s="70" t="s">
        <v>141</v>
      </c>
      <c r="C15" s="70" t="s">
        <v>142</v>
      </c>
      <c r="D15" s="71">
        <v>2.4</v>
      </c>
      <c r="E15" s="71">
        <v>1.1000000000000001</v>
      </c>
    </row>
    <row r="16" spans="2:5">
      <c r="B16" s="70" t="s">
        <v>107</v>
      </c>
      <c r="C16" s="70" t="s">
        <v>143</v>
      </c>
      <c r="D16" s="71">
        <v>2.4</v>
      </c>
      <c r="E16" s="71">
        <v>1.1000000000000001</v>
      </c>
    </row>
    <row r="17" spans="2:5">
      <c r="B17" s="70"/>
      <c r="C17" s="70" t="s">
        <v>144</v>
      </c>
      <c r="D17" s="71">
        <v>2</v>
      </c>
      <c r="E17" s="71">
        <v>1</v>
      </c>
    </row>
    <row r="18" spans="2:5">
      <c r="B18" s="70"/>
      <c r="C18" s="70"/>
      <c r="D18" s="71"/>
      <c r="E18" s="71"/>
    </row>
    <row r="19" spans="2:5" ht="15" customHeight="1">
      <c r="B19" s="70" t="s">
        <v>145</v>
      </c>
      <c r="C19" s="70"/>
      <c r="D19" s="70"/>
      <c r="E19" s="70"/>
    </row>
    <row r="20" spans="2:5">
      <c r="B20" s="70" t="s">
        <v>107</v>
      </c>
      <c r="C20" s="70" t="s">
        <v>125</v>
      </c>
      <c r="D20" s="70" t="s">
        <v>126</v>
      </c>
      <c r="E20" s="70" t="s">
        <v>127</v>
      </c>
    </row>
    <row r="21" spans="2:5">
      <c r="B21" s="70" t="s">
        <v>128</v>
      </c>
      <c r="C21" s="70" t="s">
        <v>146</v>
      </c>
      <c r="D21" s="71">
        <v>3.1</v>
      </c>
      <c r="E21" s="71">
        <v>0.9</v>
      </c>
    </row>
    <row r="22" spans="2:5">
      <c r="B22" s="70" t="s">
        <v>107</v>
      </c>
      <c r="C22" s="70" t="s">
        <v>147</v>
      </c>
      <c r="D22" s="71">
        <v>2.9</v>
      </c>
      <c r="E22" s="71">
        <v>0.9</v>
      </c>
    </row>
    <row r="23" spans="2:5">
      <c r="B23" s="70"/>
      <c r="C23" s="70" t="s">
        <v>148</v>
      </c>
      <c r="D23" s="71">
        <v>3</v>
      </c>
      <c r="E23" s="71">
        <v>1.1000000000000001</v>
      </c>
    </row>
    <row r="24" spans="2:5">
      <c r="B24" s="70" t="s">
        <v>134</v>
      </c>
      <c r="C24" s="70" t="s">
        <v>149</v>
      </c>
      <c r="D24" s="71">
        <v>4.2</v>
      </c>
      <c r="E24" s="71">
        <v>0.9</v>
      </c>
    </row>
    <row r="25" spans="2:5">
      <c r="B25" s="70" t="s">
        <v>107</v>
      </c>
      <c r="C25" s="70" t="s">
        <v>150</v>
      </c>
      <c r="D25" s="71">
        <v>4.0999999999999996</v>
      </c>
      <c r="E25" s="71">
        <v>0.8</v>
      </c>
    </row>
    <row r="26" spans="2:5">
      <c r="B26" s="70"/>
      <c r="C26" s="70" t="s">
        <v>151</v>
      </c>
      <c r="D26" s="71">
        <v>3.7</v>
      </c>
      <c r="E26" s="71">
        <v>0.9</v>
      </c>
    </row>
    <row r="27" spans="2:5">
      <c r="B27" s="70"/>
      <c r="C27" s="70" t="s">
        <v>152</v>
      </c>
      <c r="D27" s="71">
        <v>3.4</v>
      </c>
      <c r="E27" s="71">
        <v>1</v>
      </c>
    </row>
    <row r="28" spans="2:5">
      <c r="B28" s="70"/>
      <c r="C28" s="70" t="s">
        <v>153</v>
      </c>
      <c r="D28" s="71">
        <v>3.9</v>
      </c>
      <c r="E28" s="71">
        <v>0.8</v>
      </c>
    </row>
    <row r="29" spans="2:5">
      <c r="B29" s="70" t="s">
        <v>141</v>
      </c>
      <c r="C29" s="70" t="s">
        <v>154</v>
      </c>
      <c r="D29" s="71">
        <v>3.5</v>
      </c>
      <c r="E29" s="71">
        <v>1</v>
      </c>
    </row>
    <row r="30" spans="2:5">
      <c r="B30" s="70" t="s">
        <v>107</v>
      </c>
      <c r="C30" s="70" t="s">
        <v>155</v>
      </c>
      <c r="D30" s="71">
        <v>3.8</v>
      </c>
      <c r="E30" s="71">
        <v>1.1000000000000001</v>
      </c>
    </row>
    <row r="31" spans="2:5">
      <c r="B31" s="70"/>
      <c r="C31" s="70" t="s">
        <v>156</v>
      </c>
      <c r="D31" s="71">
        <v>2.8</v>
      </c>
      <c r="E31" s="71">
        <v>1</v>
      </c>
    </row>
    <row r="32" spans="2:5">
      <c r="B32" s="70"/>
      <c r="C32" s="70"/>
      <c r="D32" s="71"/>
      <c r="E32" s="71"/>
    </row>
    <row r="33" spans="2:5" ht="15" customHeight="1">
      <c r="B33" s="70" t="s">
        <v>157</v>
      </c>
      <c r="C33" s="70"/>
      <c r="D33" s="70"/>
      <c r="E33" s="70"/>
    </row>
    <row r="34" spans="2:5">
      <c r="B34" s="70" t="s">
        <v>107</v>
      </c>
      <c r="C34" s="70" t="s">
        <v>125</v>
      </c>
      <c r="D34" s="70" t="s">
        <v>126</v>
      </c>
      <c r="E34" s="70" t="s">
        <v>127</v>
      </c>
    </row>
    <row r="35" spans="2:5">
      <c r="B35" s="70" t="s">
        <v>128</v>
      </c>
      <c r="C35" s="70" t="s">
        <v>158</v>
      </c>
      <c r="D35" s="71">
        <v>4.5999999999999996</v>
      </c>
      <c r="E35" s="71">
        <v>0.6</v>
      </c>
    </row>
    <row r="36" spans="2:5">
      <c r="B36" s="70" t="s">
        <v>107</v>
      </c>
      <c r="C36" s="70" t="s">
        <v>159</v>
      </c>
      <c r="D36" s="71">
        <v>3.6</v>
      </c>
      <c r="E36" s="71">
        <v>0.8</v>
      </c>
    </row>
    <row r="37" spans="2:5">
      <c r="B37" s="70"/>
      <c r="C37" s="70" t="s">
        <v>160</v>
      </c>
      <c r="D37" s="71">
        <v>3.5</v>
      </c>
      <c r="E37" s="71">
        <v>0.9</v>
      </c>
    </row>
    <row r="38" spans="2:5">
      <c r="B38" s="70"/>
      <c r="C38" s="70" t="s">
        <v>161</v>
      </c>
      <c r="D38" s="71">
        <v>3.5</v>
      </c>
      <c r="E38" s="71">
        <v>0.9</v>
      </c>
    </row>
    <row r="39" spans="2:5">
      <c r="B39" s="70"/>
      <c r="C39" s="70" t="s">
        <v>162</v>
      </c>
      <c r="D39" s="71">
        <v>4.3</v>
      </c>
      <c r="E39" s="71">
        <v>0.8</v>
      </c>
    </row>
    <row r="40" spans="2:5">
      <c r="B40" s="70"/>
      <c r="C40" s="70" t="s">
        <v>163</v>
      </c>
      <c r="D40" s="71">
        <v>3.5</v>
      </c>
      <c r="E40" s="71">
        <v>1</v>
      </c>
    </row>
    <row r="41" spans="2:5">
      <c r="B41" s="70" t="s">
        <v>134</v>
      </c>
      <c r="C41" s="70" t="s">
        <v>164</v>
      </c>
      <c r="D41" s="71">
        <v>2.8</v>
      </c>
      <c r="E41" s="71">
        <v>1.1000000000000001</v>
      </c>
    </row>
    <row r="42" spans="2:5">
      <c r="B42" s="70" t="s">
        <v>107</v>
      </c>
      <c r="C42" s="70" t="s">
        <v>165</v>
      </c>
      <c r="D42" s="71">
        <v>3.3</v>
      </c>
      <c r="E42" s="71">
        <v>0.9</v>
      </c>
    </row>
    <row r="43" spans="2:5">
      <c r="B43" s="70"/>
      <c r="C43" s="70" t="s">
        <v>166</v>
      </c>
      <c r="D43" s="71">
        <v>3.8</v>
      </c>
      <c r="E43" s="71">
        <v>0.8</v>
      </c>
    </row>
    <row r="44" spans="2:5">
      <c r="B44" s="70" t="s">
        <v>141</v>
      </c>
      <c r="C44" s="70" t="s">
        <v>167</v>
      </c>
      <c r="D44" s="71">
        <v>4.0999999999999996</v>
      </c>
      <c r="E44" s="71">
        <v>0.9</v>
      </c>
    </row>
    <row r="45" spans="2:5">
      <c r="B45" s="70" t="s">
        <v>107</v>
      </c>
      <c r="C45" s="70" t="s">
        <v>155</v>
      </c>
      <c r="D45" s="71">
        <v>2.8</v>
      </c>
      <c r="E45" s="71">
        <v>1</v>
      </c>
    </row>
    <row r="46" spans="2:5">
      <c r="B46" s="70"/>
      <c r="C46" s="70" t="s">
        <v>156</v>
      </c>
      <c r="D46" s="71">
        <v>2.2000000000000002</v>
      </c>
      <c r="E46" s="71">
        <v>0.9</v>
      </c>
    </row>
    <row r="47" spans="2:5">
      <c r="B47" s="70"/>
      <c r="C47" s="70"/>
      <c r="D47" s="70"/>
      <c r="E47" s="70"/>
    </row>
    <row r="48" spans="2:5" ht="15" customHeight="1">
      <c r="B48" s="70" t="s">
        <v>168</v>
      </c>
      <c r="C48" s="70"/>
      <c r="D48" s="70"/>
      <c r="E48" s="70"/>
    </row>
    <row r="49" spans="2:5">
      <c r="B49" s="70" t="s">
        <v>107</v>
      </c>
      <c r="C49" s="70" t="s">
        <v>125</v>
      </c>
      <c r="D49" s="70" t="s">
        <v>126</v>
      </c>
      <c r="E49" s="70" t="s">
        <v>127</v>
      </c>
    </row>
    <row r="50" spans="2:5">
      <c r="B50" s="70" t="s">
        <v>128</v>
      </c>
      <c r="C50" s="70" t="s">
        <v>169</v>
      </c>
      <c r="D50" s="71">
        <v>4.2</v>
      </c>
      <c r="E50" s="71">
        <v>0.9</v>
      </c>
    </row>
    <row r="51" spans="2:5">
      <c r="B51" s="70" t="s">
        <v>107</v>
      </c>
      <c r="C51" s="70" t="s">
        <v>170</v>
      </c>
      <c r="D51" s="71">
        <v>3.7</v>
      </c>
      <c r="E51" s="71">
        <v>1</v>
      </c>
    </row>
    <row r="52" spans="2:5">
      <c r="B52" s="70"/>
      <c r="C52" s="70" t="s">
        <v>171</v>
      </c>
      <c r="D52" s="71">
        <v>3.8</v>
      </c>
      <c r="E52" s="71">
        <v>0.9</v>
      </c>
    </row>
    <row r="53" spans="2:5">
      <c r="B53" s="70"/>
      <c r="C53" s="70" t="s">
        <v>172</v>
      </c>
      <c r="D53" s="71">
        <v>3.9</v>
      </c>
      <c r="E53" s="71">
        <v>0.8</v>
      </c>
    </row>
    <row r="54" spans="2:5">
      <c r="B54" s="70"/>
      <c r="C54" s="70" t="s">
        <v>173</v>
      </c>
      <c r="D54" s="71">
        <v>3.8</v>
      </c>
      <c r="E54" s="71">
        <v>0.9</v>
      </c>
    </row>
    <row r="55" spans="2:5">
      <c r="B55" s="70"/>
      <c r="C55" s="70" t="s">
        <v>174</v>
      </c>
      <c r="D55" s="71">
        <v>3.7</v>
      </c>
      <c r="E55" s="71">
        <v>0.8</v>
      </c>
    </row>
    <row r="56" spans="2:5">
      <c r="B56" s="70" t="s">
        <v>134</v>
      </c>
      <c r="C56" s="70" t="s">
        <v>175</v>
      </c>
      <c r="D56" s="71">
        <v>2.8</v>
      </c>
      <c r="E56" s="71">
        <v>1</v>
      </c>
    </row>
    <row r="57" spans="2:5">
      <c r="B57" s="70" t="s">
        <v>107</v>
      </c>
      <c r="C57" s="70" t="s">
        <v>176</v>
      </c>
      <c r="D57" s="71">
        <v>3.3</v>
      </c>
      <c r="E57" s="71">
        <v>0.9</v>
      </c>
    </row>
    <row r="58" spans="2:5">
      <c r="B58" s="70"/>
      <c r="C58" s="70" t="s">
        <v>177</v>
      </c>
      <c r="D58" s="71">
        <v>2.8</v>
      </c>
      <c r="E58" s="71">
        <v>0.9</v>
      </c>
    </row>
    <row r="59" spans="2:5">
      <c r="B59" s="70" t="s">
        <v>141</v>
      </c>
      <c r="C59" s="70" t="s">
        <v>178</v>
      </c>
      <c r="D59" s="71">
        <v>4.4000000000000004</v>
      </c>
      <c r="E59" s="71">
        <v>0.8</v>
      </c>
    </row>
    <row r="60" spans="2:5">
      <c r="B60" s="70" t="s">
        <v>107</v>
      </c>
      <c r="C60" s="70" t="s">
        <v>179</v>
      </c>
      <c r="D60" s="71">
        <v>2.9</v>
      </c>
      <c r="E60" s="71">
        <v>1</v>
      </c>
    </row>
    <row r="61" spans="2:5">
      <c r="B61" s="70"/>
      <c r="C61" s="70" t="s">
        <v>180</v>
      </c>
      <c r="D61" s="71">
        <v>2.2000000000000002</v>
      </c>
      <c r="E61" s="71">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inputs</vt:lpstr>
      <vt:lpstr>Domain Weights</vt:lpstr>
      <vt:lpstr>Bike Weights</vt:lpstr>
      <vt:lpstr>Ped Weights</vt:lpstr>
      <vt:lpstr>Elements summary</vt:lpstr>
      <vt:lpstr>DI 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cp:lastModifiedBy>
  <cp:lastPrinted>2020-02-03T22:30:18Z</cp:lastPrinted>
  <dcterms:modified xsi:type="dcterms:W3CDTF">2020-02-06T01:36:11Z</dcterms:modified>
</cp:coreProperties>
</file>