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3"/>
  <workbookPr defaultThemeVersion="166925"/>
  <xr:revisionPtr revIDLastSave="0" documentId="8_{25C91E86-FCCB-40B7-A051-6B29DE95F15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ave_data" sheetId="2" r:id="rId1"/>
    <sheet name="genera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2" l="1"/>
  <c r="E35" i="2"/>
  <c r="E34" i="2"/>
  <c r="E33" i="2"/>
  <c r="E32" i="2"/>
  <c r="E22" i="2"/>
  <c r="D22" i="2"/>
  <c r="B1" i="3"/>
  <c r="C1" i="3"/>
  <c r="D1" i="3"/>
  <c r="E1" i="3"/>
  <c r="F1" i="3"/>
  <c r="G1" i="3"/>
  <c r="H1" i="3"/>
  <c r="I1" i="3"/>
  <c r="J1" i="3"/>
  <c r="B2" i="3"/>
  <c r="C2" i="3"/>
  <c r="D2" i="3"/>
  <c r="E2" i="3"/>
  <c r="F2" i="3"/>
  <c r="G2" i="3"/>
  <c r="H2" i="3"/>
  <c r="I2" i="3"/>
  <c r="J2" i="3"/>
  <c r="B3" i="3"/>
  <c r="C3" i="3"/>
  <c r="D3" i="3"/>
  <c r="E3" i="3"/>
  <c r="F3" i="3"/>
  <c r="G3" i="3"/>
  <c r="H3" i="3"/>
  <c r="I3" i="3"/>
  <c r="J3" i="3"/>
  <c r="B4" i="3"/>
  <c r="C4" i="3"/>
  <c r="D4" i="3"/>
  <c r="E4" i="3"/>
  <c r="F4" i="3"/>
  <c r="G4" i="3"/>
  <c r="H4" i="3"/>
  <c r="I4" i="3"/>
  <c r="J4" i="3"/>
  <c r="B5" i="3"/>
  <c r="C5" i="3"/>
  <c r="D5" i="3"/>
  <c r="E5" i="3"/>
  <c r="F5" i="3"/>
  <c r="G5" i="3"/>
  <c r="H5" i="3"/>
  <c r="I5" i="3"/>
  <c r="J5" i="3"/>
  <c r="A2" i="3"/>
  <c r="A3" i="3"/>
  <c r="A4" i="3"/>
  <c r="A5" i="3"/>
  <c r="A1" i="3"/>
  <c r="L1" i="3" s="1"/>
  <c r="D41" i="2"/>
  <c r="D40" i="2"/>
  <c r="C41" i="2"/>
  <c r="C40" i="2"/>
  <c r="D35" i="2"/>
  <c r="D34" i="2"/>
  <c r="D33" i="2"/>
  <c r="D32" i="2"/>
  <c r="D31" i="2"/>
  <c r="D27" i="2"/>
  <c r="D26" i="2"/>
  <c r="D17" i="2"/>
  <c r="D16" i="2"/>
  <c r="D13" i="2"/>
  <c r="D12" i="2"/>
  <c r="M36" i="2"/>
  <c r="U5" i="2"/>
  <c r="U6" i="2" s="1"/>
  <c r="K5" i="2"/>
  <c r="K6" i="2"/>
  <c r="K7" i="2"/>
  <c r="K8" i="2"/>
  <c r="K9" i="2"/>
  <c r="D4" i="2"/>
  <c r="D2" i="2"/>
  <c r="D1" i="2"/>
  <c r="L50" i="3"/>
  <c r="L45" i="3"/>
  <c r="L40" i="3"/>
  <c r="L35" i="3"/>
  <c r="L30" i="3"/>
  <c r="L25" i="3"/>
  <c r="L20" i="3"/>
  <c r="L15" i="3"/>
  <c r="L10" i="3"/>
  <c r="L5" i="3"/>
  <c r="L49" i="3"/>
  <c r="L44" i="3"/>
  <c r="L39" i="3"/>
  <c r="L34" i="3"/>
  <c r="L29" i="3"/>
  <c r="L24" i="3"/>
  <c r="L19" i="3"/>
  <c r="L14" i="3"/>
  <c r="L9" i="3"/>
  <c r="L4" i="3"/>
  <c r="L48" i="3"/>
  <c r="L43" i="3"/>
  <c r="L38" i="3"/>
  <c r="L33" i="3"/>
  <c r="L28" i="3"/>
  <c r="L23" i="3"/>
  <c r="L18" i="3"/>
  <c r="L13" i="3"/>
  <c r="L8" i="3"/>
  <c r="L3" i="3"/>
  <c r="L47" i="3"/>
  <c r="L42" i="3"/>
  <c r="L37" i="3"/>
  <c r="L32" i="3"/>
  <c r="L27" i="3"/>
  <c r="L22" i="3"/>
  <c r="L17" i="3"/>
  <c r="L12" i="3"/>
  <c r="L7" i="3"/>
  <c r="L2" i="3"/>
  <c r="L46" i="3"/>
  <c r="L41" i="3"/>
  <c r="L36" i="3"/>
  <c r="L31" i="3"/>
  <c r="L26" i="3"/>
  <c r="L21" i="3"/>
  <c r="L16" i="3"/>
  <c r="L11" i="3"/>
  <c r="L6" i="3"/>
  <c r="D28" i="2" l="1"/>
  <c r="I9" i="2"/>
  <c r="L43" i="2" s="1"/>
  <c r="H3" i="2"/>
  <c r="D18" i="2"/>
  <c r="U7" i="2"/>
  <c r="D6" i="2"/>
  <c r="D3" i="2"/>
  <c r="D9" i="2" l="1"/>
  <c r="S10" i="2" s="1"/>
  <c r="H9" i="2"/>
  <c r="L42" i="2" s="1"/>
  <c r="H8" i="2"/>
  <c r="L41" i="2" s="1"/>
  <c r="H7" i="2"/>
  <c r="L40" i="2" s="1"/>
  <c r="H6" i="2"/>
  <c r="L39" i="2" s="1"/>
  <c r="H4" i="2"/>
  <c r="L37" i="2" s="1"/>
  <c r="H5" i="2"/>
  <c r="L38" i="2" s="1"/>
  <c r="D8" i="2"/>
  <c r="L36" i="2"/>
  <c r="U8" i="2"/>
  <c r="R7" i="2"/>
  <c r="I8" i="2"/>
  <c r="G9" i="2"/>
  <c r="J9" i="2"/>
  <c r="L9" i="2"/>
  <c r="I7" i="2"/>
  <c r="G8" i="2"/>
  <c r="J8" i="2"/>
  <c r="L8" i="2"/>
  <c r="I6" i="2"/>
  <c r="G7" i="2"/>
  <c r="J7" i="2"/>
  <c r="L7" i="2"/>
  <c r="I5" i="2"/>
  <c r="G6" i="2"/>
  <c r="J6" i="2"/>
  <c r="L6" i="2"/>
  <c r="I4" i="2"/>
  <c r="G5" i="2"/>
  <c r="J5" i="2"/>
  <c r="L5" i="2"/>
  <c r="I3" i="2"/>
  <c r="L3" i="2" s="1"/>
  <c r="G4" i="2"/>
  <c r="J4" i="2"/>
  <c r="L4" i="2"/>
  <c r="O3" i="2" l="1"/>
  <c r="L10" i="2"/>
  <c r="M5" i="2"/>
  <c r="M6" i="2"/>
  <c r="M7" i="2"/>
  <c r="M8" i="2"/>
  <c r="M9" i="2"/>
  <c r="R5" i="2"/>
  <c r="S4" i="2" s="1"/>
  <c r="R4" i="2"/>
  <c r="R3" i="2"/>
  <c r="R6" i="2"/>
  <c r="S5" i="2" s="1"/>
  <c r="S6" i="2"/>
  <c r="U9" i="2"/>
  <c r="R8" i="2"/>
  <c r="Q5" i="2"/>
  <c r="V5" i="2"/>
  <c r="T5" i="2"/>
  <c r="G3" i="2"/>
  <c r="J3" i="2"/>
  <c r="Q4" i="2" l="1"/>
  <c r="S3" i="2"/>
  <c r="V4" i="2"/>
  <c r="T4" i="2"/>
  <c r="M4" i="2"/>
  <c r="M3" i="2"/>
  <c r="M37" i="2"/>
  <c r="O4" i="2"/>
  <c r="S7" i="2"/>
  <c r="U10" i="2"/>
  <c r="R10" i="2" s="1"/>
  <c r="R9" i="2"/>
  <c r="V6" i="2"/>
  <c r="T6" i="2"/>
  <c r="Q6" i="2"/>
  <c r="N3" i="2"/>
  <c r="N4" i="2" s="1"/>
  <c r="N5" i="2" s="1"/>
  <c r="N6" i="2" s="1"/>
  <c r="N7" i="2" s="1"/>
  <c r="N8" i="2" s="1"/>
  <c r="N9" i="2" s="1"/>
  <c r="M10" i="2"/>
  <c r="M38" i="2" l="1"/>
  <c r="O5" i="2"/>
  <c r="Q3" i="2"/>
  <c r="V3" i="2"/>
  <c r="Y3" i="2" s="1"/>
  <c r="Y4" i="2" s="1"/>
  <c r="Y5" i="2" s="1"/>
  <c r="T3" i="2"/>
  <c r="S8" i="2"/>
  <c r="V10" i="2"/>
  <c r="T10" i="2"/>
  <c r="Q10" i="2"/>
  <c r="S9" i="2"/>
  <c r="V7" i="2"/>
  <c r="T7" i="2"/>
  <c r="Q7" i="2"/>
  <c r="Y6" i="2"/>
  <c r="Y7" i="2" s="1"/>
  <c r="M39" i="2" l="1"/>
  <c r="O6" i="2"/>
  <c r="V9" i="2"/>
  <c r="T9" i="2"/>
  <c r="Q9" i="2"/>
  <c r="V8" i="2"/>
  <c r="T8" i="2"/>
  <c r="Q8" i="2"/>
  <c r="M40" i="2" l="1"/>
  <c r="O7" i="2"/>
  <c r="Y8" i="2"/>
  <c r="Y9" i="2" s="1"/>
  <c r="Y10" i="2" s="1"/>
  <c r="V11" i="2"/>
  <c r="W9" i="2"/>
  <c r="M41" i="2" l="1"/>
  <c r="O8" i="2"/>
  <c r="W4" i="2"/>
  <c r="W3" i="2"/>
  <c r="W5" i="2"/>
  <c r="W6" i="2"/>
  <c r="W7" i="2"/>
  <c r="W10" i="2"/>
  <c r="W8" i="2"/>
  <c r="M42" i="2" l="1"/>
  <c r="O9" i="2"/>
  <c r="M43" i="2" s="1"/>
  <c r="W11" i="2"/>
  <c r="X3" i="2"/>
  <c r="X4" i="2" s="1"/>
  <c r="X5" i="2" s="1"/>
  <c r="X6" i="2" s="1"/>
  <c r="X7" i="2" s="1"/>
  <c r="X8" i="2" s="1"/>
  <c r="X9" i="2" s="1"/>
  <c r="X10" i="2" s="1"/>
</calcChain>
</file>

<file path=xl/sharedStrings.xml><?xml version="1.0" encoding="utf-8"?>
<sst xmlns="http://schemas.openxmlformats.org/spreadsheetml/2006/main" count="61" uniqueCount="49">
  <si>
    <t>x_max</t>
  </si>
  <si>
    <t>Без корректировки</t>
  </si>
  <si>
    <t>C корректировкой</t>
  </si>
  <si>
    <t>x_min</t>
  </si>
  <si>
    <t>Интервал</t>
  </si>
  <si>
    <t>Начало</t>
  </si>
  <si>
    <t>Конец</t>
  </si>
  <si>
    <t>Середина интервала</t>
  </si>
  <si>
    <t>L</t>
  </si>
  <si>
    <t>n_i</t>
  </si>
  <si>
    <t>w_i</t>
  </si>
  <si>
    <t>w_н</t>
  </si>
  <si>
    <t>n_н</t>
  </si>
  <si>
    <t>scope</t>
  </si>
  <si>
    <t>count_intervals</t>
  </si>
  <si>
    <t>count_elements</t>
  </si>
  <si>
    <t>width_interval</t>
  </si>
  <si>
    <t xml:space="preserve">x_min - width /2 </t>
  </si>
  <si>
    <t>x_max + width / 2</t>
  </si>
  <si>
    <t>Сумма:</t>
  </si>
  <si>
    <t>Положение:</t>
  </si>
  <si>
    <t>Практика</t>
  </si>
  <si>
    <t>Теория</t>
  </si>
  <si>
    <t>Медиана</t>
  </si>
  <si>
    <t>Ср. значение</t>
  </si>
  <si>
    <t>Форма распределения:</t>
  </si>
  <si>
    <t>Ассиметрия</t>
  </si>
  <si>
    <t>Эксцесс</t>
  </si>
  <si>
    <t>Непр. эксцесс</t>
  </si>
  <si>
    <t>Квантиль:</t>
  </si>
  <si>
    <t>Порядок</t>
  </si>
  <si>
    <t>Квантиль</t>
  </si>
  <si>
    <t>Разброс:</t>
  </si>
  <si>
    <t>Дисперсия</t>
  </si>
  <si>
    <t>Ср. кв. отклонение</t>
  </si>
  <si>
    <t>Размах</t>
  </si>
  <si>
    <t>Квартили:</t>
  </si>
  <si>
    <t>К 0%</t>
  </si>
  <si>
    <t>К 25%</t>
  </si>
  <si>
    <t>К 50%</t>
  </si>
  <si>
    <t>К 75%</t>
  </si>
  <si>
    <t>К 100%</t>
  </si>
  <si>
    <t>№9:</t>
  </si>
  <si>
    <t>премия-</t>
  </si>
  <si>
    <t>премия+</t>
  </si>
  <si>
    <t>(эмп)</t>
  </si>
  <si>
    <t>(теор)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</si>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</sst>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3" xfId="0" applyFont="1" applyFill="1" applyBorder="1"/>
    <xf numFmtId="0" fontId="2" fillId="3" borderId="6" xfId="0" applyFont="1" applyFill="1" applyBorder="1"/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3" borderId="6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5" borderId="11" xfId="0" applyFont="1" applyFill="1" applyBorder="1"/>
    <xf numFmtId="0" fontId="3" fillId="0" borderId="0" xfId="0" applyFont="1"/>
    <xf numFmtId="0" fontId="0" fillId="2" borderId="11" xfId="0" applyFill="1" applyBorder="1"/>
    <xf numFmtId="0" fontId="0" fillId="3" borderId="11" xfId="0" applyFill="1" applyBorder="1"/>
    <xf numFmtId="0" fontId="0" fillId="3" borderId="15" xfId="0" applyFill="1" applyBorder="1"/>
    <xf numFmtId="0" fontId="3" fillId="6" borderId="16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9" xfId="0" applyFill="1" applyBorder="1"/>
    <xf numFmtId="0" fontId="0" fillId="2" borderId="15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4472C4"/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4472C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save_data!$M$2</c:f>
              <c:strCache>
                <c:ptCount val="1"/>
                <c:pt idx="0">
                  <c:v>w_i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4472C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save_data!$J$3:$J$9</c:f>
              <c:numCache>
                <c:formatCode>General</c:formatCode>
                <c:ptCount val="7"/>
                <c:pt idx="0">
                  <c:v>2244.4349999999999</c:v>
                </c:pt>
                <c:pt idx="1">
                  <c:v>3103.74</c:v>
                </c:pt>
                <c:pt idx="2">
                  <c:v>3963.0450000000001</c:v>
                </c:pt>
                <c:pt idx="3">
                  <c:v>4822.3500000000004</c:v>
                </c:pt>
                <c:pt idx="4">
                  <c:v>5681.6550000000007</c:v>
                </c:pt>
                <c:pt idx="5">
                  <c:v>6540.96</c:v>
                </c:pt>
                <c:pt idx="6">
                  <c:v>7400.2649999999994</c:v>
                </c:pt>
              </c:numCache>
            </c:numRef>
          </c:xVal>
          <c:yVal>
            <c:numRef>
              <c:f>save_data!$M$3:$M$9</c:f>
              <c:numCache>
                <c:formatCode>General</c:formatCode>
                <c:ptCount val="7"/>
                <c:pt idx="0">
                  <c:v>0.08</c:v>
                </c:pt>
                <c:pt idx="1">
                  <c:v>0.2</c:v>
                </c:pt>
                <c:pt idx="2">
                  <c:v>0.24</c:v>
                </c:pt>
                <c:pt idx="3">
                  <c:v>0.18</c:v>
                </c:pt>
                <c:pt idx="4">
                  <c:v>0.12</c:v>
                </c:pt>
                <c:pt idx="5">
                  <c:v>0.1</c:v>
                </c:pt>
                <c:pt idx="6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8AC-42E3-8A0C-868EE63E3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07335"/>
        <c:axId val="822325767"/>
      </c:scatterChart>
      <c:valAx>
        <c:axId val="822307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Середина интервала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25767"/>
        <c:crosses val="autoZero"/>
        <c:crossBetween val="midCat"/>
      </c:valAx>
      <c:valAx>
        <c:axId val="822325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w_i</a:t>
                </a:r>
              </a:p>
            </c:rich>
          </c:tx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07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AD47"/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AD4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save_data!$M$35</c:f>
              <c:strCache>
                <c:ptCount val="1"/>
                <c:pt idx="0">
                  <c:v>n_н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xVal>
            <c:numRef>
              <c:f>save_data!$L$36:$L$43</c:f>
              <c:numCache>
                <c:formatCode>General</c:formatCode>
                <c:ptCount val="8"/>
                <c:pt idx="0">
                  <c:v>1814.78</c:v>
                </c:pt>
                <c:pt idx="1">
                  <c:v>2674.09</c:v>
                </c:pt>
                <c:pt idx="2">
                  <c:v>3533.39</c:v>
                </c:pt>
                <c:pt idx="3">
                  <c:v>4392.7</c:v>
                </c:pt>
                <c:pt idx="4">
                  <c:v>5252</c:v>
                </c:pt>
                <c:pt idx="5">
                  <c:v>6111.31</c:v>
                </c:pt>
                <c:pt idx="6">
                  <c:v>6970.61</c:v>
                </c:pt>
                <c:pt idx="7">
                  <c:v>7829.92</c:v>
                </c:pt>
              </c:numCache>
            </c:numRef>
          </c:xVal>
          <c:yVal>
            <c:numRef>
              <c:f>save_data!$M$36:$M$43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14</c:v>
                </c:pt>
                <c:pt idx="3">
                  <c:v>26</c:v>
                </c:pt>
                <c:pt idx="4">
                  <c:v>35</c:v>
                </c:pt>
                <c:pt idx="5">
                  <c:v>41</c:v>
                </c:pt>
                <c:pt idx="6">
                  <c:v>46</c:v>
                </c:pt>
                <c:pt idx="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68-4E89-A8CA-730F218B5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42631"/>
        <c:axId val="510045191"/>
      </c:scatterChart>
      <c:valAx>
        <c:axId val="510042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45191"/>
        <c:crosses val="autoZero"/>
        <c:crossBetween val="midCat"/>
      </c:valAx>
      <c:valAx>
        <c:axId val="510045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42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ED7D31"/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Гистограмма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ED7D3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Гистограмма</c:v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save_data!$G$3:$G$9</c:f>
              <c:strCache>
                <c:ptCount val="7"/>
                <c:pt idx="0">
                  <c:v>[1814,78; 2674,09)</c:v>
                </c:pt>
                <c:pt idx="1">
                  <c:v>[2674,09; 3533,39)</c:v>
                </c:pt>
                <c:pt idx="2">
                  <c:v>[3533,39; 4392,7)</c:v>
                </c:pt>
                <c:pt idx="3">
                  <c:v>[4392,7; 5252)</c:v>
                </c:pt>
                <c:pt idx="4">
                  <c:v>[5252; 6111,31)</c:v>
                </c:pt>
                <c:pt idx="5">
                  <c:v>[6111,31; 6970,61)</c:v>
                </c:pt>
                <c:pt idx="6">
                  <c:v>[6970,61; 7829,92]</c:v>
                </c:pt>
              </c:strCache>
            </c:strRef>
          </c:cat>
          <c:val>
            <c:numRef>
              <c:f>save_data!$L$3:$L$9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D6-46C3-9D2E-55CB4ABB7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27"/>
        <c:axId val="697663496"/>
        <c:axId val="697665544"/>
      </c:barChart>
      <c:catAx>
        <c:axId val="69766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C6591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Интервал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C6591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65544"/>
        <c:crosses val="autoZero"/>
        <c:auto val="1"/>
        <c:lblAlgn val="ctr"/>
        <c:lblOffset val="100"/>
        <c:noMultiLvlLbl val="0"/>
      </c:catAx>
      <c:valAx>
        <c:axId val="6976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6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548235"/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Гистограмма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54823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save_data!$M$2</c:f>
              <c:strCache>
                <c:ptCount val="1"/>
                <c:pt idx="0">
                  <c:v>w_i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save_data!$G$3:$G$9</c:f>
              <c:strCache>
                <c:ptCount val="7"/>
                <c:pt idx="0">
                  <c:v>[1814,78; 2674,09)</c:v>
                </c:pt>
                <c:pt idx="1">
                  <c:v>[2674,09; 3533,39)</c:v>
                </c:pt>
                <c:pt idx="2">
                  <c:v>[3533,39; 4392,7)</c:v>
                </c:pt>
                <c:pt idx="3">
                  <c:v>[4392,7; 5252)</c:v>
                </c:pt>
                <c:pt idx="4">
                  <c:v>[5252; 6111,31)</c:v>
                </c:pt>
                <c:pt idx="5">
                  <c:v>[6111,31; 6970,61)</c:v>
                </c:pt>
                <c:pt idx="6">
                  <c:v>[6970,61; 7829,92]</c:v>
                </c:pt>
              </c:strCache>
            </c:strRef>
          </c:cat>
          <c:val>
            <c:numRef>
              <c:f>save_data!$M$3:$M$9</c:f>
              <c:numCache>
                <c:formatCode>General</c:formatCode>
                <c:ptCount val="7"/>
                <c:pt idx="0">
                  <c:v>0.08</c:v>
                </c:pt>
                <c:pt idx="1">
                  <c:v>0.2</c:v>
                </c:pt>
                <c:pt idx="2">
                  <c:v>0.24</c:v>
                </c:pt>
                <c:pt idx="3">
                  <c:v>0.18</c:v>
                </c:pt>
                <c:pt idx="4">
                  <c:v>0.12</c:v>
                </c:pt>
                <c:pt idx="5">
                  <c:v>0.1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88-4018-B745-2AE896DE4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27"/>
        <c:axId val="697663496"/>
        <c:axId val="697665544"/>
      </c:barChart>
      <c:catAx>
        <c:axId val="69766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Интервал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54823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65544"/>
        <c:crosses val="autoZero"/>
        <c:auto val="1"/>
        <c:lblAlgn val="ctr"/>
        <c:lblOffset val="100"/>
        <c:noMultiLvlLbl val="0"/>
      </c:catAx>
      <c:valAx>
        <c:axId val="6976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6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904875</xdr:colOff>
      <xdr:row>12</xdr:row>
      <xdr:rowOff>0</xdr:rowOff>
    </xdr:from>
    <xdr:to>
      <xdr:col>10</xdr:col>
      <xdr:colOff>781050</xdr:colOff>
      <xdr:row>32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CE3E8B-BA8F-6CCF-1AC1-9FFA0C967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885825</xdr:colOff>
      <xdr:row>33</xdr:row>
      <xdr:rowOff>171450</xdr:rowOff>
    </xdr:from>
    <xdr:to>
      <xdr:col>10</xdr:col>
      <xdr:colOff>781050</xdr:colOff>
      <xdr:row>54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EF2CCB9-DCB3-5961-940B-FA701078736C}"/>
            </a:ext>
            <a:ext uri="{147F2762-F138-4A5C-976F-8EAC2B608ADB}">
              <a16:predDERef xmlns:a16="http://schemas.microsoft.com/office/drawing/2014/main" pred="{1BCE3E8B-BA8F-6CCF-1AC1-9FFA0C967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22</xdr:col>
      <xdr:colOff>0</xdr:colOff>
      <xdr:row>40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1E727F1-0771-2CD7-89A7-B451B60309A3}"/>
            </a:ext>
            <a:ext uri="{147F2762-F138-4A5C-976F-8EAC2B608ADB}">
              <a16:predDERef xmlns:a16="http://schemas.microsoft.com/office/drawing/2014/main" pred="{9EF2CCB9-DCB3-5961-940B-FA7010787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41</xdr:row>
      <xdr:rowOff>180975</xdr:rowOff>
    </xdr:from>
    <xdr:to>
      <xdr:col>21</xdr:col>
      <xdr:colOff>695325</xdr:colOff>
      <xdr:row>70</xdr:row>
      <xdr:rowOff>161925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2394B8A-E290-4FB8-9BAC-82A47F37E365}"/>
            </a:ext>
            <a:ext uri="{147F2762-F138-4A5C-976F-8EAC2B608ADB}">
              <a16:predDERef xmlns:a16="http://schemas.microsoft.com/office/drawing/2014/main" pred="{31E727F1-0771-2CD7-89A7-B451B6030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3EDE-F0A4-44AA-B9F0-48FBD5220B31}">
  <dimension ref="A1:Y50"/>
  <sheetViews>
    <sheetView tabSelected="1" workbookViewId="0">
      <selection sqref="A1:A1048576"/>
    </sheetView>
  </sheetViews>
  <sheetFormatPr defaultRowHeight="15"/>
  <cols>
    <col min="3" max="3" width="23.140625" customWidth="1"/>
    <col min="4" max="5" width="19" customWidth="1"/>
    <col min="6" max="6" width="14" customWidth="1"/>
    <col min="7" max="7" width="27.85546875" customWidth="1"/>
    <col min="8" max="8" width="16" customWidth="1"/>
    <col min="9" max="9" width="15.85546875" customWidth="1"/>
    <col min="10" max="10" width="21.7109375" customWidth="1"/>
    <col min="11" max="11" width="12.140625" customWidth="1"/>
    <col min="12" max="12" width="17.7109375" customWidth="1"/>
    <col min="16" max="16" width="22.140625" customWidth="1"/>
    <col min="17" max="17" width="25" customWidth="1"/>
    <col min="18" max="19" width="11.85546875" customWidth="1"/>
    <col min="20" max="20" width="22.28515625" customWidth="1"/>
    <col min="21" max="21" width="10.7109375" customWidth="1"/>
    <col min="22" max="22" width="10.85546875" customWidth="1"/>
  </cols>
  <sheetData>
    <row r="1" spans="1:25">
      <c r="A1">
        <v>2468.8200000000002</v>
      </c>
      <c r="C1" s="28" t="s">
        <v>0</v>
      </c>
      <c r="D1" s="28">
        <f>MAX(A:A)</f>
        <v>7829.92</v>
      </c>
      <c r="G1" s="5" t="s">
        <v>1</v>
      </c>
      <c r="J1" s="1"/>
      <c r="P1" s="16"/>
      <c r="Q1" s="5" t="s">
        <v>2</v>
      </c>
    </row>
    <row r="2" spans="1:25">
      <c r="A2">
        <v>4262.34</v>
      </c>
      <c r="C2" s="28" t="s">
        <v>3</v>
      </c>
      <c r="D2" s="28">
        <f>MIN(A:A)</f>
        <v>1814.78</v>
      </c>
      <c r="G2" s="8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19" t="s">
        <v>11</v>
      </c>
      <c r="O2" s="20" t="s">
        <v>12</v>
      </c>
      <c r="P2" s="10"/>
      <c r="Q2" s="11" t="s">
        <v>4</v>
      </c>
      <c r="R2" s="12" t="s">
        <v>5</v>
      </c>
      <c r="S2" s="12" t="s">
        <v>6</v>
      </c>
      <c r="T2" s="12" t="s">
        <v>7</v>
      </c>
      <c r="U2" s="12" t="s">
        <v>8</v>
      </c>
      <c r="V2" s="12" t="s">
        <v>9</v>
      </c>
      <c r="W2" s="12" t="s">
        <v>10</v>
      </c>
      <c r="X2" s="13" t="s">
        <v>11</v>
      </c>
      <c r="Y2" s="20" t="s">
        <v>12</v>
      </c>
    </row>
    <row r="3" spans="1:25">
      <c r="A3">
        <v>4543.58</v>
      </c>
      <c r="C3" s="28" t="s">
        <v>13</v>
      </c>
      <c r="D3" s="28">
        <f>D1-D2</f>
        <v>6015.14</v>
      </c>
      <c r="G3" s="3" t="str">
        <f>"[" &amp; H3 &amp; "; " &amp; I3 &amp; ")"</f>
        <v>[1814,78; 2674,09)</v>
      </c>
      <c r="H3" s="3">
        <f>$D$2</f>
        <v>1814.78</v>
      </c>
      <c r="I3" s="3">
        <f>H4</f>
        <v>2674.09</v>
      </c>
      <c r="J3" s="3">
        <f>(H3 +I3) / 2</f>
        <v>2244.4349999999999</v>
      </c>
      <c r="K3" s="3">
        <v>0</v>
      </c>
      <c r="L3" s="3">
        <f>COUNTIFS($A:$A, "&gt;="&amp;H3, $A:$A, "&lt;"&amp;I3 )</f>
        <v>4</v>
      </c>
      <c r="M3" s="3">
        <f>L3/ L10</f>
        <v>0.08</v>
      </c>
      <c r="N3" s="3">
        <f>M3</f>
        <v>0.08</v>
      </c>
      <c r="O3" s="15">
        <f>L3</f>
        <v>4</v>
      </c>
      <c r="P3" s="10"/>
      <c r="Q3" s="3" t="str">
        <f>"[" &amp; R3 &amp; "; " &amp; S3 &amp; ")"</f>
        <v>[1385,13; 2244,44)</v>
      </c>
      <c r="R3" s="3">
        <f>$D$8</f>
        <v>1385.13</v>
      </c>
      <c r="S3" s="3">
        <f>R4</f>
        <v>2244.44</v>
      </c>
      <c r="T3" s="3">
        <f>(R3 +S3) / 2</f>
        <v>1814.7850000000001</v>
      </c>
      <c r="U3" s="3">
        <v>0</v>
      </c>
      <c r="V3" s="3">
        <f>COUNTIFS($A:$A, "&gt;="&amp;R3, $A:$A, "&lt;"&amp;S3 )</f>
        <v>2</v>
      </c>
      <c r="W3" s="3">
        <f>V3/ V11</f>
        <v>0.04</v>
      </c>
      <c r="X3" s="3">
        <f>W3</f>
        <v>0.04</v>
      </c>
      <c r="Y3" s="15">
        <f>V3</f>
        <v>2</v>
      </c>
    </row>
    <row r="4" spans="1:25">
      <c r="A4">
        <v>2991.15</v>
      </c>
      <c r="C4" s="28" t="s">
        <v>14</v>
      </c>
      <c r="D4" s="28">
        <f xml:space="preserve"> ROUND(1 + 3.322 *LOG10(D5), 0)</f>
        <v>7</v>
      </c>
      <c r="G4" s="3" t="str">
        <f t="shared" ref="G4:G8" si="0">"[" &amp; H4 &amp; "; " &amp; I4 &amp; ")"</f>
        <v>[2674,09; 3533,39)</v>
      </c>
      <c r="H4" s="3">
        <f>ROUND($D$2+ K4*$D$6, 2)</f>
        <v>2674.09</v>
      </c>
      <c r="I4" s="3">
        <f t="shared" ref="I4:I8" si="1">H5</f>
        <v>3533.39</v>
      </c>
      <c r="J4" s="3">
        <f t="shared" ref="J4:J9" si="2">(H4 +I4) / 2</f>
        <v>3103.74</v>
      </c>
      <c r="K4" s="3">
        <v>1</v>
      </c>
      <c r="L4" s="3">
        <f>COUNTIFS($A:$A, "&gt;="&amp;H4, $A:$A, "&lt;"&amp;I4 )</f>
        <v>10</v>
      </c>
      <c r="M4" s="3">
        <f>L4/ L10</f>
        <v>0.2</v>
      </c>
      <c r="N4" s="3">
        <f xml:space="preserve"> N3 +M4</f>
        <v>0.28000000000000003</v>
      </c>
      <c r="O4" s="15">
        <f>O3+L4</f>
        <v>14</v>
      </c>
      <c r="P4" s="10"/>
      <c r="Q4" s="3" t="str">
        <f t="shared" ref="Q4:Q8" si="3">"[" &amp; R4 &amp; "; " &amp; S4 &amp; ")"</f>
        <v>[2244,44; 3103,74)</v>
      </c>
      <c r="R4" s="3">
        <f>ROUND( $D$8+ U4*$D$6, 2)</f>
        <v>2244.44</v>
      </c>
      <c r="S4" s="3">
        <f t="shared" ref="S4:S9" si="4">R5</f>
        <v>3103.74</v>
      </c>
      <c r="T4" s="3">
        <f t="shared" ref="T4:T8" si="5">(R4 +S4) / 2</f>
        <v>2674.09</v>
      </c>
      <c r="U4" s="3">
        <v>1</v>
      </c>
      <c r="V4" s="3">
        <f>COUNTIFS($A:$A, "&gt;="&amp;R4, $A:$A, "&lt;"&amp;S4 )</f>
        <v>8</v>
      </c>
      <c r="W4" s="3">
        <f>V4/ V11</f>
        <v>0.16</v>
      </c>
      <c r="X4" s="3">
        <f xml:space="preserve"> X3 +W4</f>
        <v>0.2</v>
      </c>
      <c r="Y4" s="15">
        <f>Y3+V4</f>
        <v>10</v>
      </c>
    </row>
    <row r="5" spans="1:25">
      <c r="A5">
        <v>3978.44</v>
      </c>
      <c r="C5" s="28" t="s">
        <v>15</v>
      </c>
      <c r="D5" s="28">
        <v>50</v>
      </c>
      <c r="G5" s="3" t="str">
        <f t="shared" si="0"/>
        <v>[3533,39; 4392,7)</v>
      </c>
      <c r="H5" s="3">
        <f>ROUND($D$2+ K5*$D$6, 2)</f>
        <v>3533.39</v>
      </c>
      <c r="I5" s="3">
        <f t="shared" si="1"/>
        <v>4392.7</v>
      </c>
      <c r="J5" s="3">
        <f t="shared" si="2"/>
        <v>3963.0450000000001</v>
      </c>
      <c r="K5" s="3">
        <f>K4+1</f>
        <v>2</v>
      </c>
      <c r="L5" s="3">
        <f>COUNTIFS($A:$A, "&gt;="&amp;H5, $A:$A, "&lt;"&amp;I5 )</f>
        <v>12</v>
      </c>
      <c r="M5" s="3">
        <f>L5/ L10</f>
        <v>0.24</v>
      </c>
      <c r="N5" s="3">
        <f t="shared" ref="N5:N9" si="6" xml:space="preserve"> N4 +M5</f>
        <v>0.52</v>
      </c>
      <c r="O5" s="15">
        <f t="shared" ref="O5:O9" si="7">O4+L5</f>
        <v>26</v>
      </c>
      <c r="P5" s="10"/>
      <c r="Q5" s="3" t="str">
        <f t="shared" si="3"/>
        <v>[3103,74; 3963,05)</v>
      </c>
      <c r="R5" s="3">
        <f t="shared" ref="R5:R10" si="8">ROUND( $D$8+ U5*$D$6, 2)</f>
        <v>3103.74</v>
      </c>
      <c r="S5" s="3">
        <f t="shared" si="4"/>
        <v>3963.05</v>
      </c>
      <c r="T5" s="3">
        <f t="shared" si="5"/>
        <v>3533.395</v>
      </c>
      <c r="U5" s="3">
        <f>U4+1</f>
        <v>2</v>
      </c>
      <c r="V5" s="3">
        <f>COUNTIFS($A:$A, "&gt;="&amp;R5, $A:$A, "&lt;"&amp;S5 )</f>
        <v>7</v>
      </c>
      <c r="W5" s="3">
        <f>V5/ V11</f>
        <v>0.14000000000000001</v>
      </c>
      <c r="X5" s="3">
        <f t="shared" ref="X5:X10" si="9" xml:space="preserve"> X4 +W5</f>
        <v>0.34</v>
      </c>
      <c r="Y5" s="15">
        <f t="shared" ref="Y5:Y10" si="10">Y4+V5</f>
        <v>17</v>
      </c>
    </row>
    <row r="6" spans="1:25">
      <c r="A6">
        <v>5386.2</v>
      </c>
      <c r="C6" s="28" t="s">
        <v>16</v>
      </c>
      <c r="D6" s="28">
        <f>(D1-D2)/D4</f>
        <v>859.30571428571432</v>
      </c>
      <c r="G6" s="3" t="str">
        <f t="shared" si="0"/>
        <v>[4392,7; 5252)</v>
      </c>
      <c r="H6" s="3">
        <f>ROUND($D$2+ K6*$D$6, 2)</f>
        <v>4392.7</v>
      </c>
      <c r="I6" s="3">
        <f t="shared" si="1"/>
        <v>5252</v>
      </c>
      <c r="J6" s="3">
        <f t="shared" si="2"/>
        <v>4822.3500000000004</v>
      </c>
      <c r="K6" s="3">
        <f t="shared" ref="K6:K9" si="11">K5+1</f>
        <v>3</v>
      </c>
      <c r="L6" s="3">
        <f>COUNTIFS($A:$A, "&gt;="&amp;H6, $A:$A, "&lt;"&amp;I6 )</f>
        <v>9</v>
      </c>
      <c r="M6" s="3">
        <f>L6/ L10</f>
        <v>0.18</v>
      </c>
      <c r="N6" s="3">
        <f t="shared" si="6"/>
        <v>0.7</v>
      </c>
      <c r="O6" s="15">
        <f t="shared" si="7"/>
        <v>35</v>
      </c>
      <c r="P6" s="10"/>
      <c r="Q6" s="3" t="str">
        <f t="shared" si="3"/>
        <v>[3963,05; 4822,35)</v>
      </c>
      <c r="R6" s="3">
        <f t="shared" si="8"/>
        <v>3963.05</v>
      </c>
      <c r="S6" s="3">
        <f t="shared" si="4"/>
        <v>4822.3500000000004</v>
      </c>
      <c r="T6" s="3">
        <f t="shared" si="5"/>
        <v>4392.7000000000007</v>
      </c>
      <c r="U6" s="3">
        <f t="shared" ref="U6:U10" si="12">U5+1</f>
        <v>3</v>
      </c>
      <c r="V6" s="3">
        <f>COUNTIFS($A:$A, "&gt;="&amp;R6, $A:$A, "&lt;"&amp;S6 )</f>
        <v>15</v>
      </c>
      <c r="W6" s="3">
        <f>V6/ V11</f>
        <v>0.3</v>
      </c>
      <c r="X6" s="3">
        <f t="shared" si="9"/>
        <v>0.64</v>
      </c>
      <c r="Y6" s="15">
        <f t="shared" si="10"/>
        <v>32</v>
      </c>
    </row>
    <row r="7" spans="1:25">
      <c r="A7">
        <v>7226.48</v>
      </c>
      <c r="C7" s="1"/>
      <c r="D7" s="1"/>
      <c r="G7" s="3" t="str">
        <f t="shared" si="0"/>
        <v>[5252; 6111,31)</v>
      </c>
      <c r="H7" s="3">
        <f>ROUND($D$2+ K7*$D$6, 2)</f>
        <v>5252</v>
      </c>
      <c r="I7" s="3">
        <f t="shared" si="1"/>
        <v>6111.31</v>
      </c>
      <c r="J7" s="3">
        <f t="shared" si="2"/>
        <v>5681.6550000000007</v>
      </c>
      <c r="K7" s="3">
        <f t="shared" si="11"/>
        <v>4</v>
      </c>
      <c r="L7" s="3">
        <f>COUNTIFS($A:$A, "&gt;="&amp;H7, $A:$A, "&lt;"&amp;I7 )</f>
        <v>6</v>
      </c>
      <c r="M7" s="3">
        <f>L7/ L10</f>
        <v>0.12</v>
      </c>
      <c r="N7" s="3">
        <f t="shared" si="6"/>
        <v>0.82</v>
      </c>
      <c r="O7" s="15">
        <f t="shared" si="7"/>
        <v>41</v>
      </c>
      <c r="P7" s="10"/>
      <c r="Q7" s="3" t="str">
        <f t="shared" si="3"/>
        <v>[4822,35; 5681,66)</v>
      </c>
      <c r="R7" s="3">
        <f t="shared" si="8"/>
        <v>4822.3500000000004</v>
      </c>
      <c r="S7" s="3">
        <f t="shared" si="4"/>
        <v>5681.66</v>
      </c>
      <c r="T7" s="3">
        <f t="shared" si="5"/>
        <v>5252.0050000000001</v>
      </c>
      <c r="U7" s="3">
        <f t="shared" si="12"/>
        <v>4</v>
      </c>
      <c r="V7" s="3">
        <f>COUNTIFS($A:$A, "&gt;="&amp;R7, $A:$A, "&lt;"&amp;S7 )</f>
        <v>7</v>
      </c>
      <c r="W7" s="3">
        <f>V7/ V11</f>
        <v>0.14000000000000001</v>
      </c>
      <c r="X7" s="3">
        <f t="shared" si="9"/>
        <v>0.78</v>
      </c>
      <c r="Y7" s="15">
        <f t="shared" si="10"/>
        <v>39</v>
      </c>
    </row>
    <row r="8" spans="1:25">
      <c r="A8">
        <v>4128.55</v>
      </c>
      <c r="C8" s="29" t="s">
        <v>17</v>
      </c>
      <c r="D8" s="29">
        <f>ROUND($D$2 - $D$6/2,2)</f>
        <v>1385.13</v>
      </c>
      <c r="G8" s="3" t="str">
        <f t="shared" si="0"/>
        <v>[6111,31; 6970,61)</v>
      </c>
      <c r="H8" s="3">
        <f>ROUND($D$2+ K8*$D$6, 2)</f>
        <v>6111.31</v>
      </c>
      <c r="I8" s="3">
        <f t="shared" si="1"/>
        <v>6970.61</v>
      </c>
      <c r="J8" s="3">
        <f t="shared" si="2"/>
        <v>6540.96</v>
      </c>
      <c r="K8" s="3">
        <f t="shared" si="11"/>
        <v>5</v>
      </c>
      <c r="L8" s="3">
        <f>COUNTIFS($A:$A, "&gt;="&amp;H8, $A:$A, "&lt;"&amp;I8 )</f>
        <v>5</v>
      </c>
      <c r="M8" s="3">
        <f>L8/ L10</f>
        <v>0.1</v>
      </c>
      <c r="N8" s="3">
        <f t="shared" si="6"/>
        <v>0.91999999999999993</v>
      </c>
      <c r="O8" s="15">
        <f t="shared" si="7"/>
        <v>46</v>
      </c>
      <c r="P8" s="10"/>
      <c r="Q8" s="3" t="str">
        <f t="shared" si="3"/>
        <v>[5681,66; 6540,96)</v>
      </c>
      <c r="R8" s="3">
        <f t="shared" si="8"/>
        <v>5681.66</v>
      </c>
      <c r="S8" s="3">
        <f t="shared" si="4"/>
        <v>6540.96</v>
      </c>
      <c r="T8" s="3">
        <f t="shared" si="5"/>
        <v>6111.3099999999995</v>
      </c>
      <c r="U8" s="3">
        <f t="shared" si="12"/>
        <v>5</v>
      </c>
      <c r="V8" s="3">
        <f>COUNTIFS($A:$A, "&gt;="&amp;R8, $A:$A, "&lt;"&amp;S8 )</f>
        <v>4</v>
      </c>
      <c r="W8" s="3">
        <f>V8/ V11</f>
        <v>0.08</v>
      </c>
      <c r="X8" s="3">
        <f t="shared" si="9"/>
        <v>0.86</v>
      </c>
      <c r="Y8" s="15">
        <f t="shared" si="10"/>
        <v>43</v>
      </c>
    </row>
    <row r="9" spans="1:25">
      <c r="A9">
        <v>3434.63</v>
      </c>
      <c r="C9" s="29" t="s">
        <v>18</v>
      </c>
      <c r="D9" s="29">
        <f>ROUND($D$1 + $D$6/2,2)</f>
        <v>8259.57</v>
      </c>
      <c r="G9" s="3" t="str">
        <f>"[" &amp; H9 &amp; "; " &amp; I9 &amp; "]"</f>
        <v>[6970,61; 7829,92]</v>
      </c>
      <c r="H9" s="3">
        <f>ROUND($D$2+ K9*$D$6, 2)</f>
        <v>6970.61</v>
      </c>
      <c r="I9" s="3">
        <f>$D$1</f>
        <v>7829.92</v>
      </c>
      <c r="J9" s="3">
        <f t="shared" si="2"/>
        <v>7400.2649999999994</v>
      </c>
      <c r="K9" s="3">
        <f t="shared" si="11"/>
        <v>6</v>
      </c>
      <c r="L9" s="3">
        <f>COUNTIFS($A:$A, "&gt;="&amp;H9, $A:$A, "&lt;="&amp;I9 )</f>
        <v>4</v>
      </c>
      <c r="M9" s="3">
        <f>L9/ L10</f>
        <v>0.08</v>
      </c>
      <c r="N9" s="3">
        <f t="shared" si="6"/>
        <v>0.99999999999999989</v>
      </c>
      <c r="O9" s="15">
        <f t="shared" si="7"/>
        <v>50</v>
      </c>
      <c r="P9" s="10"/>
      <c r="Q9" s="3" t="str">
        <f>"[" &amp; R9 &amp; "; " &amp; S9 &amp; ")"</f>
        <v>[6540,96; 7400,27)</v>
      </c>
      <c r="R9" s="3">
        <f t="shared" si="8"/>
        <v>6540.96</v>
      </c>
      <c r="S9" s="3">
        <f t="shared" si="4"/>
        <v>7400.27</v>
      </c>
      <c r="T9" s="3">
        <f>(R9 +S9) / 2</f>
        <v>6970.6149999999998</v>
      </c>
      <c r="U9" s="3">
        <f t="shared" si="12"/>
        <v>6</v>
      </c>
      <c r="V9" s="3">
        <f>COUNTIFS($A:$A, "&gt;="&amp;R9, $A:$A, "&lt;"&amp;S9 )</f>
        <v>5</v>
      </c>
      <c r="W9" s="3">
        <f>V9/ V11</f>
        <v>0.1</v>
      </c>
      <c r="X9" s="3">
        <f t="shared" si="9"/>
        <v>0.96</v>
      </c>
      <c r="Y9" s="15">
        <f t="shared" si="10"/>
        <v>48</v>
      </c>
    </row>
    <row r="10" spans="1:25">
      <c r="A10">
        <v>5406.87</v>
      </c>
      <c r="G10" s="7" t="s">
        <v>19</v>
      </c>
      <c r="H10" s="4"/>
      <c r="I10" s="4"/>
      <c r="J10" s="4"/>
      <c r="K10" s="4"/>
      <c r="L10" s="6">
        <f>SUM(L3:L9)</f>
        <v>50</v>
      </c>
      <c r="M10" s="6">
        <f>SUM(M3:M9)</f>
        <v>0.99999999999999989</v>
      </c>
      <c r="N10" s="22"/>
      <c r="O10" s="21"/>
      <c r="P10" s="10"/>
      <c r="Q10" s="3" t="str">
        <f>"[" &amp; R10 &amp; "; " &amp; S10 &amp; "]"</f>
        <v>[7400,27; 8259,57]</v>
      </c>
      <c r="R10" s="3">
        <f t="shared" si="8"/>
        <v>7400.27</v>
      </c>
      <c r="S10" s="3">
        <f>$D$9</f>
        <v>8259.57</v>
      </c>
      <c r="T10" s="3">
        <f>(R10 +S10) / 2</f>
        <v>7829.92</v>
      </c>
      <c r="U10" s="10">
        <f t="shared" si="12"/>
        <v>7</v>
      </c>
      <c r="V10" s="3">
        <f>COUNTIFS($A:$A, "&gt;="&amp;R10, $A:$A, "&lt;"&amp;S10 )</f>
        <v>2</v>
      </c>
      <c r="W10" s="3">
        <f>V10/ V11</f>
        <v>0.04</v>
      </c>
      <c r="X10" s="3">
        <f t="shared" si="9"/>
        <v>1</v>
      </c>
      <c r="Y10" s="3">
        <f t="shared" si="10"/>
        <v>50</v>
      </c>
    </row>
    <row r="11" spans="1:25">
      <c r="A11">
        <v>1814.78</v>
      </c>
      <c r="C11" t="s">
        <v>20</v>
      </c>
      <c r="D11" t="s">
        <v>21</v>
      </c>
      <c r="E11" t="s">
        <v>22</v>
      </c>
      <c r="G11" s="18"/>
      <c r="H11" s="18"/>
      <c r="I11" s="18"/>
      <c r="J11" s="18"/>
      <c r="K11" s="18"/>
      <c r="L11" s="18"/>
      <c r="M11" s="18"/>
      <c r="P11" s="17"/>
      <c r="Q11" s="14" t="s">
        <v>19</v>
      </c>
      <c r="R11" s="6"/>
      <c r="S11" s="6"/>
      <c r="T11" s="6"/>
      <c r="U11" s="6"/>
      <c r="V11" s="6">
        <f>SUM(V3:V10)</f>
        <v>50</v>
      </c>
      <c r="W11" s="6">
        <f>SUM(W3:W10)</f>
        <v>1</v>
      </c>
      <c r="X11" s="23"/>
      <c r="Y11" s="21"/>
    </row>
    <row r="12" spans="1:25">
      <c r="A12">
        <v>4860.1899999999996</v>
      </c>
      <c r="C12" s="26" t="s">
        <v>23</v>
      </c>
      <c r="D12" s="26">
        <f>MEDIAN(A:A)</f>
        <v>4284.7450000000008</v>
      </c>
      <c r="P12" s="18"/>
      <c r="Q12" s="18"/>
      <c r="R12" s="18"/>
      <c r="S12" s="18"/>
      <c r="T12" s="18"/>
      <c r="U12" s="18"/>
      <c r="V12" s="18"/>
    </row>
    <row r="13" spans="1:25">
      <c r="A13">
        <v>2744.82</v>
      </c>
      <c r="C13" s="26" t="s">
        <v>24</v>
      </c>
      <c r="D13" s="26">
        <f>AVERAGE(A:A)</f>
        <v>4530.9766</v>
      </c>
      <c r="T13" s="1"/>
      <c r="U13" s="1"/>
    </row>
    <row r="14" spans="1:25">
      <c r="A14">
        <v>3124.86</v>
      </c>
      <c r="C14" s="27"/>
      <c r="D14" s="27"/>
      <c r="T14" s="10"/>
      <c r="U14" s="10"/>
    </row>
    <row r="15" spans="1:25">
      <c r="A15">
        <v>4189.18</v>
      </c>
      <c r="C15" t="s">
        <v>25</v>
      </c>
      <c r="D15" s="1"/>
      <c r="E15" s="1"/>
      <c r="T15" s="10"/>
      <c r="U15" s="10"/>
    </row>
    <row r="16" spans="1:25">
      <c r="A16">
        <v>5851.16</v>
      </c>
      <c r="C16" s="28" t="s">
        <v>26</v>
      </c>
      <c r="D16" s="28">
        <f>SKEW(A:A)</f>
        <v>0.40977128413880376</v>
      </c>
      <c r="T16" s="10"/>
      <c r="U16" s="10"/>
    </row>
    <row r="17" spans="1:24">
      <c r="A17">
        <v>5505.71</v>
      </c>
      <c r="C17" s="28" t="s">
        <v>27</v>
      </c>
      <c r="D17" s="39">
        <f>KURT(A:A)</f>
        <v>-0.53262327163037559</v>
      </c>
      <c r="P17" s="16"/>
      <c r="T17" s="10"/>
      <c r="U17" s="10"/>
    </row>
    <row r="18" spans="1:24">
      <c r="A18">
        <v>6696.38</v>
      </c>
      <c r="C18" s="38" t="s">
        <v>28</v>
      </c>
      <c r="D18" s="28">
        <f xml:space="preserve"> D17 / D16^2</f>
        <v>-3.1720286149245087</v>
      </c>
      <c r="P18" s="10"/>
      <c r="Q18" s="10"/>
      <c r="R18" s="10"/>
      <c r="S18" s="10"/>
      <c r="T18" s="10"/>
      <c r="U18" s="10"/>
      <c r="V18" s="10"/>
      <c r="W18" s="10"/>
      <c r="X18" s="10"/>
    </row>
    <row r="19" spans="1:24">
      <c r="A19">
        <v>6914.56</v>
      </c>
      <c r="P19" s="10"/>
      <c r="Q19" s="10"/>
      <c r="R19" s="10"/>
      <c r="S19" s="10"/>
      <c r="T19" s="10"/>
      <c r="U19" s="10"/>
      <c r="V19" s="10"/>
      <c r="W19" s="10"/>
      <c r="X19" s="10"/>
    </row>
    <row r="20" spans="1:24">
      <c r="A20">
        <v>5953.58</v>
      </c>
      <c r="C20" t="s">
        <v>29</v>
      </c>
      <c r="P20" s="10"/>
      <c r="Q20" s="10"/>
      <c r="R20" s="10"/>
      <c r="S20" s="10"/>
      <c r="T20" s="10"/>
      <c r="U20" s="10"/>
      <c r="V20" s="10"/>
      <c r="W20" s="10"/>
      <c r="X20" s="10"/>
    </row>
    <row r="21" spans="1:24">
      <c r="A21">
        <v>2121.64</v>
      </c>
      <c r="C21" s="29" t="s">
        <v>30</v>
      </c>
      <c r="D21" s="29">
        <v>0.3</v>
      </c>
      <c r="P21" s="10"/>
      <c r="Q21" s="10"/>
      <c r="R21" s="10"/>
      <c r="S21" s="10"/>
      <c r="T21" s="10"/>
      <c r="U21" s="10"/>
      <c r="V21" s="10"/>
      <c r="W21" s="10"/>
      <c r="X21" s="10"/>
    </row>
    <row r="22" spans="1:24">
      <c r="A22">
        <v>3363.41</v>
      </c>
      <c r="C22" s="30" t="s">
        <v>31</v>
      </c>
      <c r="D22" s="30">
        <f>_xlfn.PERCENTILE.INC(A:A, 0.3)</f>
        <v>3659.7749999999996</v>
      </c>
      <c r="E22" s="30">
        <f>_xlfn.GAMMA.INV(D21, generator!N2, generator!O2)</f>
        <v>3609.965585565139</v>
      </c>
      <c r="P22" s="10"/>
      <c r="Q22" s="10"/>
      <c r="R22" s="10"/>
      <c r="S22" s="10"/>
      <c r="T22" s="10"/>
      <c r="U22" s="10"/>
      <c r="V22" s="10"/>
      <c r="W22" s="10"/>
      <c r="X22" s="10"/>
    </row>
    <row r="23" spans="1:24">
      <c r="A23">
        <v>6881.61</v>
      </c>
      <c r="P23" s="10"/>
      <c r="Q23" s="10"/>
      <c r="R23" s="10"/>
      <c r="S23" s="10"/>
      <c r="T23" s="10"/>
      <c r="U23" s="10"/>
      <c r="V23" s="10"/>
      <c r="W23" s="10"/>
      <c r="X23" s="10"/>
    </row>
    <row r="24" spans="1:24">
      <c r="A24">
        <v>4618.62</v>
      </c>
      <c r="P24" s="10"/>
      <c r="Q24" s="10"/>
      <c r="R24" s="10"/>
      <c r="S24" s="10"/>
      <c r="T24" s="10"/>
      <c r="U24" s="10"/>
      <c r="V24" s="10"/>
      <c r="W24" s="10"/>
      <c r="X24" s="10"/>
    </row>
    <row r="25" spans="1:24">
      <c r="A25">
        <v>4573.45</v>
      </c>
      <c r="C25" t="s">
        <v>32</v>
      </c>
      <c r="P25" s="10"/>
      <c r="Q25" s="10"/>
      <c r="R25" s="10"/>
      <c r="S25" s="10"/>
      <c r="T25" s="10"/>
      <c r="U25" s="10"/>
      <c r="V25" s="10"/>
      <c r="W25" s="10"/>
      <c r="X25" s="10"/>
    </row>
    <row r="26" spans="1:24">
      <c r="A26">
        <v>4305.72</v>
      </c>
      <c r="C26" s="26" t="s">
        <v>33</v>
      </c>
      <c r="D26" s="26">
        <f>VAR(A:A)</f>
        <v>2223110.3016269789</v>
      </c>
      <c r="P26" s="10"/>
      <c r="Q26" s="10"/>
      <c r="R26" s="10"/>
      <c r="S26" s="10"/>
      <c r="T26" s="10"/>
      <c r="U26" s="10"/>
      <c r="V26" s="10"/>
      <c r="W26" s="10"/>
      <c r="X26" s="10"/>
    </row>
    <row r="27" spans="1:24">
      <c r="A27">
        <v>2473.37</v>
      </c>
      <c r="C27" s="26" t="s">
        <v>34</v>
      </c>
      <c r="D27" s="26">
        <f>_xlfn.STDEV.P(A:A)</f>
        <v>1476.0244224247915</v>
      </c>
      <c r="P27" s="17"/>
      <c r="Q27" s="17"/>
      <c r="R27" s="17"/>
      <c r="S27" s="17"/>
      <c r="T27" s="17"/>
      <c r="U27" s="17"/>
      <c r="V27" s="17"/>
      <c r="W27" s="10"/>
    </row>
    <row r="28" spans="1:24">
      <c r="A28">
        <v>4031.59</v>
      </c>
      <c r="C28" s="26" t="s">
        <v>35</v>
      </c>
      <c r="D28" s="26">
        <f>$D$1-$D$2</f>
        <v>6015.14</v>
      </c>
    </row>
    <row r="29" spans="1:24">
      <c r="A29">
        <v>6171.8</v>
      </c>
    </row>
    <row r="30" spans="1:24">
      <c r="A30">
        <v>4564.41</v>
      </c>
      <c r="C30" t="s">
        <v>36</v>
      </c>
    </row>
    <row r="31" spans="1:24">
      <c r="A31">
        <v>2812.63</v>
      </c>
      <c r="C31" s="29" t="s">
        <v>37</v>
      </c>
      <c r="D31" s="29">
        <f>_xlfn.QUARTILE.INC(A:A,0)</f>
        <v>1814.78</v>
      </c>
      <c r="E31" s="29">
        <f>_xlfn.GAMMA.INV(0.01, generator!N2, generator!O2)</f>
        <v>1753.7277252931451</v>
      </c>
    </row>
    <row r="32" spans="1:24">
      <c r="A32">
        <v>2941.28</v>
      </c>
      <c r="C32" s="29" t="s">
        <v>38</v>
      </c>
      <c r="D32" s="29">
        <f>_xlfn.QUARTILE.INC(A:A,1)</f>
        <v>3453.0749999999998</v>
      </c>
      <c r="E32" s="29">
        <f>_xlfn.GAMMA.INV(0.25, generator!N2, generator!O2)</f>
        <v>3418.8225875995736</v>
      </c>
    </row>
    <row r="33" spans="1:13">
      <c r="A33">
        <v>4661.38</v>
      </c>
      <c r="C33" s="29" t="s">
        <v>39</v>
      </c>
      <c r="D33" s="29">
        <f>_xlfn.QUARTILE.INC(A:A,2)</f>
        <v>4284.7450000000008</v>
      </c>
      <c r="E33" s="29">
        <f>_xlfn.GAMMA.INV(0.5, generator!N2, generator!O2)</f>
        <v>4334.4755921851865</v>
      </c>
    </row>
    <row r="34" spans="1:13">
      <c r="A34">
        <v>5251.91</v>
      </c>
      <c r="C34" s="29" t="s">
        <v>40</v>
      </c>
      <c r="D34" s="29">
        <f>_xlfn.QUARTILE.INC(A:A,3)</f>
        <v>5401.7024999999994</v>
      </c>
      <c r="E34" s="29">
        <f>_xlfn.GAMMA.INV(0.75, generator!N2, generator!O2)</f>
        <v>5401.2224489320415</v>
      </c>
      <c r="L34" s="10"/>
    </row>
    <row r="35" spans="1:13">
      <c r="A35">
        <v>7829.92</v>
      </c>
      <c r="C35" s="29" t="s">
        <v>41</v>
      </c>
      <c r="D35" s="29">
        <f>_xlfn.QUARTILE.INC(A:A,4)</f>
        <v>7829.92</v>
      </c>
      <c r="E35" s="29">
        <f>_xlfn.GAMMA.INV(0.99, generator!N2, generator!O2)</f>
        <v>8701.3264336762659</v>
      </c>
      <c r="L35" s="9" t="s">
        <v>5</v>
      </c>
      <c r="M35" s="20" t="s">
        <v>12</v>
      </c>
    </row>
    <row r="36" spans="1:13">
      <c r="A36">
        <v>4509.8100000000004</v>
      </c>
      <c r="L36" s="3">
        <f>H3</f>
        <v>1814.78</v>
      </c>
      <c r="M36" s="15">
        <f>0</f>
        <v>0</v>
      </c>
    </row>
    <row r="37" spans="1:13">
      <c r="A37">
        <v>2970.78</v>
      </c>
      <c r="C37" t="s">
        <v>42</v>
      </c>
      <c r="L37" s="3">
        <f t="shared" ref="L37:L43" si="13">H4</f>
        <v>2674.09</v>
      </c>
      <c r="M37" s="15">
        <f>O3</f>
        <v>4</v>
      </c>
    </row>
    <row r="38" spans="1:13">
      <c r="A38">
        <v>4263.7700000000004</v>
      </c>
      <c r="C38" s="37"/>
      <c r="D38" s="10"/>
      <c r="L38" s="3">
        <f t="shared" si="13"/>
        <v>3533.39</v>
      </c>
      <c r="M38" s="15">
        <f t="shared" ref="M38:M43" si="14">O4</f>
        <v>14</v>
      </c>
    </row>
    <row r="39" spans="1:13">
      <c r="A39">
        <v>7435.43</v>
      </c>
      <c r="C39" s="35" t="s">
        <v>43</v>
      </c>
      <c r="D39" s="36" t="s">
        <v>44</v>
      </c>
      <c r="L39" s="3">
        <f t="shared" si="13"/>
        <v>4392.7</v>
      </c>
      <c r="M39" s="15">
        <f t="shared" si="14"/>
        <v>26</v>
      </c>
    </row>
    <row r="40" spans="1:13">
      <c r="A40">
        <v>4117.0200000000004</v>
      </c>
      <c r="C40" s="33">
        <f>_xlfn.PERCENTILE.INC(A:A, 0.05)</f>
        <v>2470.8674999999998</v>
      </c>
      <c r="D40" s="34">
        <f>_xlfn.PERCENTILE.INC(A:A, 0.95)</f>
        <v>7119.4294999999993</v>
      </c>
      <c r="E40" t="s">
        <v>45</v>
      </c>
      <c r="L40" s="3">
        <f t="shared" si="13"/>
        <v>5252</v>
      </c>
      <c r="M40" s="15">
        <f t="shared" si="14"/>
        <v>35</v>
      </c>
    </row>
    <row r="41" spans="1:13">
      <c r="A41">
        <v>6396.01</v>
      </c>
      <c r="C41" s="31">
        <f>_xlfn.GAMMA.INV(0.05, 9, 500)</f>
        <v>2347.6137701722459</v>
      </c>
      <c r="D41" s="32">
        <f>_xlfn.GAMMA.INV(0.95, 9, 500)</f>
        <v>7217.324857598157</v>
      </c>
      <c r="E41" t="s">
        <v>46</v>
      </c>
      <c r="L41" s="3">
        <f t="shared" si="13"/>
        <v>6111.31</v>
      </c>
      <c r="M41" s="15">
        <f t="shared" si="14"/>
        <v>41</v>
      </c>
    </row>
    <row r="42" spans="1:13">
      <c r="A42">
        <v>3712.2</v>
      </c>
      <c r="L42" s="3">
        <f t="shared" si="13"/>
        <v>6970.61</v>
      </c>
      <c r="M42" s="15">
        <f t="shared" si="14"/>
        <v>46</v>
      </c>
    </row>
    <row r="43" spans="1:13">
      <c r="A43">
        <v>6988.59</v>
      </c>
      <c r="L43" s="24">
        <f>I9</f>
        <v>7829.92</v>
      </c>
      <c r="M43" s="25">
        <f t="shared" si="14"/>
        <v>50</v>
      </c>
    </row>
    <row r="44" spans="1:13">
      <c r="A44">
        <v>3866.5</v>
      </c>
    </row>
    <row r="45" spans="1:13">
      <c r="A45">
        <v>2966.48</v>
      </c>
    </row>
    <row r="46" spans="1:13">
      <c r="A46">
        <v>5267.76</v>
      </c>
    </row>
    <row r="47" spans="1:13">
      <c r="A47">
        <v>3537.45</v>
      </c>
    </row>
    <row r="48" spans="1:13">
      <c r="A48">
        <v>4873.55</v>
      </c>
    </row>
    <row r="49" spans="1:1">
      <c r="A49">
        <v>3508.41</v>
      </c>
    </row>
    <row r="50" spans="1:1">
      <c r="A50">
        <v>4050.05</v>
      </c>
    </row>
  </sheetData>
  <sortState xmlns:xlrd2="http://schemas.microsoft.com/office/spreadsheetml/2017/richdata2" ref="A1:A50">
    <sortCondition descending="1" ref="A1:A5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85D5-A045-4B43-8DCE-8173136D266A}">
  <dimension ref="A1:O50"/>
  <sheetViews>
    <sheetView topLeftCell="A4" workbookViewId="0">
      <selection activeCell="L1" sqref="L1:L1048576"/>
    </sheetView>
  </sheetViews>
  <sheetFormatPr defaultRowHeight="15"/>
  <cols>
    <col min="12" max="12" width="25.85546875" customWidth="1"/>
  </cols>
  <sheetData>
    <row r="1" spans="1:15">
      <c r="A1" s="1">
        <f ca="1">ROUND(_xlfn.GAMMA.INV(RAND(), $N$2, $O$2), 2)</f>
        <v>7653.52</v>
      </c>
      <c r="B1" s="1">
        <f t="shared" ref="B1:J1" ca="1" si="0">ROUND(_xlfn.GAMMA.INV(RAND(), $N$2, $O$2), 2)</f>
        <v>1891.18</v>
      </c>
      <c r="C1" s="1">
        <f t="shared" ca="1" si="0"/>
        <v>4485.21</v>
      </c>
      <c r="D1" s="1">
        <f t="shared" ca="1" si="0"/>
        <v>5250.45</v>
      </c>
      <c r="E1" s="1">
        <f t="shared" ca="1" si="0"/>
        <v>9230.07</v>
      </c>
      <c r="F1" s="1">
        <f t="shared" ca="1" si="0"/>
        <v>5390.82</v>
      </c>
      <c r="G1" s="1">
        <f t="shared" ca="1" si="0"/>
        <v>4779.6099999999997</v>
      </c>
      <c r="H1" s="1">
        <f t="shared" ca="1" si="0"/>
        <v>4009.61</v>
      </c>
      <c r="I1" s="1">
        <f t="shared" ca="1" si="0"/>
        <v>5142.6400000000003</v>
      </c>
      <c r="J1" s="1">
        <f t="shared" ca="1" si="0"/>
        <v>6155.44</v>
      </c>
      <c r="L1" s="2">
        <f ca="1">A1</f>
        <v>7653.52</v>
      </c>
      <c r="N1" s="1" t="s">
        <v>47</v>
      </c>
      <c r="O1" s="1" t="s">
        <v>48</v>
      </c>
    </row>
    <row r="2" spans="1:15">
      <c r="A2" s="1">
        <f t="shared" ref="A2:J5" ca="1" si="1">ROUND(_xlfn.GAMMA.INV(RAND(), $N$2, $O$2), 2)</f>
        <v>3523.2</v>
      </c>
      <c r="B2" s="1">
        <f t="shared" ca="1" si="1"/>
        <v>5373.41</v>
      </c>
      <c r="C2" s="1">
        <f t="shared" ca="1" si="1"/>
        <v>7697.39</v>
      </c>
      <c r="D2" s="1">
        <f t="shared" ca="1" si="1"/>
        <v>3474</v>
      </c>
      <c r="E2" s="1">
        <f t="shared" ca="1" si="1"/>
        <v>5945.46</v>
      </c>
      <c r="F2" s="1">
        <f t="shared" ca="1" si="1"/>
        <v>4457.4799999999996</v>
      </c>
      <c r="G2" s="1">
        <f t="shared" ca="1" si="1"/>
        <v>3476.62</v>
      </c>
      <c r="H2" s="1">
        <f t="shared" ca="1" si="1"/>
        <v>4893.04</v>
      </c>
      <c r="I2" s="1">
        <f t="shared" ca="1" si="1"/>
        <v>4600.5600000000004</v>
      </c>
      <c r="J2" s="1">
        <f t="shared" ca="1" si="1"/>
        <v>6694.02</v>
      </c>
      <c r="L2" s="2">
        <f t="shared" ref="L2:L5" ca="1" si="2">A2</f>
        <v>3523.2</v>
      </c>
      <c r="N2" s="1">
        <v>9</v>
      </c>
      <c r="O2" s="1">
        <v>500</v>
      </c>
    </row>
    <row r="3" spans="1:15">
      <c r="A3" s="1">
        <f t="shared" ca="1" si="1"/>
        <v>5576.82</v>
      </c>
      <c r="B3" s="1">
        <f t="shared" ca="1" si="1"/>
        <v>5055.5200000000004</v>
      </c>
      <c r="C3" s="1">
        <f t="shared" ca="1" si="1"/>
        <v>3932.05</v>
      </c>
      <c r="D3" s="1">
        <f t="shared" ca="1" si="1"/>
        <v>4781.84</v>
      </c>
      <c r="E3" s="1">
        <f t="shared" ca="1" si="1"/>
        <v>2452.75</v>
      </c>
      <c r="F3" s="1">
        <f t="shared" ca="1" si="1"/>
        <v>4694.7700000000004</v>
      </c>
      <c r="G3" s="1">
        <f t="shared" ca="1" si="1"/>
        <v>3049.87</v>
      </c>
      <c r="H3" s="1">
        <f t="shared" ca="1" si="1"/>
        <v>3330.45</v>
      </c>
      <c r="I3" s="1">
        <f t="shared" ca="1" si="1"/>
        <v>5630.75</v>
      </c>
      <c r="J3" s="1">
        <f t="shared" ca="1" si="1"/>
        <v>3157.22</v>
      </c>
      <c r="L3" s="2">
        <f t="shared" ca="1" si="2"/>
        <v>5576.82</v>
      </c>
    </row>
    <row r="4" spans="1:15">
      <c r="A4" s="1">
        <f t="shared" ca="1" si="1"/>
        <v>3906.39</v>
      </c>
      <c r="B4" s="1">
        <f t="shared" ca="1" si="1"/>
        <v>5806.13</v>
      </c>
      <c r="C4" s="1">
        <f t="shared" ca="1" si="1"/>
        <v>3983.34</v>
      </c>
      <c r="D4" s="1">
        <f t="shared" ca="1" si="1"/>
        <v>7214.06</v>
      </c>
      <c r="E4" s="1">
        <f t="shared" ca="1" si="1"/>
        <v>5420.68</v>
      </c>
      <c r="F4" s="1">
        <f t="shared" ca="1" si="1"/>
        <v>3435.98</v>
      </c>
      <c r="G4" s="1">
        <f t="shared" ca="1" si="1"/>
        <v>3575.2</v>
      </c>
      <c r="H4" s="1">
        <f t="shared" ca="1" si="1"/>
        <v>3172.42</v>
      </c>
      <c r="I4" s="1">
        <f t="shared" ca="1" si="1"/>
        <v>3419.3</v>
      </c>
      <c r="J4" s="1">
        <f t="shared" ca="1" si="1"/>
        <v>4473.67</v>
      </c>
      <c r="L4" s="2">
        <f t="shared" ca="1" si="2"/>
        <v>3906.39</v>
      </c>
    </row>
    <row r="5" spans="1:15">
      <c r="A5" s="1">
        <f t="shared" ca="1" si="1"/>
        <v>3969.57</v>
      </c>
      <c r="B5" s="1">
        <f t="shared" ca="1" si="1"/>
        <v>3848.45</v>
      </c>
      <c r="C5" s="1">
        <f t="shared" ca="1" si="1"/>
        <v>6559.31</v>
      </c>
      <c r="D5" s="1">
        <f t="shared" ca="1" si="1"/>
        <v>6593.89</v>
      </c>
      <c r="E5" s="1">
        <f t="shared" ca="1" si="1"/>
        <v>6978.62</v>
      </c>
      <c r="F5" s="1">
        <f t="shared" ca="1" si="1"/>
        <v>3682.85</v>
      </c>
      <c r="G5" s="1">
        <f t="shared" ca="1" si="1"/>
        <v>2287.63</v>
      </c>
      <c r="H5" s="1">
        <f t="shared" ca="1" si="1"/>
        <v>3085.01</v>
      </c>
      <c r="I5" s="1">
        <f t="shared" ca="1" si="1"/>
        <v>4160.5</v>
      </c>
      <c r="J5" s="1">
        <f t="shared" ca="1" si="1"/>
        <v>4553.78</v>
      </c>
      <c r="L5" s="2">
        <f t="shared" ca="1" si="2"/>
        <v>3969.57</v>
      </c>
    </row>
    <row r="6" spans="1:15">
      <c r="L6">
        <f ca="1">B1</f>
        <v>1891.18</v>
      </c>
    </row>
    <row r="7" spans="1:15">
      <c r="L7">
        <f t="shared" ref="L7:L10" ca="1" si="3">B2</f>
        <v>5373.41</v>
      </c>
    </row>
    <row r="8" spans="1:15">
      <c r="L8">
        <f t="shared" ca="1" si="3"/>
        <v>5055.5200000000004</v>
      </c>
    </row>
    <row r="9" spans="1:15">
      <c r="L9">
        <f t="shared" ca="1" si="3"/>
        <v>5806.13</v>
      </c>
    </row>
    <row r="10" spans="1:15">
      <c r="L10">
        <f t="shared" ca="1" si="3"/>
        <v>3848.45</v>
      </c>
    </row>
    <row r="11" spans="1:15">
      <c r="L11">
        <f ca="1">C1</f>
        <v>4485.21</v>
      </c>
    </row>
    <row r="12" spans="1:15">
      <c r="L12">
        <f t="shared" ref="L12:L15" ca="1" si="4">C2</f>
        <v>7697.39</v>
      </c>
    </row>
    <row r="13" spans="1:15">
      <c r="L13">
        <f t="shared" ca="1" si="4"/>
        <v>3932.05</v>
      </c>
    </row>
    <row r="14" spans="1:15">
      <c r="L14">
        <f t="shared" ca="1" si="4"/>
        <v>3983.34</v>
      </c>
    </row>
    <row r="15" spans="1:15">
      <c r="L15">
        <f t="shared" ca="1" si="4"/>
        <v>6559.31</v>
      </c>
    </row>
    <row r="16" spans="1:15">
      <c r="L16">
        <f ca="1">D1</f>
        <v>5250.45</v>
      </c>
    </row>
    <row r="17" spans="12:12">
      <c r="L17">
        <f t="shared" ref="L17:L20" ca="1" si="5">D2</f>
        <v>3474</v>
      </c>
    </row>
    <row r="18" spans="12:12">
      <c r="L18">
        <f t="shared" ca="1" si="5"/>
        <v>4781.84</v>
      </c>
    </row>
    <row r="19" spans="12:12">
      <c r="L19">
        <f t="shared" ca="1" si="5"/>
        <v>7214.06</v>
      </c>
    </row>
    <row r="20" spans="12:12">
      <c r="L20">
        <f t="shared" ca="1" si="5"/>
        <v>6593.89</v>
      </c>
    </row>
    <row r="21" spans="12:12">
      <c r="L21">
        <f ca="1">E1</f>
        <v>9230.07</v>
      </c>
    </row>
    <row r="22" spans="12:12">
      <c r="L22">
        <f t="shared" ref="L22:L25" ca="1" si="6">E2</f>
        <v>5945.46</v>
      </c>
    </row>
    <row r="23" spans="12:12">
      <c r="L23">
        <f t="shared" ca="1" si="6"/>
        <v>2452.75</v>
      </c>
    </row>
    <row r="24" spans="12:12">
      <c r="L24">
        <f t="shared" ca="1" si="6"/>
        <v>5420.68</v>
      </c>
    </row>
    <row r="25" spans="12:12">
      <c r="L25">
        <f t="shared" ca="1" si="6"/>
        <v>6978.62</v>
      </c>
    </row>
    <row r="26" spans="12:12">
      <c r="L26">
        <f ca="1">F1</f>
        <v>5390.82</v>
      </c>
    </row>
    <row r="27" spans="12:12">
      <c r="L27">
        <f t="shared" ref="L27:L30" ca="1" si="7">F2</f>
        <v>4457.4799999999996</v>
      </c>
    </row>
    <row r="28" spans="12:12">
      <c r="L28">
        <f t="shared" ca="1" si="7"/>
        <v>4694.7700000000004</v>
      </c>
    </row>
    <row r="29" spans="12:12">
      <c r="L29">
        <f t="shared" ca="1" si="7"/>
        <v>3435.98</v>
      </c>
    </row>
    <row r="30" spans="12:12">
      <c r="L30">
        <f t="shared" ca="1" si="7"/>
        <v>3682.85</v>
      </c>
    </row>
    <row r="31" spans="12:12">
      <c r="L31">
        <f ca="1">G1</f>
        <v>4779.6099999999997</v>
      </c>
    </row>
    <row r="32" spans="12:12">
      <c r="L32">
        <f t="shared" ref="L32:L35" ca="1" si="8">G2</f>
        <v>3476.62</v>
      </c>
    </row>
    <row r="33" spans="12:12">
      <c r="L33">
        <f t="shared" ca="1" si="8"/>
        <v>3049.87</v>
      </c>
    </row>
    <row r="34" spans="12:12">
      <c r="L34">
        <f t="shared" ca="1" si="8"/>
        <v>3575.2</v>
      </c>
    </row>
    <row r="35" spans="12:12">
      <c r="L35">
        <f t="shared" ca="1" si="8"/>
        <v>2287.63</v>
      </c>
    </row>
    <row r="36" spans="12:12">
      <c r="L36">
        <f ca="1">H1</f>
        <v>4009.61</v>
      </c>
    </row>
    <row r="37" spans="12:12">
      <c r="L37">
        <f t="shared" ref="L37:L40" ca="1" si="9">H2</f>
        <v>4893.04</v>
      </c>
    </row>
    <row r="38" spans="12:12">
      <c r="L38">
        <f t="shared" ca="1" si="9"/>
        <v>3330.45</v>
      </c>
    </row>
    <row r="39" spans="12:12">
      <c r="L39">
        <f t="shared" ca="1" si="9"/>
        <v>3172.42</v>
      </c>
    </row>
    <row r="40" spans="12:12">
      <c r="L40">
        <f t="shared" ca="1" si="9"/>
        <v>3085.01</v>
      </c>
    </row>
    <row r="41" spans="12:12">
      <c r="L41">
        <f ca="1">I1</f>
        <v>5142.6400000000003</v>
      </c>
    </row>
    <row r="42" spans="12:12">
      <c r="L42">
        <f t="shared" ref="L42:L45" ca="1" si="10">I2</f>
        <v>4600.5600000000004</v>
      </c>
    </row>
    <row r="43" spans="12:12">
      <c r="L43">
        <f t="shared" ca="1" si="10"/>
        <v>5630.75</v>
      </c>
    </row>
    <row r="44" spans="12:12">
      <c r="L44">
        <f t="shared" ca="1" si="10"/>
        <v>3419.3</v>
      </c>
    </row>
    <row r="45" spans="12:12">
      <c r="L45">
        <f t="shared" ca="1" si="10"/>
        <v>4160.5</v>
      </c>
    </row>
    <row r="46" spans="12:12">
      <c r="L46">
        <f ca="1">J1</f>
        <v>6155.44</v>
      </c>
    </row>
    <row r="47" spans="12:12">
      <c r="L47">
        <f t="shared" ref="L47:L50" ca="1" si="11">J2</f>
        <v>6694.02</v>
      </c>
    </row>
    <row r="48" spans="12:12">
      <c r="L48">
        <f t="shared" ca="1" si="11"/>
        <v>3157.22</v>
      </c>
    </row>
    <row r="49" spans="12:12">
      <c r="L49">
        <f t="shared" ca="1" si="11"/>
        <v>4473.67</v>
      </c>
    </row>
    <row r="50" spans="12:12">
      <c r="L50">
        <f t="shared" ca="1" si="11"/>
        <v>4553.78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2023-12-07T12:36:08Z</dcterms:created>
  <dcterms:modified xsi:type="dcterms:W3CDTF">2023-12-07T20:08:57Z</dcterms:modified>
  <cp:category/>
  <cp:contentStatus/>
</cp:coreProperties>
</file>