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evin-z\Desktop\"/>
    </mc:Choice>
  </mc:AlternateContent>
  <xr:revisionPtr revIDLastSave="0" documentId="13_ncr:1_{456EDA8D-84BC-4C9A-8568-2C06928DD35C}" xr6:coauthVersionLast="47" xr6:coauthVersionMax="47" xr10:uidLastSave="{00000000-0000-0000-0000-000000000000}"/>
  <bookViews>
    <workbookView xWindow="-120" yWindow="-120" windowWidth="20730" windowHeight="11160" firstSheet="2" activeTab="6" xr2:uid="{00000000-000D-0000-FFFF-FFFF00000000}"/>
  </bookViews>
  <sheets>
    <sheet name="cost" sheetId="1" r:id="rId1"/>
    <sheet name="staff salary" sheetId="3" r:id="rId2"/>
    <sheet name="expense" sheetId="2" r:id="rId3"/>
    <sheet name="income" sheetId="4" r:id="rId4"/>
    <sheet name="income statement" sheetId="5" r:id="rId5"/>
    <sheet name="balance sheet" sheetId="8" r:id="rId6"/>
    <sheet name="cash flow" sheetId="6" r:id="rId7"/>
    <sheet name="BreakPoint" sheetId="9" r:id="rId8"/>
    <sheet name="NPV" sheetId="7" r:id="rId9"/>
  </sheet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6" l="1"/>
  <c r="F48" i="1"/>
  <c r="G14" i="6"/>
  <c r="F14" i="6"/>
  <c r="E14" i="6"/>
  <c r="D14" i="6"/>
  <c r="C5" i="6"/>
  <c r="D5" i="6"/>
  <c r="E5" i="6"/>
  <c r="G13" i="6"/>
  <c r="F13" i="6"/>
  <c r="E7" i="6"/>
  <c r="E13" i="6"/>
  <c r="D7" i="6"/>
  <c r="D13" i="6"/>
  <c r="C7" i="6"/>
  <c r="G23" i="4"/>
  <c r="P15" i="4"/>
  <c r="G22" i="4"/>
  <c r="P12" i="4"/>
  <c r="G21" i="4"/>
  <c r="P9" i="4"/>
  <c r="G20" i="4"/>
  <c r="P6" i="4"/>
  <c r="P4" i="4"/>
  <c r="J15" i="1"/>
  <c r="J14" i="1"/>
  <c r="J13" i="1"/>
  <c r="J8" i="1"/>
  <c r="J9" i="1"/>
  <c r="J10" i="1"/>
  <c r="J11" i="1"/>
  <c r="J12" i="1"/>
  <c r="J7" i="1"/>
  <c r="D6" i="4"/>
  <c r="E6" i="4"/>
  <c r="F6" i="4"/>
  <c r="G6" i="4"/>
  <c r="H6" i="4"/>
  <c r="I6" i="4"/>
  <c r="J6" i="4"/>
  <c r="K6" i="4"/>
  <c r="L6" i="4"/>
  <c r="M6" i="4"/>
  <c r="N6" i="4"/>
  <c r="O6" i="4"/>
  <c r="D9" i="4"/>
  <c r="E9" i="4"/>
  <c r="F9" i="4"/>
  <c r="G9" i="4"/>
  <c r="H9" i="4"/>
  <c r="I9" i="4"/>
  <c r="J9" i="4"/>
  <c r="K9" i="4"/>
  <c r="L9" i="4"/>
  <c r="M9" i="4"/>
  <c r="N9" i="4"/>
  <c r="O9" i="4"/>
  <c r="P16" i="4"/>
  <c r="O16" i="4"/>
  <c r="N16" i="4"/>
  <c r="F16" i="4"/>
  <c r="G16" i="4"/>
  <c r="H16" i="4"/>
  <c r="I16" i="4"/>
  <c r="J16" i="4"/>
  <c r="K16" i="4"/>
  <c r="L16" i="4"/>
  <c r="M16" i="4"/>
  <c r="E16" i="4"/>
  <c r="D16" i="4"/>
  <c r="D15" i="4"/>
  <c r="E15" i="4"/>
  <c r="F15" i="4"/>
  <c r="G15" i="4"/>
  <c r="H15" i="4"/>
  <c r="I15" i="4"/>
  <c r="J15" i="4"/>
  <c r="K15" i="4"/>
  <c r="L15" i="4"/>
  <c r="M15" i="4"/>
  <c r="N15" i="4"/>
  <c r="O15" i="4"/>
  <c r="G49" i="1"/>
  <c r="F49" i="1"/>
  <c r="F46" i="1"/>
  <c r="F45" i="1"/>
  <c r="F43" i="1"/>
  <c r="F32" i="1"/>
  <c r="F31" i="1"/>
  <c r="F30" i="1"/>
  <c r="F12" i="1"/>
  <c r="F8" i="1"/>
  <c r="E7" i="2"/>
  <c r="F7" i="1"/>
  <c r="F10" i="1"/>
  <c r="F11" i="1"/>
  <c r="F28" i="1"/>
  <c r="E5" i="2"/>
  <c r="E12" i="2"/>
  <c r="E13" i="2"/>
  <c r="E22" i="2"/>
  <c r="D12" i="4"/>
  <c r="E12" i="4"/>
  <c r="F12" i="4"/>
  <c r="G12" i="4"/>
  <c r="H12" i="4"/>
  <c r="I12" i="4"/>
  <c r="J12" i="4"/>
  <c r="K12" i="4"/>
  <c r="L12" i="4"/>
  <c r="M12" i="4"/>
  <c r="N12" i="4"/>
  <c r="O12" i="4"/>
  <c r="B8" i="6"/>
  <c r="B9" i="6"/>
  <c r="B10" i="6"/>
  <c r="B5" i="7"/>
  <c r="C8" i="6"/>
  <c r="C9" i="6"/>
  <c r="C10" i="6"/>
  <c r="B6" i="7"/>
  <c r="D8" i="6"/>
  <c r="D9" i="6"/>
  <c r="D10" i="6"/>
  <c r="B7" i="7"/>
  <c r="E8" i="6"/>
  <c r="E9" i="6"/>
  <c r="E10" i="6"/>
  <c r="B8" i="7"/>
  <c r="F5" i="6"/>
  <c r="F7" i="6"/>
  <c r="F8" i="6"/>
  <c r="F9" i="6"/>
  <c r="F10" i="6"/>
  <c r="B9" i="7"/>
  <c r="F42" i="1"/>
  <c r="B4" i="7"/>
  <c r="B10" i="7"/>
  <c r="C13" i="9"/>
  <c r="C14" i="9"/>
  <c r="C4" i="9"/>
  <c r="C5" i="9"/>
  <c r="C6" i="9"/>
  <c r="C7" i="9"/>
  <c r="C8" i="9"/>
  <c r="C9" i="9"/>
  <c r="C10" i="9"/>
  <c r="C15" i="9"/>
  <c r="F21" i="2"/>
  <c r="B7" i="8"/>
  <c r="D5" i="2"/>
  <c r="D13" i="2"/>
  <c r="B6" i="5"/>
  <c r="B8" i="5"/>
  <c r="B4" i="5"/>
  <c r="B5" i="5"/>
  <c r="B9" i="5"/>
  <c r="B10" i="5"/>
  <c r="B11" i="5"/>
  <c r="B12" i="5"/>
  <c r="C12" i="5"/>
  <c r="D6" i="8"/>
  <c r="D5" i="8"/>
  <c r="D7" i="8"/>
  <c r="P13" i="4"/>
  <c r="P14" i="4"/>
  <c r="P11" i="4"/>
  <c r="P10" i="4"/>
  <c r="P8" i="4"/>
  <c r="P7" i="4"/>
  <c r="E10" i="3"/>
  <c r="F10" i="3"/>
  <c r="F9" i="3"/>
  <c r="E9" i="3"/>
  <c r="E8" i="3"/>
  <c r="F8" i="3"/>
  <c r="F7" i="3"/>
  <c r="E7" i="3"/>
  <c r="E6" i="3"/>
  <c r="F6" i="3"/>
  <c r="E5" i="3"/>
  <c r="F5" i="3"/>
  <c r="F9" i="1"/>
  <c r="F23" i="1"/>
  <c r="F24" i="1"/>
  <c r="F25" i="1"/>
  <c r="F26" i="1"/>
  <c r="F27" i="1"/>
  <c r="F37" i="1"/>
  <c r="F38" i="1"/>
  <c r="F39" i="1"/>
  <c r="E4" i="3"/>
  <c r="E14" i="3"/>
  <c r="D7" i="2"/>
  <c r="D21" i="2"/>
  <c r="B7" i="5"/>
  <c r="E6" i="2"/>
  <c r="E8" i="2"/>
  <c r="E9" i="2"/>
  <c r="E10" i="2"/>
  <c r="E11" i="2"/>
  <c r="C6" i="5"/>
  <c r="E15" i="2"/>
  <c r="E16" i="2"/>
  <c r="E17" i="2"/>
  <c r="E19" i="2"/>
  <c r="E20" i="2"/>
  <c r="E21" i="2"/>
  <c r="C7" i="5"/>
  <c r="C8" i="5"/>
  <c r="C5" i="5"/>
  <c r="C9" i="5"/>
  <c r="C10" i="5"/>
  <c r="C11" i="5"/>
  <c r="P5" i="4"/>
  <c r="F4" i="3"/>
  <c r="C22" i="2"/>
  <c r="D14" i="3"/>
  <c r="D22" i="2"/>
  <c r="F18" i="2"/>
  <c r="C5" i="2"/>
  <c r="F14" i="3"/>
</calcChain>
</file>

<file path=xl/sharedStrings.xml><?xml version="1.0" encoding="utf-8"?>
<sst xmlns="http://schemas.openxmlformats.org/spreadsheetml/2006/main" count="185" uniqueCount="150">
  <si>
    <t>ຄາດຄະເນຕົ້ນທຶນເບຶ້ງຕົ້ນຂອງທຸລະກິດ</t>
  </si>
  <si>
    <t>ລາຍການ</t>
  </si>
  <si>
    <t>ລາຄາຕໍ່ໜ່ວຍ</t>
  </si>
  <si>
    <t>ຈຳນວນ</t>
  </si>
  <si>
    <t>ລວມເປັນເງິນ</t>
  </si>
  <si>
    <t>ລາຍການເບື້ອງຕົ້ນ</t>
  </si>
  <si>
    <t>ລວມທັງໝົດ</t>
  </si>
  <si>
    <t>ຄາດຄະເນລາຍຈ່າຍບໍລິຫານ</t>
  </si>
  <si>
    <t>ລາຍຈ່າຍຄົງທີ່</t>
  </si>
  <si>
    <t>ລ/ດ</t>
  </si>
  <si>
    <t>ຈຳນວນເງິນ</t>
  </si>
  <si>
    <t>ຈຳນວນເງິນຕໍ່ເດືອນ</t>
  </si>
  <si>
    <t>ຈຳນວນເງິນຕໍ່ປີ</t>
  </si>
  <si>
    <t>ຈຳນວນເງິນຕໍ່ໜ່ວຍ</t>
  </si>
  <si>
    <t>ໝາຍເຫດ</t>
  </si>
  <si>
    <t>ຄ່າຫຼຸ້ຍຫ້ຽນ</t>
  </si>
  <si>
    <t>ເງິນເດືອນພະນັກງານ</t>
  </si>
  <si>
    <t>ຄ່າໄຟຟ້າ</t>
  </si>
  <si>
    <t>ຄ່ານ້ຳປະປາ</t>
  </si>
  <si>
    <t>ຄ່າໂທລະສັບ</t>
  </si>
  <si>
    <t>ຄ່າອິນເຕີເນັດ</t>
  </si>
  <si>
    <t>ຄ່າໃຊ້ຈ່າຍຜັນແປ</t>
  </si>
  <si>
    <t>ຄ່າໂຄສະນາ</t>
  </si>
  <si>
    <t>ຄ່າເຄື່ອງດື່ມ</t>
  </si>
  <si>
    <t>ຄ່າອຸປະກອນເຄື່ອງໃຊ້ຫ້ອງການ</t>
  </si>
  <si>
    <t>ຄ່າອື່ນໆ</t>
  </si>
  <si>
    <t>A: ລວມຄ່າໃຊ້ຈ່າຍຄົງທີ່:</t>
  </si>
  <si>
    <t>B: ລວມຄ່າໃຊ້ຈ່າຍຜັນແປ:</t>
  </si>
  <si>
    <t>ລວມລາຍຈ່າຍບໍລິຫານ= A+B</t>
  </si>
  <si>
    <t>ຕາຕະລາງເງິນເດືອນພະນັກງານ</t>
  </si>
  <si>
    <t>ຕຳແໜ່ງ</t>
  </si>
  <si>
    <t>ວຸດການສຶກສາ</t>
  </si>
  <si>
    <t>ເງິນເດືອນ</t>
  </si>
  <si>
    <t>ເງິນເດືອນຕໍ່ປີ</t>
  </si>
  <si>
    <t>ລວມ:</t>
  </si>
  <si>
    <t>ເດືອນ</t>
  </si>
  <si>
    <t>ສິນຄ້າ/ບໍລິການທັງໝົດ, ປະເພດສິນຄ້າ ແລະ ການບໍລິການ</t>
  </si>
  <si>
    <t>ລາຄາຂາຍ</t>
  </si>
  <si>
    <t>ລວມ</t>
  </si>
  <si>
    <t>ແຜນການຄາດຄະເນການຂາຍປະຈຳເດືອນ</t>
  </si>
  <si>
    <t>ໃບລາຍງານຜົນໄດ້ຮັບ 1 ປີ</t>
  </si>
  <si>
    <t>A: ລວມ</t>
  </si>
  <si>
    <t>C: ລວມ</t>
  </si>
  <si>
    <t>ຈຳນວນເງິນລາຍຮັບຕໍ່ເດືອນ</t>
  </si>
  <si>
    <t>ຈຳນວນເງິນລາຍຮັບຕໍ່ປີ</t>
  </si>
  <si>
    <t>C: ລວມລາຍຮັບທັງໝົດ (A+B)</t>
  </si>
  <si>
    <t>D: ລາຍຈ່າຍຄົງທີ່</t>
  </si>
  <si>
    <t>E: ລາຍຈ່າຍຜັນແປ</t>
  </si>
  <si>
    <t>F: ລວມລາຍຈ່າຍທັງໝົດ (D+E)</t>
  </si>
  <si>
    <t>G: ກຳໄລກ່ອນອາກອນ (C-F)</t>
  </si>
  <si>
    <t>I: ລວມລາຍຈ່າຍທັງໝົດຫຼັງເສຍອາກອນ (F+H)</t>
  </si>
  <si>
    <t>J: ກຳໄລສຸດທິ (ຫຼັງອາກອນ) (C-I) ຫຼື (G-H)</t>
  </si>
  <si>
    <t>ກະແສເງິນສົດຄາດຄະເນການປ່ຽນແປງລາຍຮັບ-ລາຍຈ່າຍ</t>
  </si>
  <si>
    <t>ປີ</t>
  </si>
  <si>
    <t>B: ລວມລາຍຈ່າຍທັງໝົດຫຼັງເສຍອາກອນ (ປີ2=ປີ1*(1+0.03))</t>
  </si>
  <si>
    <t>A: ຄາດຄະເນ % ເພີ່ມຂຶ້ນຂອງລາຍຈ່າຍ (3%=0.03)</t>
  </si>
  <si>
    <t>C: ຄາດຄະເນ % ເພີ່ມຂຶ້ນຂອງລາຍຮັບ (5%+=0.05)</t>
  </si>
  <si>
    <t>D: ລວມລາຍຮັບທັງໝົດ (ປີ2=ປີ1*(1+0.05)); (ປີ3=ປີ2*(1+0.1))</t>
  </si>
  <si>
    <t>E: ກະແສເງິນກ່ອນອາກອນ (D-B)</t>
  </si>
  <si>
    <t>F: ອາກອນ 28% (0.28) (E*0.28)</t>
  </si>
  <si>
    <t xml:space="preserve">G: ກະແສເງິນຫລັງອາກອນ (E-F) </t>
  </si>
  <si>
    <t>ຄ່າດອກເບ້ຍ</t>
  </si>
  <si>
    <t>ມູນຄ່າປະຈຸບັນສຸດທິ</t>
  </si>
  <si>
    <t>ກະແສເງິນສົດ</t>
  </si>
  <si>
    <t>NPV&gt;0</t>
  </si>
  <si>
    <t>ກະແສເງິນສົດປີທີ 1</t>
  </si>
  <si>
    <t>ກະແສເງິນສົດປີທີ 2</t>
  </si>
  <si>
    <t>ກະແສເງິນສົດປີທີ 3</t>
  </si>
  <si>
    <t>ກະແສເງິນສົດປີທີ 4</t>
  </si>
  <si>
    <t>ກະແສເງິນສົດປີທີ 5</t>
  </si>
  <si>
    <t>ເງິນລົງທຶນເບື້ອງຕົ້ນ</t>
  </si>
  <si>
    <t>NPV (Net Present Value) (15%)</t>
  </si>
  <si>
    <t>ເປີເຊັນຄາດຄະເນຜົນຕອບແທນການລົງທຶນຕ່ຳສຸດ 15%</t>
  </si>
  <si>
    <t>ຄວນລົງທຶນ ຫລື ບໍ່</t>
  </si>
  <si>
    <t>ວິເຄາະຈຸດກຸ້ມທຶນ</t>
  </si>
  <si>
    <t>ສິນຄ້າ/ບໍລິການ</t>
  </si>
  <si>
    <t>ບໍລິການ 2</t>
  </si>
  <si>
    <t>ໃບສະຫລຸບຊັບສົມບັດ</t>
  </si>
  <si>
    <t>ລາຍການຊັບສິນ</t>
  </si>
  <si>
    <t>ລາຍການໜີ້ສິນ</t>
  </si>
  <si>
    <t>ຊັບສິນຄົງທີ່</t>
  </si>
  <si>
    <t>ທຶນ</t>
  </si>
  <si>
    <t>ທຶນຕົນເອງ</t>
  </si>
  <si>
    <t>ກຳໄລຫລັງອາກອນ (ກຳໄລສະສົມ)</t>
  </si>
  <si>
    <t>ຫັກຄ່າຫລຸ້ຍຫ້ຽນແມ່ນ 5 ປີ</t>
  </si>
  <si>
    <t>A: ລວມລາຄາສະເລ່ຍສິນຄ້າ/ບໍລິການ</t>
  </si>
  <si>
    <t>B: ຄ່າໃຊ້ຈ່າຍຄົງທີ່</t>
  </si>
  <si>
    <t>C: ຄ່າໃຊ້ຈ່າຍໝູນວຽນສະເລ່ຍ</t>
  </si>
  <si>
    <t>D: ຈຸດກຸ້ມທຶນ (B/(A-C))</t>
  </si>
  <si>
    <t>ຫົວໜ່ວຍ</t>
  </si>
  <si>
    <t>ລວມເງິນຄົງທີ່</t>
  </si>
  <si>
    <t>ລວມເງິນໝູນວຽນ</t>
  </si>
  <si>
    <t xml:space="preserve">ຊື່ທຸລະກິດ: </t>
  </si>
  <si>
    <t>ອາກອນກຳໄລ</t>
  </si>
  <si>
    <t>ອາກອນມູນຄ່າເພີ່ມ</t>
  </si>
  <si>
    <t>per year</t>
  </si>
  <si>
    <t>Co-Founder</t>
  </si>
  <si>
    <t>ລວມເງິນເດືອນ</t>
  </si>
  <si>
    <t>B: ລວມ</t>
  </si>
  <si>
    <t>ລວມຍອດລາຍຮັບ</t>
  </si>
  <si>
    <t>H: ເສຍອາກອນ 28% (G*0.24)</t>
  </si>
  <si>
    <t>ຊັບສິນຄົງທີ່ (Fixed Capital)</t>
  </si>
  <si>
    <t>ຊັບສິນໝູນວຽນ (Working Capital)</t>
  </si>
  <si>
    <t>ລາຄາຕໍ່ໜ່ວຍ/ເດືອນ</t>
  </si>
  <si>
    <t>ເງິນແຮສຸກເສີນ:</t>
  </si>
  <si>
    <t>ຄາດຄະເນເງິນລົງທຶນເບື້ອງຕົ້ນທັງໝົດ:</t>
  </si>
  <si>
    <t>(Cost)</t>
  </si>
  <si>
    <t>ກໍລະນີ ຕ້ອງການເງິນລົງທຶນເພີ່ມ:</t>
  </si>
  <si>
    <t>ຖ້າແບ່ງເປັນຮຸ້ນ ມີທັງໝົດ 100 ຮຸ້ນ</t>
  </si>
  <si>
    <t>ຕໍ່ຮຸ້ນ</t>
  </si>
  <si>
    <t>admin web</t>
  </si>
  <si>
    <t>ອາຈານສອນ HSK2</t>
  </si>
  <si>
    <t>ອາຈານສອນ HSK3</t>
  </si>
  <si>
    <t>ອາຈານສອນ HSK4</t>
  </si>
  <si>
    <t>ອາຈານສອນ HSK5</t>
  </si>
  <si>
    <t>ອາຈານສອນ HSK6</t>
  </si>
  <si>
    <t>ສອນເອງ</t>
  </si>
  <si>
    <t>D: ລວມ</t>
  </si>
  <si>
    <t>ລວມລາຍຮັບທັງໝົດ (A+B+C+D+E+F+G+H+I)</t>
  </si>
  <si>
    <t>ລວມລາຍຮັບ</t>
  </si>
  <si>
    <t>HSK2</t>
  </si>
  <si>
    <t>HSK3</t>
  </si>
  <si>
    <t>HSK4</t>
  </si>
  <si>
    <t>HSK5</t>
  </si>
  <si>
    <t>HSK6</t>
  </si>
  <si>
    <t>ສະເລ່ຍ</t>
  </si>
  <si>
    <t>ລວມລາຄາທັງໝົດ A</t>
  </si>
  <si>
    <r>
      <t xml:space="preserve">ສໍາຫຼັບອາຈານຈະໄລ່ເປັນຊົ່ວໂມງ:
ຫ້ອງ1 ສອນຈັນ, ພຸດ,ສຸກ ເວລາ ( 18:00-20:00)  ແລະ ອັງຄານ, ພະຫັດ  ( 18:00-20:00), ເສົາ  ( 9:00-11:00)
</t>
    </r>
    <r>
      <rPr>
        <u/>
        <sz val="11"/>
        <color theme="1"/>
        <rFont val="Saysettha OT"/>
        <family val="2"/>
      </rPr>
      <t>ສໍາຫຼັບອາຈານ HSK2-3</t>
    </r>
    <r>
      <rPr>
        <sz val="11"/>
        <color theme="1"/>
        <rFont val="Saysettha OT"/>
        <family val="2"/>
      </rPr>
      <t xml:space="preserve">
* ຊົ່ວໂມງລະ 30.000kip ທິດ1ສອນ 6 ຊົ່ວໂມງ= 180.000kip ເດືອນ1ມີ4 ທິດ 720.000
ສໍາຫຼັບອາຈານ HSK4-5
* ຊົ່ວໂມງລະ 40.000kip ທິດ1ສອນ 6 ຊົ່ວໂມງ= 240.000kip ເດືອນ1ມີ4 ທິດ 960.000
ສໍາຫຼັບອາຈານ HSK6
* ຊົ່ວໂມງລະ 50.000kip ທິດ1ສອນ 6 ຊົ່ວໂມງ= 300.000kip ເດືອນ1ມີ4 ທິດ 1.200.000
</t>
    </r>
  </si>
  <si>
    <t>BaeBae</t>
  </si>
  <si>
    <t>Computer</t>
  </si>
  <si>
    <t>Furniture</t>
  </si>
  <si>
    <t>Decoration</t>
  </si>
  <si>
    <t>Rent Cost</t>
  </si>
  <si>
    <t xml:space="preserve">Internet </t>
  </si>
  <si>
    <t>Other Cost</t>
  </si>
  <si>
    <t>Housekeeper Salary</t>
  </si>
  <si>
    <t>Barista Salary</t>
  </si>
  <si>
    <t>Waiter</t>
  </si>
  <si>
    <t>ຫາກຕ້ອງການຜູ້ລົງທຶນ ຈນ 5 ຄົນ:</t>
  </si>
  <si>
    <t xml:space="preserve">Food
</t>
  </si>
  <si>
    <t xml:space="preserve">Drink
</t>
  </si>
  <si>
    <t xml:space="preserve">Massage Service
</t>
  </si>
  <si>
    <t xml:space="preserve">Computer Service
</t>
  </si>
  <si>
    <t>Food</t>
  </si>
  <si>
    <t>Drink</t>
  </si>
  <si>
    <t>Massage Service</t>
  </si>
  <si>
    <t>Computer Service</t>
  </si>
  <si>
    <t>Year</t>
  </si>
  <si>
    <t>Income</t>
  </si>
  <si>
    <t>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</si>
</sst>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 [$₭-454]* #,##0.00_ ;_ [$₭-454]* \-#,##0.00_ ;_ [$₭-454]* &quot;-&quot;??_ ;_ @_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aysettha OT"/>
      <family val="2"/>
    </font>
    <font>
      <b/>
      <sz val="12"/>
      <color theme="1"/>
      <name val="Saysettha OT"/>
      <family val="2"/>
    </font>
    <font>
      <sz val="11"/>
      <color theme="1"/>
      <name val="Saysettha OT"/>
      <family val="2"/>
    </font>
    <font>
      <b/>
      <sz val="11"/>
      <color theme="1"/>
      <name val="Saysettha OT"/>
      <family val="2"/>
    </font>
    <font>
      <b/>
      <sz val="14"/>
      <color theme="1"/>
      <name val="Saysettha OT"/>
      <family val="2"/>
    </font>
    <font>
      <u/>
      <sz val="11"/>
      <color theme="1"/>
      <name val="Saysettha OT"/>
      <family val="2"/>
    </font>
    <font>
      <sz val="14"/>
      <color theme="1"/>
      <name val="Saysettha OT"/>
      <family val="2"/>
    </font>
    <font>
      <sz val="12"/>
      <name val="Saysettha OT"/>
      <family val="2"/>
    </font>
    <font>
      <sz val="14"/>
      <color rgb="FFFF0000"/>
      <name val="Saysettha OT"/>
      <family val="2"/>
    </font>
    <font>
      <sz val="14"/>
      <color rgb="FF202124"/>
      <name val="Roboto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27">
    <xf numFmtId="0" fontId="0" fillId="0" borderId="0" xfId="0"/>
    <xf numFmtId="0" fontId="5" fillId="0" borderId="0" xfId="0" applyFont="1"/>
    <xf numFmtId="0" fontId="6" fillId="0" borderId="0" xfId="0" applyFont="1" applyAlignment="1">
      <alignment horizontal="center"/>
    </xf>
    <xf numFmtId="43" fontId="5" fillId="0" borderId="0" xfId="1" applyFont="1"/>
    <xf numFmtId="0" fontId="6" fillId="0" borderId="1" xfId="0" applyFont="1" applyBorder="1" applyAlignment="1">
      <alignment horizontal="center"/>
    </xf>
    <xf numFmtId="43" fontId="6" fillId="0" borderId="1" xfId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43" fontId="5" fillId="0" borderId="1" xfId="1" applyFont="1" applyBorder="1"/>
    <xf numFmtId="43" fontId="5" fillId="0" borderId="1" xfId="0" applyNumberFormat="1" applyFont="1" applyBorder="1"/>
    <xf numFmtId="0" fontId="5" fillId="0" borderId="3" xfId="0" applyFont="1" applyBorder="1"/>
    <xf numFmtId="0" fontId="5" fillId="0" borderId="2" xfId="0" applyFont="1" applyBorder="1" applyAlignment="1">
      <alignment horizontal="center"/>
    </xf>
    <xf numFmtId="0" fontId="5" fillId="6" borderId="3" xfId="0" applyFont="1" applyFill="1" applyBorder="1"/>
    <xf numFmtId="43" fontId="5" fillId="6" borderId="3" xfId="1" applyFont="1" applyFill="1" applyBorder="1"/>
    <xf numFmtId="43" fontId="5" fillId="6" borderId="4" xfId="0" applyNumberFormat="1" applyFont="1" applyFill="1" applyBorder="1"/>
    <xf numFmtId="0" fontId="5" fillId="6" borderId="1" xfId="0" applyFont="1" applyFill="1" applyBorder="1"/>
    <xf numFmtId="43" fontId="5" fillId="6" borderId="1" xfId="1" applyFont="1" applyFill="1" applyBorder="1"/>
    <xf numFmtId="43" fontId="5" fillId="6" borderId="1" xfId="0" applyNumberFormat="1" applyFont="1" applyFill="1" applyBorder="1"/>
    <xf numFmtId="0" fontId="5" fillId="2" borderId="1" xfId="0" applyFont="1" applyFill="1" applyBorder="1"/>
    <xf numFmtId="43" fontId="6" fillId="2" borderId="1" xfId="0" applyNumberFormat="1" applyFont="1" applyFill="1" applyBorder="1"/>
    <xf numFmtId="9" fontId="5" fillId="0" borderId="0" xfId="0" applyNumberFormat="1" applyFont="1"/>
    <xf numFmtId="43" fontId="5" fillId="0" borderId="0" xfId="0" applyNumberFormat="1" applyFont="1"/>
    <xf numFmtId="0" fontId="7" fillId="0" borderId="0" xfId="0" applyFont="1"/>
    <xf numFmtId="0" fontId="8" fillId="0" borderId="1" xfId="0" applyFont="1" applyBorder="1" applyAlignment="1">
      <alignment horizontal="center"/>
    </xf>
    <xf numFmtId="43" fontId="8" fillId="0" borderId="1" xfId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43" fontId="7" fillId="0" borderId="1" xfId="1" applyFont="1" applyBorder="1"/>
    <xf numFmtId="43" fontId="7" fillId="0" borderId="1" xfId="0" applyNumberFormat="1" applyFont="1" applyBorder="1"/>
    <xf numFmtId="0" fontId="7" fillId="6" borderId="1" xfId="0" applyFont="1" applyFill="1" applyBorder="1" applyAlignment="1">
      <alignment horizontal="center"/>
    </xf>
    <xf numFmtId="0" fontId="7" fillId="6" borderId="1" xfId="0" applyFont="1" applyFill="1" applyBorder="1"/>
    <xf numFmtId="43" fontId="7" fillId="6" borderId="1" xfId="1" applyFont="1" applyFill="1" applyBorder="1"/>
    <xf numFmtId="0" fontId="8" fillId="8" borderId="1" xfId="0" applyFont="1" applyFill="1" applyBorder="1"/>
    <xf numFmtId="43" fontId="8" fillId="8" borderId="1" xfId="1" applyFont="1" applyFill="1" applyBorder="1"/>
    <xf numFmtId="43" fontId="8" fillId="8" borderId="1" xfId="0" applyNumberFormat="1" applyFont="1" applyFill="1" applyBorder="1"/>
    <xf numFmtId="43" fontId="7" fillId="0" borderId="0" xfId="1" applyFont="1"/>
    <xf numFmtId="0" fontId="11" fillId="0" borderId="0" xfId="0" applyFont="1"/>
    <xf numFmtId="0" fontId="9" fillId="0" borderId="1" xfId="0" applyFont="1" applyBorder="1" applyAlignment="1">
      <alignment horizontal="center"/>
    </xf>
    <xf numFmtId="0" fontId="11" fillId="0" borderId="1" xfId="0" applyFont="1" applyBorder="1"/>
    <xf numFmtId="43" fontId="11" fillId="0" borderId="1" xfId="1" applyFont="1" applyBorder="1"/>
    <xf numFmtId="165" fontId="11" fillId="0" borderId="1" xfId="8" applyNumberFormat="1" applyFont="1" applyBorder="1"/>
    <xf numFmtId="0" fontId="6" fillId="0" borderId="4" xfId="0" applyFont="1" applyBorder="1" applyAlignment="1">
      <alignment horizontal="center"/>
    </xf>
    <xf numFmtId="43" fontId="6" fillId="0" borderId="1" xfId="1" applyFont="1" applyBorder="1"/>
    <xf numFmtId="0" fontId="6" fillId="0" borderId="2" xfId="0" applyFont="1" applyBorder="1" applyAlignment="1">
      <alignment horizontal="center"/>
    </xf>
    <xf numFmtId="0" fontId="6" fillId="5" borderId="1" xfId="0" applyFont="1" applyFill="1" applyBorder="1"/>
    <xf numFmtId="43" fontId="6" fillId="5" borderId="1" xfId="0" applyNumberFormat="1" applyFont="1" applyFill="1" applyBorder="1"/>
    <xf numFmtId="0" fontId="11" fillId="2" borderId="1" xfId="0" applyFont="1" applyFill="1" applyBorder="1" applyAlignment="1">
      <alignment horizontal="left"/>
    </xf>
    <xf numFmtId="43" fontId="11" fillId="2" borderId="1" xfId="0" applyNumberFormat="1" applyFont="1" applyFill="1" applyBorder="1"/>
    <xf numFmtId="9" fontId="11" fillId="2" borderId="1" xfId="0" applyNumberFormat="1" applyFont="1" applyFill="1" applyBorder="1" applyAlignment="1">
      <alignment horizontal="center"/>
    </xf>
    <xf numFmtId="43" fontId="11" fillId="0" borderId="1" xfId="0" applyNumberFormat="1" applyFont="1" applyBorder="1"/>
    <xf numFmtId="43" fontId="11" fillId="2" borderId="1" xfId="1" applyFont="1" applyFill="1" applyBorder="1"/>
    <xf numFmtId="0" fontId="11" fillId="0" borderId="1" xfId="0" applyFont="1" applyFill="1" applyBorder="1" applyAlignment="1">
      <alignment horizontal="left"/>
    </xf>
    <xf numFmtId="43" fontId="11" fillId="0" borderId="1" xfId="0" applyNumberFormat="1" applyFont="1" applyFill="1" applyBorder="1" applyAlignment="1">
      <alignment horizontal="left"/>
    </xf>
    <xf numFmtId="0" fontId="9" fillId="6" borderId="1" xfId="0" applyFont="1" applyFill="1" applyBorder="1"/>
    <xf numFmtId="43" fontId="11" fillId="6" borderId="1" xfId="0" applyNumberFormat="1" applyFont="1" applyFill="1" applyBorder="1"/>
    <xf numFmtId="0" fontId="6" fillId="4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5" fillId="4" borderId="1" xfId="0" applyFont="1" applyFill="1" applyBorder="1"/>
    <xf numFmtId="0" fontId="5" fillId="7" borderId="1" xfId="0" applyFont="1" applyFill="1" applyBorder="1"/>
    <xf numFmtId="43" fontId="5" fillId="7" borderId="1" xfId="1" applyFont="1" applyFill="1" applyBorder="1"/>
    <xf numFmtId="0" fontId="6" fillId="0" borderId="1" xfId="0" applyFont="1" applyBorder="1"/>
    <xf numFmtId="164" fontId="12" fillId="0" borderId="1" xfId="1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43" fontId="12" fillId="2" borderId="1" xfId="0" applyNumberFormat="1" applyFont="1" applyFill="1" applyBorder="1" applyAlignment="1">
      <alignment horizontal="center"/>
    </xf>
    <xf numFmtId="43" fontId="12" fillId="0" borderId="1" xfId="0" applyNumberFormat="1" applyFont="1" applyBorder="1"/>
    <xf numFmtId="0" fontId="6" fillId="2" borderId="1" xfId="0" applyFont="1" applyFill="1" applyBorder="1"/>
    <xf numFmtId="43" fontId="12" fillId="2" borderId="1" xfId="0" applyNumberFormat="1" applyFont="1" applyFill="1" applyBorder="1"/>
    <xf numFmtId="43" fontId="12" fillId="5" borderId="1" xfId="0" applyNumberFormat="1" applyFont="1" applyFill="1" applyBorder="1"/>
    <xf numFmtId="0" fontId="9" fillId="0" borderId="1" xfId="0" applyFont="1" applyBorder="1" applyAlignment="1">
      <alignment horizontal="center" vertical="center"/>
    </xf>
    <xf numFmtId="37" fontId="9" fillId="0" borderId="1" xfId="1" applyNumberFormat="1" applyFont="1" applyBorder="1" applyAlignment="1">
      <alignment horizontal="center" vertical="center"/>
    </xf>
    <xf numFmtId="0" fontId="9" fillId="0" borderId="0" xfId="0" applyFont="1"/>
    <xf numFmtId="164" fontId="11" fillId="0" borderId="1" xfId="1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164" fontId="13" fillId="0" borderId="1" xfId="1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" xfId="0" applyFont="1" applyFill="1" applyBorder="1"/>
    <xf numFmtId="43" fontId="7" fillId="3" borderId="1" xfId="1" applyFont="1" applyFill="1" applyBorder="1"/>
    <xf numFmtId="43" fontId="7" fillId="6" borderId="1" xfId="0" applyNumberFormat="1" applyFont="1" applyFill="1" applyBorder="1"/>
    <xf numFmtId="0" fontId="9" fillId="8" borderId="1" xfId="0" applyFont="1" applyFill="1" applyBorder="1"/>
    <xf numFmtId="43" fontId="9" fillId="8" borderId="1" xfId="1" applyFont="1" applyFill="1" applyBorder="1"/>
    <xf numFmtId="0" fontId="11" fillId="0" borderId="4" xfId="0" applyFont="1" applyBorder="1" applyAlignment="1">
      <alignment horizontal="center" vertical="center"/>
    </xf>
    <xf numFmtId="43" fontId="5" fillId="0" borderId="1" xfId="1" applyNumberFormat="1" applyFont="1" applyBorder="1"/>
    <xf numFmtId="0" fontId="11" fillId="0" borderId="0" xfId="0" applyFont="1" applyAlignment="1">
      <alignment horizontal="center" vertical="center"/>
    </xf>
    <xf numFmtId="164" fontId="11" fillId="0" borderId="0" xfId="1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11" fillId="6" borderId="1" xfId="1" applyNumberFormat="1" applyFont="1" applyFill="1" applyBorder="1" applyAlignment="1">
      <alignment horizontal="center" vertical="center"/>
    </xf>
    <xf numFmtId="164" fontId="11" fillId="6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5" fillId="0" borderId="8" xfId="0" applyFont="1" applyBorder="1" applyAlignment="1">
      <alignment horizontal="center"/>
    </xf>
    <xf numFmtId="43" fontId="5" fillId="0" borderId="0" xfId="1" applyFont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9" fillId="8" borderId="4" xfId="0" applyFont="1" applyFill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11" fillId="0" borderId="6" xfId="0" applyNumberFormat="1" applyFont="1" applyBorder="1" applyAlignment="1">
      <alignment horizontal="center" vertical="center" wrapText="1"/>
    </xf>
    <xf numFmtId="0" fontId="11" fillId="0" borderId="7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left"/>
    </xf>
    <xf numFmtId="0" fontId="6" fillId="4" borderId="4" xfId="0" applyFont="1" applyFill="1" applyBorder="1" applyAlignment="1">
      <alignment horizontal="left"/>
    </xf>
    <xf numFmtId="0" fontId="6" fillId="7" borderId="2" xfId="0" applyFont="1" applyFill="1" applyBorder="1" applyAlignment="1">
      <alignment horizontal="left"/>
    </xf>
    <xf numFmtId="0" fontId="6" fillId="7" borderId="4" xfId="0" applyFont="1" applyFill="1" applyBorder="1" applyAlignment="1">
      <alignment horizontal="left"/>
    </xf>
    <xf numFmtId="0" fontId="14" fillId="0" borderId="0" xfId="0" applyFont="1"/>
    <xf numFmtId="43" fontId="11" fillId="0" borderId="1" xfId="1" applyFont="1" applyFill="1" applyBorder="1"/>
    <xf numFmtId="43" fontId="11" fillId="0" borderId="0" xfId="0" applyNumberFormat="1" applyFont="1"/>
  </cellXfs>
  <cellStyles count="9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8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cost!$H$7:$I$7</c:f>
              <c:strCache>
                <c:ptCount val="2"/>
                <c:pt idx="0">
                  <c:v>1</c:v>
                </c:pt>
                <c:pt idx="1">
                  <c:v>Computer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cost!$J$7</c:f>
              <c:numCache>
                <c:formatCode>_(* #,##0.00_);_(* \(#,##0.00\);_(* "-"??_);_(@_)</c:formatCode>
                <c:ptCount val="1"/>
                <c:pt idx="0">
                  <c:v>200000000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0-4F81-B476-3B8B56AE8615}"/>
            </c:ext>
          </c:extLst>
        </c:ser>
        <c:ser>
          <c:idx val="1"/>
          <c:order val="1"/>
          <c:tx>
            <c:strRef>
              <c:f>cost!$H$8:$I$8</c:f>
              <c:strCache>
                <c:ptCount val="2"/>
                <c:pt idx="0">
                  <c:v>2</c:v>
                </c:pt>
                <c:pt idx="1">
                  <c:v>Furniture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cost!$J$8</c:f>
              <c:numCache>
                <c:formatCode>_(* #,##0.00_);_(* \(#,##0.00\);_(* "-"??_);_(@_)</c:formatCode>
                <c:ptCount val="1"/>
                <c:pt idx="0">
                  <c:v>150000000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0-4F81-B476-3B8B56AE8615}"/>
            </c:ext>
          </c:extLst>
        </c:ser>
        <c:ser>
          <c:idx val="2"/>
          <c:order val="2"/>
          <c:tx>
            <c:strRef>
              <c:f>cost!$H$9:$I$9</c:f>
              <c:strCache>
                <c:ptCount val="2"/>
                <c:pt idx="0">
                  <c:v>3</c:v>
                </c:pt>
                <c:pt idx="1">
                  <c:v>Decoration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cost!$J$9</c:f>
              <c:numCache>
                <c:formatCode>_(* #,##0.00_);_(* \(#,##0.00\);_(* "-"??_);_(@_)</c:formatCode>
                <c:ptCount val="1"/>
                <c:pt idx="0">
                  <c:v>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20-4F81-B476-3B8B56AE8615}"/>
            </c:ext>
          </c:extLst>
        </c:ser>
        <c:ser>
          <c:idx val="3"/>
          <c:order val="3"/>
          <c:tx>
            <c:strRef>
              <c:f>cost!$H$10:$I$10</c:f>
              <c:strCache>
                <c:ptCount val="2"/>
                <c:pt idx="0">
                  <c:v>4</c:v>
                </c:pt>
                <c:pt idx="1">
                  <c:v>Rent Cost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cost!$J$10</c:f>
              <c:numCache>
                <c:formatCode>_(* #,##0.00_);_(* \(#,##0.00\);_(* "-"??_);_(@_)</c:formatCode>
                <c:ptCount val="1"/>
                <c:pt idx="0">
                  <c:v>600000000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20-4F81-B476-3B8B56AE8615}"/>
            </c:ext>
          </c:extLst>
        </c:ser>
        <c:ser>
          <c:idx val="4"/>
          <c:order val="4"/>
          <c:tx>
            <c:strRef>
              <c:f>cost!$H$11:$I$11</c:f>
              <c:strCache>
                <c:ptCount val="2"/>
                <c:pt idx="0">
                  <c:v>5</c:v>
                </c:pt>
                <c:pt idx="1">
                  <c:v>Internet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cost!$J$11</c:f>
              <c:numCache>
                <c:formatCode>_(* #,##0.00_);_(* \(#,##0.00\);_(* "-"??_);_(@_)</c:formatCode>
                <c:ptCount val="1"/>
                <c:pt idx="0">
                  <c:v>14400000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20-4F81-B476-3B8B56AE8615}"/>
            </c:ext>
          </c:extLst>
        </c:ser>
        <c:ser>
          <c:idx val="5"/>
          <c:order val="5"/>
          <c:tx>
            <c:strRef>
              <c:f>cost!$H$12:$I$12</c:f>
              <c:strCache>
                <c:ptCount val="2"/>
                <c:pt idx="0">
                  <c:v>6</c:v>
                </c:pt>
                <c:pt idx="1">
                  <c:v>Other Cost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cost!$J$12</c:f>
              <c:numCache>
                <c:formatCode>_(* #,##0.00_);_(* \(#,##0.00\);_(* "-"??_);_(@_)</c:formatCode>
                <c:ptCount val="1"/>
                <c:pt idx="0">
                  <c:v>1440000000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20-4F81-B476-3B8B56AE8615}"/>
            </c:ext>
          </c:extLst>
        </c:ser>
        <c:ser>
          <c:idx val="6"/>
          <c:order val="6"/>
          <c:tx>
            <c:strRef>
              <c:f>cost!$H$13:$I$13</c:f>
              <c:strCache>
                <c:ptCount val="2"/>
                <c:pt idx="0">
                  <c:v>7</c:v>
                </c:pt>
                <c:pt idx="1">
                  <c:v>Housekeeper Salary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cost!$J$13</c:f>
              <c:numCache>
                <c:formatCode>_(* #,##0.00_);_(* \(#,##0.00\);_(* "-"??_);_(@_)</c:formatCode>
                <c:ptCount val="1"/>
                <c:pt idx="0">
                  <c:v>90000000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20-4F81-B476-3B8B56AE8615}"/>
            </c:ext>
          </c:extLst>
        </c:ser>
        <c:ser>
          <c:idx val="7"/>
          <c:order val="7"/>
          <c:tx>
            <c:strRef>
              <c:f>cost!$H$14:$I$14</c:f>
              <c:strCache>
                <c:ptCount val="2"/>
                <c:pt idx="0">
                  <c:v>8</c:v>
                </c:pt>
                <c:pt idx="1">
                  <c:v>Barista Salary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cost!$J$14</c:f>
              <c:numCache>
                <c:formatCode>_(* #,##0.00_);_(* \(#,##0.00\);_(* "-"??_);_(@_)</c:formatCode>
                <c:ptCount val="1"/>
                <c:pt idx="0">
                  <c:v>72000000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20-4F81-B476-3B8B56AE8615}"/>
            </c:ext>
          </c:extLst>
        </c:ser>
        <c:ser>
          <c:idx val="8"/>
          <c:order val="8"/>
          <c:tx>
            <c:strRef>
              <c:f>cost!$H$15:$I$15</c:f>
              <c:strCache>
                <c:ptCount val="2"/>
                <c:pt idx="0">
                  <c:v>9</c:v>
                </c:pt>
                <c:pt idx="1">
                  <c:v>Waiter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cost!$J$15</c:f>
              <c:numCache>
                <c:formatCode>_(* #,##0.00_);_(* \(#,##0.00\);_(* "-"??_);_(@_)</c:formatCode>
                <c:ptCount val="1"/>
                <c:pt idx="0">
                  <c:v>12500000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B20-4F81-B476-3B8B56AE8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3136351"/>
        <c:axId val="963135103"/>
      </c:barChart>
      <c:catAx>
        <c:axId val="9631363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63135103"/>
        <c:crosses val="autoZero"/>
        <c:auto val="1"/>
        <c:lblAlgn val="ctr"/>
        <c:lblOffset val="100"/>
        <c:noMultiLvlLbl val="0"/>
      </c:catAx>
      <c:valAx>
        <c:axId val="9631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13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732639159987908E-2"/>
          <c:y val="0.69236001937538227"/>
          <c:w val="0.91002055058178177"/>
          <c:h val="0.304737054658962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income!$F$20:$F$23</c:f>
              <c:strCache>
                <c:ptCount val="4"/>
                <c:pt idx="0">
                  <c:v> Food </c:v>
                </c:pt>
                <c:pt idx="1">
                  <c:v> Drink </c:v>
                </c:pt>
                <c:pt idx="2">
                  <c:v> Massage Service </c:v>
                </c:pt>
                <c:pt idx="3">
                  <c:v> Computer Service </c:v>
                </c:pt>
              </c:strCache>
            </c:strRef>
          </c:cat>
          <c:val>
            <c:numRef>
              <c:f>income!$G$20:$G$23</c:f>
              <c:numCache>
                <c:formatCode>_(* #,##0_);_(* \(#,##0\);_(* "-"??_);_(@_)</c:formatCode>
                <c:ptCount val="4"/>
                <c:pt idx="0">
                  <c:v>1080000000</c:v>
                </c:pt>
                <c:pt idx="1">
                  <c:v>1512000000</c:v>
                </c:pt>
                <c:pt idx="2">
                  <c:v>504000000</c:v>
                </c:pt>
                <c:pt idx="3">
                  <c:v>43200000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3-4965-97A5-C53857221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387007"/>
        <c:axId val="903402399"/>
      </c:barChart>
      <c:catAx>
        <c:axId val="90338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02399"/>
        <c:crosses val="autoZero"/>
        <c:auto val="1"/>
        <c:lblAlgn val="ctr"/>
        <c:lblOffset val="100"/>
        <c:noMultiLvlLbl val="0"/>
      </c:catAx>
      <c:valAx>
        <c:axId val="90340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38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income!$T$6:$U$9</c:f>
              <c:multiLvlStrCache>
                <c:ptCount val="4"/>
                <c:lvl>
                  <c:pt idx="0">
                    <c:v>Food</c:v>
                  </c:pt>
                  <c:pt idx="1">
                    <c:v>Drink</c:v>
                  </c:pt>
                  <c:pt idx="2">
                    <c:v>Massage Service</c:v>
                  </c:pt>
                  <c:pt idx="3">
                    <c:v>Computer Service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</c:lvl>
              </c:multiLvlStrCache>
            </c:multiLvlStrRef>
          </c:cat>
          <c:val>
            <c:numRef>
              <c:f>income!$V$6:$V$9</c:f>
              <c:numCache>
                <c:formatCode>_(* #,##0.00_);_(* \(#,##0.00\);_(* "-"??_);_(@_)</c:formatCode>
                <c:ptCount val="4"/>
                <c:pt idx="0">
                  <c:v>15000</c:v>
                </c:pt>
                <c:pt idx="1">
                  <c:v>18000</c:v>
                </c:pt>
                <c:pt idx="2">
                  <c:v>280000</c:v>
                </c:pt>
                <c:pt idx="3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B-4B28-B7BE-4FA66D02C0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6882448"/>
        <c:axId val="1866888272"/>
      </c:barChart>
      <c:catAx>
        <c:axId val="186688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888272"/>
        <c:crosses val="autoZero"/>
        <c:auto val="1"/>
        <c:lblAlgn val="ctr"/>
        <c:lblOffset val="100"/>
        <c:noMultiLvlLbl val="0"/>
      </c:catAx>
      <c:valAx>
        <c:axId val="186688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88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'cash flow'!$B$12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'cash flow'!$C$12:$G$12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4-4529-B55A-70D1FE1383B0}"/>
            </c:ext>
          </c:extLst>
        </c:ser>
        <c:ser>
          <c:idx val="1"/>
          <c:order val="1"/>
          <c:tx>
            <c:strRef>
              <c:f>'cash flow'!$B$13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'cash flow'!$C$13:$G$13</c:f>
              <c:numCache>
                <c:formatCode>_(* #,##0.00_);_(* \(#,##0.00\);_(* "-"??_);_(@_)</c:formatCode>
                <c:ptCount val="5"/>
                <c:pt idx="0">
                  <c:v>3139200000</c:v>
                </c:pt>
                <c:pt idx="1">
                  <c:v>3296160000</c:v>
                </c:pt>
                <c:pt idx="2">
                  <c:v>3625776000.0000005</c:v>
                </c:pt>
                <c:pt idx="3">
                  <c:v>9064440000.0000019</c:v>
                </c:pt>
                <c:pt idx="4">
                  <c:v>27193320000.000008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4-4529-B55A-70D1FE1383B0}"/>
            </c:ext>
          </c:extLst>
        </c:ser>
        <c:ser>
          <c:idx val="2"/>
          <c:order val="2"/>
          <c:tx>
            <c:strRef>
              <c:f>'cash flow'!$B$14</c:f>
              <c:strCache>
                <c:ptCount val="1"/>
                <c:pt idx="0">
                  <c:v>Expense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'cash flow'!$C$14:$G$14</c:f>
              <c:numCache>
                <c:formatCode>_(* #,##0.00_);_(* \(#,##0.00\);_(* "-"??_);_(@_)</c:formatCode>
                <c:ptCount val="5"/>
                <c:pt idx="0">
                  <c:v>5436690000</c:v>
                </c:pt>
                <c:pt idx="1">
                  <c:v>5599790700</c:v>
                </c:pt>
                <c:pt idx="2">
                  <c:v>5767784421</c:v>
                </c:pt>
                <c:pt idx="3">
                  <c:v>5940817953.6300001</c:v>
                </c:pt>
                <c:pt idx="4">
                  <c:v>6119042492.2389002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4-4529-B55A-70D1FE138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2626752"/>
        <c:axId val="1682641312"/>
      </c:barChart>
      <c:catAx>
        <c:axId val="1682626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641312"/>
        <c:crosses val="autoZero"/>
        <c:auto val="1"/>
        <c:lblAlgn val="ctr"/>
        <c:lblOffset val="100"/>
        <c:noMultiLvlLbl val="0"/>
      </c:catAx>
      <c:valAx>
        <c:axId val="16826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62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1809525</xdr:colOff>
      <xdr:row>20</xdr:row>
      <xdr:rowOff>111274</xdr:rowOff>
    </xdr:from>
    <xdr:to>
      <xdr:col>13</xdr:col>
      <xdr:colOff>270062</xdr:colOff>
      <xdr:row>36</xdr:row>
      <xdr:rowOff>235884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A38952-51B0-43F7-94AB-09758E28F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903514</xdr:colOff>
      <xdr:row>18</xdr:row>
      <xdr:rowOff>65314</xdr:rowOff>
    </xdr:from>
    <xdr:to>
      <xdr:col>11</xdr:col>
      <xdr:colOff>424543</xdr:colOff>
      <xdr:row>25</xdr:row>
      <xdr:rowOff>293914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763A13-7DF3-4ACD-91BB-F57251C0A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1177018</xdr:colOff>
      <xdr:row>9</xdr:row>
      <xdr:rowOff>247649</xdr:rowOff>
    </xdr:from>
    <xdr:to>
      <xdr:col>23</xdr:col>
      <xdr:colOff>6804</xdr:colOff>
      <xdr:row>16</xdr:row>
      <xdr:rowOff>119741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9F6E5B-FC9B-49C0-BD03-6BE8809A6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280987</xdr:rowOff>
    </xdr:from>
    <xdr:to>
      <xdr:col>15</xdr:col>
      <xdr:colOff>457200</xdr:colOff>
      <xdr:row>17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E72FA7-DABC-421F-A9B7-582211273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9"/>
  <sheetViews>
    <sheetView showRuler="0" topLeftCell="A23" zoomScale="85" zoomScaleNormal="85" workbookViewId="0">
      <selection activeCell="H7" sqref="H7:J10"/>
    </sheetView>
  </sheetViews>
  <sheetFormatPr defaultColWidth="8.7109375" defaultRowHeight="19.5" x14ac:dyDescent="0.45"/>
  <cols>
    <col min="1" max="1" width="11.5703125" style="1" bestFit="1" customWidth="1"/>
    <col min="2" max="2" width="35.42578125" style="1" customWidth="1"/>
    <col min="3" max="3" width="14.42578125" style="1" customWidth="1"/>
    <col min="4" max="4" width="28.28515625" style="3" customWidth="1"/>
    <col min="5" max="5" width="17.7109375" style="1" customWidth="1"/>
    <col min="6" max="6" width="28.5703125" style="1" customWidth="1"/>
    <col min="7" max="7" width="27.7109375" style="1" bestFit="1" customWidth="1"/>
    <col min="8" max="8" width="8.7109375" style="1"/>
    <col min="9" max="9" width="20.7109375" style="1" customWidth="1"/>
    <col min="10" max="10" width="25.140625" style="1" customWidth="1"/>
    <col min="11" max="16384" width="8.7109375" style="1"/>
  </cols>
  <sheetData>
    <row r="2" spans="1:10" x14ac:dyDescent="0.45">
      <c r="A2" s="1" t="s">
        <v>92</v>
      </c>
      <c r="B2" s="2" t="s">
        <v>128</v>
      </c>
    </row>
    <row r="3" spans="1:10" x14ac:dyDescent="0.45">
      <c r="A3" s="89" t="s">
        <v>0</v>
      </c>
      <c r="B3" s="89"/>
      <c r="C3" s="89"/>
      <c r="D3" s="89"/>
      <c r="E3" s="89"/>
      <c r="F3" s="89"/>
    </row>
    <row r="5" spans="1:10" s="6" customFormat="1" x14ac:dyDescent="0.45">
      <c r="A5" s="4" t="s">
        <v>9</v>
      </c>
      <c r="B5" s="4" t="s">
        <v>5</v>
      </c>
      <c r="C5" s="4" t="s">
        <v>89</v>
      </c>
      <c r="D5" s="5" t="s">
        <v>103</v>
      </c>
      <c r="E5" s="4" t="s">
        <v>3</v>
      </c>
      <c r="F5" s="4" t="s">
        <v>4</v>
      </c>
    </row>
    <row r="6" spans="1:10" s="6" customFormat="1" x14ac:dyDescent="0.45">
      <c r="A6" s="93" t="s">
        <v>101</v>
      </c>
      <c r="B6" s="94"/>
      <c r="C6" s="94"/>
      <c r="D6" s="94"/>
      <c r="E6" s="94"/>
      <c r="F6" s="95"/>
    </row>
    <row r="7" spans="1:10" x14ac:dyDescent="0.45">
      <c r="A7" s="7">
        <v>1</v>
      </c>
      <c r="B7" s="8" t="s">
        <v>129</v>
      </c>
      <c r="C7" s="8">
        <v>1</v>
      </c>
      <c r="D7" s="9">
        <v>10000000</v>
      </c>
      <c r="E7" s="8">
        <v>20</v>
      </c>
      <c r="F7" s="10">
        <f t="shared" ref="F7:F12" si="0">D7*E7</f>
        <v>200000000</v>
      </c>
      <c r="H7" s="7">
        <v>1</v>
      </c>
      <c r="I7" s="8" t="s">
        <v>129</v>
      </c>
      <c r="J7" s="10">
        <f>E7*D7</f>
        <v>200000000</v>
      </c>
    </row>
    <row r="8" spans="1:10" x14ac:dyDescent="0.45">
      <c r="A8" s="7">
        <v>2</v>
      </c>
      <c r="B8" s="8" t="s">
        <v>130</v>
      </c>
      <c r="C8" s="8"/>
      <c r="D8" s="9">
        <v>150000000</v>
      </c>
      <c r="E8" s="8">
        <v>1</v>
      </c>
      <c r="F8" s="10">
        <f t="shared" si="0"/>
        <v>150000000</v>
      </c>
      <c r="H8" s="7">
        <v>2</v>
      </c>
      <c r="I8" s="8" t="s">
        <v>130</v>
      </c>
      <c r="J8" s="10">
        <f t="shared" ref="J8:J12" si="1">E8*D8</f>
        <v>150000000</v>
      </c>
    </row>
    <row r="9" spans="1:10" x14ac:dyDescent="0.45">
      <c r="A9" s="7">
        <v>3</v>
      </c>
      <c r="B9" s="8" t="s">
        <v>131</v>
      </c>
      <c r="C9" s="8"/>
      <c r="D9" s="9">
        <v>10000000</v>
      </c>
      <c r="E9" s="8">
        <v>1</v>
      </c>
      <c r="F9" s="10">
        <f t="shared" si="0"/>
        <v>10000000</v>
      </c>
      <c r="H9" s="7">
        <v>3</v>
      </c>
      <c r="I9" s="8" t="s">
        <v>131</v>
      </c>
      <c r="J9" s="10">
        <f t="shared" si="1"/>
        <v>10000000</v>
      </c>
    </row>
    <row r="10" spans="1:10" x14ac:dyDescent="0.45">
      <c r="A10" s="7">
        <v>4</v>
      </c>
      <c r="B10" s="8" t="s">
        <v>132</v>
      </c>
      <c r="C10" s="8">
        <v>1</v>
      </c>
      <c r="D10" s="9">
        <v>50000000</v>
      </c>
      <c r="E10" s="8">
        <v>12</v>
      </c>
      <c r="F10" s="10">
        <f t="shared" si="0"/>
        <v>600000000</v>
      </c>
      <c r="H10" s="7">
        <v>4</v>
      </c>
      <c r="I10" s="8" t="s">
        <v>132</v>
      </c>
      <c r="J10" s="10">
        <f t="shared" si="1"/>
        <v>600000000</v>
      </c>
    </row>
    <row r="11" spans="1:10" x14ac:dyDescent="0.45">
      <c r="A11" s="7">
        <v>5</v>
      </c>
      <c r="B11" s="8" t="s">
        <v>133</v>
      </c>
      <c r="C11" s="8"/>
      <c r="D11" s="9">
        <v>1200000</v>
      </c>
      <c r="E11" s="8">
        <v>12</v>
      </c>
      <c r="F11" s="10">
        <f t="shared" si="0"/>
        <v>14400000</v>
      </c>
      <c r="H11" s="7">
        <v>5</v>
      </c>
      <c r="I11" s="8" t="s">
        <v>133</v>
      </c>
      <c r="J11" s="10">
        <f t="shared" si="1"/>
        <v>14400000</v>
      </c>
    </row>
    <row r="12" spans="1:10" x14ac:dyDescent="0.45">
      <c r="A12" s="7">
        <v>6</v>
      </c>
      <c r="B12" s="8" t="s">
        <v>134</v>
      </c>
      <c r="C12" s="8"/>
      <c r="D12" s="83">
        <v>120000000</v>
      </c>
      <c r="E12" s="8">
        <v>12</v>
      </c>
      <c r="F12" s="10">
        <f t="shared" si="0"/>
        <v>1440000000</v>
      </c>
      <c r="H12" s="7">
        <v>6</v>
      </c>
      <c r="I12" s="8" t="s">
        <v>134</v>
      </c>
      <c r="J12" s="10">
        <f t="shared" si="1"/>
        <v>1440000000</v>
      </c>
    </row>
    <row r="13" spans="1:10" x14ac:dyDescent="0.45">
      <c r="A13" s="7">
        <v>7</v>
      </c>
      <c r="B13" s="8"/>
      <c r="C13" s="8"/>
      <c r="D13" s="9"/>
      <c r="E13" s="8"/>
      <c r="F13" s="10"/>
      <c r="H13" s="7">
        <v>7</v>
      </c>
      <c r="I13" s="8" t="s">
        <v>135</v>
      </c>
      <c r="J13" s="10">
        <f>F30</f>
        <v>90000000</v>
      </c>
    </row>
    <row r="14" spans="1:10" x14ac:dyDescent="0.45">
      <c r="A14" s="7">
        <v>8</v>
      </c>
      <c r="B14" s="8"/>
      <c r="C14" s="8"/>
      <c r="D14" s="9"/>
      <c r="E14" s="8"/>
      <c r="F14" s="10"/>
      <c r="H14" s="7">
        <v>8</v>
      </c>
      <c r="I14" s="8" t="s">
        <v>136</v>
      </c>
      <c r="J14" s="10">
        <f>F31</f>
        <v>72000000</v>
      </c>
    </row>
    <row r="15" spans="1:10" x14ac:dyDescent="0.45">
      <c r="A15" s="7">
        <v>9</v>
      </c>
      <c r="B15" s="11"/>
      <c r="C15" s="8"/>
      <c r="D15" s="9"/>
      <c r="E15" s="8"/>
      <c r="F15" s="10"/>
      <c r="H15" s="7">
        <v>9</v>
      </c>
      <c r="I15" s="8" t="s">
        <v>137</v>
      </c>
      <c r="J15" s="10">
        <f>F32</f>
        <v>12500000</v>
      </c>
    </row>
    <row r="16" spans="1:10" x14ac:dyDescent="0.45">
      <c r="A16" s="7">
        <v>10</v>
      </c>
      <c r="B16" s="11"/>
      <c r="C16" s="8"/>
      <c r="D16" s="9"/>
      <c r="E16" s="8"/>
      <c r="F16" s="10"/>
    </row>
    <row r="17" spans="1:6" x14ac:dyDescent="0.45">
      <c r="A17" s="7">
        <v>11</v>
      </c>
      <c r="B17" s="11"/>
      <c r="C17" s="8"/>
      <c r="D17" s="9"/>
      <c r="E17" s="8"/>
      <c r="F17" s="10"/>
    </row>
    <row r="18" spans="1:6" x14ac:dyDescent="0.45">
      <c r="A18" s="7">
        <v>12</v>
      </c>
      <c r="B18" s="11"/>
      <c r="C18" s="8"/>
      <c r="D18" s="9"/>
      <c r="E18" s="8"/>
      <c r="F18" s="10"/>
    </row>
    <row r="19" spans="1:6" x14ac:dyDescent="0.45">
      <c r="A19" s="7">
        <v>13</v>
      </c>
      <c r="B19" s="11"/>
      <c r="C19" s="8"/>
      <c r="D19" s="9"/>
      <c r="E19" s="8"/>
      <c r="F19" s="10"/>
    </row>
    <row r="20" spans="1:6" x14ac:dyDescent="0.45">
      <c r="A20" s="7">
        <v>14</v>
      </c>
      <c r="B20" s="11"/>
      <c r="C20" s="8"/>
      <c r="D20" s="9"/>
      <c r="E20" s="8"/>
      <c r="F20" s="10"/>
    </row>
    <row r="21" spans="1:6" x14ac:dyDescent="0.45">
      <c r="A21" s="7">
        <v>15</v>
      </c>
      <c r="B21" s="11"/>
      <c r="C21" s="8"/>
      <c r="D21" s="9"/>
      <c r="E21" s="8"/>
      <c r="F21" s="10"/>
    </row>
    <row r="22" spans="1:6" x14ac:dyDescent="0.45">
      <c r="A22" s="7">
        <v>16</v>
      </c>
      <c r="B22" s="11"/>
      <c r="C22" s="8"/>
      <c r="D22" s="9"/>
      <c r="E22" s="8"/>
      <c r="F22" s="10"/>
    </row>
    <row r="23" spans="1:6" x14ac:dyDescent="0.45">
      <c r="A23" s="7">
        <v>17</v>
      </c>
      <c r="B23" s="11"/>
      <c r="C23" s="8"/>
      <c r="D23" s="9"/>
      <c r="E23" s="8"/>
      <c r="F23" s="10">
        <f>D23*E23</f>
        <v>0</v>
      </c>
    </row>
    <row r="24" spans="1:6" x14ac:dyDescent="0.45">
      <c r="A24" s="7">
        <v>18</v>
      </c>
      <c r="B24" s="11"/>
      <c r="C24" s="8"/>
      <c r="D24" s="9"/>
      <c r="E24" s="8"/>
      <c r="F24" s="10">
        <f>D24*E24</f>
        <v>0</v>
      </c>
    </row>
    <row r="25" spans="1:6" x14ac:dyDescent="0.45">
      <c r="A25" s="7">
        <v>19</v>
      </c>
      <c r="B25" s="11"/>
      <c r="C25" s="8"/>
      <c r="D25" s="9"/>
      <c r="E25" s="8"/>
      <c r="F25" s="10">
        <f>D25*E25</f>
        <v>0</v>
      </c>
    </row>
    <row r="26" spans="1:6" x14ac:dyDescent="0.45">
      <c r="A26" s="7">
        <v>20</v>
      </c>
      <c r="B26" s="11"/>
      <c r="C26" s="8"/>
      <c r="D26" s="9"/>
      <c r="E26" s="8"/>
      <c r="F26" s="10">
        <f>D26*E26</f>
        <v>0</v>
      </c>
    </row>
    <row r="27" spans="1:6" x14ac:dyDescent="0.45">
      <c r="A27" s="7">
        <v>21</v>
      </c>
      <c r="B27" s="11"/>
      <c r="C27" s="8"/>
      <c r="D27" s="9"/>
      <c r="E27" s="8"/>
      <c r="F27" s="10">
        <f>D27*E27</f>
        <v>0</v>
      </c>
    </row>
    <row r="28" spans="1:6" x14ac:dyDescent="0.45">
      <c r="A28" s="12"/>
      <c r="B28" s="13" t="s">
        <v>90</v>
      </c>
      <c r="C28" s="13"/>
      <c r="D28" s="14"/>
      <c r="E28" s="13"/>
      <c r="F28" s="15">
        <f>SUM(F7:F27)</f>
        <v>2414400000</v>
      </c>
    </row>
    <row r="29" spans="1:6" x14ac:dyDescent="0.45">
      <c r="A29" s="93" t="s">
        <v>102</v>
      </c>
      <c r="B29" s="94"/>
      <c r="C29" s="94"/>
      <c r="D29" s="94"/>
      <c r="E29" s="94"/>
      <c r="F29" s="95"/>
    </row>
    <row r="30" spans="1:6" x14ac:dyDescent="0.45">
      <c r="A30" s="7">
        <v>1</v>
      </c>
      <c r="B30" s="8" t="s">
        <v>135</v>
      </c>
      <c r="C30" s="8">
        <v>3</v>
      </c>
      <c r="D30" s="9">
        <v>2500000</v>
      </c>
      <c r="E30" s="8">
        <v>12</v>
      </c>
      <c r="F30" s="10">
        <f>D30*E30*C30</f>
        <v>90000000</v>
      </c>
    </row>
    <row r="31" spans="1:6" x14ac:dyDescent="0.45">
      <c r="A31" s="7">
        <v>2</v>
      </c>
      <c r="B31" s="8" t="s">
        <v>136</v>
      </c>
      <c r="C31" s="8">
        <v>2</v>
      </c>
      <c r="D31" s="9">
        <v>3000000</v>
      </c>
      <c r="E31" s="8">
        <v>12</v>
      </c>
      <c r="F31" s="10">
        <f>D31*E31*C31</f>
        <v>72000000</v>
      </c>
    </row>
    <row r="32" spans="1:6" x14ac:dyDescent="0.45">
      <c r="A32" s="7">
        <v>3</v>
      </c>
      <c r="B32" s="8" t="s">
        <v>137</v>
      </c>
      <c r="C32" s="8">
        <v>5</v>
      </c>
      <c r="D32" s="9">
        <v>2500000</v>
      </c>
      <c r="E32" s="8">
        <v>1</v>
      </c>
      <c r="F32" s="10">
        <f>D32*E32*C32</f>
        <v>12500000</v>
      </c>
    </row>
    <row r="33" spans="1:7" x14ac:dyDescent="0.45">
      <c r="A33" s="7">
        <v>4</v>
      </c>
      <c r="B33" s="8"/>
      <c r="C33" s="8"/>
      <c r="D33" s="9"/>
      <c r="E33" s="8"/>
      <c r="F33" s="10"/>
    </row>
    <row r="34" spans="1:7" x14ac:dyDescent="0.45">
      <c r="A34" s="7">
        <v>5</v>
      </c>
      <c r="B34" s="8"/>
      <c r="C34" s="8"/>
      <c r="D34" s="9"/>
      <c r="E34" s="8"/>
      <c r="F34" s="10"/>
    </row>
    <row r="35" spans="1:7" x14ac:dyDescent="0.45">
      <c r="A35" s="7">
        <v>6</v>
      </c>
      <c r="B35" s="8"/>
      <c r="C35" s="8"/>
      <c r="D35" s="9"/>
      <c r="E35" s="8"/>
      <c r="F35" s="8"/>
    </row>
    <row r="36" spans="1:7" x14ac:dyDescent="0.45">
      <c r="A36" s="7">
        <v>7</v>
      </c>
      <c r="B36" s="8"/>
      <c r="C36" s="8"/>
      <c r="D36" s="9"/>
      <c r="E36" s="8"/>
      <c r="F36" s="10"/>
    </row>
    <row r="37" spans="1:7" x14ac:dyDescent="0.45">
      <c r="A37" s="7">
        <v>8</v>
      </c>
      <c r="B37" s="8"/>
      <c r="C37" s="8"/>
      <c r="D37" s="9"/>
      <c r="E37" s="8"/>
      <c r="F37" s="10">
        <f t="shared" ref="F37:F39" si="2">D37*E37</f>
        <v>0</v>
      </c>
    </row>
    <row r="38" spans="1:7" x14ac:dyDescent="0.45">
      <c r="A38" s="7">
        <v>9</v>
      </c>
      <c r="B38" s="8"/>
      <c r="C38" s="8"/>
      <c r="D38" s="9"/>
      <c r="E38" s="8"/>
      <c r="F38" s="10">
        <f t="shared" si="2"/>
        <v>0</v>
      </c>
    </row>
    <row r="39" spans="1:7" x14ac:dyDescent="0.45">
      <c r="A39" s="7">
        <v>10</v>
      </c>
      <c r="B39" s="8"/>
      <c r="C39" s="8"/>
      <c r="D39" s="9"/>
      <c r="E39" s="8"/>
      <c r="F39" s="10">
        <f t="shared" si="2"/>
        <v>0</v>
      </c>
    </row>
    <row r="40" spans="1:7" x14ac:dyDescent="0.45">
      <c r="A40" s="7">
        <v>11</v>
      </c>
      <c r="B40" s="8"/>
      <c r="C40" s="8"/>
      <c r="D40" s="9"/>
      <c r="E40" s="8"/>
      <c r="F40" s="8"/>
    </row>
    <row r="41" spans="1:7" x14ac:dyDescent="0.45">
      <c r="A41" s="7">
        <v>12</v>
      </c>
      <c r="B41" s="8"/>
      <c r="C41" s="8"/>
      <c r="D41" s="9"/>
      <c r="E41" s="8"/>
      <c r="F41" s="8"/>
    </row>
    <row r="42" spans="1:7" x14ac:dyDescent="0.45">
      <c r="A42" s="7"/>
      <c r="B42" s="16" t="s">
        <v>91</v>
      </c>
      <c r="C42" s="16"/>
      <c r="D42" s="17"/>
      <c r="E42" s="16"/>
      <c r="F42" s="18">
        <f>SUM(F30:F41)</f>
        <v>174500000</v>
      </c>
    </row>
    <row r="43" spans="1:7" x14ac:dyDescent="0.45">
      <c r="A43" s="90" t="s">
        <v>6</v>
      </c>
      <c r="B43" s="91"/>
      <c r="C43" s="91"/>
      <c r="D43" s="92"/>
      <c r="E43" s="19"/>
      <c r="F43" s="20">
        <f>F42+F28</f>
        <v>2588900000</v>
      </c>
    </row>
    <row r="44" spans="1:7" x14ac:dyDescent="0.45">
      <c r="D44" s="96" t="s">
        <v>104</v>
      </c>
      <c r="E44" s="96"/>
      <c r="F44" s="21">
        <v>0.05</v>
      </c>
    </row>
    <row r="45" spans="1:7" x14ac:dyDescent="0.45">
      <c r="D45" s="97" t="s">
        <v>34</v>
      </c>
      <c r="E45" s="97"/>
      <c r="F45" s="22">
        <f>(F43*5)/100</f>
        <v>129445000</v>
      </c>
    </row>
    <row r="46" spans="1:7" x14ac:dyDescent="0.45">
      <c r="C46" s="6" t="s">
        <v>106</v>
      </c>
      <c r="D46" s="97" t="s">
        <v>105</v>
      </c>
      <c r="E46" s="97"/>
      <c r="F46" s="22">
        <f>F43+F45</f>
        <v>2718345000</v>
      </c>
    </row>
    <row r="47" spans="1:7" x14ac:dyDescent="0.45">
      <c r="D47" s="97" t="s">
        <v>107</v>
      </c>
      <c r="E47" s="97"/>
      <c r="F47" s="1">
        <v>2</v>
      </c>
    </row>
    <row r="48" spans="1:7" x14ac:dyDescent="0.45">
      <c r="D48" s="97" t="s">
        <v>34</v>
      </c>
      <c r="E48" s="97"/>
      <c r="F48" s="22">
        <f>F46*F47</f>
        <v>5436690000</v>
      </c>
      <c r="G48" s="22" t="s">
        <v>108</v>
      </c>
    </row>
    <row r="49" spans="4:8" x14ac:dyDescent="0.45">
      <c r="D49" s="97" t="s">
        <v>138</v>
      </c>
      <c r="E49" s="97"/>
      <c r="F49" s="22">
        <f>F48/5</f>
        <v>1087338000</v>
      </c>
      <c r="G49" s="22">
        <f>F48/100</f>
        <v>54366900</v>
      </c>
      <c r="H49" s="1" t="s">
        <v>109</v>
      </c>
    </row>
  </sheetData>
  <mergeCells count="10">
    <mergeCell ref="D45:E45"/>
    <mergeCell ref="D46:E46"/>
    <mergeCell ref="D47:E47"/>
    <mergeCell ref="D48:E48"/>
    <mergeCell ref="D49:E49"/>
    <mergeCell ref="A3:F3"/>
    <mergeCell ref="A43:D43"/>
    <mergeCell ref="A6:F6"/>
    <mergeCell ref="A29:F29"/>
    <mergeCell ref="D44:E4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"/>
  <sheetViews>
    <sheetView showRuler="0" zoomScale="115" zoomScaleNormal="115" workbookViewId="0">
      <selection activeCell="F14" sqref="F14"/>
    </sheetView>
  </sheetViews>
  <sheetFormatPr defaultColWidth="8.7109375" defaultRowHeight="20.25" x14ac:dyDescent="0.5"/>
  <cols>
    <col min="1" max="1" width="6" style="23" customWidth="1"/>
    <col min="2" max="2" width="26.7109375" style="23" customWidth="1"/>
    <col min="3" max="3" width="10" style="23" customWidth="1"/>
    <col min="4" max="5" width="23.42578125" style="36" customWidth="1"/>
    <col min="6" max="6" width="28.140625" style="23" customWidth="1"/>
    <col min="7" max="7" width="27.42578125" style="23" customWidth="1"/>
    <col min="8" max="16384" width="8.7109375" style="23"/>
  </cols>
  <sheetData>
    <row r="1" spans="1:7" x14ac:dyDescent="0.5">
      <c r="A1" s="89" t="s">
        <v>29</v>
      </c>
      <c r="B1" s="89"/>
      <c r="C1" s="89"/>
      <c r="D1" s="89"/>
      <c r="E1" s="89"/>
      <c r="F1" s="89"/>
      <c r="G1" s="89"/>
    </row>
    <row r="3" spans="1:7" x14ac:dyDescent="0.5">
      <c r="A3" s="24" t="s">
        <v>9</v>
      </c>
      <c r="B3" s="24" t="s">
        <v>30</v>
      </c>
      <c r="C3" s="24" t="s">
        <v>3</v>
      </c>
      <c r="D3" s="25" t="s">
        <v>32</v>
      </c>
      <c r="E3" s="25" t="s">
        <v>97</v>
      </c>
      <c r="F3" s="24" t="s">
        <v>33</v>
      </c>
      <c r="G3" s="24" t="s">
        <v>31</v>
      </c>
    </row>
    <row r="4" spans="1:7" x14ac:dyDescent="0.5">
      <c r="A4" s="26">
        <v>1</v>
      </c>
      <c r="B4" s="27" t="s">
        <v>96</v>
      </c>
      <c r="C4" s="27">
        <v>3</v>
      </c>
      <c r="D4" s="28">
        <v>5000000</v>
      </c>
      <c r="E4" s="28">
        <f t="shared" ref="E4:E10" si="0">D4*C4</f>
        <v>15000000</v>
      </c>
      <c r="F4" s="29">
        <f t="shared" ref="F4:F10" si="1">12*E4</f>
        <v>180000000</v>
      </c>
      <c r="G4" s="27"/>
    </row>
    <row r="5" spans="1:7" x14ac:dyDescent="0.5">
      <c r="A5" s="26">
        <v>2</v>
      </c>
      <c r="B5" s="27" t="s">
        <v>110</v>
      </c>
      <c r="C5" s="27">
        <v>1</v>
      </c>
      <c r="D5" s="28">
        <v>1500000</v>
      </c>
      <c r="E5" s="28">
        <f t="shared" si="0"/>
        <v>1500000</v>
      </c>
      <c r="F5" s="29">
        <f t="shared" si="1"/>
        <v>18000000</v>
      </c>
      <c r="G5" s="27"/>
    </row>
    <row r="6" spans="1:7" x14ac:dyDescent="0.5">
      <c r="A6" s="26">
        <v>3</v>
      </c>
      <c r="B6" s="27" t="s">
        <v>111</v>
      </c>
      <c r="C6" s="27">
        <v>2</v>
      </c>
      <c r="D6" s="28">
        <v>720000</v>
      </c>
      <c r="E6" s="28">
        <f t="shared" si="0"/>
        <v>1440000</v>
      </c>
      <c r="F6" s="29">
        <f t="shared" si="1"/>
        <v>17280000</v>
      </c>
      <c r="G6" s="27"/>
    </row>
    <row r="7" spans="1:7" x14ac:dyDescent="0.5">
      <c r="A7" s="26">
        <v>4</v>
      </c>
      <c r="B7" s="27" t="s">
        <v>112</v>
      </c>
      <c r="C7" s="27">
        <v>2</v>
      </c>
      <c r="D7" s="28">
        <v>720000</v>
      </c>
      <c r="E7" s="28">
        <f t="shared" si="0"/>
        <v>1440000</v>
      </c>
      <c r="F7" s="29">
        <f t="shared" si="1"/>
        <v>17280000</v>
      </c>
      <c r="G7" s="27"/>
    </row>
    <row r="8" spans="1:7" x14ac:dyDescent="0.5">
      <c r="A8" s="30">
        <v>5</v>
      </c>
      <c r="B8" s="31" t="s">
        <v>113</v>
      </c>
      <c r="C8" s="31"/>
      <c r="D8" s="32">
        <v>0</v>
      </c>
      <c r="E8" s="32">
        <f t="shared" si="0"/>
        <v>0</v>
      </c>
      <c r="F8" s="32">
        <f t="shared" si="1"/>
        <v>0</v>
      </c>
      <c r="G8" s="31" t="s">
        <v>116</v>
      </c>
    </row>
    <row r="9" spans="1:7" x14ac:dyDescent="0.5">
      <c r="A9" s="26">
        <v>6</v>
      </c>
      <c r="B9" s="27" t="s">
        <v>114</v>
      </c>
      <c r="C9" s="27">
        <v>2</v>
      </c>
      <c r="D9" s="28">
        <v>960000</v>
      </c>
      <c r="E9" s="28">
        <f t="shared" si="0"/>
        <v>1920000</v>
      </c>
      <c r="F9" s="28">
        <f t="shared" si="1"/>
        <v>23040000</v>
      </c>
      <c r="G9" s="27"/>
    </row>
    <row r="10" spans="1:7" x14ac:dyDescent="0.5">
      <c r="A10" s="26">
        <v>7</v>
      </c>
      <c r="B10" s="27" t="s">
        <v>115</v>
      </c>
      <c r="C10" s="27">
        <v>2</v>
      </c>
      <c r="D10" s="28">
        <v>1200000</v>
      </c>
      <c r="E10" s="28">
        <f t="shared" si="0"/>
        <v>2400000</v>
      </c>
      <c r="F10" s="28">
        <f t="shared" si="1"/>
        <v>28800000</v>
      </c>
      <c r="G10" s="27"/>
    </row>
    <row r="11" spans="1:7" x14ac:dyDescent="0.5">
      <c r="A11" s="26">
        <v>8</v>
      </c>
      <c r="B11" s="27"/>
      <c r="C11" s="27"/>
      <c r="D11" s="28"/>
      <c r="E11" s="28"/>
      <c r="F11" s="27"/>
      <c r="G11" s="27"/>
    </row>
    <row r="12" spans="1:7" x14ac:dyDescent="0.5">
      <c r="A12" s="26">
        <v>9</v>
      </c>
      <c r="B12" s="27"/>
      <c r="C12" s="27"/>
      <c r="D12" s="28"/>
      <c r="E12" s="28"/>
      <c r="F12" s="27"/>
      <c r="G12" s="27"/>
    </row>
    <row r="13" spans="1:7" x14ac:dyDescent="0.5">
      <c r="A13" s="26">
        <v>10</v>
      </c>
      <c r="B13" s="27"/>
      <c r="C13" s="27"/>
      <c r="D13" s="28"/>
      <c r="E13" s="28"/>
      <c r="F13" s="27"/>
      <c r="G13" s="27"/>
    </row>
    <row r="14" spans="1:7" ht="26.25" x14ac:dyDescent="0.65">
      <c r="A14" s="98" t="s">
        <v>34</v>
      </c>
      <c r="B14" s="98"/>
      <c r="C14" s="33"/>
      <c r="D14" s="34">
        <f>SUM(D4:D13)</f>
        <v>10100000</v>
      </c>
      <c r="E14" s="34">
        <f>E4</f>
        <v>15000000</v>
      </c>
      <c r="F14" s="35">
        <f>SUM(F4:F13)</f>
        <v>284400000</v>
      </c>
      <c r="G14" s="33"/>
    </row>
    <row r="17" spans="1:7" x14ac:dyDescent="0.5">
      <c r="A17" s="99" t="s">
        <v>127</v>
      </c>
      <c r="B17" s="100"/>
      <c r="C17" s="100"/>
      <c r="D17" s="100"/>
      <c r="E17" s="100"/>
      <c r="F17" s="100"/>
      <c r="G17" s="100"/>
    </row>
    <row r="18" spans="1:7" ht="142.15" customHeight="1" x14ac:dyDescent="0.5">
      <c r="A18" s="100"/>
      <c r="B18" s="100"/>
      <c r="C18" s="100"/>
      <c r="D18" s="100"/>
      <c r="E18" s="100"/>
      <c r="F18" s="100"/>
      <c r="G18" s="100"/>
    </row>
  </sheetData>
  <mergeCells count="3">
    <mergeCell ref="A1:G1"/>
    <mergeCell ref="A14:B14"/>
    <mergeCell ref="A17:G18"/>
  </mergeCells>
  <phoneticPr fontId="4" type="noConversion"/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2"/>
  <sheetViews>
    <sheetView showRuler="0" topLeftCell="A18" zoomScale="90" workbookViewId="0">
      <selection activeCell="E22" sqref="E22"/>
    </sheetView>
  </sheetViews>
  <sheetFormatPr defaultColWidth="8.7109375" defaultRowHeight="20.25" x14ac:dyDescent="0.5"/>
  <cols>
    <col min="1" max="1" width="5.42578125" style="23" customWidth="1"/>
    <col min="2" max="2" width="30.140625" style="23" customWidth="1"/>
    <col min="3" max="3" width="24.7109375" style="23" customWidth="1"/>
    <col min="4" max="4" width="24.7109375" style="36" customWidth="1"/>
    <col min="5" max="5" width="24.28515625" style="36" customWidth="1"/>
    <col min="6" max="6" width="22.7109375" style="23" customWidth="1"/>
    <col min="7" max="16384" width="8.7109375" style="23"/>
  </cols>
  <sheetData>
    <row r="1" spans="1:6" ht="26.25" x14ac:dyDescent="0.65">
      <c r="A1" s="102" t="s">
        <v>7</v>
      </c>
      <c r="B1" s="102"/>
      <c r="C1" s="102"/>
      <c r="D1" s="102"/>
      <c r="E1" s="102"/>
      <c r="F1" s="102"/>
    </row>
    <row r="3" spans="1:6" s="76" customFormat="1" x14ac:dyDescent="0.5">
      <c r="A3" s="24" t="s">
        <v>9</v>
      </c>
      <c r="B3" s="24" t="s">
        <v>1</v>
      </c>
      <c r="C3" s="24" t="s">
        <v>13</v>
      </c>
      <c r="D3" s="25" t="s">
        <v>11</v>
      </c>
      <c r="E3" s="25" t="s">
        <v>12</v>
      </c>
      <c r="F3" s="24" t="s">
        <v>14</v>
      </c>
    </row>
    <row r="4" spans="1:6" s="76" customFormat="1" x14ac:dyDescent="0.5">
      <c r="A4" s="105" t="s">
        <v>8</v>
      </c>
      <c r="B4" s="106"/>
      <c r="C4" s="106"/>
      <c r="D4" s="106"/>
      <c r="E4" s="106"/>
      <c r="F4" s="107"/>
    </row>
    <row r="5" spans="1:6" x14ac:dyDescent="0.5">
      <c r="A5" s="26">
        <v>1</v>
      </c>
      <c r="B5" s="27" t="s">
        <v>15</v>
      </c>
      <c r="C5" s="29">
        <f>D5/16</f>
        <v>2515000</v>
      </c>
      <c r="D5" s="28">
        <f>E5/12</f>
        <v>40240000</v>
      </c>
      <c r="E5" s="28">
        <f>cost!F28/5</f>
        <v>482880000</v>
      </c>
      <c r="F5" s="27" t="s">
        <v>84</v>
      </c>
    </row>
    <row r="6" spans="1:6" x14ac:dyDescent="0.5">
      <c r="A6" s="26">
        <v>2</v>
      </c>
      <c r="B6" s="27"/>
      <c r="C6" s="27"/>
      <c r="D6" s="28"/>
      <c r="E6" s="28">
        <f>12*D6</f>
        <v>0</v>
      </c>
      <c r="F6" s="27"/>
    </row>
    <row r="7" spans="1:6" x14ac:dyDescent="0.5">
      <c r="A7" s="26">
        <v>3</v>
      </c>
      <c r="B7" s="27" t="s">
        <v>16</v>
      </c>
      <c r="C7" s="27"/>
      <c r="D7" s="28">
        <f>'staff salary'!E14</f>
        <v>15000000</v>
      </c>
      <c r="E7" s="28">
        <f>'staff salary'!F14</f>
        <v>284400000</v>
      </c>
      <c r="F7" s="27"/>
    </row>
    <row r="8" spans="1:6" x14ac:dyDescent="0.5">
      <c r="A8" s="26">
        <v>4</v>
      </c>
      <c r="B8" s="27" t="s">
        <v>17</v>
      </c>
      <c r="C8" s="27"/>
      <c r="D8" s="28">
        <v>600000</v>
      </c>
      <c r="E8" s="28">
        <f>D8*12</f>
        <v>7200000</v>
      </c>
      <c r="F8" s="27"/>
    </row>
    <row r="9" spans="1:6" x14ac:dyDescent="0.5">
      <c r="A9" s="26">
        <v>5</v>
      </c>
      <c r="B9" s="27" t="s">
        <v>18</v>
      </c>
      <c r="C9" s="27"/>
      <c r="D9" s="28">
        <v>120000</v>
      </c>
      <c r="E9" s="28">
        <f>D9*12</f>
        <v>1440000</v>
      </c>
      <c r="F9" s="27"/>
    </row>
    <row r="10" spans="1:6" x14ac:dyDescent="0.5">
      <c r="A10" s="26">
        <v>6</v>
      </c>
      <c r="B10" s="27" t="s">
        <v>19</v>
      </c>
      <c r="C10" s="27"/>
      <c r="D10" s="28">
        <v>100000</v>
      </c>
      <c r="E10" s="28">
        <f>D10*12</f>
        <v>1200000</v>
      </c>
      <c r="F10" s="27"/>
    </row>
    <row r="11" spans="1:6" x14ac:dyDescent="0.5">
      <c r="A11" s="26">
        <v>7</v>
      </c>
      <c r="B11" s="27" t="s">
        <v>20</v>
      </c>
      <c r="C11" s="27"/>
      <c r="D11" s="28">
        <v>200000</v>
      </c>
      <c r="E11" s="28">
        <f>D11*12</f>
        <v>2400000</v>
      </c>
      <c r="F11" s="27"/>
    </row>
    <row r="12" spans="1:6" x14ac:dyDescent="0.5">
      <c r="A12" s="26">
        <v>8</v>
      </c>
      <c r="B12" s="27" t="s">
        <v>61</v>
      </c>
      <c r="C12" s="27"/>
      <c r="D12" s="32" t="s">
        <v>125</v>
      </c>
      <c r="E12" s="32">
        <f>AVERAGE(E5:E11)</f>
        <v>111360000</v>
      </c>
      <c r="F12" s="27"/>
    </row>
    <row r="13" spans="1:6" x14ac:dyDescent="0.5">
      <c r="A13" s="101" t="s">
        <v>26</v>
      </c>
      <c r="B13" s="101"/>
      <c r="C13" s="77"/>
      <c r="D13" s="78">
        <f>SUM(D5:D12)</f>
        <v>56260000</v>
      </c>
      <c r="E13" s="78">
        <f>SUM(E5:E12)</f>
        <v>890880000</v>
      </c>
      <c r="F13" s="77"/>
    </row>
    <row r="14" spans="1:6" ht="27" customHeight="1" x14ac:dyDescent="0.5">
      <c r="A14" s="105" t="s">
        <v>21</v>
      </c>
      <c r="B14" s="106"/>
      <c r="C14" s="106"/>
      <c r="D14" s="106"/>
      <c r="E14" s="106"/>
      <c r="F14" s="107"/>
    </row>
    <row r="15" spans="1:6" ht="24" customHeight="1" x14ac:dyDescent="0.5">
      <c r="A15" s="26">
        <v>1</v>
      </c>
      <c r="B15" s="27" t="s">
        <v>22</v>
      </c>
      <c r="C15" s="27"/>
      <c r="D15" s="9">
        <v>400000</v>
      </c>
      <c r="E15" s="28">
        <f>D15*12</f>
        <v>4800000</v>
      </c>
      <c r="F15" s="27"/>
    </row>
    <row r="16" spans="1:6" ht="25.9" customHeight="1" x14ac:dyDescent="0.5">
      <c r="A16" s="26">
        <v>2</v>
      </c>
      <c r="B16" s="27" t="s">
        <v>23</v>
      </c>
      <c r="C16" s="27"/>
      <c r="D16" s="28">
        <v>100000</v>
      </c>
      <c r="E16" s="28">
        <f>D16*12</f>
        <v>1200000</v>
      </c>
      <c r="F16" s="27"/>
    </row>
    <row r="17" spans="1:6" ht="33" customHeight="1" x14ac:dyDescent="0.5">
      <c r="A17" s="26">
        <v>3</v>
      </c>
      <c r="B17" s="27" t="s">
        <v>24</v>
      </c>
      <c r="C17" s="27"/>
      <c r="D17" s="28">
        <v>300000</v>
      </c>
      <c r="E17" s="28">
        <f>D17*12</f>
        <v>3600000</v>
      </c>
      <c r="F17" s="27"/>
    </row>
    <row r="18" spans="1:6" x14ac:dyDescent="0.5">
      <c r="A18" s="26">
        <v>4</v>
      </c>
      <c r="B18" s="27"/>
      <c r="C18" s="27"/>
      <c r="D18" s="28"/>
      <c r="E18" s="27"/>
      <c r="F18" s="29">
        <f>D18*E18</f>
        <v>0</v>
      </c>
    </row>
    <row r="19" spans="1:6" ht="25.9" customHeight="1" x14ac:dyDescent="0.5">
      <c r="A19" s="26">
        <v>5</v>
      </c>
      <c r="B19" s="27"/>
      <c r="C19" s="27"/>
      <c r="D19" s="28"/>
      <c r="E19" s="28">
        <f>D19*12</f>
        <v>0</v>
      </c>
      <c r="F19" s="27"/>
    </row>
    <row r="20" spans="1:6" ht="25.9" customHeight="1" x14ac:dyDescent="0.5">
      <c r="A20" s="26">
        <v>6</v>
      </c>
      <c r="B20" s="27" t="s">
        <v>25</v>
      </c>
      <c r="C20" s="27"/>
      <c r="D20" s="28">
        <v>3000000</v>
      </c>
      <c r="E20" s="28">
        <f>D20*12</f>
        <v>36000000</v>
      </c>
      <c r="F20" s="30" t="s">
        <v>125</v>
      </c>
    </row>
    <row r="21" spans="1:6" x14ac:dyDescent="0.5">
      <c r="A21" s="101" t="s">
        <v>27</v>
      </c>
      <c r="B21" s="101"/>
      <c r="C21" s="77"/>
      <c r="D21" s="78">
        <f>SUM(D15:D20)</f>
        <v>3800000</v>
      </c>
      <c r="E21" s="78">
        <f>SUM(E15:E20)</f>
        <v>45600000</v>
      </c>
      <c r="F21" s="79">
        <f>E21/4</f>
        <v>11400000</v>
      </c>
    </row>
    <row r="22" spans="1:6" s="71" customFormat="1" ht="31.5" customHeight="1" x14ac:dyDescent="0.65">
      <c r="A22" s="103" t="s">
        <v>28</v>
      </c>
      <c r="B22" s="104"/>
      <c r="C22" s="80">
        <f>C13+C21</f>
        <v>0</v>
      </c>
      <c r="D22" s="81">
        <f>D13+D21</f>
        <v>60060000</v>
      </c>
      <c r="E22" s="81">
        <f>E13+E21</f>
        <v>936480000</v>
      </c>
      <c r="F22" s="80"/>
    </row>
  </sheetData>
  <mergeCells count="6">
    <mergeCell ref="A13:B13"/>
    <mergeCell ref="A21:B21"/>
    <mergeCell ref="A1:F1"/>
    <mergeCell ref="A22:B22"/>
    <mergeCell ref="A4:F4"/>
    <mergeCell ref="A14:F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1"/>
  <sheetViews>
    <sheetView showRuler="0" zoomScale="70" zoomScaleNormal="70" workbookViewId="0">
      <selection activeCell="X14" sqref="X14"/>
    </sheetView>
  </sheetViews>
  <sheetFormatPr defaultColWidth="8.7109375" defaultRowHeight="26.25" x14ac:dyDescent="0.25"/>
  <cols>
    <col min="1" max="1" width="17.7109375" style="84" customWidth="1"/>
    <col min="2" max="2" width="21.28515625" style="84" customWidth="1"/>
    <col min="3" max="3" width="14.7109375" style="84" customWidth="1"/>
    <col min="4" max="4" width="30.140625" style="84" customWidth="1"/>
    <col min="5" max="5" width="19" style="85" customWidth="1"/>
    <col min="6" max="6" width="18.42578125" style="85" customWidth="1"/>
    <col min="7" max="7" width="23.85546875" style="85" customWidth="1"/>
    <col min="8" max="15" width="18.42578125" style="85" customWidth="1"/>
    <col min="16" max="16" width="53.5703125" style="85" customWidth="1"/>
    <col min="17" max="17" width="18.42578125" style="84" customWidth="1"/>
    <col min="18" max="18" width="8.7109375" style="84"/>
    <col min="19" max="19" width="18" style="84" bestFit="1" customWidth="1"/>
    <col min="20" max="20" width="8.7109375" style="84"/>
    <col min="21" max="21" width="21.42578125" style="84" customWidth="1"/>
    <col min="22" max="22" width="29.140625" style="84" customWidth="1"/>
    <col min="23" max="16384" width="8.7109375" style="84"/>
  </cols>
  <sheetData>
    <row r="1" spans="1:22" x14ac:dyDescent="0.25">
      <c r="A1" s="114" t="s">
        <v>39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</row>
    <row r="2" spans="1:22" x14ac:dyDescent="0.25">
      <c r="A2" s="115" t="s">
        <v>36</v>
      </c>
      <c r="B2" s="115"/>
      <c r="C2" s="115"/>
      <c r="D2" s="115"/>
      <c r="E2" s="115"/>
      <c r="F2" s="115"/>
      <c r="G2" s="115"/>
      <c r="H2" s="115"/>
      <c r="I2" s="115"/>
    </row>
    <row r="3" spans="1:22" s="86" customFormat="1" ht="31.15" customHeight="1" x14ac:dyDescent="0.25">
      <c r="A3" s="69" t="s">
        <v>35</v>
      </c>
      <c r="B3" s="116"/>
      <c r="C3" s="117"/>
      <c r="D3" s="70">
        <v>1</v>
      </c>
      <c r="E3" s="70">
        <v>2</v>
      </c>
      <c r="F3" s="70">
        <v>3</v>
      </c>
      <c r="G3" s="70">
        <v>4</v>
      </c>
      <c r="H3" s="70">
        <v>5</v>
      </c>
      <c r="I3" s="70">
        <v>6</v>
      </c>
      <c r="J3" s="70">
        <v>7</v>
      </c>
      <c r="K3" s="70">
        <v>8</v>
      </c>
      <c r="L3" s="70">
        <v>9</v>
      </c>
      <c r="M3" s="70">
        <v>10</v>
      </c>
      <c r="N3" s="70">
        <v>11</v>
      </c>
      <c r="O3" s="70">
        <v>12</v>
      </c>
      <c r="P3" s="69" t="s">
        <v>38</v>
      </c>
    </row>
    <row r="4" spans="1:22" ht="46.9" customHeight="1" x14ac:dyDescent="0.25">
      <c r="A4" s="108" t="s">
        <v>139</v>
      </c>
      <c r="B4" s="110" t="s">
        <v>37</v>
      </c>
      <c r="C4" s="111"/>
      <c r="D4" s="72">
        <v>15000</v>
      </c>
      <c r="E4" s="72">
        <v>15000</v>
      </c>
      <c r="F4" s="72">
        <v>15000</v>
      </c>
      <c r="G4" s="72">
        <v>15000</v>
      </c>
      <c r="H4" s="72">
        <v>15000</v>
      </c>
      <c r="I4" s="72">
        <v>15000</v>
      </c>
      <c r="J4" s="72">
        <v>15000</v>
      </c>
      <c r="K4" s="72">
        <v>15000</v>
      </c>
      <c r="L4" s="72">
        <v>15000</v>
      </c>
      <c r="M4" s="72">
        <v>15000</v>
      </c>
      <c r="N4" s="72">
        <v>15000</v>
      </c>
      <c r="O4" s="72">
        <v>15000</v>
      </c>
      <c r="P4" s="73">
        <f>SUM(D4:O4)</f>
        <v>180000</v>
      </c>
    </row>
    <row r="5" spans="1:22" ht="36" customHeight="1" x14ac:dyDescent="0.25">
      <c r="A5" s="109"/>
      <c r="B5" s="110" t="s">
        <v>3</v>
      </c>
      <c r="C5" s="111"/>
      <c r="D5" s="72">
        <v>6000</v>
      </c>
      <c r="E5" s="72">
        <v>6000</v>
      </c>
      <c r="F5" s="72">
        <v>6000</v>
      </c>
      <c r="G5" s="72">
        <v>6000</v>
      </c>
      <c r="H5" s="72">
        <v>6000</v>
      </c>
      <c r="I5" s="72">
        <v>6000</v>
      </c>
      <c r="J5" s="72">
        <v>6000</v>
      </c>
      <c r="K5" s="72">
        <v>6000</v>
      </c>
      <c r="L5" s="72">
        <v>6000</v>
      </c>
      <c r="M5" s="72">
        <v>6000</v>
      </c>
      <c r="N5" s="72">
        <v>6000</v>
      </c>
      <c r="O5" s="72">
        <v>6000</v>
      </c>
      <c r="P5" s="73">
        <f t="shared" ref="P5:P11" si="0">SUM(D5:O5)</f>
        <v>72000</v>
      </c>
    </row>
    <row r="6" spans="1:22" x14ac:dyDescent="0.45">
      <c r="A6" s="109"/>
      <c r="B6" s="112" t="s">
        <v>41</v>
      </c>
      <c r="C6" s="113"/>
      <c r="D6" s="87">
        <f>D4*D5</f>
        <v>90000000</v>
      </c>
      <c r="E6" s="87">
        <f t="shared" ref="E6:O6" si="1">E4*E5</f>
        <v>90000000</v>
      </c>
      <c r="F6" s="87">
        <f t="shared" si="1"/>
        <v>90000000</v>
      </c>
      <c r="G6" s="87">
        <f t="shared" si="1"/>
        <v>90000000</v>
      </c>
      <c r="H6" s="87">
        <f t="shared" si="1"/>
        <v>90000000</v>
      </c>
      <c r="I6" s="87">
        <f t="shared" si="1"/>
        <v>90000000</v>
      </c>
      <c r="J6" s="87">
        <f t="shared" si="1"/>
        <v>90000000</v>
      </c>
      <c r="K6" s="87">
        <f t="shared" si="1"/>
        <v>90000000</v>
      </c>
      <c r="L6" s="87">
        <f t="shared" si="1"/>
        <v>90000000</v>
      </c>
      <c r="M6" s="87">
        <f t="shared" si="1"/>
        <v>90000000</v>
      </c>
      <c r="N6" s="87">
        <f t="shared" si="1"/>
        <v>90000000</v>
      </c>
      <c r="O6" s="87">
        <f t="shared" si="1"/>
        <v>90000000</v>
      </c>
      <c r="P6" s="88">
        <f>SUM(D6:O6)</f>
        <v>1080000000</v>
      </c>
      <c r="T6" s="7">
        <v>1</v>
      </c>
      <c r="U6" s="8" t="s">
        <v>143</v>
      </c>
      <c r="V6" s="10">
        <v>15000</v>
      </c>
    </row>
    <row r="7" spans="1:22" ht="28.9" customHeight="1" x14ac:dyDescent="0.45">
      <c r="A7" s="108" t="s">
        <v>140</v>
      </c>
      <c r="B7" s="110" t="s">
        <v>37</v>
      </c>
      <c r="C7" s="111"/>
      <c r="D7" s="72">
        <v>18000</v>
      </c>
      <c r="E7" s="72">
        <v>18000</v>
      </c>
      <c r="F7" s="72">
        <v>18000</v>
      </c>
      <c r="G7" s="72">
        <v>18000</v>
      </c>
      <c r="H7" s="72">
        <v>18000</v>
      </c>
      <c r="I7" s="72">
        <v>18000</v>
      </c>
      <c r="J7" s="72">
        <v>18000</v>
      </c>
      <c r="K7" s="72">
        <v>18000</v>
      </c>
      <c r="L7" s="72">
        <v>18000</v>
      </c>
      <c r="M7" s="72">
        <v>18000</v>
      </c>
      <c r="N7" s="72">
        <v>18000</v>
      </c>
      <c r="O7" s="72">
        <v>18000</v>
      </c>
      <c r="P7" s="73">
        <f t="shared" si="0"/>
        <v>216000</v>
      </c>
      <c r="T7" s="7">
        <v>2</v>
      </c>
      <c r="U7" s="8" t="s">
        <v>144</v>
      </c>
      <c r="V7" s="10">
        <v>18000</v>
      </c>
    </row>
    <row r="8" spans="1:22" ht="24" customHeight="1" x14ac:dyDescent="0.45">
      <c r="A8" s="109"/>
      <c r="B8" s="110" t="s">
        <v>3</v>
      </c>
      <c r="C8" s="111"/>
      <c r="D8" s="72">
        <v>7000</v>
      </c>
      <c r="E8" s="72">
        <v>7000</v>
      </c>
      <c r="F8" s="72">
        <v>7000</v>
      </c>
      <c r="G8" s="72">
        <v>7000</v>
      </c>
      <c r="H8" s="72">
        <v>7000</v>
      </c>
      <c r="I8" s="72">
        <v>7000</v>
      </c>
      <c r="J8" s="72">
        <v>7000</v>
      </c>
      <c r="K8" s="72">
        <v>7000</v>
      </c>
      <c r="L8" s="72">
        <v>7000</v>
      </c>
      <c r="M8" s="72">
        <v>7000</v>
      </c>
      <c r="N8" s="72">
        <v>7000</v>
      </c>
      <c r="O8" s="72">
        <v>7000</v>
      </c>
      <c r="P8" s="73">
        <f t="shared" si="0"/>
        <v>84000</v>
      </c>
      <c r="T8" s="7">
        <v>3</v>
      </c>
      <c r="U8" s="8" t="s">
        <v>145</v>
      </c>
      <c r="V8" s="10">
        <v>280000</v>
      </c>
    </row>
    <row r="9" spans="1:22" x14ac:dyDescent="0.45">
      <c r="A9" s="109"/>
      <c r="B9" s="112" t="s">
        <v>98</v>
      </c>
      <c r="C9" s="113"/>
      <c r="D9" s="87">
        <f>D7*D8</f>
        <v>126000000</v>
      </c>
      <c r="E9" s="87">
        <f t="shared" ref="E9:O9" si="2">E7*E8</f>
        <v>126000000</v>
      </c>
      <c r="F9" s="87">
        <f t="shared" si="2"/>
        <v>126000000</v>
      </c>
      <c r="G9" s="87">
        <f t="shared" si="2"/>
        <v>126000000</v>
      </c>
      <c r="H9" s="87">
        <f t="shared" si="2"/>
        <v>126000000</v>
      </c>
      <c r="I9" s="87">
        <f t="shared" si="2"/>
        <v>126000000</v>
      </c>
      <c r="J9" s="87">
        <f t="shared" si="2"/>
        <v>126000000</v>
      </c>
      <c r="K9" s="87">
        <f t="shared" si="2"/>
        <v>126000000</v>
      </c>
      <c r="L9" s="87">
        <f t="shared" si="2"/>
        <v>126000000</v>
      </c>
      <c r="M9" s="87">
        <f t="shared" si="2"/>
        <v>126000000</v>
      </c>
      <c r="N9" s="87">
        <f t="shared" si="2"/>
        <v>126000000</v>
      </c>
      <c r="O9" s="87">
        <f t="shared" si="2"/>
        <v>126000000</v>
      </c>
      <c r="P9" s="88">
        <f>SUM(D9:O9)</f>
        <v>1512000000</v>
      </c>
      <c r="T9" s="7">
        <v>4</v>
      </c>
      <c r="U9" s="8" t="s">
        <v>146</v>
      </c>
      <c r="V9" s="10">
        <v>6000</v>
      </c>
    </row>
    <row r="10" spans="1:22" ht="37.9" customHeight="1" x14ac:dyDescent="0.25">
      <c r="A10" s="108" t="s">
        <v>141</v>
      </c>
      <c r="B10" s="110" t="s">
        <v>37</v>
      </c>
      <c r="C10" s="111"/>
      <c r="D10" s="72">
        <v>280000</v>
      </c>
      <c r="E10" s="72">
        <v>280000</v>
      </c>
      <c r="F10" s="72">
        <v>280000</v>
      </c>
      <c r="G10" s="72">
        <v>280000</v>
      </c>
      <c r="H10" s="72">
        <v>280000</v>
      </c>
      <c r="I10" s="72">
        <v>280000</v>
      </c>
      <c r="J10" s="72">
        <v>280000</v>
      </c>
      <c r="K10" s="72">
        <v>280000</v>
      </c>
      <c r="L10" s="72">
        <v>280000</v>
      </c>
      <c r="M10" s="72">
        <v>280000</v>
      </c>
      <c r="N10" s="72">
        <v>280000</v>
      </c>
      <c r="O10" s="72">
        <v>280000</v>
      </c>
      <c r="P10" s="73">
        <f t="shared" si="0"/>
        <v>3360000</v>
      </c>
    </row>
    <row r="11" spans="1:22" ht="33" customHeight="1" x14ac:dyDescent="0.25">
      <c r="A11" s="109"/>
      <c r="B11" s="110" t="s">
        <v>3</v>
      </c>
      <c r="C11" s="111"/>
      <c r="D11" s="82">
        <v>150</v>
      </c>
      <c r="E11" s="82">
        <v>150</v>
      </c>
      <c r="F11" s="82">
        <v>150</v>
      </c>
      <c r="G11" s="82">
        <v>150</v>
      </c>
      <c r="H11" s="82">
        <v>150</v>
      </c>
      <c r="I11" s="82">
        <v>150</v>
      </c>
      <c r="J11" s="82">
        <v>150</v>
      </c>
      <c r="K11" s="82">
        <v>150</v>
      </c>
      <c r="L11" s="82">
        <v>150</v>
      </c>
      <c r="M11" s="82">
        <v>150</v>
      </c>
      <c r="N11" s="82">
        <v>150</v>
      </c>
      <c r="O11" s="82">
        <v>150</v>
      </c>
      <c r="P11" s="73">
        <f t="shared" si="0"/>
        <v>1800</v>
      </c>
    </row>
    <row r="12" spans="1:22" x14ac:dyDescent="0.25">
      <c r="A12" s="109"/>
      <c r="B12" s="112" t="s">
        <v>42</v>
      </c>
      <c r="C12" s="113"/>
      <c r="D12" s="87">
        <f>D10*D11</f>
        <v>42000000</v>
      </c>
      <c r="E12" s="87">
        <f t="shared" ref="E12:O12" si="3">E10*E11</f>
        <v>42000000</v>
      </c>
      <c r="F12" s="87">
        <f t="shared" si="3"/>
        <v>42000000</v>
      </c>
      <c r="G12" s="87">
        <f t="shared" si="3"/>
        <v>42000000</v>
      </c>
      <c r="H12" s="87">
        <f t="shared" si="3"/>
        <v>42000000</v>
      </c>
      <c r="I12" s="87">
        <f t="shared" si="3"/>
        <v>42000000</v>
      </c>
      <c r="J12" s="87">
        <f t="shared" si="3"/>
        <v>42000000</v>
      </c>
      <c r="K12" s="87">
        <f t="shared" si="3"/>
        <v>42000000</v>
      </c>
      <c r="L12" s="87">
        <f t="shared" si="3"/>
        <v>42000000</v>
      </c>
      <c r="M12" s="87">
        <f t="shared" si="3"/>
        <v>42000000</v>
      </c>
      <c r="N12" s="87">
        <f t="shared" si="3"/>
        <v>42000000</v>
      </c>
      <c r="O12" s="87">
        <f t="shared" si="3"/>
        <v>42000000</v>
      </c>
      <c r="P12" s="88">
        <f>SUM(D12:O12)</f>
        <v>504000000</v>
      </c>
    </row>
    <row r="13" spans="1:22" ht="25.15" customHeight="1" x14ac:dyDescent="0.25">
      <c r="A13" s="108" t="s">
        <v>142</v>
      </c>
      <c r="B13" s="110" t="s">
        <v>37</v>
      </c>
      <c r="C13" s="111"/>
      <c r="D13" s="72">
        <v>6000</v>
      </c>
      <c r="E13" s="72">
        <v>6000</v>
      </c>
      <c r="F13" s="72">
        <v>6000</v>
      </c>
      <c r="G13" s="72">
        <v>6000</v>
      </c>
      <c r="H13" s="72">
        <v>6000</v>
      </c>
      <c r="I13" s="72">
        <v>6000</v>
      </c>
      <c r="J13" s="72">
        <v>6000</v>
      </c>
      <c r="K13" s="72">
        <v>6000</v>
      </c>
      <c r="L13" s="72">
        <v>6000</v>
      </c>
      <c r="M13" s="72">
        <v>6000</v>
      </c>
      <c r="N13" s="72">
        <v>6000</v>
      </c>
      <c r="O13" s="72">
        <v>6000</v>
      </c>
      <c r="P13" s="73">
        <f t="shared" ref="P13:P14" si="4">SUM(D13:O13)</f>
        <v>72000</v>
      </c>
    </row>
    <row r="14" spans="1:22" x14ac:dyDescent="0.25">
      <c r="A14" s="109"/>
      <c r="B14" s="110" t="s">
        <v>3</v>
      </c>
      <c r="C14" s="111"/>
      <c r="D14" s="82">
        <v>600</v>
      </c>
      <c r="E14" s="82">
        <v>600</v>
      </c>
      <c r="F14" s="82">
        <v>600</v>
      </c>
      <c r="G14" s="82">
        <v>600</v>
      </c>
      <c r="H14" s="82">
        <v>600</v>
      </c>
      <c r="I14" s="82">
        <v>600</v>
      </c>
      <c r="J14" s="82">
        <v>600</v>
      </c>
      <c r="K14" s="82">
        <v>600</v>
      </c>
      <c r="L14" s="82">
        <v>600</v>
      </c>
      <c r="M14" s="82">
        <v>600</v>
      </c>
      <c r="N14" s="82">
        <v>600</v>
      </c>
      <c r="O14" s="82">
        <v>600</v>
      </c>
      <c r="P14" s="73">
        <f t="shared" si="4"/>
        <v>7200</v>
      </c>
    </row>
    <row r="15" spans="1:22" ht="50.25" customHeight="1" x14ac:dyDescent="0.25">
      <c r="A15" s="109"/>
      <c r="B15" s="112" t="s">
        <v>117</v>
      </c>
      <c r="C15" s="113"/>
      <c r="D15" s="87">
        <f>D13*D14</f>
        <v>3600000</v>
      </c>
      <c r="E15" s="87">
        <f t="shared" ref="E15:O15" si="5">E13*E14</f>
        <v>3600000</v>
      </c>
      <c r="F15" s="87">
        <f t="shared" si="5"/>
        <v>3600000</v>
      </c>
      <c r="G15" s="87">
        <f t="shared" si="5"/>
        <v>3600000</v>
      </c>
      <c r="H15" s="87">
        <f t="shared" si="5"/>
        <v>3600000</v>
      </c>
      <c r="I15" s="87">
        <f t="shared" si="5"/>
        <v>3600000</v>
      </c>
      <c r="J15" s="87">
        <f t="shared" si="5"/>
        <v>3600000</v>
      </c>
      <c r="K15" s="87">
        <f t="shared" si="5"/>
        <v>3600000</v>
      </c>
      <c r="L15" s="87">
        <f t="shared" si="5"/>
        <v>3600000</v>
      </c>
      <c r="M15" s="87">
        <f t="shared" si="5"/>
        <v>3600000</v>
      </c>
      <c r="N15" s="87">
        <f t="shared" si="5"/>
        <v>3600000</v>
      </c>
      <c r="O15" s="87">
        <f t="shared" si="5"/>
        <v>3600000</v>
      </c>
      <c r="P15" s="88">
        <f>SUM(D15:O15)</f>
        <v>43200000</v>
      </c>
    </row>
    <row r="16" spans="1:22" x14ac:dyDescent="0.25">
      <c r="A16" s="74" t="s">
        <v>119</v>
      </c>
      <c r="B16" s="118" t="s">
        <v>118</v>
      </c>
      <c r="C16" s="119"/>
      <c r="D16" s="72">
        <f>D6+D9+D12+D15</f>
        <v>261600000</v>
      </c>
      <c r="E16" s="72">
        <f>E6+E9+E12+E15</f>
        <v>261600000</v>
      </c>
      <c r="F16" s="72">
        <f t="shared" ref="F16:M16" si="6">F6+F9+F12+F15</f>
        <v>261600000</v>
      </c>
      <c r="G16" s="72">
        <f t="shared" si="6"/>
        <v>261600000</v>
      </c>
      <c r="H16" s="72">
        <f t="shared" si="6"/>
        <v>261600000</v>
      </c>
      <c r="I16" s="72">
        <f t="shared" si="6"/>
        <v>261600000</v>
      </c>
      <c r="J16" s="72">
        <f t="shared" si="6"/>
        <v>261600000</v>
      </c>
      <c r="K16" s="72">
        <f t="shared" si="6"/>
        <v>261600000</v>
      </c>
      <c r="L16" s="72">
        <f t="shared" si="6"/>
        <v>261600000</v>
      </c>
      <c r="M16" s="72">
        <f t="shared" si="6"/>
        <v>261600000</v>
      </c>
      <c r="N16" s="72">
        <f t="shared" ref="N16" si="7">N6+N9+N12+N15</f>
        <v>261600000</v>
      </c>
      <c r="O16" s="72">
        <f>O6+O9+O12+O15</f>
        <v>261600000</v>
      </c>
      <c r="P16" s="75">
        <f>P6+P9+P12+P15</f>
        <v>3139200000</v>
      </c>
    </row>
    <row r="17" spans="4:16" x14ac:dyDescent="0.25">
      <c r="E17" s="85">
        <v>184</v>
      </c>
      <c r="F17" s="85">
        <v>184</v>
      </c>
      <c r="G17" s="85">
        <v>184</v>
      </c>
      <c r="H17" s="85">
        <v>184</v>
      </c>
      <c r="I17" s="85">
        <v>184</v>
      </c>
      <c r="J17" s="85">
        <v>184</v>
      </c>
      <c r="K17" s="85">
        <v>184</v>
      </c>
    </row>
    <row r="20" spans="4:16" x14ac:dyDescent="0.25">
      <c r="D20" s="108" t="s">
        <v>139</v>
      </c>
      <c r="F20" s="72" t="s">
        <v>143</v>
      </c>
      <c r="G20" s="72">
        <f>SUM(D6:O6)</f>
        <v>1080000000</v>
      </c>
    </row>
    <row r="21" spans="4:16" x14ac:dyDescent="0.25">
      <c r="D21" s="109"/>
      <c r="F21" s="72" t="s">
        <v>144</v>
      </c>
      <c r="G21" s="72">
        <f>SUM(D9:O9)</f>
        <v>1512000000</v>
      </c>
    </row>
    <row r="22" spans="4:16" x14ac:dyDescent="0.25">
      <c r="D22" s="109"/>
      <c r="F22" s="72" t="s">
        <v>145</v>
      </c>
      <c r="G22" s="72">
        <f>SUM(D12:O12)</f>
        <v>504000000</v>
      </c>
    </row>
    <row r="23" spans="4:16" x14ac:dyDescent="0.25">
      <c r="D23" s="108" t="s">
        <v>140</v>
      </c>
      <c r="F23" s="72" t="s">
        <v>146</v>
      </c>
      <c r="G23" s="72">
        <f>SUM(D15:O15)</f>
        <v>43200000</v>
      </c>
      <c r="P23" s="84"/>
    </row>
    <row r="24" spans="4:16" x14ac:dyDescent="0.25">
      <c r="D24" s="109"/>
    </row>
    <row r="25" spans="4:16" x14ac:dyDescent="0.25">
      <c r="D25" s="109"/>
    </row>
    <row r="26" spans="4:16" x14ac:dyDescent="0.25">
      <c r="D26" s="108" t="s">
        <v>141</v>
      </c>
    </row>
    <row r="27" spans="4:16" x14ac:dyDescent="0.25">
      <c r="D27" s="109"/>
    </row>
    <row r="28" spans="4:16" x14ac:dyDescent="0.25">
      <c r="D28" s="109"/>
    </row>
    <row r="29" spans="4:16" x14ac:dyDescent="0.25">
      <c r="D29" s="108" t="s">
        <v>142</v>
      </c>
    </row>
    <row r="30" spans="4:16" x14ac:dyDescent="0.25">
      <c r="D30" s="109"/>
    </row>
    <row r="31" spans="4:16" x14ac:dyDescent="0.25">
      <c r="D31" s="109"/>
    </row>
  </sheetData>
  <mergeCells count="24">
    <mergeCell ref="A1:Q1"/>
    <mergeCell ref="A2:I2"/>
    <mergeCell ref="B3:C3"/>
    <mergeCell ref="B4:C4"/>
    <mergeCell ref="B5:C5"/>
    <mergeCell ref="A10:A12"/>
    <mergeCell ref="B13:C13"/>
    <mergeCell ref="D20:D22"/>
    <mergeCell ref="B6:C6"/>
    <mergeCell ref="A4:A6"/>
    <mergeCell ref="A7:A9"/>
    <mergeCell ref="B7:C7"/>
    <mergeCell ref="B8:C8"/>
    <mergeCell ref="B9:C9"/>
    <mergeCell ref="B12:C12"/>
    <mergeCell ref="B14:C14"/>
    <mergeCell ref="B15:C15"/>
    <mergeCell ref="A13:A15"/>
    <mergeCell ref="B16:C16"/>
    <mergeCell ref="D23:D25"/>
    <mergeCell ref="D26:D28"/>
    <mergeCell ref="D29:D31"/>
    <mergeCell ref="B10:C10"/>
    <mergeCell ref="B11:C11"/>
  </mergeCells>
  <pageMargins left="0.7" right="0.7" top="0.75" bottom="0.75" header="0.3" footer="0.3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"/>
  <sheetViews>
    <sheetView showRuler="0" workbookViewId="0">
      <selection activeCell="F7" sqref="F7"/>
    </sheetView>
  </sheetViews>
  <sheetFormatPr defaultColWidth="8.7109375" defaultRowHeight="19.5" x14ac:dyDescent="0.45"/>
  <cols>
    <col min="1" max="1" width="46.7109375" style="1" bestFit="1" customWidth="1"/>
    <col min="2" max="2" width="29.7109375" style="1" customWidth="1"/>
    <col min="3" max="3" width="24.42578125" style="1" customWidth="1"/>
    <col min="4" max="4" width="14.28515625" style="1" bestFit="1" customWidth="1"/>
    <col min="5" max="16384" width="8.7109375" style="1"/>
  </cols>
  <sheetData>
    <row r="1" spans="1:6" x14ac:dyDescent="0.45">
      <c r="A1" s="89" t="s">
        <v>40</v>
      </c>
      <c r="B1" s="89"/>
      <c r="C1" s="89"/>
    </row>
    <row r="3" spans="1:6" x14ac:dyDescent="0.45">
      <c r="A3" s="61" t="s">
        <v>1</v>
      </c>
      <c r="B3" s="61" t="s">
        <v>43</v>
      </c>
      <c r="C3" s="61" t="s">
        <v>44</v>
      </c>
    </row>
    <row r="4" spans="1:6" x14ac:dyDescent="0.45">
      <c r="A4" s="8" t="s">
        <v>99</v>
      </c>
      <c r="B4" s="62">
        <f>income!O16</f>
        <v>261600000</v>
      </c>
      <c r="C4" s="62">
        <v>485700000</v>
      </c>
    </row>
    <row r="5" spans="1:6" x14ac:dyDescent="0.45">
      <c r="A5" s="63" t="s">
        <v>45</v>
      </c>
      <c r="B5" s="64">
        <f>SUM(B4:B4)</f>
        <v>261600000</v>
      </c>
      <c r="C5" s="64">
        <f>SUM(C4:C4)</f>
        <v>485700000</v>
      </c>
    </row>
    <row r="6" spans="1:6" x14ac:dyDescent="0.45">
      <c r="A6" s="8" t="s">
        <v>46</v>
      </c>
      <c r="B6" s="65">
        <f>expense!D13</f>
        <v>56260000</v>
      </c>
      <c r="C6" s="65">
        <f>expense!E13</f>
        <v>890880000</v>
      </c>
    </row>
    <row r="7" spans="1:6" x14ac:dyDescent="0.45">
      <c r="A7" s="8" t="s">
        <v>47</v>
      </c>
      <c r="B7" s="65">
        <f>expense!D21</f>
        <v>3800000</v>
      </c>
      <c r="C7" s="65">
        <f>expense!E21</f>
        <v>45600000</v>
      </c>
    </row>
    <row r="8" spans="1:6" x14ac:dyDescent="0.45">
      <c r="A8" s="66" t="s">
        <v>48</v>
      </c>
      <c r="B8" s="67">
        <f>SUM(B6:B7)</f>
        <v>60060000</v>
      </c>
      <c r="C8" s="67">
        <f>SUM(C6:C7)</f>
        <v>936480000</v>
      </c>
    </row>
    <row r="9" spans="1:6" x14ac:dyDescent="0.45">
      <c r="A9" s="8" t="s">
        <v>49</v>
      </c>
      <c r="B9" s="65">
        <f>B5-B8</f>
        <v>201540000</v>
      </c>
      <c r="C9" s="65">
        <f>C5-C8</f>
        <v>-450780000</v>
      </c>
    </row>
    <row r="10" spans="1:6" x14ac:dyDescent="0.45">
      <c r="A10" s="8" t="s">
        <v>100</v>
      </c>
      <c r="B10" s="65">
        <f>B9*0.28</f>
        <v>56431200.000000007</v>
      </c>
      <c r="C10" s="65">
        <f>C9*0.24</f>
        <v>-108187200</v>
      </c>
      <c r="D10" s="1" t="s">
        <v>93</v>
      </c>
      <c r="E10" s="21">
        <v>0.24</v>
      </c>
      <c r="F10" s="1" t="s">
        <v>95</v>
      </c>
    </row>
    <row r="11" spans="1:6" x14ac:dyDescent="0.45">
      <c r="A11" s="45" t="s">
        <v>50</v>
      </c>
      <c r="B11" s="68">
        <f>B8+B10</f>
        <v>116491200</v>
      </c>
      <c r="C11" s="68">
        <f>C8+C10</f>
        <v>828292800</v>
      </c>
      <c r="D11" s="1" t="s">
        <v>94</v>
      </c>
      <c r="E11" s="21">
        <v>0.1</v>
      </c>
    </row>
    <row r="12" spans="1:6" x14ac:dyDescent="0.45">
      <c r="A12" s="45" t="s">
        <v>51</v>
      </c>
      <c r="B12" s="68">
        <f>B5-B11</f>
        <v>145108800</v>
      </c>
      <c r="C12" s="68">
        <f>B12*12</f>
        <v>1741305600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showRuler="0" topLeftCell="I1" workbookViewId="0">
      <selection activeCell="F7" sqref="F7"/>
    </sheetView>
  </sheetViews>
  <sheetFormatPr defaultColWidth="8.7109375" defaultRowHeight="19.5" x14ac:dyDescent="0.45"/>
  <cols>
    <col min="1" max="1" width="19.28515625" style="1" bestFit="1" customWidth="1"/>
    <col min="2" max="2" width="31.42578125" style="1" customWidth="1"/>
    <col min="3" max="3" width="30.7109375" style="1" bestFit="1" customWidth="1"/>
    <col min="4" max="4" width="28.85546875" style="1" customWidth="1"/>
    <col min="5" max="16384" width="8.7109375" style="1"/>
  </cols>
  <sheetData>
    <row r="1" spans="1:4" x14ac:dyDescent="0.45">
      <c r="A1" s="1" t="s">
        <v>77</v>
      </c>
    </row>
    <row r="3" spans="1:4" x14ac:dyDescent="0.45">
      <c r="A3" s="56" t="s">
        <v>78</v>
      </c>
      <c r="B3" s="56" t="s">
        <v>10</v>
      </c>
      <c r="C3" s="57" t="s">
        <v>79</v>
      </c>
      <c r="D3" s="57" t="s">
        <v>10</v>
      </c>
    </row>
    <row r="4" spans="1:4" x14ac:dyDescent="0.45">
      <c r="A4" s="120" t="s">
        <v>80</v>
      </c>
      <c r="B4" s="121"/>
      <c r="C4" s="122" t="s">
        <v>81</v>
      </c>
      <c r="D4" s="123"/>
    </row>
    <row r="5" spans="1:4" x14ac:dyDescent="0.45">
      <c r="A5" s="58"/>
      <c r="B5" s="58"/>
      <c r="C5" s="59" t="s">
        <v>82</v>
      </c>
      <c r="D5" s="22">
        <f>cost!F48</f>
        <v>5436690000</v>
      </c>
    </row>
    <row r="6" spans="1:4" x14ac:dyDescent="0.45">
      <c r="A6" s="58"/>
      <c r="B6" s="58"/>
      <c r="C6" s="59" t="s">
        <v>83</v>
      </c>
      <c r="D6" s="60">
        <f>'income statement'!C12</f>
        <v>1741305600</v>
      </c>
    </row>
    <row r="7" spans="1:4" x14ac:dyDescent="0.45">
      <c r="A7" s="4" t="s">
        <v>34</v>
      </c>
      <c r="B7" s="15">
        <f>cost!F28</f>
        <v>2414400000</v>
      </c>
      <c r="C7" s="8"/>
      <c r="D7" s="10">
        <f>SUM(D5:D6)</f>
        <v>7177995600</v>
      </c>
    </row>
  </sheetData>
  <mergeCells count="2">
    <mergeCell ref="A4:B4"/>
    <mergeCell ref="C4:D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tabSelected="1" showRuler="0" topLeftCell="D1" workbookViewId="0">
      <selection activeCell="G7" sqref="G7"/>
    </sheetView>
  </sheetViews>
  <sheetFormatPr defaultColWidth="8.7109375" defaultRowHeight="26.25" x14ac:dyDescent="0.65"/>
  <cols>
    <col min="1" max="1" width="65.28515625" style="37" customWidth="1"/>
    <col min="2" max="2" width="31.28515625" style="37" customWidth="1"/>
    <col min="3" max="3" width="31.140625" style="37" customWidth="1"/>
    <col min="4" max="4" width="27.28515625" style="37" customWidth="1"/>
    <col min="5" max="5" width="32.7109375" style="37" customWidth="1"/>
    <col min="6" max="6" width="27.5703125" style="37" customWidth="1"/>
    <col min="7" max="7" width="31.28515625" style="37" customWidth="1"/>
    <col min="8" max="16384" width="8.7109375" style="37"/>
  </cols>
  <sheetData>
    <row r="1" spans="1:7" x14ac:dyDescent="0.65">
      <c r="A1" s="102" t="s">
        <v>52</v>
      </c>
      <c r="B1" s="102"/>
      <c r="C1" s="102"/>
      <c r="D1" s="102"/>
      <c r="E1" s="102"/>
      <c r="F1" s="102"/>
    </row>
    <row r="3" spans="1:7" x14ac:dyDescent="0.65">
      <c r="A3" s="38" t="s">
        <v>53</v>
      </c>
      <c r="B3" s="38">
        <v>1</v>
      </c>
      <c r="C3" s="38">
        <v>2</v>
      </c>
      <c r="D3" s="38">
        <v>3</v>
      </c>
      <c r="E3" s="38">
        <v>4</v>
      </c>
      <c r="F3" s="38">
        <v>5</v>
      </c>
    </row>
    <row r="4" spans="1:7" x14ac:dyDescent="0.65">
      <c r="A4" s="47" t="s">
        <v>55</v>
      </c>
      <c r="B4" s="48">
        <v>5436690000</v>
      </c>
      <c r="C4" s="49">
        <v>0.03</v>
      </c>
      <c r="D4" s="49">
        <v>0.03</v>
      </c>
      <c r="E4" s="49">
        <v>0.03</v>
      </c>
      <c r="F4" s="49">
        <v>0.03</v>
      </c>
    </row>
    <row r="5" spans="1:7" x14ac:dyDescent="0.65">
      <c r="A5" s="39" t="s">
        <v>54</v>
      </c>
      <c r="C5" s="50">
        <f>B4*(1+0.03)</f>
        <v>5599790700</v>
      </c>
      <c r="D5" s="50">
        <f>C5*(1+0.03)</f>
        <v>5767784421</v>
      </c>
      <c r="E5" s="50">
        <f>D5*(1+0.03)</f>
        <v>5940817953.6300001</v>
      </c>
      <c r="F5" s="50">
        <f>E5*(1+0.03)</f>
        <v>6119042492.2389002</v>
      </c>
    </row>
    <row r="6" spans="1:7" x14ac:dyDescent="0.65">
      <c r="A6" s="47" t="s">
        <v>56</v>
      </c>
      <c r="B6" s="51">
        <v>3139200000</v>
      </c>
      <c r="C6" s="49">
        <v>0.05</v>
      </c>
      <c r="D6" s="49">
        <v>0.1</v>
      </c>
      <c r="E6" s="49">
        <v>0.15</v>
      </c>
      <c r="F6" s="49">
        <v>0.2</v>
      </c>
      <c r="G6" s="126">
        <f>E7-E5</f>
        <v>3123622046.3700018</v>
      </c>
    </row>
    <row r="7" spans="1:7" ht="27" customHeight="1" x14ac:dyDescent="0.65">
      <c r="A7" s="52" t="s">
        <v>57</v>
      </c>
      <c r="B7" s="52"/>
      <c r="C7" s="53">
        <f>B6*(1+0.05)</f>
        <v>3296160000</v>
      </c>
      <c r="D7" s="53">
        <f>C7*(1+0.1)</f>
        <v>3625776000.0000005</v>
      </c>
      <c r="E7" s="53">
        <f>D7*(1+1.5)</f>
        <v>9064440000.0000019</v>
      </c>
      <c r="F7" s="53">
        <f>E7*(1+2)</f>
        <v>27193320000.000008</v>
      </c>
    </row>
    <row r="8" spans="1:7" x14ac:dyDescent="0.65">
      <c r="A8" s="39" t="s">
        <v>58</v>
      </c>
      <c r="B8" s="50">
        <f>B6-B4</f>
        <v>-2297490000</v>
      </c>
      <c r="C8" s="50">
        <f>C7-C5</f>
        <v>-2303630700</v>
      </c>
      <c r="D8" s="50">
        <f t="shared" ref="D8:F8" si="0">D7-D5</f>
        <v>-2142008420.9999995</v>
      </c>
      <c r="E8" s="50">
        <f t="shared" si="0"/>
        <v>3123622046.3700018</v>
      </c>
      <c r="F8" s="50">
        <f t="shared" si="0"/>
        <v>21074277507.761108</v>
      </c>
    </row>
    <row r="9" spans="1:7" x14ac:dyDescent="0.65">
      <c r="A9" s="39" t="s">
        <v>59</v>
      </c>
      <c r="B9" s="50">
        <f>B8*(0.28)</f>
        <v>-643297200.00000012</v>
      </c>
      <c r="C9" s="50">
        <f t="shared" ref="C9:F9" si="1">C8*(0.28)</f>
        <v>-645016596.00000012</v>
      </c>
      <c r="D9" s="50">
        <f t="shared" si="1"/>
        <v>-599762357.87999988</v>
      </c>
      <c r="E9" s="50">
        <f t="shared" si="1"/>
        <v>874614172.98360062</v>
      </c>
      <c r="F9" s="50">
        <f t="shared" si="1"/>
        <v>5900797702.173111</v>
      </c>
    </row>
    <row r="10" spans="1:7" x14ac:dyDescent="0.65">
      <c r="A10" s="54" t="s">
        <v>60</v>
      </c>
      <c r="B10" s="55">
        <f>B8-B9</f>
        <v>-1654192800</v>
      </c>
      <c r="C10" s="55">
        <f t="shared" ref="C10:F10" si="2">C8-C9</f>
        <v>-1658614104</v>
      </c>
      <c r="D10" s="55">
        <f t="shared" si="2"/>
        <v>-1542246063.1199996</v>
      </c>
      <c r="E10" s="55">
        <f t="shared" si="2"/>
        <v>2249007873.3864012</v>
      </c>
      <c r="F10" s="55">
        <f t="shared" si="2"/>
        <v>15173479805.587997</v>
      </c>
    </row>
    <row r="12" spans="1:7" x14ac:dyDescent="0.65">
      <c r="B12" s="37" t="s">
        <v>147</v>
      </c>
      <c r="C12" s="37">
        <v>1</v>
      </c>
      <c r="D12" s="37">
        <v>2</v>
      </c>
      <c r="E12" s="37">
        <v>3</v>
      </c>
      <c r="F12" s="37">
        <v>4</v>
      </c>
      <c r="G12" s="37">
        <v>5</v>
      </c>
    </row>
    <row r="13" spans="1:7" x14ac:dyDescent="0.65">
      <c r="B13" s="37" t="s">
        <v>148</v>
      </c>
      <c r="C13" s="125">
        <v>3139200000</v>
      </c>
      <c r="D13" s="53">
        <f>B6*(1+0.05)</f>
        <v>3296160000</v>
      </c>
      <c r="E13" s="126">
        <f>D13*(1+0.1)</f>
        <v>3625776000.0000005</v>
      </c>
      <c r="F13" s="126">
        <f>E13*(1+1.5)</f>
        <v>9064440000.0000019</v>
      </c>
      <c r="G13" s="126">
        <f>F13*(1+2)</f>
        <v>27193320000.000008</v>
      </c>
    </row>
    <row r="14" spans="1:7" x14ac:dyDescent="0.65">
      <c r="B14" s="124" t="s">
        <v>149</v>
      </c>
      <c r="C14" s="126">
        <v>5436690000</v>
      </c>
      <c r="D14" s="126">
        <f>C14*(1+0.03)</f>
        <v>5599790700</v>
      </c>
      <c r="E14" s="126">
        <f>D14*(1+0.03)</f>
        <v>5767784421</v>
      </c>
      <c r="F14" s="126">
        <f>E14*(1+0.03)</f>
        <v>5940817953.6300001</v>
      </c>
      <c r="G14" s="126">
        <f>F14*(1+0.03)</f>
        <v>6119042492.2389002</v>
      </c>
    </row>
  </sheetData>
  <mergeCells count="1">
    <mergeCell ref="A1:F1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7"/>
  <sheetViews>
    <sheetView showRuler="0" workbookViewId="0">
      <selection activeCell="F7" sqref="F7"/>
    </sheetView>
  </sheetViews>
  <sheetFormatPr defaultColWidth="8.7109375" defaultRowHeight="19.5" x14ac:dyDescent="0.45"/>
  <cols>
    <col min="1" max="1" width="5.7109375" style="1" customWidth="1"/>
    <col min="2" max="2" width="40" style="1" customWidth="1"/>
    <col min="3" max="3" width="27.28515625" style="1" customWidth="1"/>
    <col min="4" max="16384" width="8.7109375" style="1"/>
  </cols>
  <sheetData>
    <row r="1" spans="1:3" x14ac:dyDescent="0.45">
      <c r="A1" s="89" t="s">
        <v>74</v>
      </c>
      <c r="B1" s="89"/>
      <c r="C1" s="89"/>
    </row>
    <row r="3" spans="1:3" x14ac:dyDescent="0.45">
      <c r="A3" s="4" t="s">
        <v>9</v>
      </c>
      <c r="B3" s="4" t="s">
        <v>75</v>
      </c>
      <c r="C3" s="4" t="s">
        <v>2</v>
      </c>
    </row>
    <row r="4" spans="1:3" x14ac:dyDescent="0.45">
      <c r="A4" s="7">
        <v>1</v>
      </c>
      <c r="B4" s="8" t="s">
        <v>120</v>
      </c>
      <c r="C4" s="9">
        <f>income!D4</f>
        <v>15000</v>
      </c>
    </row>
    <row r="5" spans="1:3" x14ac:dyDescent="0.45">
      <c r="A5" s="7">
        <v>2</v>
      </c>
      <c r="B5" s="8" t="s">
        <v>121</v>
      </c>
      <c r="C5" s="9" t="e">
        <f>income!#REF!</f>
        <v>#REF!</v>
      </c>
    </row>
    <row r="6" spans="1:3" x14ac:dyDescent="0.45">
      <c r="A6" s="7">
        <v>3</v>
      </c>
      <c r="B6" s="8" t="s">
        <v>122</v>
      </c>
      <c r="C6" s="9" t="e">
        <f>income!#REF!</f>
        <v>#REF!</v>
      </c>
    </row>
    <row r="7" spans="1:3" x14ac:dyDescent="0.45">
      <c r="A7" s="7">
        <v>4</v>
      </c>
      <c r="B7" s="8" t="s">
        <v>123</v>
      </c>
      <c r="C7" s="9" t="e">
        <f>income!#REF!</f>
        <v>#REF!</v>
      </c>
    </row>
    <row r="8" spans="1:3" x14ac:dyDescent="0.45">
      <c r="A8" s="7">
        <v>5</v>
      </c>
      <c r="B8" s="8" t="s">
        <v>124</v>
      </c>
      <c r="C8" s="9" t="e">
        <f>income!#REF!</f>
        <v>#REF!</v>
      </c>
    </row>
    <row r="9" spans="1:3" x14ac:dyDescent="0.45">
      <c r="A9" s="7">
        <v>6</v>
      </c>
      <c r="B9" s="8" t="s">
        <v>76</v>
      </c>
      <c r="C9" s="9" t="e">
        <f>income!#REF!</f>
        <v>#REF!</v>
      </c>
    </row>
    <row r="10" spans="1:3" x14ac:dyDescent="0.45">
      <c r="A10" s="7">
        <v>7</v>
      </c>
      <c r="B10" s="8" t="s">
        <v>126</v>
      </c>
      <c r="C10" s="9" t="e">
        <f>SUM(C4:C9)</f>
        <v>#REF!</v>
      </c>
    </row>
    <row r="11" spans="1:3" x14ac:dyDescent="0.45">
      <c r="A11" s="7">
        <v>8</v>
      </c>
      <c r="B11" s="42"/>
      <c r="C11" s="43"/>
    </row>
    <row r="12" spans="1:3" x14ac:dyDescent="0.45">
      <c r="A12" s="8"/>
    </row>
    <row r="13" spans="1:3" x14ac:dyDescent="0.45">
      <c r="A13" s="44" t="s">
        <v>85</v>
      </c>
      <c r="B13" s="8" t="s">
        <v>86</v>
      </c>
      <c r="C13" s="10">
        <f>cost!F28</f>
        <v>2414400000</v>
      </c>
    </row>
    <row r="14" spans="1:3" x14ac:dyDescent="0.45">
      <c r="B14" s="8" t="s">
        <v>87</v>
      </c>
      <c r="C14" s="10">
        <f>cost!F42</f>
        <v>174500000</v>
      </c>
    </row>
    <row r="15" spans="1:3" x14ac:dyDescent="0.45">
      <c r="A15" s="8"/>
      <c r="B15" s="45" t="s">
        <v>88</v>
      </c>
      <c r="C15" s="46" t="e">
        <f>(C13/(C10-C14))</f>
        <v>#REF!</v>
      </c>
    </row>
    <row r="16" spans="1:3" x14ac:dyDescent="0.45">
      <c r="A16" s="8"/>
    </row>
    <row r="17" spans="1:1" x14ac:dyDescent="0.45">
      <c r="A17" s="45"/>
    </row>
  </sheetData>
  <mergeCells count="1">
    <mergeCell ref="A1:C1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3"/>
  <sheetViews>
    <sheetView showRuler="0" workbookViewId="0">
      <selection activeCell="F7" sqref="F7"/>
    </sheetView>
  </sheetViews>
  <sheetFormatPr defaultColWidth="8.7109375" defaultRowHeight="26.25" x14ac:dyDescent="0.65"/>
  <cols>
    <col min="1" max="1" width="37.85546875" style="37" customWidth="1"/>
    <col min="2" max="2" width="27.7109375" style="37" customWidth="1"/>
    <col min="3" max="3" width="25.42578125" style="37" customWidth="1"/>
    <col min="4" max="16384" width="8.7109375" style="37"/>
  </cols>
  <sheetData>
    <row r="1" spans="1:3" x14ac:dyDescent="0.65">
      <c r="A1" s="102" t="s">
        <v>62</v>
      </c>
      <c r="B1" s="102"/>
      <c r="C1" s="102"/>
    </row>
    <row r="3" spans="1:3" x14ac:dyDescent="0.65">
      <c r="A3" s="38" t="s">
        <v>53</v>
      </c>
      <c r="B3" s="38" t="s">
        <v>63</v>
      </c>
      <c r="C3" s="38" t="s">
        <v>64</v>
      </c>
    </row>
    <row r="4" spans="1:3" x14ac:dyDescent="0.65">
      <c r="A4" s="39" t="s">
        <v>70</v>
      </c>
      <c r="B4" s="40">
        <f>-cost!F43</f>
        <v>-2588900000</v>
      </c>
      <c r="C4" s="39"/>
    </row>
    <row r="5" spans="1:3" x14ac:dyDescent="0.65">
      <c r="A5" s="39" t="s">
        <v>65</v>
      </c>
      <c r="B5" s="40">
        <f>'cash flow'!B10</f>
        <v>-1654192800</v>
      </c>
      <c r="C5" s="39"/>
    </row>
    <row r="6" spans="1:3" x14ac:dyDescent="0.65">
      <c r="A6" s="39" t="s">
        <v>66</v>
      </c>
      <c r="B6" s="40">
        <f>'cash flow'!C10</f>
        <v>-1658614104</v>
      </c>
      <c r="C6" s="39"/>
    </row>
    <row r="7" spans="1:3" x14ac:dyDescent="0.65">
      <c r="A7" s="39" t="s">
        <v>67</v>
      </c>
      <c r="B7" s="40">
        <f>'cash flow'!D10</f>
        <v>-1542246063.1199996</v>
      </c>
      <c r="C7" s="39"/>
    </row>
    <row r="8" spans="1:3" x14ac:dyDescent="0.65">
      <c r="A8" s="39" t="s">
        <v>68</v>
      </c>
      <c r="B8" s="40">
        <f>'cash flow'!E10</f>
        <v>2249007873.3864012</v>
      </c>
      <c r="C8" s="39"/>
    </row>
    <row r="9" spans="1:3" x14ac:dyDescent="0.65">
      <c r="A9" s="39" t="s">
        <v>69</v>
      </c>
      <c r="B9" s="40">
        <f>'cash flow'!F10</f>
        <v>15173479805.587997</v>
      </c>
      <c r="C9" s="39"/>
    </row>
    <row r="10" spans="1:3" x14ac:dyDescent="0.65">
      <c r="A10" s="39" t="s">
        <v>71</v>
      </c>
      <c r="B10" s="41">
        <f>NPV(15%,B4:B9)</f>
        <v>2203693747.7879467</v>
      </c>
      <c r="C10" s="39" t="s">
        <v>73</v>
      </c>
    </row>
    <row r="11" spans="1:3" x14ac:dyDescent="0.65">
      <c r="A11" s="39"/>
      <c r="B11" s="39"/>
      <c r="C11" s="39"/>
    </row>
    <row r="13" spans="1:3" x14ac:dyDescent="0.65">
      <c r="A13" s="37" t="s">
        <v>72</v>
      </c>
    </row>
  </sheetData>
  <mergeCells count="1">
    <mergeCell ref="A1:C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cost</vt:lpstr>
      <vt:lpstr>staff salary</vt:lpstr>
      <vt:lpstr>expense</vt:lpstr>
      <vt:lpstr>income</vt:lpstr>
      <vt:lpstr>income statement</vt:lpstr>
      <vt:lpstr>balance sheet</vt:lpstr>
      <vt:lpstr>cash flow</vt:lpstr>
      <vt:lpstr>BreakPoint</vt:lpstr>
      <vt:lpstr>NPV</vt:lpstr>
    </vt:vector>
  </TitlesOfParts>
  <Company>ITSD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JICA-SERVER</dc:creator>
  <cp:lastModifiedBy>Kevin-z</cp:lastModifiedBy>
  <dcterms:created xsi:type="dcterms:W3CDTF">2014-05-20T09:15:56Z</dcterms:created>
  <dcterms:modified xsi:type="dcterms:W3CDTF">2021-12-16T09:32:20Z</dcterms:modified>
</cp:coreProperties>
</file>