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attistn/Dropbox/MAT330_Math_Bio/Class_Codes/Discrete_Dynamical_Systems/Ecology/"/>
    </mc:Choice>
  </mc:AlternateContent>
  <bookViews>
    <workbookView xWindow="9340" yWindow="2640" windowWidth="28800" windowHeight="17600" tabRatio="500" activeTab="4"/>
  </bookViews>
  <sheets>
    <sheet name="Pop_1" sheetId="1" r:id="rId1"/>
    <sheet name="Pop_2" sheetId="4" r:id="rId2"/>
    <sheet name="Logistic" sheetId="2" r:id="rId3"/>
    <sheet name="Logistic_2" sheetId="6" r:id="rId4"/>
    <sheet name="Logistic_3" sheetId="7" r:id="rId5"/>
  </sheets>
  <definedNames>
    <definedName name="C_2" localSheetId="3">Logistic_2!$B$9</definedName>
    <definedName name="C_2">Logistic!$B$9</definedName>
    <definedName name="C_3" localSheetId="3">#REF!</definedName>
    <definedName name="C_3">#REF!</definedName>
    <definedName name="Ctilde">Logistic_2!$B$12</definedName>
    <definedName name="d_3" localSheetId="3">#REF!</definedName>
    <definedName name="d_3">#REF!</definedName>
    <definedName name="k">Pop_1!$B$8</definedName>
    <definedName name="k_2" localSheetId="3">Logistic_2!$B$8</definedName>
    <definedName name="k_2">Logistic!$B$8</definedName>
    <definedName name="k_3">Pop_2!$B$9</definedName>
    <definedName name="kTilde">Logistic_2!$B$11</definedName>
    <definedName name="L0_3" localSheetId="3">#REF!</definedName>
    <definedName name="L0_3">#REF!</definedName>
    <definedName name="P0">Pop_1!$B$5</definedName>
    <definedName name="P0_2" localSheetId="3">Logistic_2!$B$5</definedName>
    <definedName name="P0_2">Logistic!$B$5</definedName>
    <definedName name="P0_3">Pop_2!$B$6</definedName>
    <definedName name="P0_4">Logistic_3!$B$6</definedName>
    <definedName name="r_2" localSheetId="3">#REF!</definedName>
    <definedName name="r_2">#REF!</definedName>
    <definedName name="r_3">Pop_2!$B$10</definedName>
    <definedName name="r_4">Logistic_3!$B$9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7" l="1"/>
  <c r="K32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B11" i="6"/>
  <c r="B12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6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G6" i="1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</calcChain>
</file>

<file path=xl/sharedStrings.xml><?xml version="1.0" encoding="utf-8"?>
<sst xmlns="http://schemas.openxmlformats.org/spreadsheetml/2006/main" count="51" uniqueCount="27">
  <si>
    <t>P0</t>
  </si>
  <si>
    <t>k</t>
  </si>
  <si>
    <t>n</t>
  </si>
  <si>
    <t>P_{n+1}</t>
  </si>
  <si>
    <t>P_{n}</t>
  </si>
  <si>
    <t>POPULATION: Model 1</t>
  </si>
  <si>
    <t>Initial Conditions</t>
  </si>
  <si>
    <t>Parameter Values</t>
  </si>
  <si>
    <t>P0_2</t>
  </si>
  <si>
    <t>k_2</t>
  </si>
  <si>
    <t>C_2</t>
  </si>
  <si>
    <t>POPULATION MODEL 2: DISCRETE LOGISTIC  EQUATION</t>
  </si>
  <si>
    <t>ANALYTICAL</t>
  </si>
  <si>
    <t>Initial Values</t>
  </si>
  <si>
    <t>Parameters</t>
  </si>
  <si>
    <t>k_3</t>
  </si>
  <si>
    <t>r_3</t>
  </si>
  <si>
    <t>P0_3</t>
  </si>
  <si>
    <t>POPULATION MODEL 2: Added inhomogeneous term!</t>
  </si>
  <si>
    <t>kTilde</t>
  </si>
  <si>
    <t>Ctilde</t>
  </si>
  <si>
    <t>P0_4</t>
  </si>
  <si>
    <t>r_4</t>
  </si>
  <si>
    <t>X_{n}</t>
  </si>
  <si>
    <t>X_{n+1}</t>
  </si>
  <si>
    <t>r1 = [ (r+1) + sqrt(r+1) sqrt(r-3) ] / (2r) =</t>
  </si>
  <si>
    <t>r2 = [ (r+1) - sqrt(r+1) sqrt(r-3) ] / (2r)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</si>
</sst>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3" xfId="0" applyFont="1" applyBorder="1"/>
    <xf numFmtId="0" fontId="8" fillId="0" borderId="4" xfId="0" applyFont="1" applyFill="1" applyBorder="1"/>
    <xf numFmtId="0" fontId="8" fillId="0" borderId="5" xfId="0" applyFont="1" applyFill="1" applyBorder="1"/>
    <xf numFmtId="0" fontId="9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/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11730165759"/>
          <c:y val="0.124794118477126"/>
          <c:w val="0.770104730185011"/>
          <c:h val="0.746298083707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2728375334501"/>
                  <c:y val="0.0508331216662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P(n) = 100e</a:t>
                    </a:r>
                    <a:r>
                      <a:rPr lang="en-US" sz="1400" baseline="30000"/>
                      <a:t>0.4055n</a:t>
                    </a:r>
                    <a:r>
                      <a:rPr lang="en-US" sz="1400" baseline="0"/>
                      <a:t/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Pop_1!$D$5:$D$20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Pop_1!$E$5:$E$20</c:f>
              <c:numCache>
                <c:formatCode>0.0</c:formatCode>
                <c:ptCount val="16"/>
                <c:pt idx="0">
                  <c:v>100.0</c:v>
                </c:pt>
                <c:pt idx="1">
                  <c:v>150.0</c:v>
                </c:pt>
                <c:pt idx="2">
                  <c:v>225.0</c:v>
                </c:pt>
                <c:pt idx="3">
                  <c:v>337.5</c:v>
                </c:pt>
                <c:pt idx="4">
                  <c:v>506.25</c:v>
                </c:pt>
                <c:pt idx="5">
                  <c:v>759.375</c:v>
                </c:pt>
                <c:pt idx="6">
                  <c:v>1139.0625</c:v>
                </c:pt>
                <c:pt idx="7">
                  <c:v>1708.59375</c:v>
                </c:pt>
                <c:pt idx="8">
                  <c:v>2562.890625</c:v>
                </c:pt>
                <c:pt idx="9">
                  <c:v>3844.3359375</c:v>
                </c:pt>
                <c:pt idx="10">
                  <c:v>5766.50390625</c:v>
                </c:pt>
                <c:pt idx="11">
                  <c:v>8649.755859375</c:v>
                </c:pt>
                <c:pt idx="12">
                  <c:v>12974.6337890625</c:v>
                </c:pt>
                <c:pt idx="13">
                  <c:v>19461.95068359375</c:v>
                </c:pt>
                <c:pt idx="14">
                  <c:v>29192.92602539062</c:v>
                </c:pt>
                <c:pt idx="15">
                  <c:v>43789.38903808593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17360"/>
        <c:axId val="1271151856"/>
      </c:scatterChart>
      <c:valAx>
        <c:axId val="12711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51856"/>
        <c:crosses val="autoZero"/>
        <c:crossBetween val="midCat"/>
      </c:valAx>
      <c:valAx>
        <c:axId val="12711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</a:t>
                </a:r>
              </a:p>
            </c:rich>
          </c:tx>
          <c:layout>
            <c:manualLayout>
              <c:xMode val="edge"/>
              <c:yMode val="edge"/>
              <c:x val="0.0133340392353156"/>
              <c:y val="0.376567606468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Pop. Model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033780933633"/>
          <c:y val="0.0955145929339478"/>
          <c:w val="0.788528719066367"/>
          <c:h val="0.7453816660014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Pop_2!$D$6:$D$33</c:f>
              <c:numCache>
                <c:formatCode>0.0</c:formatCode>
                <c:ptCount val="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Pop_2!$E$6:$E$33</c:f>
              <c:numCache>
                <c:formatCode>0.0</c:formatCode>
                <c:ptCount val="28"/>
                <c:pt idx="0">
                  <c:v>100.0</c:v>
                </c:pt>
                <c:pt idx="1">
                  <c:v>150.2</c:v>
                </c:pt>
                <c:pt idx="2">
                  <c:v>225.5</c:v>
                </c:pt>
                <c:pt idx="3">
                  <c:v>338.4499999999999</c:v>
                </c:pt>
                <c:pt idx="4">
                  <c:v>507.8749999999999</c:v>
                </c:pt>
                <c:pt idx="5">
                  <c:v>762.0124999999998</c:v>
                </c:pt>
                <c:pt idx="6">
                  <c:v>1143.21875</c:v>
                </c:pt>
                <c:pt idx="7">
                  <c:v>1715.028125</c:v>
                </c:pt>
                <c:pt idx="8">
                  <c:v>2572.742187499999</c:v>
                </c:pt>
                <c:pt idx="9">
                  <c:v>3859.313281249998</c:v>
                </c:pt>
                <c:pt idx="10">
                  <c:v>5789.169921874997</c:v>
                </c:pt>
                <c:pt idx="11">
                  <c:v>8683.954882812497</c:v>
                </c:pt>
                <c:pt idx="12">
                  <c:v>13026.13232421875</c:v>
                </c:pt>
                <c:pt idx="13">
                  <c:v>19539.39848632812</c:v>
                </c:pt>
                <c:pt idx="14">
                  <c:v>29309.29772949218</c:v>
                </c:pt>
                <c:pt idx="15">
                  <c:v>43964.14659423826</c:v>
                </c:pt>
                <c:pt idx="16">
                  <c:v>65946.41989135739</c:v>
                </c:pt>
                <c:pt idx="17">
                  <c:v>98919.82983703609</c:v>
                </c:pt>
                <c:pt idx="18">
                  <c:v>148379.9447555541</c:v>
                </c:pt>
                <c:pt idx="19">
                  <c:v>222570.1171333312</c:v>
                </c:pt>
                <c:pt idx="20">
                  <c:v>333855.3756999968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91728"/>
        <c:axId val="1239095488"/>
      </c:scatterChart>
      <c:valAx>
        <c:axId val="123909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layout>
            <c:manualLayout>
              <c:xMode val="edge"/>
              <c:yMode val="edge"/>
              <c:x val="0.491823854049494"/>
              <c:y val="0.916774193548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95488"/>
        <c:crosses val="autoZero"/>
        <c:crossBetween val="midCat"/>
      </c:valAx>
      <c:valAx>
        <c:axId val="1239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</a:t>
                </a:r>
              </a:p>
            </c:rich>
          </c:tx>
          <c:layout>
            <c:manualLayout>
              <c:xMode val="edge"/>
              <c:yMode val="edge"/>
              <c:x val="0.015625"/>
              <c:y val="0.3893651196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9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Logistic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2528454459"/>
          <c:y val="0.142117586924509"/>
          <c:w val="0.800830787124646"/>
          <c:h val="0.697795032189755"/>
        </c:manualLayout>
      </c:layout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Logistic!$D$5:$D$35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Logistic!$E$5:$E$35</c:f>
              <c:numCache>
                <c:formatCode>0.0</c:formatCode>
                <c:ptCount val="31"/>
                <c:pt idx="0">
                  <c:v>5.0</c:v>
                </c:pt>
                <c:pt idx="1">
                  <c:v>19.700049</c:v>
                </c:pt>
                <c:pt idx="2">
                  <c:v>74.14327430958397</c:v>
                </c:pt>
                <c:pt idx="3">
                  <c:v>230.6069172779194</c:v>
                </c:pt>
                <c:pt idx="4">
                  <c:v>284.2732444417366</c:v>
                </c:pt>
                <c:pt idx="5">
                  <c:v>167.3572579831147</c:v>
                </c:pt>
                <c:pt idx="6">
                  <c:v>333.328163571445</c:v>
                </c:pt>
                <c:pt idx="7">
                  <c:v>0.0195677018867855</c:v>
                </c:pt>
                <c:pt idx="8">
                  <c:v>0.0782664084693594</c:v>
                </c:pt>
                <c:pt idx="9">
                  <c:v>0.312992908728161</c:v>
                </c:pt>
                <c:pt idx="10">
                  <c:v>1.250799186192179</c:v>
                </c:pt>
                <c:pt idx="11">
                  <c:v>4.984435206930484</c:v>
                </c:pt>
                <c:pt idx="12">
                  <c:v>19.63965454630517</c:v>
                </c:pt>
                <c:pt idx="13">
                  <c:v>73.93020678474645</c:v>
                </c:pt>
                <c:pt idx="14">
                  <c:v>230.1332421112102</c:v>
                </c:pt>
                <c:pt idx="15">
                  <c:v>284.9974418294942</c:v>
                </c:pt>
                <c:pt idx="16">
                  <c:v>165.3068661584501</c:v>
                </c:pt>
                <c:pt idx="17">
                  <c:v>333.3117046585292</c:v>
                </c:pt>
                <c:pt idx="18">
                  <c:v>0.0853983349698524</c:v>
                </c:pt>
                <c:pt idx="19">
                  <c:v>0.341506679063657</c:v>
                </c:pt>
                <c:pt idx="20">
                  <c:v>1.364630604914204</c:v>
                </c:pt>
                <c:pt idx="21">
                  <c:v>5.436189391219776</c:v>
                </c:pt>
                <c:pt idx="22">
                  <c:v>21.39018488352029</c:v>
                </c:pt>
                <c:pt idx="23">
                  <c:v>80.07045502211545</c:v>
                </c:pt>
                <c:pt idx="24">
                  <c:v>243.347031132518</c:v>
                </c:pt>
                <c:pt idx="25">
                  <c:v>262.7748585571528</c:v>
                </c:pt>
                <c:pt idx="26">
                  <c:v>222.4917844753653</c:v>
                </c:pt>
                <c:pt idx="27">
                  <c:v>295.9362528071508</c:v>
                </c:pt>
                <c:pt idx="28">
                  <c:v>132.805278754048</c:v>
                </c:pt>
                <c:pt idx="29">
                  <c:v>319.5748328000122</c:v>
                </c:pt>
                <c:pt idx="30">
                  <c:v>52.76155671555716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97488"/>
        <c:axId val="1240873376"/>
      </c:scatterChart>
      <c:valAx>
        <c:axId val="12409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3376"/>
        <c:crosses val="autoZero"/>
        <c:crossBetween val="midCat"/>
      </c:valAx>
      <c:valAx>
        <c:axId val="12408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1046791777"/>
          <c:y val="0.0519317504168238"/>
          <c:w val="0.137651082205328"/>
          <c:h val="0.0510828636271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Logistic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2528454459"/>
          <c:y val="0.142117586924509"/>
          <c:w val="0.800830787124646"/>
          <c:h val="0.697795032189755"/>
        </c:manualLayout>
      </c:layout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Logistic_2!$D$5:$D$35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Logistic_2!$E$5:$E$35</c:f>
              <c:numCache>
                <c:formatCode>0.0</c:formatCode>
                <c:ptCount val="31"/>
                <c:pt idx="0">
                  <c:v>5.0</c:v>
                </c:pt>
                <c:pt idx="1">
                  <c:v>12.35</c:v>
                </c:pt>
                <c:pt idx="2">
                  <c:v>29.959865</c:v>
                </c:pt>
                <c:pt idx="3">
                  <c:v>69.51410143509065</c:v>
                </c:pt>
                <c:pt idx="4">
                  <c:v>144.7919917977582</c:v>
                </c:pt>
                <c:pt idx="5">
                  <c:v>236.191654161823</c:v>
                </c:pt>
                <c:pt idx="6">
                  <c:v>255.7601504303683</c:v>
                </c:pt>
                <c:pt idx="7">
                  <c:v>246.9208487869331</c:v>
                </c:pt>
                <c:pt idx="8">
                  <c:v>251.4826885733759</c:v>
                </c:pt>
                <c:pt idx="9">
                  <c:v>249.2454655208784</c:v>
                </c:pt>
                <c:pt idx="10">
                  <c:v>250.3738513058798</c:v>
                </c:pt>
                <c:pt idx="11">
                  <c:v>249.8122357582667</c:v>
                </c:pt>
                <c:pt idx="12">
                  <c:v>250.0936705884038</c:v>
                </c:pt>
                <c:pt idx="13">
                  <c:v>249.9531120607233</c:v>
                </c:pt>
                <c:pt idx="14">
                  <c:v>250.0234307787653</c:v>
                </c:pt>
                <c:pt idx="15">
                  <c:v>249.988281316609</c:v>
                </c:pt>
                <c:pt idx="16">
                  <c:v>250.0058585177302</c:v>
                </c:pt>
                <c:pt idx="17">
                  <c:v>249.9970705352015</c:v>
                </c:pt>
                <c:pt idx="18">
                  <c:v>250.0014646809086</c:v>
                </c:pt>
                <c:pt idx="19">
                  <c:v>249.999267646674</c:v>
                </c:pt>
                <c:pt idx="20">
                  <c:v>250.000366173445</c:v>
                </c:pt>
                <c:pt idx="21">
                  <c:v>249.999816912473</c:v>
                </c:pt>
                <c:pt idx="22">
                  <c:v>250.0000915435624</c:v>
                </c:pt>
                <c:pt idx="23">
                  <c:v>249.9999542281685</c:v>
                </c:pt>
                <c:pt idx="24">
                  <c:v>250.0000228859031</c:v>
                </c:pt>
                <c:pt idx="25">
                  <c:v>249.9999885570453</c:v>
                </c:pt>
                <c:pt idx="26">
                  <c:v>250.0000057214766</c:v>
                </c:pt>
                <c:pt idx="27">
                  <c:v>249.9999971392616</c:v>
                </c:pt>
                <c:pt idx="28">
                  <c:v>250.0000014303692</c:v>
                </c:pt>
                <c:pt idx="29">
                  <c:v>249.9999992848155</c:v>
                </c:pt>
                <c:pt idx="30">
                  <c:v>250.0000003575923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69200"/>
        <c:axId val="1271187632"/>
      </c:scatterChart>
      <c:valAx>
        <c:axId val="12711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87632"/>
        <c:crosses val="autoZero"/>
        <c:crossBetween val="midCat"/>
      </c:valAx>
      <c:valAx>
        <c:axId val="12711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1046791777"/>
          <c:y val="0.0519317504168238"/>
          <c:w val="0.137651082205328"/>
          <c:h val="0.0510828636271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19507429992"/>
          <c:y val="0.127156559437955"/>
          <c:w val="0.86849949677343"/>
          <c:h val="0.749805995012778"/>
        </c:manualLayout>
      </c:layout>
      <c:scatterChart>
        <c:scatterStyle val="smoothMarker"/>
        <c:varyColors val="0"/>
        <c:ser>
          <c:idx val="0"/>
          <c:order val="0"/>
          <c:tx>
            <c:v>Logistic_Model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Logistic_3!$D$6:$D$41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Logistic_3!$E$6:$E$41</c:f>
              <c:numCache>
                <c:formatCode>General</c:formatCode>
                <c:ptCount val="36"/>
                <c:pt idx="0">
                  <c:v>0.1</c:v>
                </c:pt>
                <c:pt idx="1">
                  <c:v>0.288</c:v>
                </c:pt>
                <c:pt idx="2">
                  <c:v>0.6561792</c:v>
                </c:pt>
                <c:pt idx="3">
                  <c:v>0.721945783959552</c:v>
                </c:pt>
                <c:pt idx="4">
                  <c:v>0.642368220744256</c:v>
                </c:pt>
                <c:pt idx="5">
                  <c:v>0.735140127110768</c:v>
                </c:pt>
                <c:pt idx="6">
                  <c:v>0.623069185991462</c:v>
                </c:pt>
                <c:pt idx="7">
                  <c:v>0.751532721470076</c:v>
                </c:pt>
                <c:pt idx="8">
                  <c:v>0.597540128095543</c:v>
                </c:pt>
                <c:pt idx="9">
                  <c:v>0.769554954915536</c:v>
                </c:pt>
                <c:pt idx="10">
                  <c:v>0.567488404097546</c:v>
                </c:pt>
                <c:pt idx="11">
                  <c:v>0.785425008999572</c:v>
                </c:pt>
                <c:pt idx="12">
                  <c:v>0.539304205560301</c:v>
                </c:pt>
                <c:pt idx="13">
                  <c:v>0.795056574160876</c:v>
                </c:pt>
                <c:pt idx="14">
                  <c:v>0.521413177742233</c:v>
                </c:pt>
                <c:pt idx="15">
                  <c:v>0.798532722620735</c:v>
                </c:pt>
                <c:pt idx="16">
                  <c:v>0.514810283278885</c:v>
                </c:pt>
                <c:pt idx="17">
                  <c:v>0.799298097629437</c:v>
                </c:pt>
                <c:pt idx="18">
                  <c:v>0.513346076017279</c:v>
                </c:pt>
                <c:pt idx="19">
                  <c:v>0.799430023215811</c:v>
                </c:pt>
                <c:pt idx="20">
                  <c:v>0.513093315830332</c:v>
                </c:pt>
                <c:pt idx="21">
                  <c:v>0.799451408257815</c:v>
                </c:pt>
                <c:pt idx="22">
                  <c:v>0.513052333095717</c:v>
                </c:pt>
                <c:pt idx="23">
                  <c:v>0.799454837122427</c:v>
                </c:pt>
                <c:pt idx="24">
                  <c:v>0.513045761676738</c:v>
                </c:pt>
                <c:pt idx="25">
                  <c:v>0.799455385927276</c:v>
                </c:pt>
                <c:pt idx="26">
                  <c:v>0.513044709885268</c:v>
                </c:pt>
                <c:pt idx="27">
                  <c:v>0.799455473740829</c:v>
                </c:pt>
                <c:pt idx="28">
                  <c:v>0.513044541589297</c:v>
                </c:pt>
                <c:pt idx="29">
                  <c:v>0.79945548779112</c:v>
                </c:pt>
                <c:pt idx="30">
                  <c:v>0.513044514661703</c:v>
                </c:pt>
                <c:pt idx="31">
                  <c:v>0.79945549003917</c:v>
                </c:pt>
                <c:pt idx="32">
                  <c:v>0.513044510353282</c:v>
                </c:pt>
                <c:pt idx="33">
                  <c:v>0.799455490398858</c:v>
                </c:pt>
                <c:pt idx="34">
                  <c:v>0.513044509663934</c:v>
                </c:pt>
                <c:pt idx="35">
                  <c:v>0.799455490456408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98496"/>
        <c:axId val="1266797920"/>
      </c:scatterChart>
      <c:valAx>
        <c:axId val="127279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97920"/>
        <c:crosses val="autoZero"/>
        <c:crossBetween val="midCat"/>
      </c:valAx>
      <c:valAx>
        <c:axId val="12667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Population Perdcentage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304511278195"/>
          <c:y val="0.811714590209732"/>
          <c:w val="0.163115671641791"/>
          <c:h val="0.0496060922739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241300</xdr:rowOff>
    </xdr:from>
    <xdr:to>
      <xdr:col>14</xdr:col>
      <xdr:colOff>495300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5</xdr:row>
      <xdr:rowOff>107950</xdr:rowOff>
    </xdr:from>
    <xdr:to>
      <xdr:col>14</xdr:col>
      <xdr:colOff>495300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4</xdr:row>
      <xdr:rowOff>19050</xdr:rowOff>
    </xdr:from>
    <xdr:to>
      <xdr:col>14</xdr:col>
      <xdr:colOff>609600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3</xdr:row>
      <xdr:rowOff>209550</xdr:rowOff>
    </xdr:from>
    <xdr:to>
      <xdr:col>14</xdr:col>
      <xdr:colOff>774700</xdr:colOff>
      <xdr:row>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107950</xdr:rowOff>
    </xdr:from>
    <xdr:to>
      <xdr:col>14</xdr:col>
      <xdr:colOff>330200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B31" sqref="B31"/>
    </sheetView>
  </sheetViews>
  <sheetFormatPr baseColWidth="10" defaultRowHeight="16" x14ac:dyDescent="0.2"/>
  <cols>
    <col min="7" max="7" width="11.83203125" customWidth="1"/>
  </cols>
  <sheetData>
    <row r="2" spans="1:7" ht="25" thickBot="1" x14ac:dyDescent="0.35">
      <c r="A2" s="23" t="s">
        <v>5</v>
      </c>
      <c r="B2" s="23"/>
      <c r="C2" s="23"/>
      <c r="D2" s="23"/>
      <c r="E2" s="23"/>
      <c r="F2" s="23"/>
    </row>
    <row r="3" spans="1:7" ht="21" x14ac:dyDescent="0.25">
      <c r="A3" s="2"/>
      <c r="B3" s="2"/>
      <c r="C3" s="2"/>
      <c r="D3" s="2"/>
      <c r="E3" s="2"/>
      <c r="F3" s="2"/>
      <c r="G3" s="12" t="s">
        <v>12</v>
      </c>
    </row>
    <row r="4" spans="1:7" ht="19" x14ac:dyDescent="0.25">
      <c r="A4" s="24" t="s">
        <v>6</v>
      </c>
      <c r="B4" s="24"/>
      <c r="D4" s="9" t="s">
        <v>2</v>
      </c>
      <c r="E4" s="9" t="s">
        <v>4</v>
      </c>
      <c r="F4" s="10" t="s">
        <v>3</v>
      </c>
      <c r="G4" s="15" t="s">
        <v>4</v>
      </c>
    </row>
    <row r="5" spans="1:7" x14ac:dyDescent="0.2">
      <c r="A5" s="3" t="s">
        <v>0</v>
      </c>
      <c r="B5" s="1">
        <v>100</v>
      </c>
      <c r="D5" s="7">
        <v>0</v>
      </c>
      <c r="E5" s="8">
        <f>P0</f>
        <v>100</v>
      </c>
      <c r="F5" s="11">
        <f t="shared" ref="F5:F20" si="0">E5+k*E5</f>
        <v>150</v>
      </c>
      <c r="G5" s="13">
        <f t="shared" ref="G5:G20" si="1">P0*(1+k)^D5</f>
        <v>100</v>
      </c>
    </row>
    <row r="6" spans="1:7" x14ac:dyDescent="0.2">
      <c r="D6" s="7">
        <v>1</v>
      </c>
      <c r="E6" s="8">
        <f>F5</f>
        <v>150</v>
      </c>
      <c r="F6" s="11">
        <f t="shared" si="0"/>
        <v>225</v>
      </c>
      <c r="G6" s="13">
        <f t="shared" si="1"/>
        <v>150</v>
      </c>
    </row>
    <row r="7" spans="1:7" ht="19" x14ac:dyDescent="0.25">
      <c r="A7" s="24" t="s">
        <v>7</v>
      </c>
      <c r="B7" s="24"/>
      <c r="D7" s="7">
        <v>2</v>
      </c>
      <c r="E7" s="8">
        <f>F6</f>
        <v>225</v>
      </c>
      <c r="F7" s="11">
        <f t="shared" si="0"/>
        <v>337.5</v>
      </c>
      <c r="G7" s="13">
        <f t="shared" si="1"/>
        <v>225</v>
      </c>
    </row>
    <row r="8" spans="1:7" x14ac:dyDescent="0.2">
      <c r="A8" s="3" t="s">
        <v>1</v>
      </c>
      <c r="B8" s="1">
        <v>0.5</v>
      </c>
      <c r="D8" s="7">
        <v>3</v>
      </c>
      <c r="E8" s="8">
        <f>F7</f>
        <v>337.5</v>
      </c>
      <c r="F8" s="11">
        <f t="shared" si="0"/>
        <v>506.25</v>
      </c>
      <c r="G8" s="13">
        <f t="shared" si="1"/>
        <v>337.5</v>
      </c>
    </row>
    <row r="9" spans="1:7" x14ac:dyDescent="0.2">
      <c r="D9" s="7">
        <v>4</v>
      </c>
      <c r="E9" s="8">
        <f t="shared" ref="E9:E15" si="2">F8</f>
        <v>506.25</v>
      </c>
      <c r="F9" s="11">
        <f t="shared" si="0"/>
        <v>759.375</v>
      </c>
      <c r="G9" s="13">
        <f t="shared" si="1"/>
        <v>506.25</v>
      </c>
    </row>
    <row r="10" spans="1:7" x14ac:dyDescent="0.2">
      <c r="D10" s="7">
        <v>5</v>
      </c>
      <c r="E10" s="8">
        <f t="shared" si="2"/>
        <v>759.375</v>
      </c>
      <c r="F10" s="11">
        <f t="shared" si="0"/>
        <v>1139.0625</v>
      </c>
      <c r="G10" s="13">
        <f t="shared" si="1"/>
        <v>759.375</v>
      </c>
    </row>
    <row r="11" spans="1:7" x14ac:dyDescent="0.2">
      <c r="D11" s="7">
        <v>6</v>
      </c>
      <c r="E11" s="8">
        <f t="shared" si="2"/>
        <v>1139.0625</v>
      </c>
      <c r="F11" s="11">
        <f t="shared" si="0"/>
        <v>1708.59375</v>
      </c>
      <c r="G11" s="13">
        <f t="shared" si="1"/>
        <v>1139.0625</v>
      </c>
    </row>
    <row r="12" spans="1:7" x14ac:dyDescent="0.2">
      <c r="D12" s="7">
        <v>7</v>
      </c>
      <c r="E12" s="8">
        <f t="shared" si="2"/>
        <v>1708.59375</v>
      </c>
      <c r="F12" s="11">
        <f t="shared" si="0"/>
        <v>2562.890625</v>
      </c>
      <c r="G12" s="13">
        <f t="shared" si="1"/>
        <v>1708.59375</v>
      </c>
    </row>
    <row r="13" spans="1:7" x14ac:dyDescent="0.2">
      <c r="D13" s="7">
        <v>8</v>
      </c>
      <c r="E13" s="8">
        <f t="shared" si="2"/>
        <v>2562.890625</v>
      </c>
      <c r="F13" s="11">
        <f t="shared" si="0"/>
        <v>3844.3359375</v>
      </c>
      <c r="G13" s="13">
        <f t="shared" si="1"/>
        <v>2562.890625</v>
      </c>
    </row>
    <row r="14" spans="1:7" x14ac:dyDescent="0.2">
      <c r="D14" s="7">
        <v>9</v>
      </c>
      <c r="E14" s="8">
        <f t="shared" si="2"/>
        <v>3844.3359375</v>
      </c>
      <c r="F14" s="11">
        <f t="shared" si="0"/>
        <v>5766.50390625</v>
      </c>
      <c r="G14" s="13">
        <f t="shared" si="1"/>
        <v>3844.3359375</v>
      </c>
    </row>
    <row r="15" spans="1:7" x14ac:dyDescent="0.2">
      <c r="D15" s="7">
        <v>10</v>
      </c>
      <c r="E15" s="8">
        <f t="shared" si="2"/>
        <v>5766.50390625</v>
      </c>
      <c r="F15" s="11">
        <f t="shared" si="0"/>
        <v>8649.755859375</v>
      </c>
      <c r="G15" s="13">
        <f t="shared" si="1"/>
        <v>5766.50390625</v>
      </c>
    </row>
    <row r="16" spans="1:7" x14ac:dyDescent="0.2">
      <c r="D16" s="7">
        <v>11</v>
      </c>
      <c r="E16" s="8">
        <f>F15</f>
        <v>8649.755859375</v>
      </c>
      <c r="F16" s="11">
        <f t="shared" si="0"/>
        <v>12974.6337890625</v>
      </c>
      <c r="G16" s="13">
        <f t="shared" si="1"/>
        <v>8649.755859375</v>
      </c>
    </row>
    <row r="17" spans="4:7" x14ac:dyDescent="0.2">
      <c r="D17" s="7">
        <v>12</v>
      </c>
      <c r="E17" s="8">
        <f>F16</f>
        <v>12974.6337890625</v>
      </c>
      <c r="F17" s="11">
        <f t="shared" si="0"/>
        <v>19461.95068359375</v>
      </c>
      <c r="G17" s="13">
        <f t="shared" si="1"/>
        <v>12974.6337890625</v>
      </c>
    </row>
    <row r="18" spans="4:7" x14ac:dyDescent="0.2">
      <c r="D18" s="7">
        <v>13</v>
      </c>
      <c r="E18" s="8">
        <f>F17</f>
        <v>19461.95068359375</v>
      </c>
      <c r="F18" s="11">
        <f t="shared" si="0"/>
        <v>29192.926025390625</v>
      </c>
      <c r="G18" s="13">
        <f t="shared" si="1"/>
        <v>19461.95068359375</v>
      </c>
    </row>
    <row r="19" spans="4:7" x14ac:dyDescent="0.2">
      <c r="D19" s="7">
        <v>14</v>
      </c>
      <c r="E19" s="8">
        <f t="shared" ref="E19:E20" si="3">F18</f>
        <v>29192.926025390625</v>
      </c>
      <c r="F19" s="11">
        <f t="shared" si="0"/>
        <v>43789.389038085938</v>
      </c>
      <c r="G19" s="13">
        <f t="shared" si="1"/>
        <v>29192.926025390625</v>
      </c>
    </row>
    <row r="20" spans="4:7" ht="17" thickBot="1" x14ac:dyDescent="0.25">
      <c r="D20" s="7">
        <v>15</v>
      </c>
      <c r="E20" s="8">
        <f t="shared" si="3"/>
        <v>43789.389038085938</v>
      </c>
      <c r="F20" s="11">
        <f t="shared" si="0"/>
        <v>65684.083557128906</v>
      </c>
      <c r="G20" s="14">
        <f t="shared" si="1"/>
        <v>43789.389038085938</v>
      </c>
    </row>
    <row r="21" spans="4:7" x14ac:dyDescent="0.2">
      <c r="G21" s="4"/>
    </row>
  </sheetData>
  <mergeCells count="3">
    <mergeCell ref="A2:F2"/>
    <mergeCell ref="A4:B4"/>
    <mergeCell ref="A7:B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B26" sqref="B26"/>
    </sheetView>
  </sheetViews>
  <sheetFormatPr baseColWidth="10" defaultRowHeight="16" x14ac:dyDescent="0.2"/>
  <sheetData>
    <row r="2" spans="1:7" ht="21" x14ac:dyDescent="0.25">
      <c r="A2" s="25" t="s">
        <v>18</v>
      </c>
      <c r="B2" s="25"/>
      <c r="C2" s="25"/>
      <c r="D2" s="25"/>
      <c r="E2" s="25"/>
      <c r="F2" s="25"/>
      <c r="G2" s="25"/>
    </row>
    <row r="3" spans="1:7" ht="22" thickBot="1" x14ac:dyDescent="0.3">
      <c r="A3" s="5"/>
      <c r="B3" s="5"/>
      <c r="C3" s="5"/>
      <c r="D3" s="5"/>
      <c r="E3" s="5"/>
      <c r="F3" s="5"/>
      <c r="G3" s="5"/>
    </row>
    <row r="4" spans="1:7" x14ac:dyDescent="0.2">
      <c r="G4" s="17" t="s">
        <v>12</v>
      </c>
    </row>
    <row r="5" spans="1:7" ht="19" x14ac:dyDescent="0.25">
      <c r="A5" s="24" t="s">
        <v>13</v>
      </c>
      <c r="B5" s="24"/>
      <c r="D5" s="6" t="s">
        <v>2</v>
      </c>
      <c r="E5" s="6" t="s">
        <v>4</v>
      </c>
      <c r="F5" s="16" t="s">
        <v>3</v>
      </c>
      <c r="G5" s="18" t="s">
        <v>4</v>
      </c>
    </row>
    <row r="6" spans="1:7" x14ac:dyDescent="0.2">
      <c r="A6" t="s">
        <v>17</v>
      </c>
      <c r="B6">
        <v>100</v>
      </c>
      <c r="D6" s="8">
        <v>0</v>
      </c>
      <c r="E6" s="8">
        <f>P0_3</f>
        <v>100</v>
      </c>
      <c r="F6" s="11">
        <f t="shared" ref="F6:F26" si="0">E6+k_3*E6+r_3</f>
        <v>150.19999999999999</v>
      </c>
      <c r="G6" s="19">
        <f t="shared" ref="G6:G26" si="1">(P0_3+r_3/k_3)*(1+k_3)^D6+r_3/(-k_3)</f>
        <v>100</v>
      </c>
    </row>
    <row r="7" spans="1:7" x14ac:dyDescent="0.2">
      <c r="D7" s="8">
        <v>1</v>
      </c>
      <c r="E7" s="8">
        <f>F6</f>
        <v>150.19999999999999</v>
      </c>
      <c r="F7" s="11">
        <f t="shared" si="0"/>
        <v>225.49999999999997</v>
      </c>
      <c r="G7" s="19">
        <f t="shared" si="1"/>
        <v>150.20000000000002</v>
      </c>
    </row>
    <row r="8" spans="1:7" ht="19" x14ac:dyDescent="0.25">
      <c r="A8" s="24" t="s">
        <v>14</v>
      </c>
      <c r="B8" s="24"/>
      <c r="D8" s="8">
        <v>2</v>
      </c>
      <c r="E8" s="8">
        <f t="shared" ref="E8:E26" si="2">F7</f>
        <v>225.49999999999997</v>
      </c>
      <c r="F8" s="11">
        <f t="shared" si="0"/>
        <v>338.44999999999993</v>
      </c>
      <c r="G8" s="19">
        <f t="shared" si="1"/>
        <v>225.5</v>
      </c>
    </row>
    <row r="9" spans="1:7" x14ac:dyDescent="0.2">
      <c r="A9" t="s">
        <v>15</v>
      </c>
      <c r="B9">
        <v>0.5</v>
      </c>
      <c r="D9" s="8">
        <v>3</v>
      </c>
      <c r="E9" s="8">
        <f t="shared" si="2"/>
        <v>338.44999999999993</v>
      </c>
      <c r="F9" s="11">
        <f t="shared" si="0"/>
        <v>507.87499999999989</v>
      </c>
      <c r="G9" s="19">
        <f t="shared" si="1"/>
        <v>338.45000000000005</v>
      </c>
    </row>
    <row r="10" spans="1:7" x14ac:dyDescent="0.2">
      <c r="A10" t="s">
        <v>16</v>
      </c>
      <c r="B10">
        <v>0.2</v>
      </c>
      <c r="D10" s="8">
        <v>4</v>
      </c>
      <c r="E10" s="8">
        <f t="shared" si="2"/>
        <v>507.87499999999989</v>
      </c>
      <c r="F10" s="11">
        <f t="shared" si="0"/>
        <v>762.01249999999982</v>
      </c>
      <c r="G10" s="19">
        <f t="shared" si="1"/>
        <v>507.87500000000006</v>
      </c>
    </row>
    <row r="11" spans="1:7" x14ac:dyDescent="0.2">
      <c r="D11" s="8">
        <v>5</v>
      </c>
      <c r="E11" s="8">
        <f t="shared" si="2"/>
        <v>762.01249999999982</v>
      </c>
      <c r="F11" s="11">
        <f t="shared" si="0"/>
        <v>1143.2187499999998</v>
      </c>
      <c r="G11" s="19">
        <f t="shared" si="1"/>
        <v>762.01250000000005</v>
      </c>
    </row>
    <row r="12" spans="1:7" x14ac:dyDescent="0.2">
      <c r="D12" s="8">
        <v>6</v>
      </c>
      <c r="E12" s="8">
        <f t="shared" si="2"/>
        <v>1143.2187499999998</v>
      </c>
      <c r="F12" s="11">
        <f t="shared" si="0"/>
        <v>1715.0281249999996</v>
      </c>
      <c r="G12" s="19">
        <f t="shared" si="1"/>
        <v>1143.21875</v>
      </c>
    </row>
    <row r="13" spans="1:7" x14ac:dyDescent="0.2">
      <c r="D13" s="8">
        <v>7</v>
      </c>
      <c r="E13" s="8">
        <f t="shared" si="2"/>
        <v>1715.0281249999996</v>
      </c>
      <c r="F13" s="11">
        <f t="shared" si="0"/>
        <v>2572.7421874999991</v>
      </c>
      <c r="G13" s="19">
        <f t="shared" si="1"/>
        <v>1715.028125</v>
      </c>
    </row>
    <row r="14" spans="1:7" x14ac:dyDescent="0.2">
      <c r="D14" s="8">
        <v>8</v>
      </c>
      <c r="E14" s="8">
        <f t="shared" si="2"/>
        <v>2572.7421874999991</v>
      </c>
      <c r="F14" s="11">
        <f t="shared" si="0"/>
        <v>3859.3132812499985</v>
      </c>
      <c r="G14" s="19">
        <f t="shared" si="1"/>
        <v>2572.7421875</v>
      </c>
    </row>
    <row r="15" spans="1:7" x14ac:dyDescent="0.2">
      <c r="D15" s="8">
        <v>9</v>
      </c>
      <c r="E15" s="8">
        <f t="shared" si="2"/>
        <v>3859.3132812499985</v>
      </c>
      <c r="F15" s="11">
        <f t="shared" si="0"/>
        <v>5789.1699218749973</v>
      </c>
      <c r="G15" s="19">
        <f t="shared" si="1"/>
        <v>3859.3132812500003</v>
      </c>
    </row>
    <row r="16" spans="1:7" x14ac:dyDescent="0.2">
      <c r="D16" s="8">
        <v>10</v>
      </c>
      <c r="E16" s="8">
        <f t="shared" si="2"/>
        <v>5789.1699218749973</v>
      </c>
      <c r="F16" s="11">
        <f t="shared" si="0"/>
        <v>8683.9548828124971</v>
      </c>
      <c r="G16" s="19">
        <f t="shared" si="1"/>
        <v>5789.1699218750009</v>
      </c>
    </row>
    <row r="17" spans="4:7" x14ac:dyDescent="0.2">
      <c r="D17" s="8">
        <v>11</v>
      </c>
      <c r="E17" s="8">
        <f t="shared" si="2"/>
        <v>8683.9548828124971</v>
      </c>
      <c r="F17" s="11">
        <f t="shared" si="0"/>
        <v>13026.132324218746</v>
      </c>
      <c r="G17" s="19">
        <f t="shared" si="1"/>
        <v>8683.9548828125007</v>
      </c>
    </row>
    <row r="18" spans="4:7" x14ac:dyDescent="0.2">
      <c r="D18" s="8">
        <v>12</v>
      </c>
      <c r="E18" s="8">
        <f t="shared" si="2"/>
        <v>13026.132324218746</v>
      </c>
      <c r="F18" s="11">
        <f t="shared" si="0"/>
        <v>19539.398486328118</v>
      </c>
      <c r="G18" s="19">
        <f t="shared" si="1"/>
        <v>13026.132324218752</v>
      </c>
    </row>
    <row r="19" spans="4:7" x14ac:dyDescent="0.2">
      <c r="D19" s="8">
        <v>13</v>
      </c>
      <c r="E19" s="8">
        <f t="shared" si="2"/>
        <v>19539.398486328118</v>
      </c>
      <c r="F19" s="11">
        <f t="shared" si="0"/>
        <v>29309.297729492177</v>
      </c>
      <c r="G19" s="19">
        <f t="shared" si="1"/>
        <v>19539.398486328126</v>
      </c>
    </row>
    <row r="20" spans="4:7" x14ac:dyDescent="0.2">
      <c r="D20" s="8">
        <v>14</v>
      </c>
      <c r="E20" s="8">
        <f t="shared" si="2"/>
        <v>29309.297729492177</v>
      </c>
      <c r="F20" s="11">
        <f t="shared" si="0"/>
        <v>43964.146594238264</v>
      </c>
      <c r="G20" s="19">
        <f t="shared" si="1"/>
        <v>29309.297729492188</v>
      </c>
    </row>
    <row r="21" spans="4:7" x14ac:dyDescent="0.2">
      <c r="D21" s="8">
        <v>15</v>
      </c>
      <c r="E21" s="8">
        <f t="shared" si="2"/>
        <v>43964.146594238264</v>
      </c>
      <c r="F21" s="11">
        <f t="shared" si="0"/>
        <v>65946.419891357393</v>
      </c>
      <c r="G21" s="19">
        <f t="shared" si="1"/>
        <v>43964.146594238286</v>
      </c>
    </row>
    <row r="22" spans="4:7" x14ac:dyDescent="0.2">
      <c r="D22" s="8">
        <v>16</v>
      </c>
      <c r="E22" s="8">
        <f t="shared" si="2"/>
        <v>65946.419891357393</v>
      </c>
      <c r="F22" s="11">
        <f t="shared" si="0"/>
        <v>98919.829837036086</v>
      </c>
      <c r="G22" s="19">
        <f t="shared" si="1"/>
        <v>65946.419891357436</v>
      </c>
    </row>
    <row r="23" spans="4:7" x14ac:dyDescent="0.2">
      <c r="D23" s="8">
        <v>17</v>
      </c>
      <c r="E23" s="8">
        <f t="shared" si="2"/>
        <v>98919.829837036086</v>
      </c>
      <c r="F23" s="11">
        <f t="shared" si="0"/>
        <v>148379.94475555414</v>
      </c>
      <c r="G23" s="19">
        <f t="shared" si="1"/>
        <v>98919.829837036144</v>
      </c>
    </row>
    <row r="24" spans="4:7" x14ac:dyDescent="0.2">
      <c r="D24" s="8">
        <v>18</v>
      </c>
      <c r="E24" s="8">
        <f t="shared" si="2"/>
        <v>148379.94475555414</v>
      </c>
      <c r="F24" s="11">
        <f t="shared" si="0"/>
        <v>222570.11713333122</v>
      </c>
      <c r="G24" s="19">
        <f t="shared" si="1"/>
        <v>148379.9447555542</v>
      </c>
    </row>
    <row r="25" spans="4:7" x14ac:dyDescent="0.2">
      <c r="D25" s="8">
        <v>19</v>
      </c>
      <c r="E25" s="8">
        <f t="shared" si="2"/>
        <v>222570.11713333122</v>
      </c>
      <c r="F25" s="11">
        <f t="shared" si="0"/>
        <v>333855.37569999683</v>
      </c>
      <c r="G25" s="19">
        <f t="shared" si="1"/>
        <v>222570.11713333131</v>
      </c>
    </row>
    <row r="26" spans="4:7" ht="17" thickBot="1" x14ac:dyDescent="0.25">
      <c r="D26" s="8">
        <v>20</v>
      </c>
      <c r="E26" s="8">
        <f t="shared" si="2"/>
        <v>333855.37569999683</v>
      </c>
      <c r="F26" s="11">
        <f t="shared" si="0"/>
        <v>500783.26354999526</v>
      </c>
      <c r="G26" s="20">
        <f t="shared" si="1"/>
        <v>333855.37569999695</v>
      </c>
    </row>
  </sheetData>
  <mergeCells count="3">
    <mergeCell ref="A5:B5"/>
    <mergeCell ref="A8:B8"/>
    <mergeCell ref="A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B9" sqref="B9"/>
    </sheetView>
  </sheetViews>
  <sheetFormatPr baseColWidth="10" defaultRowHeight="16" x14ac:dyDescent="0.2"/>
  <sheetData>
    <row r="2" spans="1:6" ht="21" x14ac:dyDescent="0.25">
      <c r="A2" s="25" t="s">
        <v>11</v>
      </c>
      <c r="B2" s="25"/>
      <c r="C2" s="25"/>
      <c r="D2" s="25"/>
      <c r="E2" s="25"/>
      <c r="F2" s="25"/>
    </row>
    <row r="4" spans="1:6" ht="19" x14ac:dyDescent="0.25">
      <c r="A4" s="24" t="s">
        <v>6</v>
      </c>
      <c r="B4" s="24"/>
      <c r="D4" s="6" t="s">
        <v>2</v>
      </c>
      <c r="E4" s="6" t="s">
        <v>4</v>
      </c>
      <c r="F4" s="6" t="s">
        <v>3</v>
      </c>
    </row>
    <row r="5" spans="1:6" x14ac:dyDescent="0.2">
      <c r="A5" s="3" t="s">
        <v>8</v>
      </c>
      <c r="B5">
        <v>5</v>
      </c>
      <c r="D5" s="7">
        <v>0</v>
      </c>
      <c r="E5" s="8">
        <f>P0_2</f>
        <v>5</v>
      </c>
      <c r="F5" s="8">
        <f t="shared" ref="F5:F35" si="0">E5+k_2*E5*(1-E5/C_2)</f>
        <v>19.700049</v>
      </c>
    </row>
    <row r="6" spans="1:6" x14ac:dyDescent="0.2">
      <c r="D6" s="7">
        <v>1</v>
      </c>
      <c r="E6" s="8">
        <f>F5</f>
        <v>19.700049</v>
      </c>
      <c r="F6" s="8">
        <f t="shared" si="0"/>
        <v>74.143274309583973</v>
      </c>
    </row>
    <row r="7" spans="1:6" ht="19" x14ac:dyDescent="0.25">
      <c r="A7" s="24" t="s">
        <v>7</v>
      </c>
      <c r="B7" s="24"/>
      <c r="D7" s="7">
        <v>2</v>
      </c>
      <c r="E7" s="8">
        <f>F6</f>
        <v>74.143274309583973</v>
      </c>
      <c r="F7" s="8">
        <f t="shared" si="0"/>
        <v>230.60691727791939</v>
      </c>
    </row>
    <row r="8" spans="1:6" x14ac:dyDescent="0.2">
      <c r="A8" s="3" t="s">
        <v>9</v>
      </c>
      <c r="B8">
        <v>3.0000100000000001</v>
      </c>
      <c r="D8" s="7">
        <v>3</v>
      </c>
      <c r="E8" s="8">
        <f t="shared" ref="E8:E15" si="1">F7</f>
        <v>230.60691727791939</v>
      </c>
      <c r="F8" s="8">
        <f t="shared" si="0"/>
        <v>284.27324444173655</v>
      </c>
    </row>
    <row r="9" spans="1:6" x14ac:dyDescent="0.2">
      <c r="A9" s="3" t="s">
        <v>10</v>
      </c>
      <c r="B9">
        <v>250</v>
      </c>
      <c r="D9" s="7">
        <v>4</v>
      </c>
      <c r="E9" s="8">
        <f t="shared" si="1"/>
        <v>284.27324444173655</v>
      </c>
      <c r="F9" s="8">
        <f t="shared" si="0"/>
        <v>167.35725798311472</v>
      </c>
    </row>
    <row r="10" spans="1:6" x14ac:dyDescent="0.2">
      <c r="D10" s="7">
        <v>5</v>
      </c>
      <c r="E10" s="8">
        <f t="shared" si="1"/>
        <v>167.35725798311472</v>
      </c>
      <c r="F10" s="8">
        <f t="shared" si="0"/>
        <v>333.32816357144497</v>
      </c>
    </row>
    <row r="11" spans="1:6" x14ac:dyDescent="0.2">
      <c r="D11" s="7">
        <v>6</v>
      </c>
      <c r="E11" s="8">
        <f t="shared" si="1"/>
        <v>333.32816357144497</v>
      </c>
      <c r="F11" s="8">
        <f t="shared" si="0"/>
        <v>1.9567701886785471E-2</v>
      </c>
    </row>
    <row r="12" spans="1:6" x14ac:dyDescent="0.2">
      <c r="D12" s="7">
        <v>7</v>
      </c>
      <c r="E12" s="8">
        <f t="shared" si="1"/>
        <v>1.9567701886785471E-2</v>
      </c>
      <c r="F12" s="8">
        <f t="shared" si="0"/>
        <v>7.8266408469359394E-2</v>
      </c>
    </row>
    <row r="13" spans="1:6" x14ac:dyDescent="0.2">
      <c r="D13" s="7">
        <v>8</v>
      </c>
      <c r="E13" s="8">
        <f t="shared" si="1"/>
        <v>7.8266408469359394E-2</v>
      </c>
      <c r="F13" s="8">
        <f t="shared" si="0"/>
        <v>0.31299290872816077</v>
      </c>
    </row>
    <row r="14" spans="1:6" x14ac:dyDescent="0.2">
      <c r="D14" s="7">
        <v>9</v>
      </c>
      <c r="E14" s="8">
        <f t="shared" si="1"/>
        <v>0.31299290872816077</v>
      </c>
      <c r="F14" s="8">
        <f t="shared" si="0"/>
        <v>1.2507991861921786</v>
      </c>
    </row>
    <row r="15" spans="1:6" x14ac:dyDescent="0.2">
      <c r="D15" s="7">
        <v>10</v>
      </c>
      <c r="E15" s="8">
        <f t="shared" si="1"/>
        <v>1.2507991861921786</v>
      </c>
      <c r="F15" s="8">
        <f t="shared" si="0"/>
        <v>4.9844352069304838</v>
      </c>
    </row>
    <row r="16" spans="1:6" x14ac:dyDescent="0.2">
      <c r="D16" s="7">
        <v>11</v>
      </c>
      <c r="E16" s="8">
        <f>F15</f>
        <v>4.9844352069304838</v>
      </c>
      <c r="F16" s="8">
        <f t="shared" si="0"/>
        <v>19.639654546305174</v>
      </c>
    </row>
    <row r="17" spans="4:6" x14ac:dyDescent="0.2">
      <c r="D17" s="7">
        <v>12</v>
      </c>
      <c r="E17" s="8">
        <f>F16</f>
        <v>19.639654546305174</v>
      </c>
      <c r="F17" s="8">
        <f t="shared" si="0"/>
        <v>73.93020678474646</v>
      </c>
    </row>
    <row r="18" spans="4:6" x14ac:dyDescent="0.2">
      <c r="D18" s="7">
        <v>13</v>
      </c>
      <c r="E18" s="8">
        <f t="shared" ref="E18:E20" si="2">F17</f>
        <v>73.93020678474646</v>
      </c>
      <c r="F18" s="8">
        <f t="shared" si="0"/>
        <v>230.13324211121022</v>
      </c>
    </row>
    <row r="19" spans="4:6" x14ac:dyDescent="0.2">
      <c r="D19" s="7">
        <v>14</v>
      </c>
      <c r="E19" s="8">
        <f t="shared" si="2"/>
        <v>230.13324211121022</v>
      </c>
      <c r="F19" s="8">
        <f t="shared" si="0"/>
        <v>284.99744182949416</v>
      </c>
    </row>
    <row r="20" spans="4:6" x14ac:dyDescent="0.2">
      <c r="D20" s="7">
        <v>15</v>
      </c>
      <c r="E20" s="8">
        <f t="shared" si="2"/>
        <v>284.99744182949416</v>
      </c>
      <c r="F20" s="8">
        <f t="shared" si="0"/>
        <v>165.30686615845008</v>
      </c>
    </row>
    <row r="21" spans="4:6" x14ac:dyDescent="0.2">
      <c r="D21" s="7">
        <v>16</v>
      </c>
      <c r="E21" s="8">
        <f>F20</f>
        <v>165.30686615845008</v>
      </c>
      <c r="F21" s="8">
        <f t="shared" si="0"/>
        <v>333.31170465852915</v>
      </c>
    </row>
    <row r="22" spans="4:6" x14ac:dyDescent="0.2">
      <c r="D22" s="7">
        <v>17</v>
      </c>
      <c r="E22" s="8">
        <f>F21</f>
        <v>333.31170465852915</v>
      </c>
      <c r="F22" s="8">
        <f t="shared" si="0"/>
        <v>8.5398334969852385E-2</v>
      </c>
    </row>
    <row r="23" spans="4:6" x14ac:dyDescent="0.2">
      <c r="D23" s="7">
        <v>18</v>
      </c>
      <c r="E23" s="8">
        <f t="shared" ref="E23:E35" si="3">F22</f>
        <v>8.5398334969852385E-2</v>
      </c>
      <c r="F23" s="8">
        <f t="shared" si="0"/>
        <v>0.34150667906365673</v>
      </c>
    </row>
    <row r="24" spans="4:6" x14ac:dyDescent="0.2">
      <c r="D24" s="7">
        <v>19</v>
      </c>
      <c r="E24" s="8">
        <f t="shared" si="3"/>
        <v>0.34150667906365673</v>
      </c>
      <c r="F24" s="8">
        <f t="shared" si="0"/>
        <v>1.3646306049142041</v>
      </c>
    </row>
    <row r="25" spans="4:6" x14ac:dyDescent="0.2">
      <c r="D25" s="7">
        <v>20</v>
      </c>
      <c r="E25" s="8">
        <f t="shared" si="3"/>
        <v>1.3646306049142041</v>
      </c>
      <c r="F25" s="8">
        <f t="shared" si="0"/>
        <v>5.4361893912197763</v>
      </c>
    </row>
    <row r="26" spans="4:6" x14ac:dyDescent="0.2">
      <c r="D26" s="7">
        <v>21</v>
      </c>
      <c r="E26" s="8">
        <f t="shared" si="3"/>
        <v>5.4361893912197763</v>
      </c>
      <c r="F26" s="8">
        <f t="shared" si="0"/>
        <v>21.390184883520288</v>
      </c>
    </row>
    <row r="27" spans="4:6" x14ac:dyDescent="0.2">
      <c r="D27" s="7">
        <v>22</v>
      </c>
      <c r="E27" s="8">
        <f t="shared" si="3"/>
        <v>21.390184883520288</v>
      </c>
      <c r="F27" s="8">
        <f t="shared" si="0"/>
        <v>80.070455022115453</v>
      </c>
    </row>
    <row r="28" spans="4:6" x14ac:dyDescent="0.2">
      <c r="D28" s="7">
        <v>23</v>
      </c>
      <c r="E28" s="8">
        <f t="shared" si="3"/>
        <v>80.070455022115453</v>
      </c>
      <c r="F28" s="8">
        <f t="shared" si="0"/>
        <v>243.34703113251797</v>
      </c>
    </row>
    <row r="29" spans="4:6" x14ac:dyDescent="0.2">
      <c r="D29" s="7">
        <v>24</v>
      </c>
      <c r="E29" s="8">
        <f t="shared" si="3"/>
        <v>243.34703113251797</v>
      </c>
      <c r="F29" s="8">
        <f t="shared" si="0"/>
        <v>262.77485855715275</v>
      </c>
    </row>
    <row r="30" spans="4:6" x14ac:dyDescent="0.2">
      <c r="D30" s="7">
        <v>25</v>
      </c>
      <c r="E30" s="8">
        <f t="shared" si="3"/>
        <v>262.77485855715275</v>
      </c>
      <c r="F30" s="8">
        <f t="shared" si="0"/>
        <v>222.49178447536531</v>
      </c>
    </row>
    <row r="31" spans="4:6" x14ac:dyDescent="0.2">
      <c r="D31" s="7">
        <v>26</v>
      </c>
      <c r="E31" s="8">
        <f t="shared" si="3"/>
        <v>222.49178447536531</v>
      </c>
      <c r="F31" s="8">
        <f t="shared" si="0"/>
        <v>295.93625280715077</v>
      </c>
    </row>
    <row r="32" spans="4:6" x14ac:dyDescent="0.2">
      <c r="D32" s="7">
        <v>27</v>
      </c>
      <c r="E32" s="8">
        <f t="shared" si="3"/>
        <v>295.93625280715077</v>
      </c>
      <c r="F32" s="8">
        <f t="shared" si="0"/>
        <v>132.80527875404798</v>
      </c>
    </row>
    <row r="33" spans="4:6" x14ac:dyDescent="0.2">
      <c r="D33" s="7">
        <v>28</v>
      </c>
      <c r="E33" s="8">
        <f t="shared" si="3"/>
        <v>132.80527875404798</v>
      </c>
      <c r="F33" s="8">
        <f t="shared" si="0"/>
        <v>319.57483280001225</v>
      </c>
    </row>
    <row r="34" spans="4:6" x14ac:dyDescent="0.2">
      <c r="D34" s="7">
        <v>29</v>
      </c>
      <c r="E34" s="8">
        <f t="shared" si="3"/>
        <v>319.57483280001225</v>
      </c>
      <c r="F34" s="8">
        <f t="shared" si="0"/>
        <v>52.761556715557163</v>
      </c>
    </row>
    <row r="35" spans="4:6" x14ac:dyDescent="0.2">
      <c r="D35" s="7">
        <v>30</v>
      </c>
      <c r="E35" s="8">
        <f t="shared" si="3"/>
        <v>52.761556715557163</v>
      </c>
      <c r="F35" s="8">
        <f t="shared" si="0"/>
        <v>177.64126072193369</v>
      </c>
    </row>
  </sheetData>
  <mergeCells count="3">
    <mergeCell ref="A4:B4"/>
    <mergeCell ref="A7:B7"/>
    <mergeCell ref="A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A2" sqref="A2:F2"/>
    </sheetView>
  </sheetViews>
  <sheetFormatPr baseColWidth="10" defaultRowHeight="16" x14ac:dyDescent="0.2"/>
  <sheetData>
    <row r="2" spans="1:6" ht="21" x14ac:dyDescent="0.25">
      <c r="A2" s="25" t="s">
        <v>11</v>
      </c>
      <c r="B2" s="25"/>
      <c r="C2" s="25"/>
      <c r="D2" s="25"/>
      <c r="E2" s="25"/>
      <c r="F2" s="25"/>
    </row>
    <row r="4" spans="1:6" ht="19" x14ac:dyDescent="0.25">
      <c r="A4" s="24" t="s">
        <v>6</v>
      </c>
      <c r="B4" s="24"/>
      <c r="D4" s="6" t="s">
        <v>2</v>
      </c>
      <c r="E4" s="6" t="s">
        <v>4</v>
      </c>
      <c r="F4" s="6" t="s">
        <v>3</v>
      </c>
    </row>
    <row r="5" spans="1:6" x14ac:dyDescent="0.2">
      <c r="A5" s="3" t="s">
        <v>8</v>
      </c>
      <c r="B5">
        <v>5</v>
      </c>
      <c r="D5" s="7">
        <v>0</v>
      </c>
      <c r="E5" s="8">
        <f>P0_2</f>
        <v>5</v>
      </c>
      <c r="F5" s="8">
        <f t="shared" ref="F5:F35" si="0">kTilde*E5*(1-E5/Ctilde)</f>
        <v>12.35</v>
      </c>
    </row>
    <row r="6" spans="1:6" x14ac:dyDescent="0.2">
      <c r="D6" s="7">
        <v>1</v>
      </c>
      <c r="E6" s="8">
        <f>F5</f>
        <v>12.35</v>
      </c>
      <c r="F6" s="8">
        <f t="shared" si="0"/>
        <v>29.959865000000001</v>
      </c>
    </row>
    <row r="7" spans="1:6" ht="19" x14ac:dyDescent="0.25">
      <c r="A7" s="24" t="s">
        <v>7</v>
      </c>
      <c r="B7" s="24"/>
      <c r="D7" s="7">
        <v>2</v>
      </c>
      <c r="E7" s="8">
        <f>F6</f>
        <v>29.959865000000001</v>
      </c>
      <c r="F7" s="8">
        <f t="shared" si="0"/>
        <v>69.514101435090652</v>
      </c>
    </row>
    <row r="8" spans="1:6" x14ac:dyDescent="0.2">
      <c r="A8" s="3" t="s">
        <v>9</v>
      </c>
      <c r="B8">
        <v>1.5</v>
      </c>
      <c r="D8" s="7">
        <v>3</v>
      </c>
      <c r="E8" s="8">
        <f t="shared" ref="E8:E15" si="1">F7</f>
        <v>69.514101435090652</v>
      </c>
      <c r="F8" s="8">
        <f t="shared" si="0"/>
        <v>144.79199179775819</v>
      </c>
    </row>
    <row r="9" spans="1:6" x14ac:dyDescent="0.2">
      <c r="A9" s="3" t="s">
        <v>10</v>
      </c>
      <c r="B9">
        <v>250</v>
      </c>
      <c r="D9" s="7">
        <v>4</v>
      </c>
      <c r="E9" s="8">
        <f t="shared" si="1"/>
        <v>144.79199179775819</v>
      </c>
      <c r="F9" s="8">
        <f t="shared" si="0"/>
        <v>236.19165416182304</v>
      </c>
    </row>
    <row r="10" spans="1:6" x14ac:dyDescent="0.2">
      <c r="D10" s="7">
        <v>5</v>
      </c>
      <c r="E10" s="8">
        <f t="shared" si="1"/>
        <v>236.19165416182304</v>
      </c>
      <c r="F10" s="8">
        <f t="shared" si="0"/>
        <v>255.7601504303683</v>
      </c>
    </row>
    <row r="11" spans="1:6" x14ac:dyDescent="0.2">
      <c r="A11" s="21" t="s">
        <v>19</v>
      </c>
      <c r="B11">
        <f>1+k_2</f>
        <v>2.5</v>
      </c>
      <c r="D11" s="7">
        <v>6</v>
      </c>
      <c r="E11" s="8">
        <f t="shared" si="1"/>
        <v>255.7601504303683</v>
      </c>
      <c r="F11" s="8">
        <f t="shared" si="0"/>
        <v>246.92084878693308</v>
      </c>
    </row>
    <row r="12" spans="1:6" x14ac:dyDescent="0.2">
      <c r="A12" s="21" t="s">
        <v>20</v>
      </c>
      <c r="B12" s="22">
        <f>C_2*kTilde/k_2</f>
        <v>416.66666666666669</v>
      </c>
      <c r="D12" s="7">
        <v>7</v>
      </c>
      <c r="E12" s="8">
        <f t="shared" si="1"/>
        <v>246.92084878693308</v>
      </c>
      <c r="F12" s="8">
        <f t="shared" si="0"/>
        <v>251.4826885733759</v>
      </c>
    </row>
    <row r="13" spans="1:6" x14ac:dyDescent="0.2">
      <c r="D13" s="7">
        <v>8</v>
      </c>
      <c r="E13" s="8">
        <f t="shared" si="1"/>
        <v>251.4826885733759</v>
      </c>
      <c r="F13" s="8">
        <f t="shared" si="0"/>
        <v>249.24546552087838</v>
      </c>
    </row>
    <row r="14" spans="1:6" x14ac:dyDescent="0.2">
      <c r="D14" s="7">
        <v>9</v>
      </c>
      <c r="E14" s="8">
        <f t="shared" si="1"/>
        <v>249.24546552087838</v>
      </c>
      <c r="F14" s="8">
        <f t="shared" si="0"/>
        <v>250.37385130587978</v>
      </c>
    </row>
    <row r="15" spans="1:6" x14ac:dyDescent="0.2">
      <c r="D15" s="7">
        <v>10</v>
      </c>
      <c r="E15" s="8">
        <f t="shared" si="1"/>
        <v>250.37385130587978</v>
      </c>
      <c r="F15" s="8">
        <f t="shared" si="0"/>
        <v>249.8122357582667</v>
      </c>
    </row>
    <row r="16" spans="1:6" x14ac:dyDescent="0.2">
      <c r="D16" s="7">
        <v>11</v>
      </c>
      <c r="E16" s="8">
        <f>F15</f>
        <v>249.8122357582667</v>
      </c>
      <c r="F16" s="8">
        <f t="shared" si="0"/>
        <v>250.09367058840382</v>
      </c>
    </row>
    <row r="17" spans="4:6" x14ac:dyDescent="0.2">
      <c r="D17" s="7">
        <v>12</v>
      </c>
      <c r="E17" s="8">
        <f>F16</f>
        <v>250.09367058840382</v>
      </c>
      <c r="F17" s="8">
        <f t="shared" si="0"/>
        <v>249.9531120607233</v>
      </c>
    </row>
    <row r="18" spans="4:6" x14ac:dyDescent="0.2">
      <c r="D18" s="7">
        <v>13</v>
      </c>
      <c r="E18" s="8">
        <f t="shared" ref="E18:E20" si="2">F17</f>
        <v>249.9531120607233</v>
      </c>
      <c r="F18" s="8">
        <f t="shared" si="0"/>
        <v>250.02343077876529</v>
      </c>
    </row>
    <row r="19" spans="4:6" x14ac:dyDescent="0.2">
      <c r="D19" s="7">
        <v>14</v>
      </c>
      <c r="E19" s="8">
        <f t="shared" si="2"/>
        <v>250.02343077876529</v>
      </c>
      <c r="F19" s="8">
        <f t="shared" si="0"/>
        <v>249.98828131660906</v>
      </c>
    </row>
    <row r="20" spans="4:6" x14ac:dyDescent="0.2">
      <c r="D20" s="7">
        <v>15</v>
      </c>
      <c r="E20" s="8">
        <f t="shared" si="2"/>
        <v>249.98828131660906</v>
      </c>
      <c r="F20" s="8">
        <f t="shared" si="0"/>
        <v>250.00585851773025</v>
      </c>
    </row>
    <row r="21" spans="4:6" x14ac:dyDescent="0.2">
      <c r="D21" s="7">
        <v>16</v>
      </c>
      <c r="E21" s="8">
        <f>F20</f>
        <v>250.00585851773025</v>
      </c>
      <c r="F21" s="8">
        <f t="shared" si="0"/>
        <v>249.99707053520152</v>
      </c>
    </row>
    <row r="22" spans="4:6" x14ac:dyDescent="0.2">
      <c r="D22" s="7">
        <v>17</v>
      </c>
      <c r="E22" s="8">
        <f>F21</f>
        <v>249.99707053520152</v>
      </c>
      <c r="F22" s="8">
        <f t="shared" si="0"/>
        <v>250.00146468090864</v>
      </c>
    </row>
    <row r="23" spans="4:6" x14ac:dyDescent="0.2">
      <c r="D23" s="7">
        <v>18</v>
      </c>
      <c r="E23" s="8">
        <f t="shared" ref="E23:E35" si="3">F22</f>
        <v>250.00146468090864</v>
      </c>
      <c r="F23" s="8">
        <f t="shared" si="0"/>
        <v>249.99926764667396</v>
      </c>
    </row>
    <row r="24" spans="4:6" x14ac:dyDescent="0.2">
      <c r="D24" s="7">
        <v>19</v>
      </c>
      <c r="E24" s="8">
        <f t="shared" si="3"/>
        <v>249.99926764667396</v>
      </c>
      <c r="F24" s="8">
        <f t="shared" si="0"/>
        <v>250.000366173445</v>
      </c>
    </row>
    <row r="25" spans="4:6" x14ac:dyDescent="0.2">
      <c r="D25" s="7">
        <v>20</v>
      </c>
      <c r="E25" s="8">
        <f t="shared" si="3"/>
        <v>250.000366173445</v>
      </c>
      <c r="F25" s="8">
        <f t="shared" si="0"/>
        <v>249.99981691247302</v>
      </c>
    </row>
    <row r="26" spans="4:6" x14ac:dyDescent="0.2">
      <c r="D26" s="7">
        <v>21</v>
      </c>
      <c r="E26" s="8">
        <f t="shared" si="3"/>
        <v>249.99981691247302</v>
      </c>
      <c r="F26" s="8">
        <f t="shared" si="0"/>
        <v>250.00009154356241</v>
      </c>
    </row>
    <row r="27" spans="4:6" x14ac:dyDescent="0.2">
      <c r="D27" s="7">
        <v>22</v>
      </c>
      <c r="E27" s="8">
        <f t="shared" si="3"/>
        <v>250.00009154356241</v>
      </c>
      <c r="F27" s="8">
        <f t="shared" si="0"/>
        <v>249.99995422816852</v>
      </c>
    </row>
    <row r="28" spans="4:6" x14ac:dyDescent="0.2">
      <c r="D28" s="7">
        <v>23</v>
      </c>
      <c r="E28" s="8">
        <f t="shared" si="3"/>
        <v>249.99995422816852</v>
      </c>
      <c r="F28" s="8">
        <f t="shared" si="0"/>
        <v>250.00002288590315</v>
      </c>
    </row>
    <row r="29" spans="4:6" x14ac:dyDescent="0.2">
      <c r="D29" s="7">
        <v>24</v>
      </c>
      <c r="E29" s="8">
        <f t="shared" si="3"/>
        <v>250.00002288590315</v>
      </c>
      <c r="F29" s="8">
        <f t="shared" si="0"/>
        <v>249.9999885570453</v>
      </c>
    </row>
    <row r="30" spans="4:6" x14ac:dyDescent="0.2">
      <c r="D30" s="7">
        <v>25</v>
      </c>
      <c r="E30" s="8">
        <f t="shared" si="3"/>
        <v>249.9999885570453</v>
      </c>
      <c r="F30" s="8">
        <f t="shared" si="0"/>
        <v>250.00000572147655</v>
      </c>
    </row>
    <row r="31" spans="4:6" x14ac:dyDescent="0.2">
      <c r="D31" s="7">
        <v>26</v>
      </c>
      <c r="E31" s="8">
        <f t="shared" si="3"/>
        <v>250.00000572147655</v>
      </c>
      <c r="F31" s="8">
        <f t="shared" si="0"/>
        <v>249.99999713926158</v>
      </c>
    </row>
    <row r="32" spans="4:6" x14ac:dyDescent="0.2">
      <c r="D32" s="7">
        <v>27</v>
      </c>
      <c r="E32" s="8">
        <f t="shared" si="3"/>
        <v>249.99999713926158</v>
      </c>
      <c r="F32" s="8">
        <f t="shared" si="0"/>
        <v>250.00000143036917</v>
      </c>
    </row>
    <row r="33" spans="4:6" x14ac:dyDescent="0.2">
      <c r="D33" s="7">
        <v>28</v>
      </c>
      <c r="E33" s="8">
        <f t="shared" si="3"/>
        <v>250.00000143036917</v>
      </c>
      <c r="F33" s="8">
        <f t="shared" si="0"/>
        <v>249.99999928481546</v>
      </c>
    </row>
    <row r="34" spans="4:6" x14ac:dyDescent="0.2">
      <c r="D34" s="7">
        <v>29</v>
      </c>
      <c r="E34" s="8">
        <f t="shared" si="3"/>
        <v>249.99999928481546</v>
      </c>
      <c r="F34" s="8">
        <f t="shared" si="0"/>
        <v>250.00000035759228</v>
      </c>
    </row>
    <row r="35" spans="4:6" x14ac:dyDescent="0.2">
      <c r="D35" s="7">
        <v>30</v>
      </c>
      <c r="E35" s="8">
        <f t="shared" si="3"/>
        <v>250.00000035759228</v>
      </c>
      <c r="F35" s="8">
        <f t="shared" si="0"/>
        <v>249.99999982120389</v>
      </c>
    </row>
  </sheetData>
  <mergeCells count="3">
    <mergeCell ref="A2:F2"/>
    <mergeCell ref="A4:B4"/>
    <mergeCell ref="A7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workbookViewId="0">
      <selection activeCell="A2" sqref="A2:F2"/>
    </sheetView>
  </sheetViews>
  <sheetFormatPr baseColWidth="10" defaultRowHeight="16" x14ac:dyDescent="0.2"/>
  <cols>
    <col min="2" max="2" width="10.83203125" style="1"/>
    <col min="3" max="3" width="5" customWidth="1"/>
    <col min="4" max="5" width="10.83203125" style="1"/>
    <col min="6" max="6" width="16.6640625" style="1" customWidth="1"/>
    <col min="7" max="7" width="8.83203125" customWidth="1"/>
    <col min="10" max="10" width="13.5" customWidth="1"/>
  </cols>
  <sheetData>
    <row r="2" spans="1:6" ht="21" x14ac:dyDescent="0.25">
      <c r="A2" s="25" t="s">
        <v>11</v>
      </c>
      <c r="B2" s="25"/>
      <c r="C2" s="25"/>
      <c r="D2" s="25"/>
      <c r="E2" s="25"/>
      <c r="F2" s="25"/>
    </row>
    <row r="5" spans="1:6" ht="19" x14ac:dyDescent="0.25">
      <c r="A5" s="26" t="s">
        <v>13</v>
      </c>
      <c r="B5" s="26"/>
      <c r="D5" s="9" t="s">
        <v>2</v>
      </c>
      <c r="E5" s="9" t="s">
        <v>23</v>
      </c>
      <c r="F5" s="9" t="s">
        <v>24</v>
      </c>
    </row>
    <row r="6" spans="1:6" x14ac:dyDescent="0.2">
      <c r="A6" s="3" t="s">
        <v>21</v>
      </c>
      <c r="B6" s="1">
        <v>0.1</v>
      </c>
      <c r="D6" s="7">
        <v>0</v>
      </c>
      <c r="E6" s="7">
        <f>P0_4</f>
        <v>0.1</v>
      </c>
      <c r="F6" s="7">
        <f>r_4*E6*(1-E6)</f>
        <v>0.28800000000000009</v>
      </c>
    </row>
    <row r="7" spans="1:6" x14ac:dyDescent="0.2">
      <c r="D7" s="7">
        <v>1</v>
      </c>
      <c r="E7" s="7">
        <f>F6</f>
        <v>0.28800000000000009</v>
      </c>
      <c r="F7" s="7">
        <f>r_4*E7*(1-E7)</f>
        <v>0.65617920000000018</v>
      </c>
    </row>
    <row r="8" spans="1:6" ht="17" x14ac:dyDescent="0.2">
      <c r="A8" s="26" t="s">
        <v>7</v>
      </c>
      <c r="B8" s="26"/>
      <c r="D8" s="7">
        <v>2</v>
      </c>
      <c r="E8" s="7">
        <f t="shared" ref="E8:E41" si="0">F7</f>
        <v>0.65617920000000018</v>
      </c>
      <c r="F8" s="7">
        <f>r_4*E8*(1-E8)</f>
        <v>0.72194578395955189</v>
      </c>
    </row>
    <row r="9" spans="1:6" x14ac:dyDescent="0.2">
      <c r="A9" s="3" t="s">
        <v>22</v>
      </c>
      <c r="B9" s="1">
        <v>3.2</v>
      </c>
      <c r="D9" s="7">
        <v>3</v>
      </c>
      <c r="E9" s="7">
        <f t="shared" si="0"/>
        <v>0.72194578395955189</v>
      </c>
      <c r="F9" s="7">
        <f>r_4*E9*(1-E9)</f>
        <v>0.64236822074425581</v>
      </c>
    </row>
    <row r="10" spans="1:6" x14ac:dyDescent="0.2">
      <c r="D10" s="7">
        <v>4</v>
      </c>
      <c r="E10" s="7">
        <f t="shared" si="0"/>
        <v>0.64236822074425581</v>
      </c>
      <c r="F10" s="7">
        <f>r_4*E10*(1-E10)</f>
        <v>0.73514012711076759</v>
      </c>
    </row>
    <row r="11" spans="1:6" x14ac:dyDescent="0.2">
      <c r="D11" s="7">
        <v>5</v>
      </c>
      <c r="E11" s="7">
        <f t="shared" si="0"/>
        <v>0.73514012711076759</v>
      </c>
      <c r="F11" s="7">
        <f>r_4*E11*(1-E11)</f>
        <v>0.62306918599146255</v>
      </c>
    </row>
    <row r="12" spans="1:6" x14ac:dyDescent="0.2">
      <c r="D12" s="7">
        <v>6</v>
      </c>
      <c r="E12" s="7">
        <f t="shared" si="0"/>
        <v>0.62306918599146255</v>
      </c>
      <c r="F12" s="7">
        <f>r_4*E12*(1-E12)</f>
        <v>0.75153272147007621</v>
      </c>
    </row>
    <row r="13" spans="1:6" x14ac:dyDescent="0.2">
      <c r="D13" s="7">
        <v>7</v>
      </c>
      <c r="E13" s="7">
        <f t="shared" si="0"/>
        <v>0.75153272147007621</v>
      </c>
      <c r="F13" s="7">
        <f>r_4*E13*(1-E13)</f>
        <v>0.59754012809554258</v>
      </c>
    </row>
    <row r="14" spans="1:6" x14ac:dyDescent="0.2">
      <c r="D14" s="7">
        <v>8</v>
      </c>
      <c r="E14" s="7">
        <f t="shared" si="0"/>
        <v>0.59754012809554258</v>
      </c>
      <c r="F14" s="7">
        <f>r_4*E14*(1-E14)</f>
        <v>0.76955495491553649</v>
      </c>
    </row>
    <row r="15" spans="1:6" x14ac:dyDescent="0.2">
      <c r="D15" s="7">
        <v>9</v>
      </c>
      <c r="E15" s="7">
        <f t="shared" si="0"/>
        <v>0.76955495491553649</v>
      </c>
      <c r="F15" s="7">
        <f>r_4*E15*(1-E15)</f>
        <v>0.56748840409754597</v>
      </c>
    </row>
    <row r="16" spans="1:6" x14ac:dyDescent="0.2">
      <c r="D16" s="7">
        <v>10</v>
      </c>
      <c r="E16" s="7">
        <f t="shared" si="0"/>
        <v>0.56748840409754597</v>
      </c>
      <c r="F16" s="7">
        <f>r_4*E16*(1-E16)</f>
        <v>0.78542500899957235</v>
      </c>
    </row>
    <row r="17" spans="4:11" x14ac:dyDescent="0.2">
      <c r="D17" s="7">
        <v>11</v>
      </c>
      <c r="E17" s="7">
        <f t="shared" si="0"/>
        <v>0.78542500899957235</v>
      </c>
      <c r="F17" s="7">
        <f>r_4*E17*(1-E17)</f>
        <v>0.5393042055603009</v>
      </c>
    </row>
    <row r="18" spans="4:11" x14ac:dyDescent="0.2">
      <c r="D18" s="7">
        <v>12</v>
      </c>
      <c r="E18" s="7">
        <f t="shared" si="0"/>
        <v>0.5393042055603009</v>
      </c>
      <c r="F18" s="7">
        <f>r_4*E18*(1-E18)</f>
        <v>0.79505657416087561</v>
      </c>
    </row>
    <row r="19" spans="4:11" x14ac:dyDescent="0.2">
      <c r="D19" s="7">
        <v>13</v>
      </c>
      <c r="E19" s="7">
        <f t="shared" si="0"/>
        <v>0.79505657416087561</v>
      </c>
      <c r="F19" s="7">
        <f>r_4*E19*(1-E19)</f>
        <v>0.52141317774223273</v>
      </c>
    </row>
    <row r="20" spans="4:11" x14ac:dyDescent="0.2">
      <c r="D20" s="7">
        <v>14</v>
      </c>
      <c r="E20" s="7">
        <f t="shared" si="0"/>
        <v>0.52141317774223273</v>
      </c>
      <c r="F20" s="7">
        <f>r_4*E20*(1-E20)</f>
        <v>0.7985327226207346</v>
      </c>
    </row>
    <row r="21" spans="4:11" x14ac:dyDescent="0.2">
      <c r="D21" s="7">
        <v>15</v>
      </c>
      <c r="E21" s="7">
        <f t="shared" si="0"/>
        <v>0.7985327226207346</v>
      </c>
      <c r="F21" s="7">
        <f>r_4*E21*(1-E21)</f>
        <v>0.51481028327888489</v>
      </c>
    </row>
    <row r="22" spans="4:11" x14ac:dyDescent="0.2">
      <c r="D22" s="7">
        <v>16</v>
      </c>
      <c r="E22" s="7">
        <f t="shared" si="0"/>
        <v>0.51481028327888489</v>
      </c>
      <c r="F22" s="7">
        <f>r_4*E22*(1-E22)</f>
        <v>0.79929809762943738</v>
      </c>
    </row>
    <row r="23" spans="4:11" x14ac:dyDescent="0.2">
      <c r="D23" s="7">
        <v>17</v>
      </c>
      <c r="E23" s="7">
        <f t="shared" si="0"/>
        <v>0.79929809762943738</v>
      </c>
      <c r="F23" s="7">
        <f>r_4*E23*(1-E23)</f>
        <v>0.51334607601727933</v>
      </c>
    </row>
    <row r="24" spans="4:11" x14ac:dyDescent="0.2">
      <c r="D24" s="7">
        <v>18</v>
      </c>
      <c r="E24" s="7">
        <f t="shared" si="0"/>
        <v>0.51334607601727933</v>
      </c>
      <c r="F24" s="7">
        <f>r_4*E24*(1-E24)</f>
        <v>0.79943002321581125</v>
      </c>
    </row>
    <row r="25" spans="4:11" x14ac:dyDescent="0.2">
      <c r="D25" s="7">
        <v>19</v>
      </c>
      <c r="E25" s="7">
        <f t="shared" si="0"/>
        <v>0.79943002321581125</v>
      </c>
      <c r="F25" s="7">
        <f>r_4*E25*(1-E25)</f>
        <v>0.51309331583033202</v>
      </c>
    </row>
    <row r="26" spans="4:11" x14ac:dyDescent="0.2">
      <c r="D26" s="7">
        <v>20</v>
      </c>
      <c r="E26" s="7">
        <f t="shared" si="0"/>
        <v>0.51309331583033202</v>
      </c>
      <c r="F26" s="7">
        <f>r_4*E26*(1-E26)</f>
        <v>0.79945140825781502</v>
      </c>
    </row>
    <row r="27" spans="4:11" x14ac:dyDescent="0.2">
      <c r="D27" s="7">
        <v>21</v>
      </c>
      <c r="E27" s="7">
        <f t="shared" si="0"/>
        <v>0.79945140825781502</v>
      </c>
      <c r="F27" s="7">
        <f>r_4*E27*(1-E27)</f>
        <v>0.51305233309571652</v>
      </c>
    </row>
    <row r="28" spans="4:11" x14ac:dyDescent="0.2">
      <c r="D28" s="7">
        <v>22</v>
      </c>
      <c r="E28" s="7">
        <f t="shared" si="0"/>
        <v>0.51305233309571652</v>
      </c>
      <c r="F28" s="7">
        <f>r_4*E28*(1-E28)</f>
        <v>0.79945483712242704</v>
      </c>
    </row>
    <row r="29" spans="4:11" x14ac:dyDescent="0.2">
      <c r="D29" s="7">
        <v>23</v>
      </c>
      <c r="E29" s="7">
        <f t="shared" si="0"/>
        <v>0.79945483712242704</v>
      </c>
      <c r="F29" s="7">
        <f>r_4*E29*(1-E29)</f>
        <v>0.51304576167673821</v>
      </c>
    </row>
    <row r="30" spans="4:11" ht="17" thickBot="1" x14ac:dyDescent="0.25">
      <c r="D30" s="7">
        <v>24</v>
      </c>
      <c r="E30" s="7">
        <f t="shared" si="0"/>
        <v>0.51304576167673821</v>
      </c>
      <c r="F30" s="7">
        <f>r_4*E30*(1-E30)</f>
        <v>0.79945538592727605</v>
      </c>
    </row>
    <row r="31" spans="4:11" x14ac:dyDescent="0.2">
      <c r="D31" s="7">
        <v>25</v>
      </c>
      <c r="E31" s="7">
        <f t="shared" si="0"/>
        <v>0.79945538592727605</v>
      </c>
      <c r="F31" s="7">
        <f>r_4*E31*(1-E31)</f>
        <v>0.51304470988526774</v>
      </c>
      <c r="H31" s="27" t="s">
        <v>25</v>
      </c>
      <c r="I31" s="28"/>
      <c r="J31" s="28"/>
      <c r="K31" s="29">
        <f>( (r_4+1)+SQRT(r_4+1)*SQRT(r_4-3) )/(2*r_4)</f>
        <v>0.79945549046737008</v>
      </c>
    </row>
    <row r="32" spans="4:11" ht="17" thickBot="1" x14ac:dyDescent="0.25">
      <c r="D32" s="7">
        <v>26</v>
      </c>
      <c r="E32" s="7">
        <f t="shared" si="0"/>
        <v>0.51304470988526774</v>
      </c>
      <c r="F32" s="7">
        <f>r_4*E32*(1-E32)</f>
        <v>0.79945547374082948</v>
      </c>
      <c r="H32" s="30" t="s">
        <v>26</v>
      </c>
      <c r="I32" s="31"/>
      <c r="J32" s="31"/>
      <c r="K32" s="32">
        <f>( (r_4+1)-SQRT(r_4+1)*SQRT(r_4-3) )/(2*r_4)</f>
        <v>0.51304450953262992</v>
      </c>
    </row>
    <row r="33" spans="4:6" x14ac:dyDescent="0.2">
      <c r="D33" s="7">
        <v>27</v>
      </c>
      <c r="E33" s="7">
        <f t="shared" si="0"/>
        <v>0.79945547374082948</v>
      </c>
      <c r="F33" s="7">
        <f>r_4*E33*(1-E33)</f>
        <v>0.51304454158929724</v>
      </c>
    </row>
    <row r="34" spans="4:6" x14ac:dyDescent="0.2">
      <c r="D34" s="7">
        <v>28</v>
      </c>
      <c r="E34" s="7">
        <f t="shared" si="0"/>
        <v>0.51304454158929724</v>
      </c>
      <c r="F34" s="7">
        <f>r_4*E34*(1-E34)</f>
        <v>0.79945548779112041</v>
      </c>
    </row>
    <row r="35" spans="4:6" x14ac:dyDescent="0.2">
      <c r="D35" s="7">
        <v>29</v>
      </c>
      <c r="E35" s="7">
        <f t="shared" si="0"/>
        <v>0.79945548779112041</v>
      </c>
      <c r="F35" s="7">
        <f>r_4*E35*(1-E35)</f>
        <v>0.51304451466170287</v>
      </c>
    </row>
    <row r="36" spans="4:6" x14ac:dyDescent="0.2">
      <c r="D36" s="7">
        <v>30</v>
      </c>
      <c r="E36" s="7">
        <f t="shared" si="0"/>
        <v>0.51304451466170287</v>
      </c>
      <c r="F36" s="7">
        <f>r_4*E36*(1-E36)</f>
        <v>0.79945549003917005</v>
      </c>
    </row>
    <row r="37" spans="4:6" x14ac:dyDescent="0.2">
      <c r="D37" s="7">
        <v>31</v>
      </c>
      <c r="E37" s="7">
        <f t="shared" si="0"/>
        <v>0.79945549003917005</v>
      </c>
      <c r="F37" s="7">
        <f>r_4*E37*(1-E37)</f>
        <v>0.51304451035328169</v>
      </c>
    </row>
    <row r="38" spans="4:6" x14ac:dyDescent="0.2">
      <c r="D38" s="7">
        <v>32</v>
      </c>
      <c r="E38" s="7">
        <f t="shared" si="0"/>
        <v>0.51304451035328169</v>
      </c>
      <c r="F38" s="7">
        <f>r_4*E38*(1-E38)</f>
        <v>0.7994554903988581</v>
      </c>
    </row>
    <row r="39" spans="4:6" x14ac:dyDescent="0.2">
      <c r="D39" s="7">
        <v>33</v>
      </c>
      <c r="E39" s="7">
        <f t="shared" si="0"/>
        <v>0.7994554903988581</v>
      </c>
      <c r="F39" s="7">
        <f>r_4*E39*(1-E39)</f>
        <v>0.51304450966393411</v>
      </c>
    </row>
    <row r="40" spans="4:6" x14ac:dyDescent="0.2">
      <c r="D40" s="7">
        <v>34</v>
      </c>
      <c r="E40" s="7">
        <f t="shared" si="0"/>
        <v>0.51304450966393411</v>
      </c>
      <c r="F40" s="7">
        <f>r_4*E40*(1-E40)</f>
        <v>0.79945549045640807</v>
      </c>
    </row>
    <row r="41" spans="4:6" x14ac:dyDescent="0.2">
      <c r="D41" s="7">
        <v>35</v>
      </c>
      <c r="E41" s="7">
        <f t="shared" si="0"/>
        <v>0.79945549045640807</v>
      </c>
      <c r="F41" s="7">
        <f>r_4*E41*(1-E41)</f>
        <v>0.51304450955363878</v>
      </c>
    </row>
  </sheetData>
  <mergeCells count="5">
    <mergeCell ref="A2:F2"/>
    <mergeCell ref="A8:B8"/>
    <mergeCell ref="A5:B5"/>
    <mergeCell ref="H31:J31"/>
    <mergeCell ref="H32:J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Pop_1</vt:lpstr>
      <vt:lpstr>Pop_2</vt:lpstr>
      <vt:lpstr>Logistic</vt:lpstr>
      <vt:lpstr>Logistic_2</vt:lpstr>
      <vt:lpstr>Logistic_3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2019-01-30T12:31:01Z</dcterms:created>
  <dcterms:modified xsi:type="dcterms:W3CDTF">2019-02-11T13:57:01Z</dcterms:modified>
</cp:coreProperties>
</file>