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friyie\Desktop\PVC Soil Project\"/>
    </mc:Choice>
  </mc:AlternateContent>
  <bookViews>
    <workbookView xWindow="0" yWindow="460" windowWidth="25600" windowHeight="12280"/>
  </bookViews>
  <sheets>
    <sheet name="Herbicide" sheetId="1" r:id="rId1"/>
    <sheet name="Fungicides &amp; Insecticides" sheetId="4" r:id="rId2"/>
    <sheet name="Fertility" sheetId="5" r:id="rId3"/>
    <sheet name="Cover crop" sheetId="6" r:id="rId4"/>
  </sheets>
  <calcPr calcId="162913"/>
</workbook>
</file>

<file path=xl/calcChain.xml><?xml version="1.0" encoding="utf-8"?>
<calcChain xmlns="http://schemas.openxmlformats.org/spreadsheetml/2006/main">
  <c r="J25" i="4" l="1"/>
  <c r="J23" i="4"/>
  <c r="J22" i="4"/>
  <c r="J15" i="4"/>
  <c r="J11" i="4"/>
  <c r="J4" i="4"/>
  <c r="M23" i="1"/>
  <c r="K23" i="1"/>
  <c r="I23" i="1"/>
  <c r="M22" i="1"/>
  <c r="K22" i="1"/>
  <c r="I22" i="1"/>
  <c r="M21" i="1"/>
  <c r="K21" i="1"/>
  <c r="I21" i="1"/>
  <c r="P20" i="1"/>
  <c r="K20" i="1"/>
  <c r="I20" i="1"/>
  <c r="M19" i="1"/>
  <c r="I19" i="1"/>
  <c r="M18" i="1"/>
  <c r="I18" i="1"/>
  <c r="M17" i="1"/>
  <c r="I17" i="1"/>
  <c r="V16" i="1"/>
  <c r="U16" i="1"/>
  <c r="T16" i="1"/>
  <c r="Q16" i="1"/>
  <c r="P16" i="1"/>
  <c r="L16" i="1"/>
  <c r="K16" i="1"/>
  <c r="I16" i="1"/>
  <c r="M15" i="1"/>
  <c r="I15" i="1"/>
  <c r="V14" i="1"/>
  <c r="U14" i="1"/>
  <c r="T14" i="1"/>
  <c r="Q14" i="1"/>
  <c r="P14" i="1"/>
  <c r="L14" i="1"/>
  <c r="K14" i="1"/>
  <c r="I14" i="1"/>
  <c r="P22" i="6"/>
  <c r="K22" i="6"/>
  <c r="I22" i="6"/>
  <c r="M21" i="6" l="1"/>
  <c r="I21" i="6"/>
  <c r="M25" i="6"/>
  <c r="K25" i="6"/>
  <c r="I25" i="6"/>
  <c r="M24" i="6"/>
  <c r="K24" i="6"/>
  <c r="I24" i="6"/>
  <c r="M23" i="6"/>
  <c r="K23" i="6"/>
  <c r="I23" i="6"/>
  <c r="M20" i="6"/>
  <c r="I20" i="6"/>
  <c r="M19" i="6"/>
  <c r="I19" i="6"/>
  <c r="V18" i="6"/>
  <c r="U18" i="6"/>
  <c r="T18" i="6"/>
  <c r="Q18" i="6"/>
  <c r="P18" i="6"/>
  <c r="L18" i="6"/>
  <c r="K18" i="6"/>
  <c r="I18" i="6"/>
  <c r="M17" i="6"/>
  <c r="I17" i="6"/>
  <c r="V16" i="6"/>
  <c r="U16" i="6"/>
  <c r="T16" i="6"/>
  <c r="Q16" i="6"/>
  <c r="P16" i="6"/>
  <c r="L16" i="6"/>
  <c r="K16" i="6"/>
  <c r="I16" i="6"/>
  <c r="M25" i="5"/>
  <c r="L25" i="5"/>
  <c r="K25" i="5"/>
  <c r="M11" i="5"/>
  <c r="L11" i="5"/>
  <c r="K11" i="5"/>
  <c r="I11" i="5"/>
  <c r="M10" i="5"/>
  <c r="K10" i="5"/>
  <c r="I10" i="5"/>
  <c r="M21" i="5"/>
  <c r="I21" i="5"/>
  <c r="V20" i="5"/>
  <c r="U20" i="5"/>
  <c r="T20" i="5"/>
  <c r="S20" i="5"/>
  <c r="R20" i="5"/>
  <c r="Q20" i="5"/>
  <c r="O20" i="5"/>
  <c r="N20" i="5"/>
  <c r="M20" i="5"/>
  <c r="I20" i="5"/>
  <c r="V18" i="5"/>
  <c r="U18" i="5"/>
  <c r="T18" i="5"/>
  <c r="S18" i="5"/>
  <c r="R18" i="5"/>
  <c r="Q18" i="5"/>
  <c r="O18" i="5"/>
  <c r="N18" i="5"/>
  <c r="M18" i="5"/>
  <c r="I18" i="5"/>
  <c r="S30" i="6" l="1"/>
  <c r="N30" i="6"/>
  <c r="R30" i="6"/>
  <c r="M30" i="6"/>
  <c r="V30" i="6"/>
  <c r="P30" i="6"/>
  <c r="U30" i="6"/>
  <c r="Q30" i="6"/>
  <c r="S27" i="1"/>
  <c r="R27" i="1"/>
  <c r="N27" i="1"/>
  <c r="P27" i="1"/>
  <c r="Q27" i="1"/>
  <c r="U27" i="1"/>
  <c r="T27" i="1"/>
  <c r="L27" i="1"/>
  <c r="K27" i="1"/>
  <c r="K30" i="6" l="1"/>
  <c r="T30" i="6"/>
  <c r="L30" i="6"/>
  <c r="V27" i="1"/>
  <c r="M27" i="1"/>
  <c r="C7" i="6"/>
  <c r="G5" i="6"/>
  <c r="G4" i="6"/>
  <c r="G7" i="6" s="1"/>
  <c r="S14" i="5" l="1"/>
  <c r="R14" i="5"/>
  <c r="M12" i="5" l="1"/>
  <c r="K12" i="5"/>
  <c r="I12" i="5"/>
  <c r="V33" i="5"/>
  <c r="U33" i="5"/>
  <c r="T33" i="5"/>
  <c r="Q33" i="5"/>
  <c r="P33" i="5"/>
  <c r="L33" i="5"/>
  <c r="K33" i="5"/>
  <c r="M26" i="5"/>
  <c r="I26" i="5"/>
  <c r="L28" i="5"/>
  <c r="K28" i="5"/>
  <c r="U28" i="5"/>
  <c r="T28" i="5"/>
  <c r="S28" i="5"/>
  <c r="R28" i="5"/>
  <c r="O28" i="5"/>
  <c r="N28" i="5"/>
  <c r="I25" i="5"/>
  <c r="I24" i="5"/>
  <c r="I23" i="5"/>
  <c r="I22" i="5"/>
  <c r="I19" i="5"/>
  <c r="I9" i="5"/>
  <c r="I8" i="5"/>
  <c r="I7" i="5"/>
  <c r="I6" i="5"/>
  <c r="I5" i="5"/>
  <c r="I4" i="5"/>
  <c r="N14" i="5"/>
  <c r="M24" i="5"/>
  <c r="M23" i="5"/>
  <c r="M22" i="5"/>
  <c r="M19" i="5"/>
  <c r="V28" i="5"/>
  <c r="P28" i="5"/>
  <c r="M9" i="5"/>
  <c r="K9" i="5"/>
  <c r="M8" i="5"/>
  <c r="M7" i="5"/>
  <c r="V6" i="5"/>
  <c r="U6" i="5"/>
  <c r="T6" i="5"/>
  <c r="Q6" i="5"/>
  <c r="P6" i="5"/>
  <c r="L6" i="5"/>
  <c r="K6" i="5"/>
  <c r="M5" i="5"/>
  <c r="V4" i="5"/>
  <c r="V14" i="5" s="1"/>
  <c r="U4" i="5"/>
  <c r="U14" i="5" s="1"/>
  <c r="T4" i="5"/>
  <c r="T14" i="5" s="1"/>
  <c r="Q4" i="5"/>
  <c r="Q14" i="5" s="1"/>
  <c r="P4" i="5"/>
  <c r="K4" i="5"/>
  <c r="K14" i="5" s="1"/>
  <c r="L4" i="5"/>
  <c r="J21" i="4"/>
  <c r="J20" i="4"/>
  <c r="J26" i="4"/>
  <c r="J24" i="4"/>
  <c r="J19" i="4"/>
  <c r="J18" i="4"/>
  <c r="J17" i="4"/>
  <c r="J16" i="4"/>
  <c r="J14" i="4"/>
  <c r="J13" i="4"/>
  <c r="J12" i="4"/>
  <c r="J10" i="4"/>
  <c r="J9" i="4"/>
  <c r="J8" i="4"/>
  <c r="J7" i="4"/>
  <c r="J6" i="4"/>
  <c r="J5" i="4"/>
  <c r="P14" i="5" l="1"/>
  <c r="M33" i="5"/>
  <c r="L14" i="5"/>
  <c r="M28" i="5"/>
  <c r="Q28" i="5"/>
  <c r="M14" i="5"/>
</calcChain>
</file>

<file path=xl/sharedStrings.xml><?xml version="1.0" encoding="utf-8"?>
<sst xmlns="http://schemas.openxmlformats.org/spreadsheetml/2006/main" count="551" uniqueCount="122">
  <si>
    <t>Conventional Herbicide</t>
  </si>
  <si>
    <t>Product</t>
  </si>
  <si>
    <t>Treatment Area</t>
  </si>
  <si>
    <t>Rate/acre</t>
  </si>
  <si>
    <t>Unit</t>
  </si>
  <si>
    <t>Type of Application</t>
  </si>
  <si>
    <t>Total Product Applied</t>
  </si>
  <si>
    <t>Units</t>
  </si>
  <si>
    <t>Acres</t>
  </si>
  <si>
    <t>Band Width (Inches)</t>
  </si>
  <si>
    <t>EPA/California Registration No.</t>
  </si>
  <si>
    <t>oz</t>
  </si>
  <si>
    <t>Manufacturer</t>
  </si>
  <si>
    <t>Bayer CropScience LP</t>
  </si>
  <si>
    <t>Dow AgroSciences</t>
  </si>
  <si>
    <t>qt</t>
  </si>
  <si>
    <t>qts</t>
  </si>
  <si>
    <t>PHT Crop Oil Concentrate CA</t>
  </si>
  <si>
    <t>7001-50006-AA</t>
  </si>
  <si>
    <t>J.R. Simplot</t>
  </si>
  <si>
    <t>Conventional</t>
  </si>
  <si>
    <t>ALL Treatments</t>
  </si>
  <si>
    <t>Foliar</t>
  </si>
  <si>
    <t>Topsin M WSB</t>
  </si>
  <si>
    <t>73545-16-AA-70506</t>
  </si>
  <si>
    <t>United Phosphrus Inc.</t>
  </si>
  <si>
    <t>lb</t>
  </si>
  <si>
    <t>GPA</t>
  </si>
  <si>
    <t>Date Completed</t>
  </si>
  <si>
    <t>JMS Stylet Oil</t>
  </si>
  <si>
    <t>Kocide 3000</t>
  </si>
  <si>
    <t>65564-1-AA</t>
  </si>
  <si>
    <t>352-662-ZA</t>
  </si>
  <si>
    <t>JMS Flower Farms, Inc.</t>
  </si>
  <si>
    <t>E.I. DuPont de Nemours &amp; Co Inc.</t>
  </si>
  <si>
    <t>Mettle 125ME</t>
  </si>
  <si>
    <t>PHT Ad-Max 90</t>
  </si>
  <si>
    <t>80289-8-AA</t>
  </si>
  <si>
    <t>7001-50537-AA</t>
  </si>
  <si>
    <t>Isagro USA, Inc.</t>
  </si>
  <si>
    <t>J.R. Simplot Company</t>
  </si>
  <si>
    <t>Quintec</t>
  </si>
  <si>
    <t>62719-375-AA</t>
  </si>
  <si>
    <t>Luna Experience</t>
  </si>
  <si>
    <t>Movento</t>
  </si>
  <si>
    <t>Vintre</t>
  </si>
  <si>
    <t>264-1091-AA</t>
  </si>
  <si>
    <t>264-1050-AA</t>
  </si>
  <si>
    <t>72662-50004-AA</t>
  </si>
  <si>
    <t>Oro Agri Inc.</t>
  </si>
  <si>
    <t>Vivando</t>
  </si>
  <si>
    <t>Microthiol Disperss</t>
  </si>
  <si>
    <t>7969-284-AA</t>
  </si>
  <si>
    <t>70506-187-AA</t>
  </si>
  <si>
    <t>Torino</t>
  </si>
  <si>
    <t>8033-103-AA-10163</t>
  </si>
  <si>
    <t>Gowan Company</t>
  </si>
  <si>
    <t>Valley Farm Supply</t>
  </si>
  <si>
    <t>2-2-0 +2% Ca +Micros Blend</t>
  </si>
  <si>
    <t>gal</t>
  </si>
  <si>
    <t>N</t>
  </si>
  <si>
    <t>P</t>
  </si>
  <si>
    <t>K</t>
  </si>
  <si>
    <t>Mg</t>
  </si>
  <si>
    <t>S</t>
  </si>
  <si>
    <t>Ca</t>
  </si>
  <si>
    <t>B</t>
  </si>
  <si>
    <t>Cu</t>
  </si>
  <si>
    <t>Fe</t>
  </si>
  <si>
    <t>Mn</t>
  </si>
  <si>
    <t>Mo</t>
  </si>
  <si>
    <t>Zn</t>
  </si>
  <si>
    <t>Organic Triggrr</t>
  </si>
  <si>
    <t>Westbridge</t>
  </si>
  <si>
    <t>CAN-17</t>
  </si>
  <si>
    <t>-------------------------Reported in lbs/acre applied-------------------------</t>
  </si>
  <si>
    <t>Acadian 0.1-0-5.0</t>
  </si>
  <si>
    <t>Acadian Seaweed</t>
  </si>
  <si>
    <t>Organic</t>
  </si>
  <si>
    <t>Organic BioLink MicroNutrient Fertilizer</t>
  </si>
  <si>
    <t>No Fertilizer</t>
  </si>
  <si>
    <t>**Compost values are based on the provided lab analysis and calculated % estimated availability of nutrients in the first year</t>
  </si>
  <si>
    <t>Banded on vine row</t>
  </si>
  <si>
    <t>Side-Dressed along vine row</t>
  </si>
  <si>
    <t>Block 211 Cover Crop Trial</t>
  </si>
  <si>
    <t>Row Width</t>
  </si>
  <si>
    <t>Band Width</t>
  </si>
  <si>
    <t>Total lbs</t>
  </si>
  <si>
    <t>Actual</t>
  </si>
  <si>
    <t>Type</t>
  </si>
  <si>
    <t>Cover Crop</t>
  </si>
  <si>
    <t>(lbs)</t>
  </si>
  <si>
    <t>(ft)</t>
  </si>
  <si>
    <t>Required</t>
  </si>
  <si>
    <t>High Water Use</t>
  </si>
  <si>
    <t>Oso Plowdown +</t>
  </si>
  <si>
    <t>Low Water Use</t>
  </si>
  <si>
    <t>Double Hitter +</t>
  </si>
  <si>
    <t>None</t>
  </si>
  <si>
    <t>Resident</t>
  </si>
  <si>
    <t>Clemens Radium cultivator</t>
  </si>
  <si>
    <t>No Herbicide - Till under vine row</t>
  </si>
  <si>
    <t>Fertility</t>
  </si>
  <si>
    <t>Drip Irrigation</t>
  </si>
  <si>
    <t>Herbicide &amp; No Herbicide</t>
  </si>
  <si>
    <t>0-0-20 +10% Humic</t>
  </si>
  <si>
    <t>All cover crop</t>
  </si>
  <si>
    <t>NONE</t>
  </si>
  <si>
    <t>Agropell 15-15-15</t>
  </si>
  <si>
    <t>Organic Farms 4-4-2 P</t>
  </si>
  <si>
    <t>ALL</t>
  </si>
  <si>
    <t>Organic Farms</t>
  </si>
  <si>
    <t>Miller Spur Shield</t>
  </si>
  <si>
    <t>Miller Chemical and Fertilizer, LLC</t>
  </si>
  <si>
    <t>EPA Exempt</t>
  </si>
  <si>
    <t>Rely 280 Herbicide</t>
  </si>
  <si>
    <t>264-829-ZA</t>
  </si>
  <si>
    <t>pts</t>
  </si>
  <si>
    <t>2016/17 Cover Crop Assignment</t>
  </si>
  <si>
    <t>2017 Herbicide Applications</t>
  </si>
  <si>
    <t>2017 Fungicide Applications</t>
  </si>
  <si>
    <t>2017 Fertilizer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</si>
</sst>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7" xfId="0" applyBorder="1" applyAlignment="1"/>
    <xf numFmtId="14" fontId="0" fillId="0" borderId="5" xfId="0" applyNumberFormat="1" applyBorder="1" applyAlignment="1">
      <alignment horizontal="center"/>
    </xf>
    <xf numFmtId="2" fontId="0" fillId="0" borderId="2" xfId="0" applyNumberFormat="1" applyBorder="1"/>
    <xf numFmtId="1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/>
    <xf numFmtId="0" fontId="0" fillId="0" borderId="11" xfId="0" applyBorder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2" fontId="0" fillId="0" borderId="11" xfId="0" applyNumberFormat="1" applyBorder="1" applyAlignment="1">
      <alignment horizontal="center"/>
    </xf>
    <xf numFmtId="2" fontId="0" fillId="0" borderId="11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wrapText="1"/>
    </xf>
    <xf numFmtId="2" fontId="1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0" borderId="6" xfId="0" applyFont="1" applyFill="1" applyBorder="1"/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/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Border="1" applyAlignment="1"/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0" fontId="0" fillId="0" borderId="5" xfId="0" applyBorder="1" applyAlignment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31.453125" bestFit="1" customWidth="1"/>
    <col min="2" max="2" width="10.81640625" style="1" bestFit="1" customWidth="1"/>
    <col min="3" max="3" width="25.1796875" bestFit="1" customWidth="1"/>
    <col min="4" max="4" width="11.36328125" bestFit="1" customWidth="1"/>
    <col min="5" max="5" width="44" bestFit="1" customWidth="1"/>
    <col min="6" max="6" width="26.6328125" bestFit="1" customWidth="1"/>
    <col min="7" max="7" width="15.81640625" customWidth="1"/>
    <col min="8" max="8" width="20" bestFit="1" customWidth="1"/>
    <col min="9" max="9" width="9.6328125" style="2" customWidth="1"/>
    <col min="10" max="10" width="4.6328125" style="2" bestFit="1" customWidth="1"/>
    <col min="11" max="11" width="12.6328125" style="2" bestFit="1" customWidth="1"/>
    <col min="12" max="12" width="5.453125" style="2" bestFit="1" customWidth="1"/>
    <col min="13" max="13" width="6.453125" style="2" bestFit="1" customWidth="1"/>
  </cols>
  <sheetData>
    <row r="1" spans="1:22" x14ac:dyDescent="0.35">
      <c r="A1" s="20" t="s">
        <v>119</v>
      </c>
    </row>
    <row r="3" spans="1:22" s="1" customFormat="1" ht="30" customHeight="1" x14ac:dyDescent="0.35">
      <c r="A3" s="3" t="s">
        <v>2</v>
      </c>
      <c r="B3" s="3" t="s">
        <v>28</v>
      </c>
      <c r="C3" s="3" t="s">
        <v>5</v>
      </c>
      <c r="D3" s="3" t="s">
        <v>9</v>
      </c>
      <c r="E3" s="3" t="s">
        <v>8</v>
      </c>
      <c r="F3" s="3" t="s">
        <v>1</v>
      </c>
      <c r="G3" s="3" t="s">
        <v>10</v>
      </c>
      <c r="H3" s="3" t="s">
        <v>12</v>
      </c>
      <c r="I3" s="3" t="s">
        <v>3</v>
      </c>
      <c r="J3" s="3" t="s">
        <v>4</v>
      </c>
      <c r="K3" s="3" t="s">
        <v>6</v>
      </c>
      <c r="L3" s="4" t="s">
        <v>7</v>
      </c>
      <c r="M3" s="4" t="s">
        <v>27</v>
      </c>
    </row>
    <row r="4" spans="1:22" x14ac:dyDescent="0.35">
      <c r="A4" s="14" t="s">
        <v>0</v>
      </c>
      <c r="B4" s="22">
        <v>42861</v>
      </c>
      <c r="C4" s="15" t="s">
        <v>82</v>
      </c>
      <c r="D4" s="15">
        <v>32</v>
      </c>
      <c r="E4" s="15">
        <v>0.54500000000000004</v>
      </c>
      <c r="F4" s="6" t="s">
        <v>115</v>
      </c>
      <c r="G4" s="6" t="s">
        <v>116</v>
      </c>
      <c r="H4" s="6" t="s">
        <v>13</v>
      </c>
      <c r="I4" s="7">
        <v>3.5</v>
      </c>
      <c r="J4" s="7" t="s">
        <v>117</v>
      </c>
      <c r="K4" s="7">
        <v>0.7</v>
      </c>
      <c r="L4" s="7" t="s">
        <v>117</v>
      </c>
      <c r="M4" s="15">
        <v>60</v>
      </c>
    </row>
    <row r="5" spans="1:22" x14ac:dyDescent="0.35">
      <c r="A5" s="18"/>
      <c r="B5" s="19"/>
      <c r="C5" s="19"/>
      <c r="D5" s="19"/>
      <c r="E5" s="19"/>
      <c r="F5" s="12" t="s">
        <v>17</v>
      </c>
      <c r="G5" s="12" t="s">
        <v>18</v>
      </c>
      <c r="H5" s="12" t="s">
        <v>19</v>
      </c>
      <c r="I5" s="13">
        <v>1.2</v>
      </c>
      <c r="J5" s="13" t="s">
        <v>15</v>
      </c>
      <c r="K5" s="13">
        <v>0.2</v>
      </c>
      <c r="L5" s="13" t="s">
        <v>16</v>
      </c>
      <c r="M5" s="21"/>
    </row>
    <row r="6" spans="1:22" x14ac:dyDescent="0.35">
      <c r="A6" s="65"/>
      <c r="B6" s="17"/>
      <c r="C6" s="67"/>
      <c r="D6" s="67"/>
      <c r="E6" s="67"/>
      <c r="F6" s="67"/>
      <c r="G6" s="67"/>
      <c r="H6" s="67"/>
      <c r="I6" s="77"/>
      <c r="J6" s="77"/>
      <c r="K6" s="77"/>
      <c r="L6" s="77"/>
      <c r="M6" s="77"/>
    </row>
    <row r="7" spans="1:22" x14ac:dyDescent="0.35">
      <c r="A7" s="14" t="s">
        <v>101</v>
      </c>
      <c r="B7" s="22">
        <v>42830</v>
      </c>
      <c r="C7" s="15" t="s">
        <v>100</v>
      </c>
      <c r="D7" s="15">
        <v>0.54500000000000004</v>
      </c>
      <c r="E7" s="1"/>
      <c r="F7" s="1"/>
      <c r="G7" s="2"/>
      <c r="H7" s="2"/>
      <c r="L7"/>
      <c r="M7"/>
    </row>
    <row r="8" spans="1:22" x14ac:dyDescent="0.35">
      <c r="A8" s="16"/>
      <c r="B8" s="78">
        <v>42886</v>
      </c>
      <c r="C8" s="17" t="s">
        <v>100</v>
      </c>
      <c r="D8" s="17">
        <v>0.54500000000000004</v>
      </c>
      <c r="E8" s="1"/>
      <c r="F8" s="1"/>
      <c r="G8" s="2"/>
      <c r="H8" s="2"/>
      <c r="L8"/>
      <c r="M8"/>
    </row>
    <row r="9" spans="1:22" x14ac:dyDescent="0.35">
      <c r="A9" s="16"/>
      <c r="B9" s="78">
        <v>42907</v>
      </c>
      <c r="C9" s="17" t="s">
        <v>100</v>
      </c>
      <c r="D9" s="17">
        <v>0.54500000000000004</v>
      </c>
      <c r="E9" s="1"/>
      <c r="F9" s="1"/>
      <c r="G9" s="2"/>
      <c r="H9" s="2"/>
      <c r="L9"/>
      <c r="M9"/>
    </row>
    <row r="10" spans="1:22" x14ac:dyDescent="0.35">
      <c r="A10" s="16"/>
      <c r="B10" s="78">
        <v>42924</v>
      </c>
      <c r="C10" s="17" t="s">
        <v>100</v>
      </c>
      <c r="D10" s="17">
        <v>0.54500000000000004</v>
      </c>
      <c r="E10" s="1"/>
      <c r="F10" s="1"/>
      <c r="G10" s="2"/>
      <c r="H10" s="2"/>
      <c r="L10"/>
      <c r="M10"/>
    </row>
    <row r="11" spans="1:22" x14ac:dyDescent="0.35">
      <c r="A11" s="18"/>
      <c r="B11" s="79"/>
      <c r="C11" s="19"/>
      <c r="D11" s="19">
        <v>0.54500000000000004</v>
      </c>
      <c r="E11" s="1"/>
      <c r="F11" s="1"/>
      <c r="G11" s="2"/>
      <c r="H11" s="2"/>
      <c r="L11"/>
      <c r="M11"/>
    </row>
    <row r="12" spans="1:22" x14ac:dyDescent="0.35">
      <c r="C12" s="1"/>
      <c r="D12" s="1"/>
      <c r="E12" s="1"/>
      <c r="F12" s="1"/>
      <c r="G12" s="1"/>
      <c r="H12" s="1"/>
    </row>
    <row r="13" spans="1:22" s="1" customFormat="1" ht="30" customHeight="1" x14ac:dyDescent="0.35">
      <c r="A13" s="41" t="s">
        <v>102</v>
      </c>
      <c r="B13" s="3" t="s">
        <v>28</v>
      </c>
      <c r="C13" s="3" t="s">
        <v>5</v>
      </c>
      <c r="D13" s="3" t="s">
        <v>8</v>
      </c>
      <c r="E13" s="3" t="s">
        <v>1</v>
      </c>
      <c r="F13" s="3" t="s">
        <v>12</v>
      </c>
      <c r="G13" s="3" t="s">
        <v>3</v>
      </c>
      <c r="H13" s="3" t="s">
        <v>4</v>
      </c>
      <c r="I13" s="3" t="s">
        <v>6</v>
      </c>
      <c r="J13" s="4" t="s">
        <v>7</v>
      </c>
      <c r="K13" s="4" t="s">
        <v>60</v>
      </c>
      <c r="L13" s="4" t="s">
        <v>61</v>
      </c>
      <c r="M13" s="4" t="s">
        <v>62</v>
      </c>
      <c r="N13" s="4" t="s">
        <v>63</v>
      </c>
      <c r="O13" s="4" t="s">
        <v>64</v>
      </c>
      <c r="P13" s="4" t="s">
        <v>65</v>
      </c>
      <c r="Q13" s="4" t="s">
        <v>66</v>
      </c>
      <c r="R13" s="4" t="s">
        <v>67</v>
      </c>
      <c r="S13" s="4" t="s">
        <v>68</v>
      </c>
      <c r="T13" s="4" t="s">
        <v>69</v>
      </c>
      <c r="U13" s="4" t="s">
        <v>70</v>
      </c>
      <c r="V13" s="4" t="s">
        <v>71</v>
      </c>
    </row>
    <row r="14" spans="1:22" x14ac:dyDescent="0.35">
      <c r="A14" s="5" t="s">
        <v>104</v>
      </c>
      <c r="B14" s="24">
        <v>42850</v>
      </c>
      <c r="C14" s="6" t="s">
        <v>22</v>
      </c>
      <c r="D14" s="25">
        <v>0.495</v>
      </c>
      <c r="E14" s="6" t="s">
        <v>58</v>
      </c>
      <c r="F14" s="6" t="s">
        <v>57</v>
      </c>
      <c r="G14" s="7">
        <v>1</v>
      </c>
      <c r="H14" s="7" t="s">
        <v>59</v>
      </c>
      <c r="I14" s="7">
        <f t="shared" ref="I14:I23" si="0">G14*D14</f>
        <v>0.495</v>
      </c>
      <c r="J14" s="7" t="s">
        <v>59</v>
      </c>
      <c r="K14" s="25">
        <f>$G14*0.204</f>
        <v>0.20399999999999999</v>
      </c>
      <c r="L14" s="25">
        <f>$G14*0.204</f>
        <v>0.20399999999999999</v>
      </c>
      <c r="M14" s="23"/>
      <c r="N14" s="23"/>
      <c r="O14" s="23"/>
      <c r="P14" s="25">
        <f>$G14*0.204</f>
        <v>0.20399999999999999</v>
      </c>
      <c r="Q14" s="25">
        <f>$G14*0.0306</f>
        <v>3.0599999999999999E-2</v>
      </c>
      <c r="R14" s="23"/>
      <c r="S14" s="23"/>
      <c r="T14" s="25">
        <f>$G14*0.0306</f>
        <v>3.0599999999999999E-2</v>
      </c>
      <c r="U14" s="25">
        <f>$G14*0.0306</f>
        <v>3.0599999999999999E-2</v>
      </c>
      <c r="V14" s="25">
        <f>$G14*0.102</f>
        <v>0.10199999999999999</v>
      </c>
    </row>
    <row r="15" spans="1:22" x14ac:dyDescent="0.35">
      <c r="A15" s="8" t="s">
        <v>104</v>
      </c>
      <c r="B15" s="26">
        <v>42850</v>
      </c>
      <c r="C15" s="9" t="s">
        <v>22</v>
      </c>
      <c r="D15" s="27">
        <v>0.495</v>
      </c>
      <c r="E15" s="9" t="s">
        <v>72</v>
      </c>
      <c r="F15" s="9" t="s">
        <v>73</v>
      </c>
      <c r="G15" s="10">
        <v>8</v>
      </c>
      <c r="H15" s="10" t="s">
        <v>11</v>
      </c>
      <c r="I15" s="10">
        <f t="shared" si="0"/>
        <v>3.96</v>
      </c>
      <c r="J15" s="10" t="s">
        <v>11</v>
      </c>
      <c r="K15" s="27"/>
      <c r="L15" s="28"/>
      <c r="M15" s="27">
        <f>($G15/128)*0.092</f>
        <v>5.7499999999999999E-3</v>
      </c>
      <c r="N15" s="28"/>
      <c r="O15" s="28"/>
      <c r="P15" s="28"/>
      <c r="Q15" s="28"/>
      <c r="R15" s="28"/>
      <c r="S15" s="28"/>
      <c r="T15" s="28"/>
      <c r="U15" s="28"/>
      <c r="V15" s="28"/>
    </row>
    <row r="16" spans="1:22" x14ac:dyDescent="0.35">
      <c r="A16" s="8" t="s">
        <v>104</v>
      </c>
      <c r="B16" s="26">
        <v>42860</v>
      </c>
      <c r="C16" s="9" t="s">
        <v>22</v>
      </c>
      <c r="D16" s="27">
        <v>0.495</v>
      </c>
      <c r="E16" s="9" t="s">
        <v>58</v>
      </c>
      <c r="F16" s="9" t="s">
        <v>57</v>
      </c>
      <c r="G16" s="10">
        <v>1</v>
      </c>
      <c r="H16" s="10" t="s">
        <v>59</v>
      </c>
      <c r="I16" s="10">
        <f t="shared" si="0"/>
        <v>0.495</v>
      </c>
      <c r="J16" s="10" t="s">
        <v>59</v>
      </c>
      <c r="K16" s="27">
        <f>$G16*0.204</f>
        <v>0.20399999999999999</v>
      </c>
      <c r="L16" s="27">
        <f>$G16*0.204</f>
        <v>0.20399999999999999</v>
      </c>
      <c r="M16" s="28"/>
      <c r="N16" s="28"/>
      <c r="O16" s="28"/>
      <c r="P16" s="27">
        <f>$G16*0.204</f>
        <v>0.20399999999999999</v>
      </c>
      <c r="Q16" s="27">
        <f>$G16*0.0306</f>
        <v>3.0599999999999999E-2</v>
      </c>
      <c r="R16" s="28"/>
      <c r="S16" s="28"/>
      <c r="T16" s="27">
        <f>$G16*0.0306</f>
        <v>3.0599999999999999E-2</v>
      </c>
      <c r="U16" s="27">
        <f>$G16*0.0306</f>
        <v>3.0599999999999999E-2</v>
      </c>
      <c r="V16" s="27">
        <f>$G16*0.102</f>
        <v>0.10199999999999999</v>
      </c>
    </row>
    <row r="17" spans="1:22" x14ac:dyDescent="0.35">
      <c r="A17" s="8" t="s">
        <v>104</v>
      </c>
      <c r="B17" s="26">
        <v>42860</v>
      </c>
      <c r="C17" s="9" t="s">
        <v>22</v>
      </c>
      <c r="D17" s="27">
        <v>0.495</v>
      </c>
      <c r="E17" s="9" t="s">
        <v>72</v>
      </c>
      <c r="F17" s="9" t="s">
        <v>73</v>
      </c>
      <c r="G17" s="10">
        <v>8</v>
      </c>
      <c r="H17" s="10" t="s">
        <v>11</v>
      </c>
      <c r="I17" s="10">
        <f t="shared" si="0"/>
        <v>3.96</v>
      </c>
      <c r="J17" s="10" t="s">
        <v>11</v>
      </c>
      <c r="K17" s="27"/>
      <c r="L17" s="28"/>
      <c r="M17" s="27">
        <f>($G17/128)*0.092</f>
        <v>5.7499999999999999E-3</v>
      </c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35">
      <c r="A18" s="8" t="s">
        <v>104</v>
      </c>
      <c r="B18" s="26">
        <v>42873</v>
      </c>
      <c r="C18" s="9" t="s">
        <v>22</v>
      </c>
      <c r="D18" s="27">
        <v>0.495</v>
      </c>
      <c r="E18" s="9" t="s">
        <v>72</v>
      </c>
      <c r="F18" s="9" t="s">
        <v>73</v>
      </c>
      <c r="G18" s="10">
        <v>8</v>
      </c>
      <c r="H18" s="10" t="s">
        <v>11</v>
      </c>
      <c r="I18" s="10">
        <f t="shared" si="0"/>
        <v>3.96</v>
      </c>
      <c r="J18" s="10" t="s">
        <v>11</v>
      </c>
      <c r="K18" s="27"/>
      <c r="L18" s="28"/>
      <c r="M18" s="27">
        <f t="shared" ref="M18" si="1">($G18/128)*0.092</f>
        <v>5.7499999999999999E-3</v>
      </c>
      <c r="N18" s="28"/>
      <c r="O18" s="28"/>
      <c r="P18" s="28"/>
      <c r="Q18" s="28"/>
      <c r="R18" s="28"/>
      <c r="S18" s="28"/>
      <c r="T18" s="28"/>
      <c r="U18" s="28"/>
      <c r="V18" s="28"/>
    </row>
    <row r="19" spans="1:22" x14ac:dyDescent="0.35">
      <c r="A19" s="8" t="s">
        <v>104</v>
      </c>
      <c r="B19" s="26">
        <v>42881</v>
      </c>
      <c r="C19" s="9" t="s">
        <v>103</v>
      </c>
      <c r="D19" s="27">
        <v>0.495</v>
      </c>
      <c r="E19" s="31" t="s">
        <v>105</v>
      </c>
      <c r="F19" s="31" t="s">
        <v>57</v>
      </c>
      <c r="G19" s="32">
        <v>4</v>
      </c>
      <c r="H19" s="32" t="s">
        <v>59</v>
      </c>
      <c r="I19" s="10">
        <f t="shared" si="0"/>
        <v>1.98</v>
      </c>
      <c r="J19" s="10" t="s">
        <v>59</v>
      </c>
      <c r="K19" s="36"/>
      <c r="L19" s="34"/>
      <c r="M19" s="35">
        <f>($G19)*2.1</f>
        <v>8.4</v>
      </c>
      <c r="N19" s="34"/>
      <c r="O19" s="34"/>
      <c r="P19" s="36"/>
      <c r="Q19" s="34"/>
      <c r="R19" s="34"/>
      <c r="S19" s="34"/>
      <c r="T19" s="34"/>
      <c r="U19" s="34"/>
      <c r="V19" s="34"/>
    </row>
    <row r="20" spans="1:22" x14ac:dyDescent="0.35">
      <c r="A20" s="8" t="s">
        <v>104</v>
      </c>
      <c r="B20" s="26">
        <v>42884</v>
      </c>
      <c r="C20" s="9" t="s">
        <v>103</v>
      </c>
      <c r="D20" s="27">
        <v>0.495</v>
      </c>
      <c r="E20" s="9" t="s">
        <v>74</v>
      </c>
      <c r="F20" s="9" t="s">
        <v>19</v>
      </c>
      <c r="G20" s="10">
        <v>5</v>
      </c>
      <c r="H20" s="10" t="s">
        <v>59</v>
      </c>
      <c r="I20" s="10">
        <f t="shared" si="0"/>
        <v>2.4750000000000001</v>
      </c>
      <c r="J20" s="10" t="s">
        <v>59</v>
      </c>
      <c r="K20" s="27">
        <f>$G20*2.1488</f>
        <v>10.744</v>
      </c>
      <c r="L20" s="28"/>
      <c r="M20" s="28"/>
      <c r="N20" s="28"/>
      <c r="O20" s="28"/>
      <c r="P20" s="27">
        <f>$G20*1.1123</f>
        <v>5.5615000000000006</v>
      </c>
      <c r="Q20" s="28"/>
      <c r="R20" s="28"/>
      <c r="S20" s="28"/>
      <c r="T20" s="28"/>
      <c r="U20" s="28"/>
      <c r="V20" s="28"/>
    </row>
    <row r="21" spans="1:22" x14ac:dyDescent="0.35">
      <c r="A21" s="8" t="s">
        <v>104</v>
      </c>
      <c r="B21" s="26">
        <v>42889</v>
      </c>
      <c r="C21" s="9" t="s">
        <v>22</v>
      </c>
      <c r="D21" s="27">
        <v>0.495</v>
      </c>
      <c r="E21" s="9" t="s">
        <v>76</v>
      </c>
      <c r="F21" s="9" t="s">
        <v>77</v>
      </c>
      <c r="G21" s="10">
        <v>1</v>
      </c>
      <c r="H21" s="10" t="s">
        <v>15</v>
      </c>
      <c r="I21" s="10">
        <f t="shared" si="0"/>
        <v>0.495</v>
      </c>
      <c r="J21" s="10" t="s">
        <v>15</v>
      </c>
      <c r="K21" s="35">
        <f>($G21/4)*0.0097</f>
        <v>2.4250000000000001E-3</v>
      </c>
      <c r="L21" s="28"/>
      <c r="M21" s="35">
        <f>($G21/4)*0.4042</f>
        <v>0.10105</v>
      </c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35">
      <c r="A22" s="8" t="s">
        <v>104</v>
      </c>
      <c r="B22" s="30">
        <v>42902</v>
      </c>
      <c r="C22" s="31" t="s">
        <v>22</v>
      </c>
      <c r="D22" s="33">
        <v>0.495</v>
      </c>
      <c r="E22" s="31" t="s">
        <v>76</v>
      </c>
      <c r="F22" s="31" t="s">
        <v>77</v>
      </c>
      <c r="G22" s="32">
        <v>1</v>
      </c>
      <c r="H22" s="32" t="s">
        <v>15</v>
      </c>
      <c r="I22" s="32">
        <f t="shared" si="0"/>
        <v>0.495</v>
      </c>
      <c r="J22" s="32" t="s">
        <v>15</v>
      </c>
      <c r="K22" s="36">
        <f t="shared" ref="K22:K23" si="2">($G22/4)*0.0097</f>
        <v>2.4250000000000001E-3</v>
      </c>
      <c r="L22" s="34"/>
      <c r="M22" s="36">
        <f t="shared" ref="M22:M23" si="3">($G22/4)*0.4042</f>
        <v>0.10105</v>
      </c>
      <c r="N22" s="34"/>
      <c r="O22" s="34"/>
      <c r="P22" s="36"/>
      <c r="Q22" s="34"/>
      <c r="R22" s="34"/>
      <c r="S22" s="34"/>
      <c r="T22" s="34"/>
      <c r="U22" s="34"/>
      <c r="V22" s="34"/>
    </row>
    <row r="23" spans="1:22" x14ac:dyDescent="0.35">
      <c r="A23" s="8" t="s">
        <v>104</v>
      </c>
      <c r="B23" s="30">
        <v>42915</v>
      </c>
      <c r="C23" s="31" t="s">
        <v>22</v>
      </c>
      <c r="D23" s="33">
        <v>0.495</v>
      </c>
      <c r="E23" s="31" t="s">
        <v>76</v>
      </c>
      <c r="F23" s="31" t="s">
        <v>77</v>
      </c>
      <c r="G23" s="32">
        <v>1</v>
      </c>
      <c r="H23" s="32" t="s">
        <v>15</v>
      </c>
      <c r="I23" s="32">
        <f t="shared" si="0"/>
        <v>0.495</v>
      </c>
      <c r="J23" s="32" t="s">
        <v>15</v>
      </c>
      <c r="K23" s="36">
        <f t="shared" si="2"/>
        <v>2.4250000000000001E-3</v>
      </c>
      <c r="L23" s="34"/>
      <c r="M23" s="36">
        <f t="shared" si="3"/>
        <v>0.10105</v>
      </c>
      <c r="N23" s="34"/>
      <c r="O23" s="34"/>
      <c r="P23" s="36"/>
      <c r="Q23" s="34"/>
      <c r="R23" s="34"/>
      <c r="S23" s="34"/>
      <c r="T23" s="34"/>
      <c r="U23" s="34"/>
      <c r="V23" s="34"/>
    </row>
    <row r="24" spans="1:22" x14ac:dyDescent="0.35">
      <c r="A24" s="29"/>
      <c r="B24" s="30"/>
      <c r="C24" s="31"/>
      <c r="D24" s="33"/>
      <c r="E24" s="31"/>
      <c r="F24" s="31"/>
      <c r="G24" s="32"/>
      <c r="H24" s="32"/>
      <c r="I24" s="32"/>
      <c r="J24" s="32"/>
      <c r="K24" s="36"/>
      <c r="L24" s="34"/>
      <c r="M24" s="36"/>
      <c r="N24" s="34"/>
      <c r="O24" s="34"/>
      <c r="P24" s="36"/>
      <c r="Q24" s="34"/>
      <c r="R24" s="34"/>
      <c r="S24" s="34"/>
      <c r="T24" s="34"/>
      <c r="U24" s="34"/>
      <c r="V24" s="34"/>
    </row>
    <row r="25" spans="1:22" x14ac:dyDescent="0.35">
      <c r="A25" s="29"/>
      <c r="B25" s="30"/>
      <c r="C25" s="31"/>
      <c r="D25" s="33"/>
      <c r="E25" s="31"/>
      <c r="F25" s="31"/>
      <c r="G25" s="32"/>
      <c r="H25" s="32"/>
      <c r="I25" s="10"/>
      <c r="J25" s="10"/>
      <c r="K25" s="36"/>
      <c r="L25" s="34"/>
      <c r="M25" s="35"/>
      <c r="N25" s="34"/>
      <c r="O25" s="34"/>
      <c r="P25" s="36"/>
      <c r="Q25" s="34"/>
      <c r="R25" s="34"/>
      <c r="S25" s="34"/>
      <c r="T25" s="34"/>
      <c r="U25" s="34"/>
      <c r="V25" s="34"/>
    </row>
    <row r="26" spans="1:22" x14ac:dyDescent="0.35">
      <c r="A26" s="11"/>
      <c r="B26" s="38"/>
      <c r="C26" s="12"/>
      <c r="D26" s="39"/>
      <c r="E26" s="12"/>
      <c r="F26" s="12"/>
      <c r="G26" s="13"/>
      <c r="H26" s="13"/>
      <c r="I26" s="13"/>
      <c r="J26" s="13"/>
      <c r="K26" s="43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x14ac:dyDescent="0.35">
      <c r="A27" s="44" t="s">
        <v>81</v>
      </c>
      <c r="B27"/>
      <c r="G27" s="2"/>
      <c r="H27" s="2"/>
      <c r="K27" s="42">
        <f>SUM(K14:K26)</f>
        <v>11.159275000000001</v>
      </c>
      <c r="L27" s="42">
        <f>SUM(L14:L26)</f>
        <v>0.40799999999999997</v>
      </c>
      <c r="M27" s="42">
        <f>SUM(M14:M26)</f>
        <v>8.7204000000000033</v>
      </c>
      <c r="N27" s="42">
        <f>SUM(N14:N26)</f>
        <v>0</v>
      </c>
      <c r="O27" s="42"/>
      <c r="P27" s="42">
        <f>SUM(P14:P26)</f>
        <v>5.9695000000000009</v>
      </c>
      <c r="Q27" s="42">
        <f>SUM(Q14:Q26)</f>
        <v>6.1199999999999997E-2</v>
      </c>
      <c r="R27" s="42">
        <f t="shared" ref="R27:S27" si="4">SUM(R14:R26)</f>
        <v>0</v>
      </c>
      <c r="S27" s="42">
        <f t="shared" si="4"/>
        <v>0</v>
      </c>
      <c r="T27" s="42">
        <f>SUM(T14:T26)</f>
        <v>6.1199999999999997E-2</v>
      </c>
      <c r="U27" s="42">
        <f>SUM(U14:U26)</f>
        <v>6.1199999999999997E-2</v>
      </c>
      <c r="V27" s="42">
        <f>SUM(V14:V26)</f>
        <v>0.20399999999999999</v>
      </c>
    </row>
  </sheetData>
  <pageMargins left="0.7" right="0.7" top="0.75" bottom="0.75" header="0.3" footer="0.3"/>
  <pageSetup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4" workbookViewId="0">
      <selection activeCell="A2" sqref="A2"/>
    </sheetView>
  </sheetViews>
  <sheetFormatPr defaultColWidth="8.81640625" defaultRowHeight="14.5" x14ac:dyDescent="0.35"/>
  <cols>
    <col min="1" max="1" width="19.36328125" customWidth="1"/>
    <col min="2" max="2" width="9.6328125" bestFit="1" customWidth="1"/>
    <col min="3" max="3" width="13.1796875" customWidth="1"/>
    <col min="4" max="4" width="7.6328125" customWidth="1"/>
    <col min="5" max="5" width="26.6328125" bestFit="1" customWidth="1"/>
    <col min="6" max="6" width="18" bestFit="1" customWidth="1"/>
    <col min="7" max="7" width="30.81640625" bestFit="1" customWidth="1"/>
    <col min="8" max="8" width="9.6328125" style="2" customWidth="1"/>
    <col min="9" max="9" width="4.6328125" style="2" bestFit="1" customWidth="1"/>
    <col min="10" max="10" width="12.6328125" style="2" bestFit="1" customWidth="1"/>
    <col min="11" max="11" width="5.453125" style="2" bestFit="1" customWidth="1"/>
  </cols>
  <sheetData>
    <row r="1" spans="1:12" x14ac:dyDescent="0.35">
      <c r="A1" s="20" t="s">
        <v>120</v>
      </c>
    </row>
    <row r="3" spans="1:12" s="1" customFormat="1" ht="30" customHeight="1" x14ac:dyDescent="0.35">
      <c r="A3" s="3" t="s">
        <v>2</v>
      </c>
      <c r="B3" s="3" t="s">
        <v>28</v>
      </c>
      <c r="C3" s="3" t="s">
        <v>5</v>
      </c>
      <c r="D3" s="3" t="s">
        <v>8</v>
      </c>
      <c r="E3" s="3" t="s">
        <v>1</v>
      </c>
      <c r="F3" s="3" t="s">
        <v>10</v>
      </c>
      <c r="G3" s="3" t="s">
        <v>12</v>
      </c>
      <c r="H3" s="3" t="s">
        <v>3</v>
      </c>
      <c r="I3" s="3" t="s">
        <v>4</v>
      </c>
      <c r="J3" s="3" t="s">
        <v>6</v>
      </c>
      <c r="K3" s="4" t="s">
        <v>7</v>
      </c>
      <c r="L3" s="4" t="s">
        <v>27</v>
      </c>
    </row>
    <row r="4" spans="1:12" x14ac:dyDescent="0.35">
      <c r="A4" s="14" t="s">
        <v>21</v>
      </c>
      <c r="B4" s="22">
        <v>42800</v>
      </c>
      <c r="C4" s="15" t="s">
        <v>22</v>
      </c>
      <c r="D4" s="15">
        <v>7.89</v>
      </c>
      <c r="E4" s="6" t="s">
        <v>112</v>
      </c>
      <c r="F4" s="6" t="s">
        <v>114</v>
      </c>
      <c r="G4" s="6" t="s">
        <v>113</v>
      </c>
      <c r="H4" s="7">
        <v>2</v>
      </c>
      <c r="I4" s="7" t="s">
        <v>15</v>
      </c>
      <c r="J4" s="7">
        <f>H4*$D$4</f>
        <v>15.78</v>
      </c>
      <c r="K4" s="7" t="s">
        <v>16</v>
      </c>
      <c r="L4" s="15">
        <v>30</v>
      </c>
    </row>
    <row r="5" spans="1:12" x14ac:dyDescent="0.35">
      <c r="A5" s="16"/>
      <c r="B5" s="17"/>
      <c r="C5" s="17"/>
      <c r="D5" s="17"/>
      <c r="E5" s="9" t="s">
        <v>23</v>
      </c>
      <c r="F5" s="9" t="s">
        <v>24</v>
      </c>
      <c r="G5" s="9" t="s">
        <v>25</v>
      </c>
      <c r="H5" s="10">
        <v>1</v>
      </c>
      <c r="I5" s="10" t="s">
        <v>26</v>
      </c>
      <c r="J5" s="10">
        <f t="shared" ref="J5" si="0">H5*$D$4</f>
        <v>7.89</v>
      </c>
      <c r="K5" s="10" t="s">
        <v>26</v>
      </c>
      <c r="L5" s="17"/>
    </row>
    <row r="6" spans="1:12" x14ac:dyDescent="0.35">
      <c r="A6" s="14" t="s">
        <v>21</v>
      </c>
      <c r="B6" s="22">
        <v>42829</v>
      </c>
      <c r="C6" s="15" t="s">
        <v>22</v>
      </c>
      <c r="D6" s="15">
        <v>7.89</v>
      </c>
      <c r="E6" s="6" t="s">
        <v>29</v>
      </c>
      <c r="F6" s="6" t="s">
        <v>31</v>
      </c>
      <c r="G6" s="6" t="s">
        <v>33</v>
      </c>
      <c r="H6" s="7">
        <v>2</v>
      </c>
      <c r="I6" s="7" t="s">
        <v>15</v>
      </c>
      <c r="J6" s="7">
        <f>H6*$D$6</f>
        <v>15.78</v>
      </c>
      <c r="K6" s="7" t="s">
        <v>15</v>
      </c>
      <c r="L6" s="15">
        <v>50</v>
      </c>
    </row>
    <row r="7" spans="1:12" x14ac:dyDescent="0.35">
      <c r="A7" s="18"/>
      <c r="B7" s="19"/>
      <c r="C7" s="19"/>
      <c r="D7" s="19"/>
      <c r="E7" s="12" t="s">
        <v>30</v>
      </c>
      <c r="F7" s="12" t="s">
        <v>32</v>
      </c>
      <c r="G7" s="12" t="s">
        <v>34</v>
      </c>
      <c r="H7" s="13">
        <v>1</v>
      </c>
      <c r="I7" s="13" t="s">
        <v>26</v>
      </c>
      <c r="J7" s="13">
        <f>H7*$D$6</f>
        <v>7.89</v>
      </c>
      <c r="K7" s="13" t="s">
        <v>26</v>
      </c>
      <c r="L7" s="19"/>
    </row>
    <row r="8" spans="1:12" x14ac:dyDescent="0.35">
      <c r="A8" s="14" t="s">
        <v>21</v>
      </c>
      <c r="B8" s="22">
        <v>42850</v>
      </c>
      <c r="C8" s="15" t="s">
        <v>22</v>
      </c>
      <c r="D8" s="15">
        <v>7.89</v>
      </c>
      <c r="E8" s="6" t="s">
        <v>35</v>
      </c>
      <c r="F8" s="6" t="s">
        <v>37</v>
      </c>
      <c r="G8" s="6" t="s">
        <v>39</v>
      </c>
      <c r="H8" s="7">
        <v>5</v>
      </c>
      <c r="I8" s="7" t="s">
        <v>11</v>
      </c>
      <c r="J8" s="7">
        <f>H8*$D$8</f>
        <v>39.449999999999996</v>
      </c>
      <c r="K8" s="7" t="s">
        <v>15</v>
      </c>
      <c r="L8" s="15">
        <v>50</v>
      </c>
    </row>
    <row r="9" spans="1:12" x14ac:dyDescent="0.35">
      <c r="A9" s="18"/>
      <c r="B9" s="19"/>
      <c r="C9" s="19"/>
      <c r="D9" s="19"/>
      <c r="E9" s="12" t="s">
        <v>36</v>
      </c>
      <c r="F9" s="12" t="s">
        <v>38</v>
      </c>
      <c r="G9" s="12" t="s">
        <v>40</v>
      </c>
      <c r="H9" s="13">
        <v>3</v>
      </c>
      <c r="I9" s="13" t="s">
        <v>11</v>
      </c>
      <c r="J9" s="13">
        <f>H9*$D$8</f>
        <v>23.669999999999998</v>
      </c>
      <c r="K9" s="13" t="s">
        <v>11</v>
      </c>
      <c r="L9" s="19"/>
    </row>
    <row r="10" spans="1:12" x14ac:dyDescent="0.35">
      <c r="A10" s="14" t="s">
        <v>21</v>
      </c>
      <c r="B10" s="22">
        <v>42860</v>
      </c>
      <c r="C10" s="15" t="s">
        <v>22</v>
      </c>
      <c r="D10" s="15">
        <v>7.89</v>
      </c>
      <c r="E10" s="6" t="s">
        <v>41</v>
      </c>
      <c r="F10" s="6" t="s">
        <v>42</v>
      </c>
      <c r="G10" s="6" t="s">
        <v>14</v>
      </c>
      <c r="H10" s="7">
        <v>5</v>
      </c>
      <c r="I10" s="7" t="s">
        <v>11</v>
      </c>
      <c r="J10" s="7">
        <f>H10*$D$10</f>
        <v>39.449999999999996</v>
      </c>
      <c r="K10" s="7" t="s">
        <v>11</v>
      </c>
      <c r="L10" s="15">
        <v>75</v>
      </c>
    </row>
    <row r="11" spans="1:12" x14ac:dyDescent="0.35">
      <c r="A11" s="16"/>
      <c r="B11" s="78"/>
      <c r="C11" s="17"/>
      <c r="D11" s="17"/>
      <c r="E11" s="9" t="s">
        <v>51</v>
      </c>
      <c r="F11" s="9" t="s">
        <v>53</v>
      </c>
      <c r="G11" s="9" t="s">
        <v>25</v>
      </c>
      <c r="H11" s="10">
        <v>3</v>
      </c>
      <c r="I11" s="10" t="s">
        <v>26</v>
      </c>
      <c r="J11" s="10">
        <f t="shared" ref="J11" si="1">H11*$D$17</f>
        <v>23.669999999999998</v>
      </c>
      <c r="K11" s="10" t="s">
        <v>26</v>
      </c>
      <c r="L11" s="17"/>
    </row>
    <row r="12" spans="1:12" x14ac:dyDescent="0.35">
      <c r="A12" s="18"/>
      <c r="B12" s="19"/>
      <c r="C12" s="19"/>
      <c r="D12" s="19"/>
      <c r="E12" s="12" t="s">
        <v>36</v>
      </c>
      <c r="F12" s="12" t="s">
        <v>38</v>
      </c>
      <c r="G12" s="12" t="s">
        <v>40</v>
      </c>
      <c r="H12" s="13">
        <v>4.5</v>
      </c>
      <c r="I12" s="13" t="s">
        <v>11</v>
      </c>
      <c r="J12" s="13">
        <f>H12*$D$10</f>
        <v>35.504999999999995</v>
      </c>
      <c r="K12" s="13" t="s">
        <v>11</v>
      </c>
      <c r="L12" s="19"/>
    </row>
    <row r="13" spans="1:12" x14ac:dyDescent="0.35">
      <c r="A13" s="14" t="s">
        <v>21</v>
      </c>
      <c r="B13" s="22">
        <v>42873</v>
      </c>
      <c r="C13" s="15" t="s">
        <v>22</v>
      </c>
      <c r="D13" s="15">
        <v>7.89</v>
      </c>
      <c r="E13" s="6" t="s">
        <v>43</v>
      </c>
      <c r="F13" s="6" t="s">
        <v>46</v>
      </c>
      <c r="G13" s="6" t="s">
        <v>13</v>
      </c>
      <c r="H13" s="7">
        <v>8</v>
      </c>
      <c r="I13" s="7" t="s">
        <v>11</v>
      </c>
      <c r="J13" s="7">
        <f>H13*$D$13</f>
        <v>63.12</v>
      </c>
      <c r="K13" s="7" t="s">
        <v>11</v>
      </c>
      <c r="L13" s="15">
        <v>100</v>
      </c>
    </row>
    <row r="14" spans="1:12" x14ac:dyDescent="0.35">
      <c r="A14" s="16"/>
      <c r="B14" s="17"/>
      <c r="C14" s="17"/>
      <c r="D14" s="17"/>
      <c r="E14" s="9" t="s">
        <v>44</v>
      </c>
      <c r="F14" s="9" t="s">
        <v>47</v>
      </c>
      <c r="G14" s="9" t="s">
        <v>13</v>
      </c>
      <c r="H14" s="10">
        <v>6</v>
      </c>
      <c r="I14" s="10" t="s">
        <v>11</v>
      </c>
      <c r="J14" s="10">
        <f t="shared" ref="J14:J16" si="2">H14*$D$13</f>
        <v>47.339999999999996</v>
      </c>
      <c r="K14" s="10" t="s">
        <v>11</v>
      </c>
      <c r="L14" s="17"/>
    </row>
    <row r="15" spans="1:12" x14ac:dyDescent="0.35">
      <c r="A15" s="16"/>
      <c r="B15" s="78"/>
      <c r="C15" s="17"/>
      <c r="D15" s="17"/>
      <c r="E15" s="9" t="s">
        <v>51</v>
      </c>
      <c r="F15" s="9" t="s">
        <v>53</v>
      </c>
      <c r="G15" s="9" t="s">
        <v>25</v>
      </c>
      <c r="H15" s="10">
        <v>3</v>
      </c>
      <c r="I15" s="10" t="s">
        <v>26</v>
      </c>
      <c r="J15" s="10">
        <f t="shared" ref="J15" si="3">H15*$D$17</f>
        <v>23.669999999999998</v>
      </c>
      <c r="K15" s="10" t="s">
        <v>26</v>
      </c>
      <c r="L15" s="17"/>
    </row>
    <row r="16" spans="1:12" x14ac:dyDescent="0.35">
      <c r="A16" s="18"/>
      <c r="B16" s="19"/>
      <c r="C16" s="19"/>
      <c r="D16" s="19"/>
      <c r="E16" s="12" t="s">
        <v>45</v>
      </c>
      <c r="F16" s="12" t="s">
        <v>48</v>
      </c>
      <c r="G16" s="12" t="s">
        <v>49</v>
      </c>
      <c r="H16" s="13">
        <v>1</v>
      </c>
      <c r="I16" s="13" t="s">
        <v>15</v>
      </c>
      <c r="J16" s="13">
        <f t="shared" si="2"/>
        <v>7.89</v>
      </c>
      <c r="K16" s="13" t="s">
        <v>15</v>
      </c>
      <c r="L16" s="19"/>
    </row>
    <row r="17" spans="1:12" x14ac:dyDescent="0.35">
      <c r="A17" s="14" t="s">
        <v>21</v>
      </c>
      <c r="B17" s="22">
        <v>42888</v>
      </c>
      <c r="C17" s="15" t="s">
        <v>22</v>
      </c>
      <c r="D17" s="15">
        <v>7.89</v>
      </c>
      <c r="E17" s="6" t="s">
        <v>50</v>
      </c>
      <c r="F17" s="6" t="s">
        <v>52</v>
      </c>
      <c r="G17" s="6" t="s">
        <v>13</v>
      </c>
      <c r="H17" s="7">
        <v>12</v>
      </c>
      <c r="I17" s="7" t="s">
        <v>11</v>
      </c>
      <c r="J17" s="7">
        <f>H17*$D$17</f>
        <v>94.679999999999993</v>
      </c>
      <c r="K17" s="7" t="s">
        <v>11</v>
      </c>
      <c r="L17" s="15">
        <v>100</v>
      </c>
    </row>
    <row r="18" spans="1:12" x14ac:dyDescent="0.35">
      <c r="A18" s="16"/>
      <c r="B18" s="17"/>
      <c r="C18" s="17"/>
      <c r="D18" s="17"/>
      <c r="E18" s="9" t="s">
        <v>51</v>
      </c>
      <c r="F18" s="9" t="s">
        <v>53</v>
      </c>
      <c r="G18" s="9" t="s">
        <v>25</v>
      </c>
      <c r="H18" s="10">
        <v>3</v>
      </c>
      <c r="I18" s="10" t="s">
        <v>26</v>
      </c>
      <c r="J18" s="10">
        <f t="shared" ref="J18:J19" si="4">H18*$D$17</f>
        <v>23.669999999999998</v>
      </c>
      <c r="K18" s="10" t="s">
        <v>26</v>
      </c>
      <c r="L18" s="17"/>
    </row>
    <row r="19" spans="1:12" x14ac:dyDescent="0.35">
      <c r="A19" s="18"/>
      <c r="B19" s="19"/>
      <c r="C19" s="19"/>
      <c r="D19" s="19"/>
      <c r="E19" s="12" t="s">
        <v>36</v>
      </c>
      <c r="F19" s="12" t="s">
        <v>38</v>
      </c>
      <c r="G19" s="12" t="s">
        <v>40</v>
      </c>
      <c r="H19" s="13">
        <v>6</v>
      </c>
      <c r="I19" s="13" t="s">
        <v>11</v>
      </c>
      <c r="J19" s="13">
        <f t="shared" si="4"/>
        <v>47.339999999999996</v>
      </c>
      <c r="K19" s="13" t="s">
        <v>11</v>
      </c>
      <c r="L19" s="19"/>
    </row>
    <row r="20" spans="1:12" x14ac:dyDescent="0.35">
      <c r="A20" s="14" t="s">
        <v>21</v>
      </c>
      <c r="B20" s="22">
        <v>42902</v>
      </c>
      <c r="C20" s="15" t="s">
        <v>22</v>
      </c>
      <c r="D20" s="15">
        <v>7.89</v>
      </c>
      <c r="E20" s="6" t="s">
        <v>54</v>
      </c>
      <c r="F20" s="6" t="s">
        <v>55</v>
      </c>
      <c r="G20" s="6" t="s">
        <v>56</v>
      </c>
      <c r="H20" s="7">
        <v>3.4</v>
      </c>
      <c r="I20" s="7" t="s">
        <v>11</v>
      </c>
      <c r="J20" s="7">
        <f>H20*$D$20</f>
        <v>26.825999999999997</v>
      </c>
      <c r="K20" s="7" t="s">
        <v>11</v>
      </c>
      <c r="L20" s="15">
        <v>100</v>
      </c>
    </row>
    <row r="21" spans="1:12" x14ac:dyDescent="0.35">
      <c r="A21" s="16"/>
      <c r="B21" s="17"/>
      <c r="C21" s="17"/>
      <c r="D21" s="17"/>
      <c r="E21" s="9" t="s">
        <v>51</v>
      </c>
      <c r="F21" s="9" t="s">
        <v>53</v>
      </c>
      <c r="G21" s="9" t="s">
        <v>25</v>
      </c>
      <c r="H21" s="10">
        <v>3</v>
      </c>
      <c r="I21" s="10" t="s">
        <v>26</v>
      </c>
      <c r="J21" s="10">
        <f>H21*$D$20</f>
        <v>23.669999999999998</v>
      </c>
      <c r="K21" s="10" t="s">
        <v>26</v>
      </c>
      <c r="L21" s="17"/>
    </row>
    <row r="22" spans="1:12" x14ac:dyDescent="0.35">
      <c r="A22" s="16"/>
      <c r="B22" s="17"/>
      <c r="C22" s="17"/>
      <c r="D22" s="17"/>
      <c r="E22" s="9" t="s">
        <v>44</v>
      </c>
      <c r="F22" s="9" t="s">
        <v>47</v>
      </c>
      <c r="G22" s="9" t="s">
        <v>13</v>
      </c>
      <c r="H22" s="10">
        <v>6</v>
      </c>
      <c r="I22" s="10" t="s">
        <v>11</v>
      </c>
      <c r="J22" s="10">
        <f>H22*$D$24</f>
        <v>47.339999999999996</v>
      </c>
      <c r="K22" s="10" t="s">
        <v>11</v>
      </c>
      <c r="L22" s="17"/>
    </row>
    <row r="23" spans="1:12" x14ac:dyDescent="0.35">
      <c r="A23" s="18"/>
      <c r="B23" s="19"/>
      <c r="C23" s="19"/>
      <c r="D23" s="19"/>
      <c r="E23" s="12" t="s">
        <v>45</v>
      </c>
      <c r="F23" s="12" t="s">
        <v>48</v>
      </c>
      <c r="G23" s="12" t="s">
        <v>49</v>
      </c>
      <c r="H23" s="13">
        <v>1</v>
      </c>
      <c r="I23" s="13" t="s">
        <v>15</v>
      </c>
      <c r="J23" s="13">
        <f>H23*$D$24</f>
        <v>7.89</v>
      </c>
      <c r="K23" s="13" t="s">
        <v>15</v>
      </c>
      <c r="L23" s="19"/>
    </row>
    <row r="24" spans="1:12" x14ac:dyDescent="0.35">
      <c r="A24" s="14" t="s">
        <v>21</v>
      </c>
      <c r="B24" s="22">
        <v>42915</v>
      </c>
      <c r="C24" s="15" t="s">
        <v>22</v>
      </c>
      <c r="D24" s="15">
        <v>7.89</v>
      </c>
      <c r="E24" s="6" t="s">
        <v>41</v>
      </c>
      <c r="F24" s="6" t="s">
        <v>42</v>
      </c>
      <c r="G24" s="6" t="s">
        <v>14</v>
      </c>
      <c r="H24" s="7">
        <v>5</v>
      </c>
      <c r="I24" s="7" t="s">
        <v>11</v>
      </c>
      <c r="J24" s="7">
        <f>H24*$D$24</f>
        <v>39.449999999999996</v>
      </c>
      <c r="K24" s="7" t="s">
        <v>11</v>
      </c>
      <c r="L24" s="15">
        <v>100</v>
      </c>
    </row>
    <row r="25" spans="1:12" x14ac:dyDescent="0.35">
      <c r="A25" s="16"/>
      <c r="B25" s="17"/>
      <c r="C25" s="17"/>
      <c r="D25" s="17"/>
      <c r="E25" s="9" t="s">
        <v>51</v>
      </c>
      <c r="F25" s="9" t="s">
        <v>53</v>
      </c>
      <c r="G25" s="9" t="s">
        <v>25</v>
      </c>
      <c r="H25" s="10">
        <v>3</v>
      </c>
      <c r="I25" s="10" t="s">
        <v>26</v>
      </c>
      <c r="J25" s="10">
        <f>H25*$D$20</f>
        <v>23.669999999999998</v>
      </c>
      <c r="K25" s="10" t="s">
        <v>26</v>
      </c>
      <c r="L25" s="17"/>
    </row>
    <row r="26" spans="1:12" x14ac:dyDescent="0.35">
      <c r="A26" s="18"/>
      <c r="B26" s="19"/>
      <c r="C26" s="19"/>
      <c r="D26" s="19"/>
      <c r="E26" s="12" t="s">
        <v>45</v>
      </c>
      <c r="F26" s="12" t="s">
        <v>48</v>
      </c>
      <c r="G26" s="12" t="s">
        <v>49</v>
      </c>
      <c r="H26" s="13">
        <v>1</v>
      </c>
      <c r="I26" s="13" t="s">
        <v>15</v>
      </c>
      <c r="J26" s="13">
        <f t="shared" ref="J26" si="5">H26*$D$24</f>
        <v>7.89</v>
      </c>
      <c r="K26" s="13" t="s">
        <v>15</v>
      </c>
      <c r="L26" s="19"/>
    </row>
  </sheetData>
  <pageMargins left="0.7" right="0.7" top="0.75" bottom="0.75" header="0.3" footer="0.3"/>
  <pageSetup scale="7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workbookViewId="0">
      <selection activeCell="A2" sqref="A2"/>
    </sheetView>
  </sheetViews>
  <sheetFormatPr defaultColWidth="8.81640625" defaultRowHeight="14.5" x14ac:dyDescent="0.35"/>
  <cols>
    <col min="1" max="1" width="15.36328125" customWidth="1"/>
    <col min="2" max="2" width="10.6328125" bestFit="1" customWidth="1"/>
    <col min="3" max="3" width="26.6328125" bestFit="1" customWidth="1"/>
    <col min="4" max="4" width="7.6328125" customWidth="1"/>
    <col min="5" max="5" width="44" bestFit="1" customWidth="1"/>
    <col min="6" max="6" width="24.81640625" bestFit="1" customWidth="1"/>
    <col min="7" max="7" width="9.453125" style="2" bestFit="1" customWidth="1"/>
    <col min="8" max="8" width="4.6328125" style="2" bestFit="1" customWidth="1"/>
    <col min="9" max="9" width="12.6328125" style="2" bestFit="1" customWidth="1"/>
    <col min="10" max="10" width="5.453125" style="2" bestFit="1" customWidth="1"/>
    <col min="11" max="22" width="7.6328125" customWidth="1"/>
  </cols>
  <sheetData>
    <row r="1" spans="1:22" x14ac:dyDescent="0.35">
      <c r="A1" s="20" t="s">
        <v>121</v>
      </c>
    </row>
    <row r="2" spans="1:22" x14ac:dyDescent="0.35">
      <c r="K2" s="85" t="s">
        <v>75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s="87"/>
    </row>
    <row r="3" spans="1:22" s="1" customFormat="1" ht="30" customHeight="1" x14ac:dyDescent="0.35">
      <c r="A3" s="41" t="s">
        <v>2</v>
      </c>
      <c r="B3" s="3" t="s">
        <v>28</v>
      </c>
      <c r="C3" s="3" t="s">
        <v>5</v>
      </c>
      <c r="D3" s="3" t="s">
        <v>8</v>
      </c>
      <c r="E3" s="3" t="s">
        <v>1</v>
      </c>
      <c r="F3" s="3" t="s">
        <v>12</v>
      </c>
      <c r="G3" s="3" t="s">
        <v>3</v>
      </c>
      <c r="H3" s="3" t="s">
        <v>4</v>
      </c>
      <c r="I3" s="3" t="s">
        <v>6</v>
      </c>
      <c r="J3" s="4" t="s">
        <v>7</v>
      </c>
      <c r="K3" s="4" t="s">
        <v>60</v>
      </c>
      <c r="L3" s="4" t="s">
        <v>61</v>
      </c>
      <c r="M3" s="4" t="s">
        <v>62</v>
      </c>
      <c r="N3" s="4" t="s">
        <v>63</v>
      </c>
      <c r="O3" s="4" t="s">
        <v>64</v>
      </c>
      <c r="P3" s="4" t="s">
        <v>65</v>
      </c>
      <c r="Q3" s="4" t="s">
        <v>66</v>
      </c>
      <c r="R3" s="4" t="s">
        <v>67</v>
      </c>
      <c r="S3" s="4" t="s">
        <v>68</v>
      </c>
      <c r="T3" s="4" t="s">
        <v>69</v>
      </c>
      <c r="U3" s="4" t="s">
        <v>70</v>
      </c>
      <c r="V3" s="4" t="s">
        <v>71</v>
      </c>
    </row>
    <row r="4" spans="1:22" x14ac:dyDescent="0.35">
      <c r="A4" s="5" t="s">
        <v>20</v>
      </c>
      <c r="B4" s="24">
        <v>42850</v>
      </c>
      <c r="C4" s="6" t="s">
        <v>22</v>
      </c>
      <c r="D4" s="25">
        <v>0.495</v>
      </c>
      <c r="E4" s="6" t="s">
        <v>58</v>
      </c>
      <c r="F4" s="6" t="s">
        <v>57</v>
      </c>
      <c r="G4" s="7">
        <v>1</v>
      </c>
      <c r="H4" s="7" t="s">
        <v>59</v>
      </c>
      <c r="I4" s="7">
        <f t="shared" ref="I4:I12" si="0">G4*D4</f>
        <v>0.495</v>
      </c>
      <c r="J4" s="7" t="s">
        <v>59</v>
      </c>
      <c r="K4" s="25">
        <f>$G4*0.204</f>
        <v>0.20399999999999999</v>
      </c>
      <c r="L4" s="25">
        <f>$G4*0.204</f>
        <v>0.20399999999999999</v>
      </c>
      <c r="M4" s="23"/>
      <c r="N4" s="23"/>
      <c r="O4" s="23"/>
      <c r="P4" s="25">
        <f>$G4*0.204</f>
        <v>0.20399999999999999</v>
      </c>
      <c r="Q4" s="25">
        <f>$G4*0.0306</f>
        <v>3.0599999999999999E-2</v>
      </c>
      <c r="R4" s="23"/>
      <c r="S4" s="23"/>
      <c r="T4" s="25">
        <f>$G4*0.0306</f>
        <v>3.0599999999999999E-2</v>
      </c>
      <c r="U4" s="25">
        <f>$G4*0.0306</f>
        <v>3.0599999999999999E-2</v>
      </c>
      <c r="V4" s="25">
        <f>$G4*0.102</f>
        <v>0.10199999999999999</v>
      </c>
    </row>
    <row r="5" spans="1:22" x14ac:dyDescent="0.35">
      <c r="A5" s="8" t="s">
        <v>20</v>
      </c>
      <c r="B5" s="26">
        <v>42850</v>
      </c>
      <c r="C5" s="9" t="s">
        <v>22</v>
      </c>
      <c r="D5" s="27">
        <v>0.495</v>
      </c>
      <c r="E5" s="9" t="s">
        <v>72</v>
      </c>
      <c r="F5" s="9" t="s">
        <v>73</v>
      </c>
      <c r="G5" s="10">
        <v>8</v>
      </c>
      <c r="H5" s="10" t="s">
        <v>11</v>
      </c>
      <c r="I5" s="10">
        <f t="shared" si="0"/>
        <v>3.96</v>
      </c>
      <c r="J5" s="10" t="s">
        <v>11</v>
      </c>
      <c r="K5" s="27"/>
      <c r="L5" s="28"/>
      <c r="M5" s="27">
        <f>($G5/128)*0.092</f>
        <v>5.7499999999999999E-3</v>
      </c>
      <c r="N5" s="28"/>
      <c r="O5" s="28"/>
      <c r="P5" s="28"/>
      <c r="Q5" s="28"/>
      <c r="R5" s="28"/>
      <c r="S5" s="28"/>
      <c r="T5" s="28"/>
      <c r="U5" s="28"/>
      <c r="V5" s="28"/>
    </row>
    <row r="6" spans="1:22" x14ac:dyDescent="0.35">
      <c r="A6" s="8" t="s">
        <v>20</v>
      </c>
      <c r="B6" s="26">
        <v>42860</v>
      </c>
      <c r="C6" s="9" t="s">
        <v>22</v>
      </c>
      <c r="D6" s="27">
        <v>0.495</v>
      </c>
      <c r="E6" s="9" t="s">
        <v>58</v>
      </c>
      <c r="F6" s="9" t="s">
        <v>57</v>
      </c>
      <c r="G6" s="10">
        <v>1</v>
      </c>
      <c r="H6" s="10" t="s">
        <v>59</v>
      </c>
      <c r="I6" s="10">
        <f t="shared" si="0"/>
        <v>0.495</v>
      </c>
      <c r="J6" s="10" t="s">
        <v>59</v>
      </c>
      <c r="K6" s="27">
        <f>$G6*0.204</f>
        <v>0.20399999999999999</v>
      </c>
      <c r="L6" s="27">
        <f>$G6*0.204</f>
        <v>0.20399999999999999</v>
      </c>
      <c r="M6" s="28"/>
      <c r="N6" s="28"/>
      <c r="O6" s="28"/>
      <c r="P6" s="27">
        <f>$G6*0.204</f>
        <v>0.20399999999999999</v>
      </c>
      <c r="Q6" s="27">
        <f>$G6*0.0306</f>
        <v>3.0599999999999999E-2</v>
      </c>
      <c r="R6" s="28"/>
      <c r="S6" s="28"/>
      <c r="T6" s="27">
        <f>$G6*0.0306</f>
        <v>3.0599999999999999E-2</v>
      </c>
      <c r="U6" s="27">
        <f>$G6*0.0306</f>
        <v>3.0599999999999999E-2</v>
      </c>
      <c r="V6" s="27">
        <f>$G6*0.102</f>
        <v>0.10199999999999999</v>
      </c>
    </row>
    <row r="7" spans="1:22" x14ac:dyDescent="0.35">
      <c r="A7" s="8" t="s">
        <v>20</v>
      </c>
      <c r="B7" s="26">
        <v>42860</v>
      </c>
      <c r="C7" s="9" t="s">
        <v>22</v>
      </c>
      <c r="D7" s="27">
        <v>0.495</v>
      </c>
      <c r="E7" s="9" t="s">
        <v>72</v>
      </c>
      <c r="F7" s="9" t="s">
        <v>73</v>
      </c>
      <c r="G7" s="10">
        <v>8</v>
      </c>
      <c r="H7" s="10" t="s">
        <v>11</v>
      </c>
      <c r="I7" s="10">
        <f t="shared" si="0"/>
        <v>3.96</v>
      </c>
      <c r="J7" s="10" t="s">
        <v>11</v>
      </c>
      <c r="K7" s="27"/>
      <c r="L7" s="28"/>
      <c r="M7" s="27">
        <f>($G7/128)*0.092</f>
        <v>5.7499999999999999E-3</v>
      </c>
      <c r="N7" s="28"/>
      <c r="O7" s="28"/>
      <c r="P7" s="28"/>
      <c r="Q7" s="28"/>
      <c r="R7" s="28"/>
      <c r="S7" s="28"/>
      <c r="T7" s="28"/>
      <c r="U7" s="28"/>
      <c r="V7" s="28"/>
    </row>
    <row r="8" spans="1:22" x14ac:dyDescent="0.35">
      <c r="A8" s="8" t="s">
        <v>20</v>
      </c>
      <c r="B8" s="26">
        <v>42873</v>
      </c>
      <c r="C8" s="9" t="s">
        <v>22</v>
      </c>
      <c r="D8" s="27">
        <v>0.495</v>
      </c>
      <c r="E8" s="9" t="s">
        <v>72</v>
      </c>
      <c r="F8" s="9" t="s">
        <v>73</v>
      </c>
      <c r="G8" s="10">
        <v>8</v>
      </c>
      <c r="H8" s="10" t="s">
        <v>11</v>
      </c>
      <c r="I8" s="10">
        <f t="shared" si="0"/>
        <v>3.96</v>
      </c>
      <c r="J8" s="10" t="s">
        <v>11</v>
      </c>
      <c r="K8" s="27"/>
      <c r="L8" s="28"/>
      <c r="M8" s="27">
        <f t="shared" ref="M8" si="1">($G8/128)*0.092</f>
        <v>5.7499999999999999E-3</v>
      </c>
      <c r="N8" s="28"/>
      <c r="O8" s="28"/>
      <c r="P8" s="28"/>
      <c r="Q8" s="28"/>
      <c r="R8" s="28"/>
      <c r="S8" s="28"/>
      <c r="T8" s="28"/>
      <c r="U8" s="28"/>
      <c r="V8" s="28"/>
    </row>
    <row r="9" spans="1:22" x14ac:dyDescent="0.35">
      <c r="A9" s="8" t="s">
        <v>20</v>
      </c>
      <c r="B9" s="26">
        <v>42889</v>
      </c>
      <c r="C9" s="9" t="s">
        <v>22</v>
      </c>
      <c r="D9" s="27">
        <v>0.495</v>
      </c>
      <c r="E9" s="9" t="s">
        <v>76</v>
      </c>
      <c r="F9" s="9" t="s">
        <v>77</v>
      </c>
      <c r="G9" s="10">
        <v>1</v>
      </c>
      <c r="H9" s="10" t="s">
        <v>15</v>
      </c>
      <c r="I9" s="10">
        <f t="shared" si="0"/>
        <v>0.495</v>
      </c>
      <c r="J9" s="10" t="s">
        <v>15</v>
      </c>
      <c r="K9" s="35">
        <f>($G9/4)*0.0097</f>
        <v>2.4250000000000001E-3</v>
      </c>
      <c r="L9" s="28"/>
      <c r="M9" s="35">
        <f>($G9/4)*0.4042</f>
        <v>0.10105</v>
      </c>
      <c r="N9" s="28"/>
      <c r="O9" s="28"/>
      <c r="P9" s="28"/>
      <c r="Q9" s="28"/>
      <c r="R9" s="28"/>
      <c r="S9" s="28"/>
      <c r="T9" s="28"/>
      <c r="U9" s="28"/>
      <c r="V9" s="28"/>
    </row>
    <row r="10" spans="1:22" x14ac:dyDescent="0.35">
      <c r="A10" s="29" t="s">
        <v>20</v>
      </c>
      <c r="B10" s="30">
        <v>42902</v>
      </c>
      <c r="C10" s="31" t="s">
        <v>22</v>
      </c>
      <c r="D10" s="33">
        <v>0.495</v>
      </c>
      <c r="E10" s="31" t="s">
        <v>76</v>
      </c>
      <c r="F10" s="31" t="s">
        <v>77</v>
      </c>
      <c r="G10" s="32">
        <v>1</v>
      </c>
      <c r="H10" s="32" t="s">
        <v>15</v>
      </c>
      <c r="I10" s="32">
        <f t="shared" ref="I10:I11" si="2">G10*D10</f>
        <v>0.495</v>
      </c>
      <c r="J10" s="32" t="s">
        <v>15</v>
      </c>
      <c r="K10" s="36">
        <f t="shared" ref="K10" si="3">($G10/4)*0.0097</f>
        <v>2.4250000000000001E-3</v>
      </c>
      <c r="L10" s="34"/>
      <c r="M10" s="36">
        <f t="shared" ref="M10" si="4">($G10/4)*0.4042</f>
        <v>0.10105</v>
      </c>
      <c r="N10" s="34"/>
      <c r="O10" s="34"/>
      <c r="P10" s="36"/>
      <c r="Q10" s="34"/>
      <c r="R10" s="34"/>
      <c r="S10" s="34"/>
      <c r="T10" s="34"/>
      <c r="U10" s="34"/>
      <c r="V10" s="34"/>
    </row>
    <row r="11" spans="1:22" x14ac:dyDescent="0.35">
      <c r="A11" s="8" t="s">
        <v>20</v>
      </c>
      <c r="B11" s="26">
        <v>42903</v>
      </c>
      <c r="C11" s="9" t="s">
        <v>83</v>
      </c>
      <c r="D11" s="27">
        <v>0.495</v>
      </c>
      <c r="E11" s="9" t="s">
        <v>108</v>
      </c>
      <c r="F11" s="9" t="s">
        <v>19</v>
      </c>
      <c r="G11" s="10">
        <v>400</v>
      </c>
      <c r="H11" s="10" t="s">
        <v>26</v>
      </c>
      <c r="I11" s="10">
        <f t="shared" si="2"/>
        <v>198</v>
      </c>
      <c r="J11" s="10" t="s">
        <v>26</v>
      </c>
      <c r="K11" s="37">
        <f>$G11*0.15</f>
        <v>60</v>
      </c>
      <c r="L11" s="37">
        <f>$G11*0.15</f>
        <v>60</v>
      </c>
      <c r="M11" s="37">
        <f>$G11*0.15</f>
        <v>60</v>
      </c>
      <c r="N11" s="37"/>
      <c r="O11" s="28"/>
      <c r="P11" s="28"/>
      <c r="Q11" s="28"/>
      <c r="R11" s="28"/>
      <c r="S11" s="28"/>
      <c r="T11" s="28"/>
      <c r="U11" s="28"/>
      <c r="V11" s="28"/>
    </row>
    <row r="12" spans="1:22" x14ac:dyDescent="0.35">
      <c r="A12" s="29" t="s">
        <v>20</v>
      </c>
      <c r="B12" s="30">
        <v>42915</v>
      </c>
      <c r="C12" s="31" t="s">
        <v>22</v>
      </c>
      <c r="D12" s="33">
        <v>0.495</v>
      </c>
      <c r="E12" s="31" t="s">
        <v>76</v>
      </c>
      <c r="F12" s="31" t="s">
        <v>77</v>
      </c>
      <c r="G12" s="32">
        <v>1</v>
      </c>
      <c r="H12" s="32" t="s">
        <v>15</v>
      </c>
      <c r="I12" s="32">
        <f t="shared" si="0"/>
        <v>0.495</v>
      </c>
      <c r="J12" s="32" t="s">
        <v>15</v>
      </c>
      <c r="K12" s="36">
        <f t="shared" ref="K12" si="5">($G12/4)*0.0097</f>
        <v>2.4250000000000001E-3</v>
      </c>
      <c r="L12" s="34"/>
      <c r="M12" s="36">
        <f t="shared" ref="M12" si="6">($G12/4)*0.4042</f>
        <v>0.10105</v>
      </c>
      <c r="N12" s="34"/>
      <c r="O12" s="34"/>
      <c r="P12" s="36"/>
      <c r="Q12" s="34"/>
      <c r="R12" s="34"/>
      <c r="S12" s="34"/>
      <c r="T12" s="34"/>
      <c r="U12" s="34"/>
      <c r="V12" s="34"/>
    </row>
    <row r="13" spans="1:22" x14ac:dyDescent="0.35">
      <c r="A13" s="11"/>
      <c r="B13" s="38"/>
      <c r="C13" s="12"/>
      <c r="D13" s="39"/>
      <c r="E13" s="12"/>
      <c r="F13" s="12"/>
      <c r="G13" s="13"/>
      <c r="H13" s="13"/>
      <c r="I13" s="13"/>
      <c r="J13" s="13"/>
      <c r="K13" s="43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x14ac:dyDescent="0.35">
      <c r="A14" s="44" t="s">
        <v>81</v>
      </c>
      <c r="K14" s="42">
        <f>SUM(K4:K13)</f>
        <v>60.415275000000001</v>
      </c>
      <c r="L14" s="42">
        <f>SUM(L4:L13)</f>
        <v>60.408000000000001</v>
      </c>
      <c r="M14" s="42">
        <f>SUM(M4:M13)</f>
        <v>60.320399999999999</v>
      </c>
      <c r="N14" s="42">
        <f>SUM(N4:N13)</f>
        <v>0</v>
      </c>
      <c r="O14" s="42"/>
      <c r="P14" s="42">
        <f t="shared" ref="P14:V14" si="7">SUM(P4:P13)</f>
        <v>0.40799999999999997</v>
      </c>
      <c r="Q14" s="42">
        <f t="shared" si="7"/>
        <v>6.1199999999999997E-2</v>
      </c>
      <c r="R14" s="42">
        <f t="shared" si="7"/>
        <v>0</v>
      </c>
      <c r="S14" s="42">
        <f t="shared" si="7"/>
        <v>0</v>
      </c>
      <c r="T14" s="42">
        <f t="shared" si="7"/>
        <v>6.1199999999999997E-2</v>
      </c>
      <c r="U14" s="42">
        <f t="shared" si="7"/>
        <v>6.1199999999999997E-2</v>
      </c>
      <c r="V14" s="42">
        <f t="shared" si="7"/>
        <v>0.20399999999999999</v>
      </c>
    </row>
    <row r="16" spans="1:22" x14ac:dyDescent="0.35">
      <c r="K16" s="85" t="s">
        <v>75</v>
      </c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</row>
    <row r="17" spans="1:22" s="1" customFormat="1" ht="30" customHeight="1" x14ac:dyDescent="0.35">
      <c r="A17" s="41" t="s">
        <v>2</v>
      </c>
      <c r="B17" s="3" t="s">
        <v>28</v>
      </c>
      <c r="C17" s="3" t="s">
        <v>5</v>
      </c>
      <c r="D17" s="3" t="s">
        <v>8</v>
      </c>
      <c r="E17" s="3" t="s">
        <v>1</v>
      </c>
      <c r="F17" s="3" t="s">
        <v>12</v>
      </c>
      <c r="G17" s="3" t="s">
        <v>3</v>
      </c>
      <c r="H17" s="3" t="s">
        <v>4</v>
      </c>
      <c r="I17" s="3" t="s">
        <v>6</v>
      </c>
      <c r="J17" s="4" t="s">
        <v>7</v>
      </c>
      <c r="K17" s="4" t="s">
        <v>60</v>
      </c>
      <c r="L17" s="4" t="s">
        <v>61</v>
      </c>
      <c r="M17" s="4" t="s">
        <v>62</v>
      </c>
      <c r="N17" s="4" t="s">
        <v>63</v>
      </c>
      <c r="O17" s="4" t="s">
        <v>64</v>
      </c>
      <c r="P17" s="4" t="s">
        <v>65</v>
      </c>
      <c r="Q17" s="4" t="s">
        <v>66</v>
      </c>
      <c r="R17" s="4" t="s">
        <v>67</v>
      </c>
      <c r="S17" s="4" t="s">
        <v>68</v>
      </c>
      <c r="T17" s="4" t="s">
        <v>69</v>
      </c>
      <c r="U17" s="4" t="s">
        <v>70</v>
      </c>
      <c r="V17" s="4" t="s">
        <v>71</v>
      </c>
    </row>
    <row r="18" spans="1:22" x14ac:dyDescent="0.35">
      <c r="A18" s="5" t="s">
        <v>78</v>
      </c>
      <c r="B18" s="24">
        <v>42850</v>
      </c>
      <c r="C18" s="6" t="s">
        <v>22</v>
      </c>
      <c r="D18" s="25">
        <v>0.495</v>
      </c>
      <c r="E18" s="9" t="s">
        <v>79</v>
      </c>
      <c r="F18" s="9" t="s">
        <v>73</v>
      </c>
      <c r="G18" s="10">
        <v>1</v>
      </c>
      <c r="H18" s="10" t="s">
        <v>15</v>
      </c>
      <c r="I18" s="10">
        <f t="shared" ref="I18" si="8">G18*D18</f>
        <v>0.495</v>
      </c>
      <c r="J18" s="10" t="s">
        <v>15</v>
      </c>
      <c r="K18" s="80"/>
      <c r="L18" s="80"/>
      <c r="M18" s="81">
        <f>($G18/4)*0.1025</f>
        <v>2.5624999999999998E-2</v>
      </c>
      <c r="N18" s="81">
        <f>($G18/4)*0.0512</f>
        <v>1.2800000000000001E-2</v>
      </c>
      <c r="O18" s="81">
        <f>($G18/4)*0.3075</f>
        <v>7.6874999999999999E-2</v>
      </c>
      <c r="P18" s="80"/>
      <c r="Q18" s="80">
        <f>($G18/4)*0.002</f>
        <v>5.0000000000000001E-4</v>
      </c>
      <c r="R18" s="81">
        <f>($G18/4)*0.0051</f>
        <v>1.2750000000000001E-3</v>
      </c>
      <c r="S18" s="81">
        <f>($G18/4)*0.205</f>
        <v>5.1249999999999997E-2</v>
      </c>
      <c r="T18" s="80">
        <f>($G18/4)*0.205</f>
        <v>5.1249999999999997E-2</v>
      </c>
      <c r="U18" s="80">
        <f>($G18/4)*0.0001</f>
        <v>2.5000000000000001E-5</v>
      </c>
      <c r="V18" s="80">
        <f>($G18/4)*0.3075</f>
        <v>7.6874999999999999E-2</v>
      </c>
    </row>
    <row r="19" spans="1:22" x14ac:dyDescent="0.35">
      <c r="A19" s="8" t="s">
        <v>78</v>
      </c>
      <c r="B19" s="26">
        <v>42850</v>
      </c>
      <c r="C19" s="9" t="s">
        <v>22</v>
      </c>
      <c r="D19" s="27">
        <v>0.495</v>
      </c>
      <c r="E19" s="9" t="s">
        <v>72</v>
      </c>
      <c r="F19" s="9" t="s">
        <v>73</v>
      </c>
      <c r="G19" s="10">
        <v>8</v>
      </c>
      <c r="H19" s="10" t="s">
        <v>11</v>
      </c>
      <c r="I19" s="10">
        <f t="shared" ref="I19:I26" si="9">G19*D19</f>
        <v>3.96</v>
      </c>
      <c r="J19" s="10" t="s">
        <v>11</v>
      </c>
      <c r="K19" s="27"/>
      <c r="L19" s="28"/>
      <c r="M19" s="27">
        <f>($G19/128)*0.092</f>
        <v>5.7499999999999999E-3</v>
      </c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35">
      <c r="A20" s="8" t="s">
        <v>78</v>
      </c>
      <c r="B20" s="26">
        <v>42860</v>
      </c>
      <c r="C20" s="9" t="s">
        <v>22</v>
      </c>
      <c r="D20" s="27">
        <v>0.495</v>
      </c>
      <c r="E20" s="9" t="s">
        <v>79</v>
      </c>
      <c r="F20" s="9" t="s">
        <v>73</v>
      </c>
      <c r="G20" s="10">
        <v>1</v>
      </c>
      <c r="H20" s="10" t="s">
        <v>15</v>
      </c>
      <c r="I20" s="10">
        <f t="shared" ref="I20:I21" si="10">G20*D20</f>
        <v>0.495</v>
      </c>
      <c r="J20" s="10" t="s">
        <v>15</v>
      </c>
      <c r="K20" s="27"/>
      <c r="L20" s="28"/>
      <c r="M20" s="35">
        <f>($G20/4)*0.1025</f>
        <v>2.5624999999999998E-2</v>
      </c>
      <c r="N20" s="35">
        <f>($G20/4)*0.0512</f>
        <v>1.2800000000000001E-2</v>
      </c>
      <c r="O20" s="35">
        <f>($G20/4)*0.3075</f>
        <v>7.6874999999999999E-2</v>
      </c>
      <c r="P20" s="28"/>
      <c r="Q20" s="35">
        <f>($G20/4)*0.002</f>
        <v>5.0000000000000001E-4</v>
      </c>
      <c r="R20" s="35">
        <f>($G20/4)*0.0051</f>
        <v>1.2750000000000001E-3</v>
      </c>
      <c r="S20" s="35">
        <f>($G20/4)*0.205</f>
        <v>5.1249999999999997E-2</v>
      </c>
      <c r="T20" s="35">
        <f>($G20/4)*0.205</f>
        <v>5.1249999999999997E-2</v>
      </c>
      <c r="U20" s="40">
        <f>($G20/4)*0.0001</f>
        <v>2.5000000000000001E-5</v>
      </c>
      <c r="V20" s="27">
        <f>($G20/4)*0.3075</f>
        <v>7.6874999999999999E-2</v>
      </c>
    </row>
    <row r="21" spans="1:22" x14ac:dyDescent="0.35">
      <c r="A21" s="8" t="s">
        <v>78</v>
      </c>
      <c r="B21" s="26">
        <v>42860</v>
      </c>
      <c r="C21" s="9" t="s">
        <v>22</v>
      </c>
      <c r="D21" s="27">
        <v>0.495</v>
      </c>
      <c r="E21" s="9" t="s">
        <v>72</v>
      </c>
      <c r="F21" s="9" t="s">
        <v>73</v>
      </c>
      <c r="G21" s="10">
        <v>8</v>
      </c>
      <c r="H21" s="10" t="s">
        <v>11</v>
      </c>
      <c r="I21" s="10">
        <f t="shared" si="10"/>
        <v>3.96</v>
      </c>
      <c r="J21" s="10" t="s">
        <v>11</v>
      </c>
      <c r="K21" s="27"/>
      <c r="L21" s="28"/>
      <c r="M21" s="27">
        <f>($G21/128)*0.092</f>
        <v>5.7499999999999999E-3</v>
      </c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35">
      <c r="A22" s="8" t="s">
        <v>78</v>
      </c>
      <c r="B22" s="26">
        <v>42873</v>
      </c>
      <c r="C22" s="9" t="s">
        <v>22</v>
      </c>
      <c r="D22" s="27">
        <v>0.495</v>
      </c>
      <c r="E22" s="9" t="s">
        <v>72</v>
      </c>
      <c r="F22" s="9" t="s">
        <v>73</v>
      </c>
      <c r="G22" s="10">
        <v>8</v>
      </c>
      <c r="H22" s="10" t="s">
        <v>11</v>
      </c>
      <c r="I22" s="10">
        <f t="shared" si="9"/>
        <v>3.96</v>
      </c>
      <c r="J22" s="10" t="s">
        <v>11</v>
      </c>
      <c r="K22" s="27"/>
      <c r="L22" s="28"/>
      <c r="M22" s="27">
        <f>($G22/128)*0.092</f>
        <v>5.7499999999999999E-3</v>
      </c>
      <c r="N22" s="28"/>
      <c r="O22" s="28"/>
      <c r="P22" s="28"/>
      <c r="Q22" s="28"/>
      <c r="R22" s="28"/>
      <c r="S22" s="28"/>
      <c r="T22" s="28"/>
      <c r="U22" s="28"/>
      <c r="V22" s="28"/>
    </row>
    <row r="23" spans="1:22" x14ac:dyDescent="0.35">
      <c r="A23" s="8" t="s">
        <v>78</v>
      </c>
      <c r="B23" s="26">
        <v>42888</v>
      </c>
      <c r="C23" s="9" t="s">
        <v>22</v>
      </c>
      <c r="D23" s="27">
        <v>0.495</v>
      </c>
      <c r="E23" s="9" t="s">
        <v>72</v>
      </c>
      <c r="F23" s="9" t="s">
        <v>73</v>
      </c>
      <c r="G23" s="10">
        <v>8</v>
      </c>
      <c r="H23" s="10" t="s">
        <v>11</v>
      </c>
      <c r="I23" s="10">
        <f t="shared" si="9"/>
        <v>3.96</v>
      </c>
      <c r="J23" s="10" t="s">
        <v>11</v>
      </c>
      <c r="K23" s="27"/>
      <c r="L23" s="28"/>
      <c r="M23" s="27">
        <f t="shared" ref="M23:M26" si="11">($G23/128)*0.092</f>
        <v>5.7499999999999999E-3</v>
      </c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35">
      <c r="A24" s="8" t="s">
        <v>78</v>
      </c>
      <c r="B24" s="26">
        <v>42902</v>
      </c>
      <c r="C24" s="9" t="s">
        <v>22</v>
      </c>
      <c r="D24" s="27">
        <v>0.495</v>
      </c>
      <c r="E24" s="9" t="s">
        <v>72</v>
      </c>
      <c r="F24" s="9" t="s">
        <v>73</v>
      </c>
      <c r="G24" s="10">
        <v>8</v>
      </c>
      <c r="H24" s="10" t="s">
        <v>11</v>
      </c>
      <c r="I24" s="10">
        <f t="shared" si="9"/>
        <v>3.96</v>
      </c>
      <c r="J24" s="10" t="s">
        <v>11</v>
      </c>
      <c r="K24" s="27"/>
      <c r="L24" s="28"/>
      <c r="M24" s="27">
        <f t="shared" si="11"/>
        <v>5.7499999999999999E-3</v>
      </c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35">
      <c r="A25" s="8" t="s">
        <v>78</v>
      </c>
      <c r="B25" s="26">
        <v>42903</v>
      </c>
      <c r="C25" s="9" t="s">
        <v>83</v>
      </c>
      <c r="D25" s="27">
        <v>0.495</v>
      </c>
      <c r="E25" s="9" t="s">
        <v>109</v>
      </c>
      <c r="F25" s="9" t="s">
        <v>111</v>
      </c>
      <c r="G25" s="10">
        <v>1000</v>
      </c>
      <c r="H25" s="10" t="s">
        <v>26</v>
      </c>
      <c r="I25" s="10">
        <f t="shared" si="9"/>
        <v>495</v>
      </c>
      <c r="J25" s="10" t="s">
        <v>26</v>
      </c>
      <c r="K25" s="37">
        <f>$G25*0.04</f>
        <v>40</v>
      </c>
      <c r="L25" s="37">
        <f>$G25*0.04</f>
        <v>40</v>
      </c>
      <c r="M25" s="37">
        <f>$G25*0.02</f>
        <v>20</v>
      </c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35">
      <c r="A26" s="29" t="s">
        <v>78</v>
      </c>
      <c r="B26" s="30">
        <v>42915</v>
      </c>
      <c r="C26" s="31" t="s">
        <v>22</v>
      </c>
      <c r="D26" s="33">
        <v>0.495</v>
      </c>
      <c r="E26" s="31" t="s">
        <v>72</v>
      </c>
      <c r="F26" s="31" t="s">
        <v>73</v>
      </c>
      <c r="G26" s="32">
        <v>8</v>
      </c>
      <c r="H26" s="32" t="s">
        <v>11</v>
      </c>
      <c r="I26" s="32">
        <f t="shared" si="9"/>
        <v>3.96</v>
      </c>
      <c r="J26" s="32" t="s">
        <v>11</v>
      </c>
      <c r="K26" s="36"/>
      <c r="L26" s="34"/>
      <c r="M26" s="33">
        <f t="shared" si="11"/>
        <v>5.7499999999999999E-3</v>
      </c>
      <c r="N26" s="34"/>
      <c r="O26" s="34"/>
      <c r="P26" s="34"/>
      <c r="Q26" s="34"/>
      <c r="R26" s="34"/>
      <c r="S26" s="34"/>
      <c r="T26" s="34"/>
      <c r="U26" s="34"/>
      <c r="V26" s="34"/>
    </row>
    <row r="27" spans="1:22" x14ac:dyDescent="0.35">
      <c r="A27" s="11"/>
      <c r="B27" s="38"/>
      <c r="C27" s="12"/>
      <c r="D27" s="39"/>
      <c r="E27" s="12"/>
      <c r="F27" s="12"/>
      <c r="G27" s="13"/>
      <c r="H27" s="13"/>
      <c r="I27" s="13"/>
      <c r="J27" s="13"/>
      <c r="K27" s="43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x14ac:dyDescent="0.35">
      <c r="A28" s="44" t="s">
        <v>81</v>
      </c>
      <c r="K28" s="42">
        <f t="shared" ref="K28:V28" si="12">SUM(K18:K27)</f>
        <v>40</v>
      </c>
      <c r="L28" s="42">
        <f t="shared" si="12"/>
        <v>40</v>
      </c>
      <c r="M28" s="42">
        <f t="shared" si="12"/>
        <v>20.085749999999997</v>
      </c>
      <c r="N28" s="42">
        <f t="shared" si="12"/>
        <v>2.5600000000000001E-2</v>
      </c>
      <c r="O28" s="42">
        <f t="shared" si="12"/>
        <v>0.15375</v>
      </c>
      <c r="P28" s="42">
        <f t="shared" si="12"/>
        <v>0</v>
      </c>
      <c r="Q28" s="42">
        <f t="shared" si="12"/>
        <v>1E-3</v>
      </c>
      <c r="R28" s="42">
        <f t="shared" si="12"/>
        <v>2.5500000000000002E-3</v>
      </c>
      <c r="S28" s="42">
        <f t="shared" si="12"/>
        <v>0.10249999999999999</v>
      </c>
      <c r="T28" s="42">
        <f t="shared" si="12"/>
        <v>0.10249999999999999</v>
      </c>
      <c r="U28" s="42">
        <f t="shared" si="12"/>
        <v>5.0000000000000002E-5</v>
      </c>
      <c r="V28" s="42">
        <f t="shared" si="12"/>
        <v>0.15375</v>
      </c>
    </row>
    <row r="30" spans="1:22" x14ac:dyDescent="0.35">
      <c r="K30" s="85" t="s">
        <v>75</v>
      </c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7"/>
    </row>
    <row r="31" spans="1:22" s="1" customFormat="1" ht="30" customHeight="1" x14ac:dyDescent="0.35">
      <c r="A31" s="41" t="s">
        <v>2</v>
      </c>
      <c r="B31" s="3" t="s">
        <v>28</v>
      </c>
      <c r="C31" s="3" t="s">
        <v>5</v>
      </c>
      <c r="D31" s="3" t="s">
        <v>8</v>
      </c>
      <c r="E31" s="3" t="s">
        <v>1</v>
      </c>
      <c r="F31" s="3" t="s">
        <v>12</v>
      </c>
      <c r="G31" s="3" t="s">
        <v>3</v>
      </c>
      <c r="H31" s="3" t="s">
        <v>4</v>
      </c>
      <c r="I31" s="3" t="s">
        <v>6</v>
      </c>
      <c r="J31" s="4" t="s">
        <v>7</v>
      </c>
      <c r="K31" s="4" t="s">
        <v>60</v>
      </c>
      <c r="L31" s="4" t="s">
        <v>61</v>
      </c>
      <c r="M31" s="4" t="s">
        <v>62</v>
      </c>
      <c r="N31" s="4" t="s">
        <v>63</v>
      </c>
      <c r="O31" s="4" t="s">
        <v>64</v>
      </c>
      <c r="P31" s="4" t="s">
        <v>65</v>
      </c>
      <c r="Q31" s="4" t="s">
        <v>66</v>
      </c>
      <c r="R31" s="4" t="s">
        <v>67</v>
      </c>
      <c r="S31" s="4" t="s">
        <v>68</v>
      </c>
      <c r="T31" s="4" t="s">
        <v>69</v>
      </c>
      <c r="U31" s="4" t="s">
        <v>70</v>
      </c>
      <c r="V31" s="4" t="s">
        <v>71</v>
      </c>
    </row>
    <row r="32" spans="1:22" x14ac:dyDescent="0.35">
      <c r="A32" s="5" t="s">
        <v>80</v>
      </c>
      <c r="B32" s="24" t="s">
        <v>110</v>
      </c>
      <c r="C32" s="6" t="s">
        <v>110</v>
      </c>
      <c r="D32" s="25">
        <v>0.495</v>
      </c>
      <c r="E32" s="15" t="s">
        <v>107</v>
      </c>
      <c r="F32" s="15"/>
      <c r="G32" s="82"/>
      <c r="H32" s="82"/>
      <c r="I32" s="82"/>
      <c r="J32" s="82"/>
      <c r="K32" s="83"/>
      <c r="L32" s="83"/>
      <c r="M32" s="84"/>
      <c r="N32" s="84"/>
      <c r="O32" s="84"/>
      <c r="P32" s="83"/>
      <c r="Q32" s="83"/>
      <c r="R32" s="84"/>
      <c r="S32" s="84"/>
      <c r="T32" s="83"/>
      <c r="U32" s="83"/>
      <c r="V32" s="83"/>
    </row>
    <row r="33" spans="11:22" x14ac:dyDescent="0.35">
      <c r="K33" s="42">
        <f>SUM(K32:K32)</f>
        <v>0</v>
      </c>
      <c r="L33" s="42">
        <f>SUM(L32:L32)</f>
        <v>0</v>
      </c>
      <c r="M33" s="42">
        <f>SUM(M32:M32)</f>
        <v>0</v>
      </c>
      <c r="N33" s="42"/>
      <c r="O33" s="42"/>
      <c r="P33" s="42">
        <f>SUM(P32:P32)</f>
        <v>0</v>
      </c>
      <c r="Q33" s="42">
        <f>SUM(Q32:Q32)</f>
        <v>0</v>
      </c>
      <c r="R33" s="42"/>
      <c r="S33" s="42"/>
      <c r="T33" s="42">
        <f>SUM(T32:T32)</f>
        <v>0</v>
      </c>
      <c r="U33" s="42">
        <f>SUM(U32:U32)</f>
        <v>0</v>
      </c>
      <c r="V33" s="42">
        <f>SUM(V32:V32)</f>
        <v>0</v>
      </c>
    </row>
  </sheetData>
  <mergeCells count="3">
    <mergeCell ref="K2:V2"/>
    <mergeCell ref="K16:V16"/>
    <mergeCell ref="K30:V30"/>
  </mergeCells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H5" sqref="H5"/>
    </sheetView>
  </sheetViews>
  <sheetFormatPr defaultColWidth="8.81640625" defaultRowHeight="14.5" x14ac:dyDescent="0.35"/>
  <cols>
    <col min="1" max="1" width="31.1796875" customWidth="1"/>
    <col min="2" max="2" width="15.81640625" bestFit="1" customWidth="1"/>
    <col min="3" max="3" width="25.1796875" bestFit="1" customWidth="1"/>
    <col min="4" max="4" width="9.453125" bestFit="1" customWidth="1"/>
    <col min="5" max="5" width="44" bestFit="1" customWidth="1"/>
    <col min="6" max="6" width="18.1796875" bestFit="1" customWidth="1"/>
  </cols>
  <sheetData>
    <row r="1" spans="1:22" x14ac:dyDescent="0.35">
      <c r="A1" s="45" t="s">
        <v>118</v>
      </c>
      <c r="D1" s="1"/>
      <c r="E1" s="1"/>
      <c r="F1" s="1"/>
      <c r="G1" s="1"/>
      <c r="H1" s="1"/>
    </row>
    <row r="2" spans="1:22" s="20" customFormat="1" x14ac:dyDescent="0.35">
      <c r="A2" s="46" t="s">
        <v>84</v>
      </c>
      <c r="B2" s="47"/>
      <c r="C2" s="47"/>
      <c r="D2" s="48" t="s">
        <v>3</v>
      </c>
      <c r="E2" s="49" t="s">
        <v>85</v>
      </c>
      <c r="F2" s="49" t="s">
        <v>86</v>
      </c>
      <c r="G2" s="48" t="s">
        <v>87</v>
      </c>
      <c r="H2" s="49" t="s">
        <v>88</v>
      </c>
    </row>
    <row r="3" spans="1:22" s="20" customFormat="1" x14ac:dyDescent="0.35">
      <c r="A3" s="50" t="s">
        <v>89</v>
      </c>
      <c r="B3" s="51" t="s">
        <v>90</v>
      </c>
      <c r="C3" s="51" t="s">
        <v>8</v>
      </c>
      <c r="D3" s="52" t="s">
        <v>91</v>
      </c>
      <c r="E3" s="53" t="s">
        <v>92</v>
      </c>
      <c r="F3" s="53" t="s">
        <v>92</v>
      </c>
      <c r="G3" s="52" t="s">
        <v>93</v>
      </c>
      <c r="H3" s="53" t="s">
        <v>91</v>
      </c>
    </row>
    <row r="4" spans="1:22" x14ac:dyDescent="0.35">
      <c r="A4" s="54" t="s">
        <v>94</v>
      </c>
      <c r="B4" s="55" t="s">
        <v>95</v>
      </c>
      <c r="C4" s="56">
        <v>0.74399999999999999</v>
      </c>
      <c r="D4" s="57">
        <v>100</v>
      </c>
      <c r="E4" s="57">
        <v>10</v>
      </c>
      <c r="F4" s="57">
        <v>6</v>
      </c>
      <c r="G4" s="58">
        <f>((C4)*(F4/E4))*D4</f>
        <v>44.639999999999993</v>
      </c>
      <c r="H4" s="12">
        <v>50</v>
      </c>
    </row>
    <row r="5" spans="1:22" x14ac:dyDescent="0.35">
      <c r="A5" s="59" t="s">
        <v>96</v>
      </c>
      <c r="B5" s="60" t="s">
        <v>97</v>
      </c>
      <c r="C5" s="61">
        <v>0.74399999999999999</v>
      </c>
      <c r="D5" s="62">
        <v>35</v>
      </c>
      <c r="E5" s="62">
        <v>10</v>
      </c>
      <c r="F5" s="62">
        <v>6</v>
      </c>
      <c r="G5" s="63">
        <f t="shared" ref="G5" si="0">((C5)*(F5/E5))*D5</f>
        <v>15.623999999999999</v>
      </c>
      <c r="H5" s="12">
        <v>25</v>
      </c>
    </row>
    <row r="6" spans="1:22" x14ac:dyDescent="0.35">
      <c r="A6" s="72" t="s">
        <v>98</v>
      </c>
      <c r="B6" s="73" t="s">
        <v>99</v>
      </c>
      <c r="C6" s="74">
        <v>0.74399999999999999</v>
      </c>
      <c r="D6" s="75">
        <v>0</v>
      </c>
      <c r="E6" s="75">
        <v>0</v>
      </c>
      <c r="F6" s="75">
        <v>0</v>
      </c>
      <c r="G6" s="76">
        <v>0</v>
      </c>
      <c r="H6" s="75">
        <v>0</v>
      </c>
    </row>
    <row r="7" spans="1:22" x14ac:dyDescent="0.35">
      <c r="A7" s="64"/>
      <c r="B7" s="65"/>
      <c r="C7" s="66">
        <f>SUM(C4:C5)</f>
        <v>1.488</v>
      </c>
      <c r="D7" s="67"/>
      <c r="E7" s="67"/>
      <c r="F7" s="67"/>
      <c r="G7" s="68">
        <f>SUM(G4:G5)</f>
        <v>60.263999999999996</v>
      </c>
      <c r="H7" s="69"/>
    </row>
    <row r="8" spans="1:22" x14ac:dyDescent="0.35">
      <c r="A8" s="14" t="s">
        <v>101</v>
      </c>
      <c r="B8" s="22">
        <v>42830</v>
      </c>
      <c r="C8" s="15" t="s">
        <v>100</v>
      </c>
      <c r="D8" s="15">
        <v>2.2320000000000002</v>
      </c>
      <c r="E8" s="1"/>
      <c r="F8" s="1"/>
      <c r="G8" s="2"/>
      <c r="H8" s="2"/>
      <c r="I8" s="2"/>
      <c r="J8" s="2"/>
      <c r="K8" s="2"/>
    </row>
    <row r="9" spans="1:22" x14ac:dyDescent="0.35">
      <c r="A9" s="16"/>
      <c r="B9" s="78">
        <v>42886</v>
      </c>
      <c r="C9" s="17" t="s">
        <v>100</v>
      </c>
      <c r="D9" s="17">
        <v>2.2320000000000002</v>
      </c>
      <c r="E9" s="1"/>
      <c r="F9" s="1"/>
      <c r="G9" s="2"/>
      <c r="H9" s="2"/>
      <c r="I9" s="2"/>
      <c r="J9" s="2"/>
      <c r="K9" s="2"/>
    </row>
    <row r="10" spans="1:22" x14ac:dyDescent="0.35">
      <c r="A10" s="16"/>
      <c r="B10" s="78">
        <v>42907</v>
      </c>
      <c r="C10" s="17" t="s">
        <v>100</v>
      </c>
      <c r="D10" s="17">
        <v>2.2320000000000002</v>
      </c>
      <c r="E10" s="1"/>
      <c r="F10" s="1"/>
      <c r="G10" s="2"/>
      <c r="H10" s="2"/>
      <c r="I10" s="2"/>
      <c r="J10" s="2"/>
      <c r="K10" s="2"/>
    </row>
    <row r="11" spans="1:22" x14ac:dyDescent="0.35">
      <c r="A11" s="16"/>
      <c r="B11" s="78">
        <v>42924</v>
      </c>
      <c r="C11" s="17" t="s">
        <v>100</v>
      </c>
      <c r="D11" s="17">
        <v>2.2320000000000002</v>
      </c>
      <c r="E11" s="1"/>
      <c r="F11" s="1"/>
      <c r="G11" s="2"/>
      <c r="H11" s="2"/>
      <c r="I11" s="2"/>
      <c r="J11" s="2"/>
      <c r="K11" s="2"/>
    </row>
    <row r="12" spans="1:22" x14ac:dyDescent="0.35">
      <c r="A12" s="18"/>
      <c r="B12" s="79"/>
      <c r="C12" s="19"/>
      <c r="D12" s="19"/>
      <c r="E12" s="1"/>
      <c r="F12" s="1"/>
      <c r="G12" s="2"/>
      <c r="H12" s="2"/>
      <c r="I12" s="2"/>
      <c r="J12" s="2"/>
      <c r="K12" s="2"/>
    </row>
    <row r="13" spans="1:22" x14ac:dyDescent="0.35"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2"/>
    </row>
    <row r="14" spans="1:22" x14ac:dyDescent="0.35">
      <c r="A14" s="70"/>
      <c r="B14" s="71"/>
      <c r="D14" s="1"/>
      <c r="E14" s="1"/>
      <c r="F14" s="1"/>
      <c r="G14" s="1"/>
      <c r="H14" s="1"/>
    </row>
    <row r="15" spans="1:22" s="1" customFormat="1" ht="30" customHeight="1" x14ac:dyDescent="0.35">
      <c r="A15" s="41" t="s">
        <v>102</v>
      </c>
      <c r="B15" s="3" t="s">
        <v>28</v>
      </c>
      <c r="C15" s="3" t="s">
        <v>5</v>
      </c>
      <c r="D15" s="3" t="s">
        <v>8</v>
      </c>
      <c r="E15" s="3" t="s">
        <v>1</v>
      </c>
      <c r="F15" s="3" t="s">
        <v>12</v>
      </c>
      <c r="G15" s="3" t="s">
        <v>3</v>
      </c>
      <c r="H15" s="3" t="s">
        <v>4</v>
      </c>
      <c r="I15" s="3" t="s">
        <v>6</v>
      </c>
      <c r="J15" s="4" t="s">
        <v>7</v>
      </c>
      <c r="K15" s="4" t="s">
        <v>60</v>
      </c>
      <c r="L15" s="4" t="s">
        <v>61</v>
      </c>
      <c r="M15" s="4" t="s">
        <v>62</v>
      </c>
      <c r="N15" s="4" t="s">
        <v>63</v>
      </c>
      <c r="O15" s="4" t="s">
        <v>64</v>
      </c>
      <c r="P15" s="4" t="s">
        <v>65</v>
      </c>
      <c r="Q15" s="4" t="s">
        <v>66</v>
      </c>
      <c r="R15" s="4" t="s">
        <v>67</v>
      </c>
      <c r="S15" s="4" t="s">
        <v>68</v>
      </c>
      <c r="T15" s="4" t="s">
        <v>69</v>
      </c>
      <c r="U15" s="4" t="s">
        <v>70</v>
      </c>
      <c r="V15" s="4" t="s">
        <v>71</v>
      </c>
    </row>
    <row r="16" spans="1:22" x14ac:dyDescent="0.35">
      <c r="A16" s="5" t="s">
        <v>106</v>
      </c>
      <c r="B16" s="24">
        <v>42850</v>
      </c>
      <c r="C16" s="6" t="s">
        <v>22</v>
      </c>
      <c r="D16" s="25">
        <v>0.495</v>
      </c>
      <c r="E16" s="6" t="s">
        <v>58</v>
      </c>
      <c r="F16" s="6" t="s">
        <v>57</v>
      </c>
      <c r="G16" s="7">
        <v>1</v>
      </c>
      <c r="H16" s="7" t="s">
        <v>59</v>
      </c>
      <c r="I16" s="7">
        <f t="shared" ref="I16:I25" si="1">G16*D16</f>
        <v>0.495</v>
      </c>
      <c r="J16" s="7" t="s">
        <v>59</v>
      </c>
      <c r="K16" s="25">
        <f>$G16*0.204</f>
        <v>0.20399999999999999</v>
      </c>
      <c r="L16" s="25">
        <f>$G16*0.204</f>
        <v>0.20399999999999999</v>
      </c>
      <c r="M16" s="23"/>
      <c r="N16" s="23"/>
      <c r="O16" s="23"/>
      <c r="P16" s="25">
        <f>$G16*0.204</f>
        <v>0.20399999999999999</v>
      </c>
      <c r="Q16" s="25">
        <f>$G16*0.0306</f>
        <v>3.0599999999999999E-2</v>
      </c>
      <c r="R16" s="23"/>
      <c r="S16" s="23"/>
      <c r="T16" s="25">
        <f>$G16*0.0306</f>
        <v>3.0599999999999999E-2</v>
      </c>
      <c r="U16" s="25">
        <f>$G16*0.0306</f>
        <v>3.0599999999999999E-2</v>
      </c>
      <c r="V16" s="25">
        <f>$G16*0.102</f>
        <v>0.10199999999999999</v>
      </c>
    </row>
    <row r="17" spans="1:22" x14ac:dyDescent="0.35">
      <c r="A17" s="8" t="s">
        <v>106</v>
      </c>
      <c r="B17" s="26">
        <v>42850</v>
      </c>
      <c r="C17" s="9" t="s">
        <v>22</v>
      </c>
      <c r="D17" s="27">
        <v>0.495</v>
      </c>
      <c r="E17" s="9" t="s">
        <v>72</v>
      </c>
      <c r="F17" s="9" t="s">
        <v>73</v>
      </c>
      <c r="G17" s="10">
        <v>8</v>
      </c>
      <c r="H17" s="10" t="s">
        <v>11</v>
      </c>
      <c r="I17" s="10">
        <f t="shared" si="1"/>
        <v>3.96</v>
      </c>
      <c r="J17" s="10" t="s">
        <v>11</v>
      </c>
      <c r="K17" s="27"/>
      <c r="L17" s="28"/>
      <c r="M17" s="27">
        <f>($G17/128)*0.092</f>
        <v>5.7499999999999999E-3</v>
      </c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35">
      <c r="A18" s="8" t="s">
        <v>106</v>
      </c>
      <c r="B18" s="26">
        <v>42860</v>
      </c>
      <c r="C18" s="9" t="s">
        <v>22</v>
      </c>
      <c r="D18" s="27">
        <v>0.495</v>
      </c>
      <c r="E18" s="9" t="s">
        <v>58</v>
      </c>
      <c r="F18" s="9" t="s">
        <v>57</v>
      </c>
      <c r="G18" s="10">
        <v>1</v>
      </c>
      <c r="H18" s="10" t="s">
        <v>59</v>
      </c>
      <c r="I18" s="10">
        <f t="shared" si="1"/>
        <v>0.495</v>
      </c>
      <c r="J18" s="10" t="s">
        <v>59</v>
      </c>
      <c r="K18" s="27">
        <f>$G18*0.204</f>
        <v>0.20399999999999999</v>
      </c>
      <c r="L18" s="27">
        <f>$G18*0.204</f>
        <v>0.20399999999999999</v>
      </c>
      <c r="M18" s="28"/>
      <c r="N18" s="28"/>
      <c r="O18" s="28"/>
      <c r="P18" s="27">
        <f>$G18*0.204</f>
        <v>0.20399999999999999</v>
      </c>
      <c r="Q18" s="27">
        <f>$G18*0.0306</f>
        <v>3.0599999999999999E-2</v>
      </c>
      <c r="R18" s="28"/>
      <c r="S18" s="28"/>
      <c r="T18" s="27">
        <f>$G18*0.0306</f>
        <v>3.0599999999999999E-2</v>
      </c>
      <c r="U18" s="27">
        <f>$G18*0.0306</f>
        <v>3.0599999999999999E-2</v>
      </c>
      <c r="V18" s="27">
        <f>$G18*0.102</f>
        <v>0.10199999999999999</v>
      </c>
    </row>
    <row r="19" spans="1:22" x14ac:dyDescent="0.35">
      <c r="A19" s="8" t="s">
        <v>106</v>
      </c>
      <c r="B19" s="26">
        <v>42860</v>
      </c>
      <c r="C19" s="9" t="s">
        <v>22</v>
      </c>
      <c r="D19" s="27">
        <v>0.495</v>
      </c>
      <c r="E19" s="9" t="s">
        <v>72</v>
      </c>
      <c r="F19" s="9" t="s">
        <v>73</v>
      </c>
      <c r="G19" s="10">
        <v>8</v>
      </c>
      <c r="H19" s="10" t="s">
        <v>11</v>
      </c>
      <c r="I19" s="10">
        <f t="shared" si="1"/>
        <v>3.96</v>
      </c>
      <c r="J19" s="10" t="s">
        <v>11</v>
      </c>
      <c r="K19" s="27"/>
      <c r="L19" s="28"/>
      <c r="M19" s="27">
        <f>($G19/128)*0.092</f>
        <v>5.7499999999999999E-3</v>
      </c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35">
      <c r="A20" s="8" t="s">
        <v>106</v>
      </c>
      <c r="B20" s="26">
        <v>42873</v>
      </c>
      <c r="C20" s="9" t="s">
        <v>22</v>
      </c>
      <c r="D20" s="27">
        <v>0.495</v>
      </c>
      <c r="E20" s="9" t="s">
        <v>72</v>
      </c>
      <c r="F20" s="9" t="s">
        <v>73</v>
      </c>
      <c r="G20" s="10">
        <v>8</v>
      </c>
      <c r="H20" s="10" t="s">
        <v>11</v>
      </c>
      <c r="I20" s="10">
        <f t="shared" si="1"/>
        <v>3.96</v>
      </c>
      <c r="J20" s="10" t="s">
        <v>11</v>
      </c>
      <c r="K20" s="27"/>
      <c r="L20" s="28"/>
      <c r="M20" s="27">
        <f t="shared" ref="M20" si="2">($G20/128)*0.092</f>
        <v>5.7499999999999999E-3</v>
      </c>
      <c r="N20" s="28"/>
      <c r="O20" s="28"/>
      <c r="P20" s="28"/>
      <c r="Q20" s="28"/>
      <c r="R20" s="28"/>
      <c r="S20" s="28"/>
      <c r="T20" s="28"/>
      <c r="U20" s="28"/>
      <c r="V20" s="28"/>
    </row>
    <row r="21" spans="1:22" x14ac:dyDescent="0.35">
      <c r="A21" s="8" t="s">
        <v>106</v>
      </c>
      <c r="B21" s="26">
        <v>42881</v>
      </c>
      <c r="C21" s="9" t="s">
        <v>103</v>
      </c>
      <c r="D21" s="27">
        <v>0.495</v>
      </c>
      <c r="E21" s="31" t="s">
        <v>105</v>
      </c>
      <c r="F21" s="31" t="s">
        <v>57</v>
      </c>
      <c r="G21" s="32">
        <v>4</v>
      </c>
      <c r="H21" s="32" t="s">
        <v>59</v>
      </c>
      <c r="I21" s="10">
        <f t="shared" si="1"/>
        <v>1.98</v>
      </c>
      <c r="J21" s="10" t="s">
        <v>59</v>
      </c>
      <c r="K21" s="36"/>
      <c r="L21" s="34"/>
      <c r="M21" s="35">
        <f>($G21)*2.1</f>
        <v>8.4</v>
      </c>
      <c r="N21" s="34"/>
      <c r="O21" s="34"/>
      <c r="P21" s="36"/>
      <c r="Q21" s="34"/>
      <c r="R21" s="34"/>
      <c r="S21" s="34"/>
      <c r="T21" s="34"/>
      <c r="U21" s="34"/>
      <c r="V21" s="34"/>
    </row>
    <row r="22" spans="1:22" x14ac:dyDescent="0.35">
      <c r="A22" s="8" t="s">
        <v>106</v>
      </c>
      <c r="B22" s="26">
        <v>42884</v>
      </c>
      <c r="C22" s="9" t="s">
        <v>103</v>
      </c>
      <c r="D22" s="27">
        <v>0.495</v>
      </c>
      <c r="E22" s="9" t="s">
        <v>74</v>
      </c>
      <c r="F22" s="9" t="s">
        <v>19</v>
      </c>
      <c r="G22" s="10">
        <v>5</v>
      </c>
      <c r="H22" s="10" t="s">
        <v>59</v>
      </c>
      <c r="I22" s="10">
        <f t="shared" si="1"/>
        <v>2.4750000000000001</v>
      </c>
      <c r="J22" s="10" t="s">
        <v>59</v>
      </c>
      <c r="K22" s="27">
        <f>$G22*2.1488</f>
        <v>10.744</v>
      </c>
      <c r="L22" s="28"/>
      <c r="M22" s="28"/>
      <c r="N22" s="28"/>
      <c r="O22" s="28"/>
      <c r="P22" s="27">
        <f>$G22*1.1123</f>
        <v>5.5615000000000006</v>
      </c>
      <c r="Q22" s="28"/>
      <c r="R22" s="28"/>
      <c r="S22" s="28"/>
      <c r="T22" s="28"/>
      <c r="U22" s="28"/>
      <c r="V22" s="28"/>
    </row>
    <row r="23" spans="1:22" x14ac:dyDescent="0.35">
      <c r="A23" s="8" t="s">
        <v>106</v>
      </c>
      <c r="B23" s="26">
        <v>42889</v>
      </c>
      <c r="C23" s="9" t="s">
        <v>22</v>
      </c>
      <c r="D23" s="27">
        <v>0.495</v>
      </c>
      <c r="E23" s="9" t="s">
        <v>76</v>
      </c>
      <c r="F23" s="9" t="s">
        <v>77</v>
      </c>
      <c r="G23" s="10">
        <v>1</v>
      </c>
      <c r="H23" s="10" t="s">
        <v>15</v>
      </c>
      <c r="I23" s="10">
        <f t="shared" si="1"/>
        <v>0.495</v>
      </c>
      <c r="J23" s="10" t="s">
        <v>15</v>
      </c>
      <c r="K23" s="35">
        <f>($G23/4)*0.0097</f>
        <v>2.4250000000000001E-3</v>
      </c>
      <c r="L23" s="28"/>
      <c r="M23" s="35">
        <f>($G23/4)*0.4042</f>
        <v>0.10105</v>
      </c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35">
      <c r="A24" s="29" t="s">
        <v>106</v>
      </c>
      <c r="B24" s="30">
        <v>42902</v>
      </c>
      <c r="C24" s="31" t="s">
        <v>22</v>
      </c>
      <c r="D24" s="33">
        <v>0.495</v>
      </c>
      <c r="E24" s="31" t="s">
        <v>76</v>
      </c>
      <c r="F24" s="31" t="s">
        <v>77</v>
      </c>
      <c r="G24" s="32">
        <v>1</v>
      </c>
      <c r="H24" s="32" t="s">
        <v>15</v>
      </c>
      <c r="I24" s="32">
        <f t="shared" si="1"/>
        <v>0.495</v>
      </c>
      <c r="J24" s="32" t="s">
        <v>15</v>
      </c>
      <c r="K24" s="36">
        <f t="shared" ref="K24" si="3">($G24/4)*0.0097</f>
        <v>2.4250000000000001E-3</v>
      </c>
      <c r="L24" s="34"/>
      <c r="M24" s="36">
        <f t="shared" ref="M24" si="4">($G24/4)*0.4042</f>
        <v>0.10105</v>
      </c>
      <c r="N24" s="34"/>
      <c r="O24" s="34"/>
      <c r="P24" s="36"/>
      <c r="Q24" s="34"/>
      <c r="R24" s="34"/>
      <c r="S24" s="34"/>
      <c r="T24" s="34"/>
      <c r="U24" s="34"/>
      <c r="V24" s="34"/>
    </row>
    <row r="25" spans="1:22" x14ac:dyDescent="0.35">
      <c r="A25" s="29" t="s">
        <v>106</v>
      </c>
      <c r="B25" s="30">
        <v>42915</v>
      </c>
      <c r="C25" s="31" t="s">
        <v>22</v>
      </c>
      <c r="D25" s="33">
        <v>0.495</v>
      </c>
      <c r="E25" s="31" t="s">
        <v>76</v>
      </c>
      <c r="F25" s="31" t="s">
        <v>77</v>
      </c>
      <c r="G25" s="32">
        <v>1</v>
      </c>
      <c r="H25" s="32" t="s">
        <v>15</v>
      </c>
      <c r="I25" s="32">
        <f t="shared" si="1"/>
        <v>0.495</v>
      </c>
      <c r="J25" s="32" t="s">
        <v>15</v>
      </c>
      <c r="K25" s="36">
        <f t="shared" ref="K25" si="5">($G25/4)*0.0097</f>
        <v>2.4250000000000001E-3</v>
      </c>
      <c r="L25" s="34"/>
      <c r="M25" s="36">
        <f t="shared" ref="M25" si="6">($G25/4)*0.4042</f>
        <v>0.10105</v>
      </c>
      <c r="N25" s="34"/>
      <c r="O25" s="34"/>
      <c r="P25" s="36"/>
      <c r="Q25" s="34"/>
      <c r="R25" s="34"/>
      <c r="S25" s="34"/>
      <c r="T25" s="34"/>
      <c r="U25" s="34"/>
      <c r="V25" s="34"/>
    </row>
    <row r="26" spans="1:22" x14ac:dyDescent="0.35">
      <c r="A26" s="8"/>
      <c r="B26" s="26"/>
      <c r="C26" s="9"/>
      <c r="D26" s="27"/>
      <c r="E26" s="9"/>
      <c r="F26" s="9"/>
      <c r="G26" s="10"/>
      <c r="H26" s="10"/>
      <c r="I26" s="10"/>
      <c r="J26" s="10"/>
      <c r="K26" s="35"/>
      <c r="L26" s="28"/>
      <c r="M26" s="35"/>
      <c r="N26" s="28"/>
      <c r="O26" s="28"/>
      <c r="P26" s="35"/>
      <c r="Q26" s="28"/>
      <c r="R26" s="28"/>
      <c r="S26" s="28"/>
      <c r="T26" s="28"/>
      <c r="U26" s="28"/>
      <c r="V26" s="28"/>
    </row>
    <row r="27" spans="1:22" x14ac:dyDescent="0.35">
      <c r="A27" s="29"/>
      <c r="B27" s="30"/>
      <c r="C27" s="31"/>
      <c r="D27" s="33"/>
      <c r="E27" s="31"/>
      <c r="F27" s="31"/>
      <c r="G27" s="32"/>
      <c r="H27" s="32"/>
      <c r="I27" s="32"/>
      <c r="J27" s="32"/>
      <c r="K27" s="36"/>
      <c r="L27" s="34"/>
      <c r="M27" s="36"/>
      <c r="N27" s="34"/>
      <c r="O27" s="34"/>
      <c r="P27" s="36"/>
      <c r="Q27" s="34"/>
      <c r="R27" s="34"/>
      <c r="S27" s="34"/>
      <c r="T27" s="34"/>
      <c r="U27" s="34"/>
      <c r="V27" s="34"/>
    </row>
    <row r="28" spans="1:22" x14ac:dyDescent="0.35">
      <c r="A28" s="29"/>
      <c r="B28" s="30"/>
      <c r="C28" s="31"/>
      <c r="D28" s="33"/>
      <c r="E28" s="31"/>
      <c r="F28" s="31"/>
      <c r="G28" s="32"/>
      <c r="H28" s="32"/>
      <c r="I28" s="10"/>
      <c r="J28" s="10"/>
      <c r="K28" s="36"/>
      <c r="L28" s="34"/>
      <c r="M28" s="35"/>
      <c r="N28" s="34"/>
      <c r="O28" s="34"/>
      <c r="P28" s="36"/>
      <c r="Q28" s="34"/>
      <c r="R28" s="34"/>
      <c r="S28" s="34"/>
      <c r="T28" s="34"/>
      <c r="U28" s="34"/>
      <c r="V28" s="34"/>
    </row>
    <row r="29" spans="1:22" x14ac:dyDescent="0.35">
      <c r="A29" s="11"/>
      <c r="B29" s="38"/>
      <c r="C29" s="12"/>
      <c r="D29" s="39"/>
      <c r="E29" s="12"/>
      <c r="F29" s="12"/>
      <c r="G29" s="13"/>
      <c r="H29" s="13"/>
      <c r="I29" s="13"/>
      <c r="J29" s="13"/>
      <c r="K29" s="43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x14ac:dyDescent="0.35">
      <c r="A30" s="44" t="s">
        <v>81</v>
      </c>
      <c r="G30" s="2"/>
      <c r="H30" s="2"/>
      <c r="I30" s="2"/>
      <c r="J30" s="2"/>
      <c r="K30" s="42">
        <f>SUM(K16:K29)</f>
        <v>11.159275000000001</v>
      </c>
      <c r="L30" s="42">
        <f>SUM(L16:L29)</f>
        <v>0.40799999999999997</v>
      </c>
      <c r="M30" s="42">
        <f>SUM(M16:M29)</f>
        <v>8.7204000000000033</v>
      </c>
      <c r="N30" s="42">
        <f>SUM(N16:N29)</f>
        <v>0</v>
      </c>
      <c r="O30" s="42"/>
      <c r="P30" s="42">
        <f t="shared" ref="P30:V30" si="7">SUM(P16:P29)</f>
        <v>5.9695000000000009</v>
      </c>
      <c r="Q30" s="42">
        <f t="shared" si="7"/>
        <v>6.1199999999999997E-2</v>
      </c>
      <c r="R30" s="42">
        <f t="shared" si="7"/>
        <v>0</v>
      </c>
      <c r="S30" s="42">
        <f t="shared" si="7"/>
        <v>0</v>
      </c>
      <c r="T30" s="42">
        <f t="shared" si="7"/>
        <v>6.1199999999999997E-2</v>
      </c>
      <c r="U30" s="42">
        <f t="shared" si="7"/>
        <v>6.1199999999999997E-2</v>
      </c>
      <c r="V30" s="42">
        <f t="shared" si="7"/>
        <v>0.20399999999999999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Herbicide</vt:lpstr>
      <vt:lpstr>Fungicides &amp; Insecticides</vt:lpstr>
      <vt:lpstr>Fertility</vt:lpstr>
      <vt:lpstr>Cover crop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Amaral</dc:creator>
  <cp:lastModifiedBy>Prince Afriyie</cp:lastModifiedBy>
  <cp:lastPrinted>2016-11-22T17:47:11Z</cp:lastPrinted>
  <dcterms:created xsi:type="dcterms:W3CDTF">2016-11-22T16:44:04Z</dcterms:created>
  <dcterms:modified xsi:type="dcterms:W3CDTF">2018-02-21T19:20:20Z</dcterms:modified>
</cp:coreProperties>
</file>