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202300"/>
  <mc:AlternateContent xmlns:mc="http://schemas.openxmlformats.org/markup-compatibility/2006">
    <mc:Choice Requires="x15">
      <x15ac:absPath xmlns:x15ac="http://schemas.microsoft.com/office/spreadsheetml/2010/11/ac" url="https://d.docs.live.net/bd99266e59ac2b03/"/>
    </mc:Choice>
  </mc:AlternateContent>
  <xr:revisionPtr revIDLastSave="1783" documentId="8_{E7B08783-8471-41B2-B36E-68BDE63B57B7}" xr6:coauthVersionLast="47" xr6:coauthVersionMax="47" xr10:uidLastSave="{7A83D0CE-DEFC-4671-9342-8825D86A26F5}"/>
  <bookViews>
    <workbookView showSheetTabs="0" xWindow="28680" yWindow="-7455" windowWidth="29040" windowHeight="15720" tabRatio="836" xr2:uid="{F662AAC0-EEF6-4E3C-8BE7-EC1EE52ABCE5}"/>
  </bookViews>
  <sheets>
    <sheet name="Hospital Dashboard" sheetId="13" r:id="rId1"/>
    <sheet name="RevenueByTreatmentLine" sheetId="6" r:id="rId2"/>
    <sheet name="RevenueByTreatmentBar" sheetId="7" r:id="rId3"/>
    <sheet name="NoShowRate" sheetId="10" r:id="rId4"/>
    <sheet name="NoShowRateCharts" sheetId="12" r:id="rId5"/>
    <sheet name="appointments" sheetId="1" r:id="rId6"/>
    <sheet name="patients" sheetId="4" r:id="rId7"/>
    <sheet name="doctors" sheetId="3" r:id="rId8"/>
    <sheet name="treatments" sheetId="5" r:id="rId9"/>
    <sheet name="billing" sheetId="2" r:id="rId10"/>
  </sheets>
  <definedNames>
    <definedName name="NativeTimeline_appointment_date">#N/A</definedName>
    <definedName name="Slicer_day_of_week">#N/A</definedName>
    <definedName name="Slicer_doctor_name">#N/A</definedName>
    <definedName name="Slicer_gender">#N/A</definedName>
    <definedName name="Slicer_hospital_branch">#N/A</definedName>
    <definedName name="Slicer_insurance_provider">#N/A</definedName>
    <definedName name="Slicer_status">#N/A</definedName>
  </definedNames>
  <calcPr calcId="191029" calcCompleted="0"/>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0" i="10" l="1"/>
  <c r="Q20" i="10"/>
  <c r="AA20" i="10" s="1"/>
  <c r="Q21" i="10"/>
  <c r="AA21" i="10" s="1"/>
  <c r="Q22" i="10"/>
  <c r="AA22" i="10" s="1"/>
  <c r="Q23" i="10"/>
  <c r="Q24" i="10"/>
  <c r="Q19" i="10"/>
  <c r="T25" i="10"/>
  <c r="M29" i="10"/>
  <c r="M31" i="10"/>
  <c r="M32" i="10"/>
  <c r="M33" i="10"/>
  <c r="M34" i="10"/>
  <c r="M28" i="10"/>
  <c r="M35" i="10" s="1"/>
  <c r="N31" i="10" s="1"/>
  <c r="M19" i="10"/>
  <c r="M20" i="10"/>
  <c r="M25" i="10" s="1"/>
  <c r="M21" i="10"/>
  <c r="M22" i="10"/>
  <c r="M23" i="10"/>
  <c r="M24" i="10"/>
  <c r="M18" i="10"/>
  <c r="Q18" i="10"/>
  <c r="AA18" i="10" s="1"/>
  <c r="R18" i="10"/>
  <c r="S18" i="10"/>
  <c r="T18" i="10"/>
  <c r="U18" i="10"/>
  <c r="U25" i="10" s="1"/>
  <c r="V18" i="10"/>
  <c r="V25" i="10" s="1"/>
  <c r="W18" i="10"/>
  <c r="X18" i="10"/>
  <c r="X25" i="10" s="1"/>
  <c r="Y18" i="10"/>
  <c r="Y25" i="10" s="1"/>
  <c r="Z18" i="10"/>
  <c r="Z25" i="10" s="1"/>
  <c r="R19" i="10"/>
  <c r="R25" i="10" s="1"/>
  <c r="S19" i="10"/>
  <c r="T19" i="10"/>
  <c r="U19" i="10"/>
  <c r="V19" i="10"/>
  <c r="W19" i="10"/>
  <c r="X19" i="10"/>
  <c r="Y19" i="10"/>
  <c r="Z19" i="10"/>
  <c r="R20" i="10"/>
  <c r="S20" i="10"/>
  <c r="S25" i="10" s="1"/>
  <c r="T20" i="10"/>
  <c r="U20" i="10"/>
  <c r="V20" i="10"/>
  <c r="W20" i="10"/>
  <c r="W25" i="10" s="1"/>
  <c r="X20" i="10"/>
  <c r="Y20" i="10"/>
  <c r="Z20" i="10"/>
  <c r="R21" i="10"/>
  <c r="S21" i="10"/>
  <c r="T21" i="10"/>
  <c r="U21" i="10"/>
  <c r="V21" i="10"/>
  <c r="W21" i="10"/>
  <c r="X21" i="10"/>
  <c r="Y21" i="10"/>
  <c r="Z21" i="10"/>
  <c r="R22" i="10"/>
  <c r="S22" i="10"/>
  <c r="T22" i="10"/>
  <c r="U22" i="10"/>
  <c r="V22" i="10"/>
  <c r="W22" i="10"/>
  <c r="X22" i="10"/>
  <c r="Y22" i="10"/>
  <c r="Z22" i="10"/>
  <c r="R23" i="10"/>
  <c r="AA23" i="10" s="1"/>
  <c r="S23" i="10"/>
  <c r="T23" i="10"/>
  <c r="U23" i="10"/>
  <c r="V23" i="10"/>
  <c r="W23" i="10"/>
  <c r="X23" i="10"/>
  <c r="Y23" i="10"/>
  <c r="Z23" i="10"/>
  <c r="R24" i="10"/>
  <c r="S24" i="10"/>
  <c r="T24" i="10"/>
  <c r="U24" i="10"/>
  <c r="V24" i="10"/>
  <c r="W24" i="10"/>
  <c r="X24" i="10"/>
  <c r="Y24" i="10"/>
  <c r="Z24" i="10"/>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E3" i="1"/>
  <c r="E2"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G3" i="5" a="1"/>
  <c r="G3" i="5" s="1"/>
  <c r="G4" i="5" a="1"/>
  <c r="G4" i="5" s="1"/>
  <c r="G5" i="5" a="1"/>
  <c r="G5" i="5" s="1"/>
  <c r="G6" i="5" a="1"/>
  <c r="G6" i="5" s="1"/>
  <c r="G7" i="5" a="1"/>
  <c r="G7" i="5" s="1"/>
  <c r="G8" i="5" a="1"/>
  <c r="G8" i="5" s="1"/>
  <c r="G9" i="5" a="1"/>
  <c r="G9" i="5" s="1"/>
  <c r="G10" i="5" a="1"/>
  <c r="G10" i="5" s="1"/>
  <c r="G11" i="5" a="1"/>
  <c r="G11" i="5" s="1"/>
  <c r="G12" i="5" a="1"/>
  <c r="G12" i="5" s="1"/>
  <c r="G13" i="5" a="1"/>
  <c r="G13" i="5" s="1"/>
  <c r="G14" i="5" a="1"/>
  <c r="G14" i="5" s="1"/>
  <c r="G15" i="5" a="1"/>
  <c r="G15" i="5" s="1"/>
  <c r="G16" i="5" a="1"/>
  <c r="G16" i="5" s="1"/>
  <c r="G17" i="5" a="1"/>
  <c r="G17" i="5" s="1"/>
  <c r="G18" i="5" a="1"/>
  <c r="G18" i="5" s="1"/>
  <c r="G19" i="5" a="1"/>
  <c r="G19" i="5" s="1"/>
  <c r="G20" i="5" a="1"/>
  <c r="G20" i="5" s="1"/>
  <c r="G21" i="5" a="1"/>
  <c r="G21" i="5" s="1"/>
  <c r="G22" i="5" a="1"/>
  <c r="G22" i="5" s="1"/>
  <c r="G23" i="5" a="1"/>
  <c r="G23" i="5" s="1"/>
  <c r="G24" i="5" a="1"/>
  <c r="G24" i="5" s="1"/>
  <c r="G25" i="5" a="1"/>
  <c r="G25" i="5" s="1"/>
  <c r="G26" i="5" a="1"/>
  <c r="G26" i="5" s="1"/>
  <c r="G27" i="5" a="1"/>
  <c r="G27" i="5" s="1"/>
  <c r="G28" i="5" a="1"/>
  <c r="G28" i="5" s="1"/>
  <c r="G29" i="5" a="1"/>
  <c r="G29" i="5" s="1"/>
  <c r="G30" i="5" a="1"/>
  <c r="G30" i="5" s="1"/>
  <c r="G31" i="5" a="1"/>
  <c r="G31" i="5" s="1"/>
  <c r="G32" i="5" a="1"/>
  <c r="G32" i="5" s="1"/>
  <c r="G33" i="5" a="1"/>
  <c r="G33" i="5" s="1"/>
  <c r="G34" i="5" a="1"/>
  <c r="G34" i="5" s="1"/>
  <c r="G35" i="5" a="1"/>
  <c r="G35" i="5" s="1"/>
  <c r="G36" i="5" a="1"/>
  <c r="G36" i="5" s="1"/>
  <c r="G37" i="5" a="1"/>
  <c r="G37" i="5" s="1"/>
  <c r="G38" i="5" a="1"/>
  <c r="G38" i="5" s="1"/>
  <c r="G39" i="5" a="1"/>
  <c r="G39" i="5" s="1"/>
  <c r="G40" i="5" a="1"/>
  <c r="G40" i="5" s="1"/>
  <c r="G41" i="5" a="1"/>
  <c r="G41" i="5" s="1"/>
  <c r="G42" i="5" a="1"/>
  <c r="G42" i="5" s="1"/>
  <c r="G43" i="5" a="1"/>
  <c r="G43" i="5" s="1"/>
  <c r="G44" i="5" a="1"/>
  <c r="G44" i="5" s="1"/>
  <c r="G45" i="5" a="1"/>
  <c r="G45" i="5" s="1"/>
  <c r="G46" i="5" a="1"/>
  <c r="G46" i="5" s="1"/>
  <c r="G47" i="5" a="1"/>
  <c r="G47" i="5" s="1"/>
  <c r="G48" i="5" a="1"/>
  <c r="G48" i="5" s="1"/>
  <c r="G49" i="5" a="1"/>
  <c r="G49" i="5" s="1"/>
  <c r="G50" i="5" a="1"/>
  <c r="G50" i="5" s="1"/>
  <c r="G51" i="5" a="1"/>
  <c r="G51" i="5" s="1"/>
  <c r="G52" i="5" a="1"/>
  <c r="G52" i="5" s="1"/>
  <c r="G53" i="5" a="1"/>
  <c r="G53" i="5" s="1"/>
  <c r="G54" i="5" a="1"/>
  <c r="G54" i="5" s="1"/>
  <c r="G55" i="5" a="1"/>
  <c r="G55" i="5" s="1"/>
  <c r="G56" i="5" a="1"/>
  <c r="G56" i="5" s="1"/>
  <c r="G57" i="5" a="1"/>
  <c r="G57" i="5" s="1"/>
  <c r="G58" i="5" a="1"/>
  <c r="G58" i="5" s="1"/>
  <c r="G59" i="5" a="1"/>
  <c r="G59" i="5" s="1"/>
  <c r="G60" i="5" a="1"/>
  <c r="G60" i="5" s="1"/>
  <c r="G61" i="5" a="1"/>
  <c r="G61" i="5" s="1"/>
  <c r="G62" i="5" a="1"/>
  <c r="G62" i="5" s="1"/>
  <c r="G63" i="5" a="1"/>
  <c r="G63" i="5" s="1"/>
  <c r="G64" i="5" a="1"/>
  <c r="G64" i="5" s="1"/>
  <c r="G65" i="5" a="1"/>
  <c r="G65" i="5" s="1"/>
  <c r="G66" i="5" a="1"/>
  <c r="G66" i="5" s="1"/>
  <c r="G67" i="5" a="1"/>
  <c r="G67" i="5" s="1"/>
  <c r="G68" i="5" a="1"/>
  <c r="G68" i="5" s="1"/>
  <c r="G69" i="5" a="1"/>
  <c r="G69" i="5" s="1"/>
  <c r="G70" i="5" a="1"/>
  <c r="G70" i="5" s="1"/>
  <c r="G71" i="5" a="1"/>
  <c r="G71" i="5" s="1"/>
  <c r="G72" i="5" a="1"/>
  <c r="G72" i="5" s="1"/>
  <c r="G73" i="5" a="1"/>
  <c r="G73" i="5" s="1"/>
  <c r="G74" i="5" a="1"/>
  <c r="G74" i="5" s="1"/>
  <c r="G75" i="5" a="1"/>
  <c r="G75" i="5" s="1"/>
  <c r="G76" i="5" a="1"/>
  <c r="G76" i="5" s="1"/>
  <c r="G77" i="5" a="1"/>
  <c r="G77" i="5" s="1"/>
  <c r="G78" i="5" a="1"/>
  <c r="G78" i="5" s="1"/>
  <c r="G79" i="5" a="1"/>
  <c r="G79" i="5" s="1"/>
  <c r="G80" i="5" a="1"/>
  <c r="G80" i="5" s="1"/>
  <c r="G81" i="5" a="1"/>
  <c r="G81" i="5" s="1"/>
  <c r="G82" i="5" a="1"/>
  <c r="G82" i="5" s="1"/>
  <c r="G83" i="5" a="1"/>
  <c r="G83" i="5" s="1"/>
  <c r="G84" i="5" a="1"/>
  <c r="G84" i="5" s="1"/>
  <c r="G85" i="5" a="1"/>
  <c r="G85" i="5" s="1"/>
  <c r="G86" i="5" a="1"/>
  <c r="G86" i="5" s="1"/>
  <c r="G87" i="5" a="1"/>
  <c r="G87" i="5" s="1"/>
  <c r="G88" i="5" a="1"/>
  <c r="G88" i="5" s="1"/>
  <c r="G89" i="5" a="1"/>
  <c r="G89" i="5" s="1"/>
  <c r="G90" i="5" a="1"/>
  <c r="G90" i="5" s="1"/>
  <c r="G91" i="5" a="1"/>
  <c r="G91" i="5" s="1"/>
  <c r="G92" i="5" a="1"/>
  <c r="G92" i="5" s="1"/>
  <c r="G93" i="5" a="1"/>
  <c r="G93" i="5" s="1"/>
  <c r="G94" i="5" a="1"/>
  <c r="G94" i="5" s="1"/>
  <c r="G95" i="5" a="1"/>
  <c r="G95" i="5" s="1"/>
  <c r="G96" i="5" a="1"/>
  <c r="G96" i="5" s="1"/>
  <c r="G97" i="5" a="1"/>
  <c r="G97" i="5" s="1"/>
  <c r="G98" i="5" a="1"/>
  <c r="G98" i="5" s="1"/>
  <c r="G99" i="5" a="1"/>
  <c r="G99" i="5" s="1"/>
  <c r="G100" i="5" a="1"/>
  <c r="G100" i="5" s="1"/>
  <c r="G101" i="5" a="1"/>
  <c r="G101" i="5" s="1"/>
  <c r="G102" i="5" a="1"/>
  <c r="G102" i="5" s="1"/>
  <c r="G103" i="5" a="1"/>
  <c r="G103" i="5" s="1"/>
  <c r="G104" i="5" a="1"/>
  <c r="G104" i="5" s="1"/>
  <c r="G105" i="5" a="1"/>
  <c r="G105" i="5" s="1"/>
  <c r="G106" i="5" a="1"/>
  <c r="G106" i="5" s="1"/>
  <c r="G107" i="5" a="1"/>
  <c r="G107" i="5" s="1"/>
  <c r="G108" i="5" a="1"/>
  <c r="G108" i="5" s="1"/>
  <c r="G109" i="5" a="1"/>
  <c r="G109" i="5" s="1"/>
  <c r="G110" i="5" a="1"/>
  <c r="G110" i="5" s="1"/>
  <c r="G111" i="5" a="1"/>
  <c r="G111" i="5" s="1"/>
  <c r="G112" i="5" a="1"/>
  <c r="G112" i="5" s="1"/>
  <c r="G113" i="5" a="1"/>
  <c r="G113" i="5" s="1"/>
  <c r="G114" i="5" a="1"/>
  <c r="G114" i="5" s="1"/>
  <c r="G115" i="5" a="1"/>
  <c r="G115" i="5" s="1"/>
  <c r="G116" i="5" a="1"/>
  <c r="G116" i="5" s="1"/>
  <c r="G117" i="5" a="1"/>
  <c r="G117" i="5" s="1"/>
  <c r="G118" i="5" a="1"/>
  <c r="G118" i="5" s="1"/>
  <c r="G119" i="5" a="1"/>
  <c r="G119" i="5" s="1"/>
  <c r="G120" i="5" a="1"/>
  <c r="G120" i="5" s="1"/>
  <c r="G121" i="5" a="1"/>
  <c r="G121" i="5" s="1"/>
  <c r="G122" i="5" a="1"/>
  <c r="G122" i="5" s="1"/>
  <c r="G123" i="5" a="1"/>
  <c r="G123" i="5" s="1"/>
  <c r="G124" i="5" a="1"/>
  <c r="G124" i="5" s="1"/>
  <c r="G125" i="5" a="1"/>
  <c r="G125" i="5" s="1"/>
  <c r="G126" i="5" a="1"/>
  <c r="G126" i="5" s="1"/>
  <c r="G127" i="5" a="1"/>
  <c r="G127" i="5" s="1"/>
  <c r="G128" i="5" a="1"/>
  <c r="G128" i="5" s="1"/>
  <c r="G129" i="5" a="1"/>
  <c r="G129" i="5" s="1"/>
  <c r="G130" i="5" a="1"/>
  <c r="G130" i="5" s="1"/>
  <c r="G131" i="5" a="1"/>
  <c r="G131" i="5" s="1"/>
  <c r="G132" i="5" a="1"/>
  <c r="G132" i="5" s="1"/>
  <c r="G133" i="5" a="1"/>
  <c r="G133" i="5" s="1"/>
  <c r="G134" i="5" a="1"/>
  <c r="G134" i="5" s="1"/>
  <c r="G135" i="5" a="1"/>
  <c r="G135" i="5" s="1"/>
  <c r="G136" i="5" a="1"/>
  <c r="G136" i="5" s="1"/>
  <c r="G137" i="5" a="1"/>
  <c r="G137" i="5" s="1"/>
  <c r="G138" i="5" a="1"/>
  <c r="G138" i="5" s="1"/>
  <c r="G139" i="5" a="1"/>
  <c r="G139" i="5" s="1"/>
  <c r="G140" i="5" a="1"/>
  <c r="G140" i="5" s="1"/>
  <c r="G141" i="5" a="1"/>
  <c r="G141" i="5" s="1"/>
  <c r="G142" i="5" a="1"/>
  <c r="G142" i="5" s="1"/>
  <c r="G143" i="5" a="1"/>
  <c r="G143" i="5" s="1"/>
  <c r="G144" i="5" a="1"/>
  <c r="G144" i="5" s="1"/>
  <c r="G145" i="5" a="1"/>
  <c r="G145" i="5" s="1"/>
  <c r="G146" i="5" a="1"/>
  <c r="G146" i="5" s="1"/>
  <c r="G147" i="5" a="1"/>
  <c r="G147" i="5" s="1"/>
  <c r="G148" i="5" a="1"/>
  <c r="G148" i="5" s="1"/>
  <c r="G149" i="5" a="1"/>
  <c r="G149" i="5" s="1"/>
  <c r="G150" i="5" a="1"/>
  <c r="G150" i="5" s="1"/>
  <c r="G151" i="5" a="1"/>
  <c r="G151" i="5" s="1"/>
  <c r="G152" i="5" a="1"/>
  <c r="G152" i="5" s="1"/>
  <c r="G153" i="5" a="1"/>
  <c r="G153" i="5" s="1"/>
  <c r="G154" i="5" a="1"/>
  <c r="G154" i="5" s="1"/>
  <c r="G155" i="5" a="1"/>
  <c r="G155" i="5" s="1"/>
  <c r="G156" i="5" a="1"/>
  <c r="G156" i="5" s="1"/>
  <c r="G157" i="5" a="1"/>
  <c r="G157" i="5" s="1"/>
  <c r="G158" i="5" a="1"/>
  <c r="G158" i="5" s="1"/>
  <c r="G159" i="5" a="1"/>
  <c r="G159" i="5" s="1"/>
  <c r="G160" i="5" a="1"/>
  <c r="G160" i="5" s="1"/>
  <c r="G161" i="5" a="1"/>
  <c r="G161" i="5" s="1"/>
  <c r="G162" i="5" a="1"/>
  <c r="G162" i="5" s="1"/>
  <c r="G163" i="5" a="1"/>
  <c r="G163" i="5" s="1"/>
  <c r="G164" i="5" a="1"/>
  <c r="G164" i="5" s="1"/>
  <c r="G165" i="5" a="1"/>
  <c r="G165" i="5" s="1"/>
  <c r="G166" i="5" a="1"/>
  <c r="G166" i="5" s="1"/>
  <c r="G167" i="5" a="1"/>
  <c r="G167" i="5" s="1"/>
  <c r="G168" i="5" a="1"/>
  <c r="G168" i="5" s="1"/>
  <c r="G169" i="5" a="1"/>
  <c r="G169" i="5" s="1"/>
  <c r="G170" i="5" a="1"/>
  <c r="G170" i="5" s="1"/>
  <c r="G171" i="5" a="1"/>
  <c r="G171" i="5" s="1"/>
  <c r="G172" i="5" a="1"/>
  <c r="G172" i="5" s="1"/>
  <c r="G173" i="5" a="1"/>
  <c r="G173" i="5" s="1"/>
  <c r="G174" i="5" a="1"/>
  <c r="G174" i="5" s="1"/>
  <c r="G175" i="5" a="1"/>
  <c r="G175" i="5" s="1"/>
  <c r="G176" i="5" a="1"/>
  <c r="G176" i="5" s="1"/>
  <c r="G177" i="5" a="1"/>
  <c r="G177" i="5" s="1"/>
  <c r="G178" i="5" a="1"/>
  <c r="G178" i="5" s="1"/>
  <c r="G179" i="5" a="1"/>
  <c r="G179" i="5" s="1"/>
  <c r="G180" i="5" a="1"/>
  <c r="G180" i="5" s="1"/>
  <c r="G181" i="5" a="1"/>
  <c r="G181" i="5" s="1"/>
  <c r="G182" i="5" a="1"/>
  <c r="G182" i="5" s="1"/>
  <c r="G183" i="5" a="1"/>
  <c r="G183" i="5" s="1"/>
  <c r="G184" i="5" a="1"/>
  <c r="G184" i="5" s="1"/>
  <c r="G185" i="5" a="1"/>
  <c r="G185" i="5" s="1"/>
  <c r="G186" i="5" a="1"/>
  <c r="G186" i="5" s="1"/>
  <c r="G187" i="5" a="1"/>
  <c r="G187" i="5" s="1"/>
  <c r="G188" i="5" a="1"/>
  <c r="G188" i="5" s="1"/>
  <c r="G189" i="5" a="1"/>
  <c r="G189" i="5" s="1"/>
  <c r="G190" i="5" a="1"/>
  <c r="G190" i="5" s="1"/>
  <c r="G191" i="5" a="1"/>
  <c r="G191" i="5" s="1"/>
  <c r="G192" i="5" a="1"/>
  <c r="G192" i="5" s="1"/>
  <c r="G193" i="5" a="1"/>
  <c r="G193" i="5" s="1"/>
  <c r="G194" i="5" a="1"/>
  <c r="G194" i="5" s="1"/>
  <c r="G195" i="5" a="1"/>
  <c r="G195" i="5" s="1"/>
  <c r="G196" i="5" a="1"/>
  <c r="G196" i="5" s="1"/>
  <c r="G197" i="5" a="1"/>
  <c r="G197" i="5" s="1"/>
  <c r="G198" i="5" a="1"/>
  <c r="G198" i="5" s="1"/>
  <c r="G199" i="5" a="1"/>
  <c r="G199" i="5" s="1"/>
  <c r="G200" i="5" a="1"/>
  <c r="G200" i="5" s="1"/>
  <c r="G201" i="5" a="1"/>
  <c r="G201" i="5" s="1"/>
  <c r="G2" i="5" a="1"/>
  <c r="G2" i="5" s="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L3" i="1"/>
  <c r="M3" i="1" s="1"/>
  <c r="L4" i="1"/>
  <c r="M4" i="1" s="1"/>
  <c r="L5" i="1"/>
  <c r="M5" i="1" s="1"/>
  <c r="L6" i="1"/>
  <c r="M6" i="1" s="1"/>
  <c r="L7" i="1"/>
  <c r="M7" i="1" s="1"/>
  <c r="L8" i="1"/>
  <c r="M8" i="1" s="1"/>
  <c r="L9" i="1"/>
  <c r="M9" i="1" s="1"/>
  <c r="L10" i="1"/>
  <c r="M10" i="1" s="1"/>
  <c r="L11" i="1"/>
  <c r="M11" i="1" s="1"/>
  <c r="L12" i="1"/>
  <c r="M12" i="1" s="1"/>
  <c r="L13" i="1"/>
  <c r="M13" i="1" s="1"/>
  <c r="L14" i="1"/>
  <c r="M14" i="1" s="1"/>
  <c r="L15" i="1"/>
  <c r="M15" i="1" s="1"/>
  <c r="L16" i="1"/>
  <c r="M16" i="1" s="1"/>
  <c r="L17" i="1"/>
  <c r="M17" i="1" s="1"/>
  <c r="L18" i="1"/>
  <c r="M18" i="1" s="1"/>
  <c r="L19" i="1"/>
  <c r="M19" i="1" s="1"/>
  <c r="L20" i="1"/>
  <c r="M20" i="1" s="1"/>
  <c r="L21" i="1"/>
  <c r="M21" i="1" s="1"/>
  <c r="L22" i="1"/>
  <c r="M22" i="1" s="1"/>
  <c r="L23" i="1"/>
  <c r="M23" i="1" s="1"/>
  <c r="L24" i="1"/>
  <c r="M24" i="1" s="1"/>
  <c r="L25" i="1"/>
  <c r="M25" i="1" s="1"/>
  <c r="L26" i="1"/>
  <c r="M26" i="1" s="1"/>
  <c r="L27" i="1"/>
  <c r="M27" i="1" s="1"/>
  <c r="L28" i="1"/>
  <c r="M28" i="1" s="1"/>
  <c r="L29" i="1"/>
  <c r="M29" i="1" s="1"/>
  <c r="L30" i="1"/>
  <c r="M30" i="1" s="1"/>
  <c r="L31" i="1"/>
  <c r="M31" i="1" s="1"/>
  <c r="L32" i="1"/>
  <c r="M32" i="1" s="1"/>
  <c r="L33" i="1"/>
  <c r="M33" i="1" s="1"/>
  <c r="L34" i="1"/>
  <c r="M34" i="1" s="1"/>
  <c r="L35" i="1"/>
  <c r="M35" i="1" s="1"/>
  <c r="L36" i="1"/>
  <c r="M36" i="1" s="1"/>
  <c r="L37" i="1"/>
  <c r="M37" i="1" s="1"/>
  <c r="L38" i="1"/>
  <c r="M38" i="1" s="1"/>
  <c r="L39" i="1"/>
  <c r="M39" i="1" s="1"/>
  <c r="L40" i="1"/>
  <c r="M40" i="1" s="1"/>
  <c r="L41" i="1"/>
  <c r="M41" i="1" s="1"/>
  <c r="L42" i="1"/>
  <c r="M42" i="1" s="1"/>
  <c r="L43" i="1"/>
  <c r="M43" i="1" s="1"/>
  <c r="L44" i="1"/>
  <c r="M44" i="1" s="1"/>
  <c r="L45" i="1"/>
  <c r="M45" i="1" s="1"/>
  <c r="L46" i="1"/>
  <c r="M46" i="1" s="1"/>
  <c r="L47" i="1"/>
  <c r="M47" i="1" s="1"/>
  <c r="L48" i="1"/>
  <c r="M48" i="1" s="1"/>
  <c r="L49" i="1"/>
  <c r="M49" i="1" s="1"/>
  <c r="L50" i="1"/>
  <c r="M50" i="1" s="1"/>
  <c r="L51" i="1"/>
  <c r="M51" i="1" s="1"/>
  <c r="L52" i="1"/>
  <c r="M52" i="1" s="1"/>
  <c r="L53" i="1"/>
  <c r="M53" i="1" s="1"/>
  <c r="L54" i="1"/>
  <c r="M54" i="1" s="1"/>
  <c r="L55" i="1"/>
  <c r="M55" i="1" s="1"/>
  <c r="L56" i="1"/>
  <c r="M56" i="1" s="1"/>
  <c r="L57" i="1"/>
  <c r="M57" i="1" s="1"/>
  <c r="L58" i="1"/>
  <c r="M58" i="1" s="1"/>
  <c r="L59" i="1"/>
  <c r="M59" i="1" s="1"/>
  <c r="L60" i="1"/>
  <c r="M60" i="1" s="1"/>
  <c r="L61" i="1"/>
  <c r="M61" i="1" s="1"/>
  <c r="L62" i="1"/>
  <c r="M62" i="1" s="1"/>
  <c r="L63" i="1"/>
  <c r="M63" i="1" s="1"/>
  <c r="L64" i="1"/>
  <c r="M64" i="1" s="1"/>
  <c r="L65" i="1"/>
  <c r="M65" i="1" s="1"/>
  <c r="L66" i="1"/>
  <c r="M66" i="1" s="1"/>
  <c r="L67" i="1"/>
  <c r="M67" i="1" s="1"/>
  <c r="L68" i="1"/>
  <c r="M68" i="1" s="1"/>
  <c r="L69" i="1"/>
  <c r="M69" i="1" s="1"/>
  <c r="L70" i="1"/>
  <c r="M70" i="1" s="1"/>
  <c r="L71" i="1"/>
  <c r="M71" i="1" s="1"/>
  <c r="L72" i="1"/>
  <c r="M72" i="1" s="1"/>
  <c r="L73" i="1"/>
  <c r="M73" i="1" s="1"/>
  <c r="L74" i="1"/>
  <c r="M74" i="1" s="1"/>
  <c r="L75" i="1"/>
  <c r="M75" i="1" s="1"/>
  <c r="L76" i="1"/>
  <c r="M76" i="1" s="1"/>
  <c r="L77" i="1"/>
  <c r="M77" i="1" s="1"/>
  <c r="L78" i="1"/>
  <c r="M78" i="1" s="1"/>
  <c r="L79" i="1"/>
  <c r="M79" i="1" s="1"/>
  <c r="L80" i="1"/>
  <c r="M80" i="1" s="1"/>
  <c r="L81" i="1"/>
  <c r="M81" i="1" s="1"/>
  <c r="L82" i="1"/>
  <c r="M82" i="1" s="1"/>
  <c r="L83" i="1"/>
  <c r="M83" i="1" s="1"/>
  <c r="L84" i="1"/>
  <c r="M84" i="1" s="1"/>
  <c r="L85" i="1"/>
  <c r="M85" i="1" s="1"/>
  <c r="L86" i="1"/>
  <c r="M86" i="1" s="1"/>
  <c r="L87" i="1"/>
  <c r="M87" i="1" s="1"/>
  <c r="L88" i="1"/>
  <c r="M88" i="1" s="1"/>
  <c r="L89" i="1"/>
  <c r="M89" i="1" s="1"/>
  <c r="L90" i="1"/>
  <c r="M90" i="1" s="1"/>
  <c r="L91" i="1"/>
  <c r="M91" i="1" s="1"/>
  <c r="L92" i="1"/>
  <c r="M92" i="1" s="1"/>
  <c r="L93" i="1"/>
  <c r="M93" i="1" s="1"/>
  <c r="L94" i="1"/>
  <c r="M94" i="1" s="1"/>
  <c r="L95" i="1"/>
  <c r="M95" i="1" s="1"/>
  <c r="L96" i="1"/>
  <c r="M96" i="1" s="1"/>
  <c r="L97" i="1"/>
  <c r="M97" i="1" s="1"/>
  <c r="L98" i="1"/>
  <c r="M98" i="1" s="1"/>
  <c r="L99" i="1"/>
  <c r="M99" i="1" s="1"/>
  <c r="L100" i="1"/>
  <c r="M100" i="1" s="1"/>
  <c r="L101" i="1"/>
  <c r="M101" i="1" s="1"/>
  <c r="L102" i="1"/>
  <c r="M102" i="1" s="1"/>
  <c r="L103" i="1"/>
  <c r="M103" i="1" s="1"/>
  <c r="L104" i="1"/>
  <c r="M104" i="1" s="1"/>
  <c r="L105" i="1"/>
  <c r="M105" i="1" s="1"/>
  <c r="L106" i="1"/>
  <c r="M106" i="1" s="1"/>
  <c r="L107" i="1"/>
  <c r="M107" i="1" s="1"/>
  <c r="L108" i="1"/>
  <c r="M108" i="1" s="1"/>
  <c r="L109" i="1"/>
  <c r="M109" i="1" s="1"/>
  <c r="L110" i="1"/>
  <c r="M110" i="1" s="1"/>
  <c r="L111" i="1"/>
  <c r="M111" i="1" s="1"/>
  <c r="L112" i="1"/>
  <c r="M112" i="1" s="1"/>
  <c r="L113" i="1"/>
  <c r="M113" i="1" s="1"/>
  <c r="L114" i="1"/>
  <c r="M114" i="1" s="1"/>
  <c r="L115" i="1"/>
  <c r="M115" i="1" s="1"/>
  <c r="L116" i="1"/>
  <c r="M116" i="1" s="1"/>
  <c r="L117" i="1"/>
  <c r="M117" i="1" s="1"/>
  <c r="L118" i="1"/>
  <c r="M118" i="1" s="1"/>
  <c r="L119" i="1"/>
  <c r="M119" i="1" s="1"/>
  <c r="L120" i="1"/>
  <c r="M120" i="1" s="1"/>
  <c r="L121" i="1"/>
  <c r="M121" i="1" s="1"/>
  <c r="L122" i="1"/>
  <c r="M122" i="1" s="1"/>
  <c r="L123" i="1"/>
  <c r="M123" i="1" s="1"/>
  <c r="L124" i="1"/>
  <c r="M124" i="1" s="1"/>
  <c r="L125" i="1"/>
  <c r="M125" i="1" s="1"/>
  <c r="L126" i="1"/>
  <c r="M126" i="1" s="1"/>
  <c r="L127" i="1"/>
  <c r="M127" i="1" s="1"/>
  <c r="L128" i="1"/>
  <c r="M128" i="1" s="1"/>
  <c r="L129" i="1"/>
  <c r="M129" i="1" s="1"/>
  <c r="L130" i="1"/>
  <c r="M130" i="1" s="1"/>
  <c r="L131" i="1"/>
  <c r="M131" i="1" s="1"/>
  <c r="L132" i="1"/>
  <c r="M132" i="1" s="1"/>
  <c r="L133" i="1"/>
  <c r="M133" i="1" s="1"/>
  <c r="L134" i="1"/>
  <c r="M134" i="1" s="1"/>
  <c r="L135" i="1"/>
  <c r="M135" i="1" s="1"/>
  <c r="L136" i="1"/>
  <c r="M136" i="1" s="1"/>
  <c r="L137" i="1"/>
  <c r="M137" i="1" s="1"/>
  <c r="L138" i="1"/>
  <c r="M138" i="1" s="1"/>
  <c r="L139" i="1"/>
  <c r="M139" i="1" s="1"/>
  <c r="L140" i="1"/>
  <c r="M140" i="1" s="1"/>
  <c r="L141" i="1"/>
  <c r="M141" i="1" s="1"/>
  <c r="L142" i="1"/>
  <c r="M142" i="1" s="1"/>
  <c r="L143" i="1"/>
  <c r="M143" i="1" s="1"/>
  <c r="L144" i="1"/>
  <c r="M144" i="1" s="1"/>
  <c r="L145" i="1"/>
  <c r="M145" i="1" s="1"/>
  <c r="L146" i="1"/>
  <c r="M146" i="1" s="1"/>
  <c r="L147" i="1"/>
  <c r="M147" i="1" s="1"/>
  <c r="L148" i="1"/>
  <c r="M148" i="1" s="1"/>
  <c r="L149" i="1"/>
  <c r="M149" i="1" s="1"/>
  <c r="L150" i="1"/>
  <c r="M150" i="1" s="1"/>
  <c r="L151" i="1"/>
  <c r="M151" i="1" s="1"/>
  <c r="L152" i="1"/>
  <c r="M152" i="1" s="1"/>
  <c r="L153" i="1"/>
  <c r="M153" i="1" s="1"/>
  <c r="L154" i="1"/>
  <c r="M154" i="1" s="1"/>
  <c r="L155" i="1"/>
  <c r="M155" i="1" s="1"/>
  <c r="L156" i="1"/>
  <c r="M156" i="1" s="1"/>
  <c r="L157" i="1"/>
  <c r="M157" i="1" s="1"/>
  <c r="L158" i="1"/>
  <c r="M158" i="1" s="1"/>
  <c r="L159" i="1"/>
  <c r="M159" i="1" s="1"/>
  <c r="L160" i="1"/>
  <c r="M160" i="1" s="1"/>
  <c r="L161" i="1"/>
  <c r="M161" i="1" s="1"/>
  <c r="L162" i="1"/>
  <c r="M162" i="1" s="1"/>
  <c r="L163" i="1"/>
  <c r="M163" i="1" s="1"/>
  <c r="L164" i="1"/>
  <c r="M164" i="1" s="1"/>
  <c r="L165" i="1"/>
  <c r="M165" i="1" s="1"/>
  <c r="L166" i="1"/>
  <c r="M166" i="1" s="1"/>
  <c r="L167" i="1"/>
  <c r="M167" i="1" s="1"/>
  <c r="L168" i="1"/>
  <c r="M168" i="1" s="1"/>
  <c r="L169" i="1"/>
  <c r="M169" i="1" s="1"/>
  <c r="L170" i="1"/>
  <c r="M170" i="1" s="1"/>
  <c r="L171" i="1"/>
  <c r="M171" i="1" s="1"/>
  <c r="L172" i="1"/>
  <c r="M172" i="1" s="1"/>
  <c r="L173" i="1"/>
  <c r="M173" i="1" s="1"/>
  <c r="L174" i="1"/>
  <c r="M174" i="1" s="1"/>
  <c r="L175" i="1"/>
  <c r="M175" i="1" s="1"/>
  <c r="L176" i="1"/>
  <c r="M176" i="1" s="1"/>
  <c r="L177" i="1"/>
  <c r="M177" i="1" s="1"/>
  <c r="L178" i="1"/>
  <c r="M178" i="1" s="1"/>
  <c r="L179" i="1"/>
  <c r="M179" i="1" s="1"/>
  <c r="L180" i="1"/>
  <c r="M180" i="1" s="1"/>
  <c r="L181" i="1"/>
  <c r="M181" i="1" s="1"/>
  <c r="L182" i="1"/>
  <c r="M182" i="1" s="1"/>
  <c r="L183" i="1"/>
  <c r="M183" i="1" s="1"/>
  <c r="L184" i="1"/>
  <c r="M184" i="1" s="1"/>
  <c r="L185" i="1"/>
  <c r="M185" i="1" s="1"/>
  <c r="L186" i="1"/>
  <c r="M186" i="1" s="1"/>
  <c r="L187" i="1"/>
  <c r="M187" i="1" s="1"/>
  <c r="L188" i="1"/>
  <c r="M188" i="1" s="1"/>
  <c r="L189" i="1"/>
  <c r="M189" i="1" s="1"/>
  <c r="L190" i="1"/>
  <c r="M190" i="1" s="1"/>
  <c r="L191" i="1"/>
  <c r="M191" i="1" s="1"/>
  <c r="L192" i="1"/>
  <c r="M192" i="1" s="1"/>
  <c r="L193" i="1"/>
  <c r="M193" i="1" s="1"/>
  <c r="L194" i="1"/>
  <c r="M194" i="1" s="1"/>
  <c r="L195" i="1"/>
  <c r="M195" i="1" s="1"/>
  <c r="L196" i="1"/>
  <c r="M196" i="1" s="1"/>
  <c r="L197" i="1"/>
  <c r="M197" i="1" s="1"/>
  <c r="L198" i="1"/>
  <c r="M198" i="1" s="1"/>
  <c r="L199" i="1"/>
  <c r="M199" i="1" s="1"/>
  <c r="L200" i="1"/>
  <c r="M200" i="1" s="1"/>
  <c r="L201" i="1"/>
  <c r="M201" i="1"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L2" i="1"/>
  <c r="M2" i="1" s="1"/>
  <c r="N2" i="1"/>
  <c r="K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 i="1"/>
  <c r="X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P3" i="1"/>
  <c r="P4" i="1"/>
  <c r="P5" i="1"/>
  <c r="P6" i="1"/>
  <c r="P7" i="1"/>
  <c r="P8" i="1"/>
  <c r="P9" i="1"/>
  <c r="P10" i="1"/>
  <c r="P11" i="1"/>
  <c r="P12" i="1"/>
  <c r="P13" i="1"/>
  <c r="P14" i="1"/>
  <c r="P15" i="1"/>
  <c r="P16" i="1"/>
  <c r="P17" i="1"/>
  <c r="P18" i="1"/>
  <c r="P19" i="1"/>
  <c r="P20" i="1"/>
  <c r="P21" i="1"/>
  <c r="P22" i="1"/>
  <c r="P23" i="1"/>
  <c r="P24" i="1"/>
  <c r="P25" i="1"/>
  <c r="P26" i="1"/>
  <c r="V2" i="1" s="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 i="1"/>
  <c r="U11" i="1"/>
  <c r="R2" i="1"/>
  <c r="U3" i="1"/>
  <c r="U4" i="1"/>
  <c r="U5" i="1"/>
  <c r="U6" i="1"/>
  <c r="U7" i="1"/>
  <c r="U8" i="1"/>
  <c r="U9" i="1"/>
  <c r="U10"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S2" i="1"/>
  <c r="T2" i="1"/>
  <c r="U2" i="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I3" i="3"/>
  <c r="O73" i="1" s="1"/>
  <c r="I4" i="3"/>
  <c r="O74" i="1" s="1"/>
  <c r="I5" i="3"/>
  <c r="O57" i="1" s="1"/>
  <c r="I6" i="3"/>
  <c r="O89" i="1" s="1"/>
  <c r="I7" i="3"/>
  <c r="O105" i="1" s="1"/>
  <c r="I8" i="3"/>
  <c r="O139" i="1" s="1"/>
  <c r="I9" i="3"/>
  <c r="O25" i="1" s="1"/>
  <c r="I10" i="3"/>
  <c r="O41" i="1" s="1"/>
  <c r="I11" i="3"/>
  <c r="O9" i="1" s="1"/>
  <c r="I2" i="3"/>
  <c r="O121" i="1" s="1"/>
  <c r="L2" i="4"/>
  <c r="J198" i="1" s="1"/>
  <c r="L3" i="4"/>
  <c r="J83" i="1" s="1"/>
  <c r="L4" i="4"/>
  <c r="J71" i="1" s="1"/>
  <c r="L5" i="4"/>
  <c r="J52" i="1" s="1"/>
  <c r="L6" i="4"/>
  <c r="J50" i="1" s="1"/>
  <c r="L7" i="4"/>
  <c r="L8" i="4"/>
  <c r="J146" i="1" s="1"/>
  <c r="L9" i="4"/>
  <c r="J195" i="1" s="1"/>
  <c r="L10" i="4"/>
  <c r="J186" i="1" s="1"/>
  <c r="L11" i="4"/>
  <c r="J41" i="1" s="1"/>
  <c r="L12" i="4"/>
  <c r="J100" i="1" s="1"/>
  <c r="L13" i="4"/>
  <c r="J70" i="1" s="1"/>
  <c r="L14" i="4"/>
  <c r="J183" i="1" s="1"/>
  <c r="L15" i="4"/>
  <c r="J148" i="1" s="1"/>
  <c r="L16" i="4"/>
  <c r="L17" i="4"/>
  <c r="J53" i="1" s="1"/>
  <c r="L18" i="4"/>
  <c r="J131" i="1" s="1"/>
  <c r="L19" i="4"/>
  <c r="J115" i="1" s="1"/>
  <c r="L20" i="4"/>
  <c r="J194" i="1" s="1"/>
  <c r="L21" i="4"/>
  <c r="J133" i="1" s="1"/>
  <c r="L22" i="4"/>
  <c r="J34" i="1" s="1"/>
  <c r="L23" i="4"/>
  <c r="J19" i="1" s="1"/>
  <c r="L24" i="4"/>
  <c r="J86" i="1" s="1"/>
  <c r="L25" i="4"/>
  <c r="J54" i="1" s="1"/>
  <c r="L26" i="4"/>
  <c r="J5" i="1" s="1"/>
  <c r="L27" i="4"/>
  <c r="J88" i="1" s="1"/>
  <c r="L28" i="4"/>
  <c r="J60" i="1" s="1"/>
  <c r="L29" i="4"/>
  <c r="J147" i="1" s="1"/>
  <c r="L30" i="4"/>
  <c r="J20" i="1" s="1"/>
  <c r="L31" i="4"/>
  <c r="J130" i="1" s="1"/>
  <c r="L32" i="4"/>
  <c r="J149" i="1" s="1"/>
  <c r="L33" i="4"/>
  <c r="J3" i="1" s="1"/>
  <c r="L34" i="4"/>
  <c r="J66" i="1" s="1"/>
  <c r="L35" i="4"/>
  <c r="J2" i="1" s="1"/>
  <c r="L36" i="4"/>
  <c r="J85" i="1" s="1"/>
  <c r="L37" i="4"/>
  <c r="J114" i="1" s="1"/>
  <c r="L38" i="4"/>
  <c r="J18" i="1" s="1"/>
  <c r="L39" i="4"/>
  <c r="J180" i="1" s="1"/>
  <c r="L40" i="4"/>
  <c r="J35" i="1" s="1"/>
  <c r="L41" i="4"/>
  <c r="J6" i="1" s="1"/>
  <c r="L42" i="4"/>
  <c r="J142" i="1" s="1"/>
  <c r="L43" i="4"/>
  <c r="J163" i="1" s="1"/>
  <c r="L44" i="4"/>
  <c r="J68" i="1" s="1"/>
  <c r="L45" i="4"/>
  <c r="J178" i="1" s="1"/>
  <c r="L46" i="4"/>
  <c r="J162" i="1" s="1"/>
  <c r="L47" i="4"/>
  <c r="J82" i="1" s="1"/>
  <c r="L48" i="4"/>
  <c r="J151" i="1" s="1"/>
  <c r="L49" i="4"/>
  <c r="J4" i="1" s="1"/>
  <c r="L50" i="4"/>
  <c r="J116" i="1" s="1"/>
  <c r="L51" i="4"/>
  <c r="J98" i="1" s="1"/>
  <c r="N28" i="10" l="1"/>
  <c r="AA19" i="10"/>
  <c r="AA24" i="10"/>
  <c r="Q25" i="10"/>
  <c r="J193" i="1"/>
  <c r="J177" i="1"/>
  <c r="J161" i="1"/>
  <c r="J145" i="1"/>
  <c r="J129" i="1"/>
  <c r="J113" i="1"/>
  <c r="J97" i="1"/>
  <c r="J81" i="1"/>
  <c r="J65" i="1"/>
  <c r="J49" i="1"/>
  <c r="J33" i="1"/>
  <c r="J17" i="1"/>
  <c r="O200" i="1"/>
  <c r="O184" i="1"/>
  <c r="O168" i="1"/>
  <c r="O152" i="1"/>
  <c r="O136" i="1"/>
  <c r="O120" i="1"/>
  <c r="O104" i="1"/>
  <c r="O88" i="1"/>
  <c r="O72" i="1"/>
  <c r="O56" i="1"/>
  <c r="O40" i="1"/>
  <c r="O24" i="1"/>
  <c r="O8" i="1"/>
  <c r="J192" i="1"/>
  <c r="J176" i="1"/>
  <c r="J160" i="1"/>
  <c r="J144" i="1"/>
  <c r="J128" i="1"/>
  <c r="J112" i="1"/>
  <c r="J96" i="1"/>
  <c r="J80" i="1"/>
  <c r="J64" i="1"/>
  <c r="J48" i="1"/>
  <c r="J32" i="1"/>
  <c r="J16" i="1"/>
  <c r="O199" i="1"/>
  <c r="O183" i="1"/>
  <c r="O167" i="1"/>
  <c r="O151" i="1"/>
  <c r="O135" i="1"/>
  <c r="O119" i="1"/>
  <c r="O103" i="1"/>
  <c r="O87" i="1"/>
  <c r="O71" i="1"/>
  <c r="O55" i="1"/>
  <c r="O39" i="1"/>
  <c r="O23" i="1"/>
  <c r="O7" i="1"/>
  <c r="J191" i="1"/>
  <c r="J175" i="1"/>
  <c r="J159" i="1"/>
  <c r="J143" i="1"/>
  <c r="J127" i="1"/>
  <c r="J111" i="1"/>
  <c r="J95" i="1"/>
  <c r="J79" i="1"/>
  <c r="J63" i="1"/>
  <c r="J47" i="1"/>
  <c r="J31" i="1"/>
  <c r="J15" i="1"/>
  <c r="O198" i="1"/>
  <c r="O182" i="1"/>
  <c r="O166" i="1"/>
  <c r="O150" i="1"/>
  <c r="O134" i="1"/>
  <c r="O118" i="1"/>
  <c r="O102" i="1"/>
  <c r="O86" i="1"/>
  <c r="O70" i="1"/>
  <c r="O54" i="1"/>
  <c r="O38" i="1"/>
  <c r="O22" i="1"/>
  <c r="O6" i="1"/>
  <c r="J190" i="1"/>
  <c r="J174" i="1"/>
  <c r="J158" i="1"/>
  <c r="J126" i="1"/>
  <c r="J110" i="1"/>
  <c r="J94" i="1"/>
  <c r="J78" i="1"/>
  <c r="J62" i="1"/>
  <c r="J46" i="1"/>
  <c r="J30" i="1"/>
  <c r="J14" i="1"/>
  <c r="O197" i="1"/>
  <c r="O181" i="1"/>
  <c r="O165" i="1"/>
  <c r="O149" i="1"/>
  <c r="O133" i="1"/>
  <c r="O117" i="1"/>
  <c r="O101" i="1"/>
  <c r="O85" i="1"/>
  <c r="O69" i="1"/>
  <c r="O53" i="1"/>
  <c r="O37" i="1"/>
  <c r="O21" i="1"/>
  <c r="O5" i="1"/>
  <c r="J189" i="1"/>
  <c r="J173" i="1"/>
  <c r="J157" i="1"/>
  <c r="J141" i="1"/>
  <c r="J125" i="1"/>
  <c r="J109" i="1"/>
  <c r="J93" i="1"/>
  <c r="J77" i="1"/>
  <c r="J61" i="1"/>
  <c r="J45" i="1"/>
  <c r="J29" i="1"/>
  <c r="J13" i="1"/>
  <c r="O196" i="1"/>
  <c r="O180" i="1"/>
  <c r="O164" i="1"/>
  <c r="O148" i="1"/>
  <c r="O132" i="1"/>
  <c r="O116" i="1"/>
  <c r="O100" i="1"/>
  <c r="O84" i="1"/>
  <c r="O68" i="1"/>
  <c r="O52" i="1"/>
  <c r="O36" i="1"/>
  <c r="O20" i="1"/>
  <c r="O4" i="1"/>
  <c r="J188" i="1"/>
  <c r="J172" i="1"/>
  <c r="J156" i="1"/>
  <c r="J140" i="1"/>
  <c r="J124" i="1"/>
  <c r="J108" i="1"/>
  <c r="J92" i="1"/>
  <c r="J76" i="1"/>
  <c r="J44" i="1"/>
  <c r="J28" i="1"/>
  <c r="J12" i="1"/>
  <c r="O195" i="1"/>
  <c r="O179" i="1"/>
  <c r="O163" i="1"/>
  <c r="O147" i="1"/>
  <c r="O131" i="1"/>
  <c r="O115" i="1"/>
  <c r="O99" i="1"/>
  <c r="O83" i="1"/>
  <c r="O67" i="1"/>
  <c r="O51" i="1"/>
  <c r="O35" i="1"/>
  <c r="O19" i="1"/>
  <c r="O3" i="1"/>
  <c r="J187" i="1"/>
  <c r="J171" i="1"/>
  <c r="J155" i="1"/>
  <c r="J139" i="1"/>
  <c r="J123" i="1"/>
  <c r="J107" i="1"/>
  <c r="J91" i="1"/>
  <c r="J75" i="1"/>
  <c r="J59" i="1"/>
  <c r="J43" i="1"/>
  <c r="J27" i="1"/>
  <c r="J11" i="1"/>
  <c r="O194" i="1"/>
  <c r="O178" i="1"/>
  <c r="O162" i="1"/>
  <c r="O146" i="1"/>
  <c r="O130" i="1"/>
  <c r="O114" i="1"/>
  <c r="O98" i="1"/>
  <c r="O82" i="1"/>
  <c r="O66" i="1"/>
  <c r="O50" i="1"/>
  <c r="O34" i="1"/>
  <c r="O18" i="1"/>
  <c r="O2" i="1"/>
  <c r="J170" i="1"/>
  <c r="J154" i="1"/>
  <c r="J138" i="1"/>
  <c r="J122" i="1"/>
  <c r="J106" i="1"/>
  <c r="J90" i="1"/>
  <c r="J74" i="1"/>
  <c r="J58" i="1"/>
  <c r="J42" i="1"/>
  <c r="J26" i="1"/>
  <c r="J10" i="1"/>
  <c r="O193" i="1"/>
  <c r="O177" i="1"/>
  <c r="O161" i="1"/>
  <c r="O145" i="1"/>
  <c r="O129" i="1"/>
  <c r="O113" i="1"/>
  <c r="O97" i="1"/>
  <c r="O81" i="1"/>
  <c r="O65" i="1"/>
  <c r="O49" i="1"/>
  <c r="O33" i="1"/>
  <c r="O17" i="1"/>
  <c r="J201" i="1"/>
  <c r="J185" i="1"/>
  <c r="J169" i="1"/>
  <c r="J153" i="1"/>
  <c r="J137" i="1"/>
  <c r="J121" i="1"/>
  <c r="J105" i="1"/>
  <c r="J89" i="1"/>
  <c r="J73" i="1"/>
  <c r="J57" i="1"/>
  <c r="J25" i="1"/>
  <c r="J9" i="1"/>
  <c r="O192" i="1"/>
  <c r="O176" i="1"/>
  <c r="O160" i="1"/>
  <c r="O144" i="1"/>
  <c r="O128" i="1"/>
  <c r="O112" i="1"/>
  <c r="O96" i="1"/>
  <c r="O80" i="1"/>
  <c r="O64" i="1"/>
  <c r="O48" i="1"/>
  <c r="O32" i="1"/>
  <c r="O16" i="1"/>
  <c r="J200" i="1"/>
  <c r="J184" i="1"/>
  <c r="J168" i="1"/>
  <c r="J152" i="1"/>
  <c r="J136" i="1"/>
  <c r="J120" i="1"/>
  <c r="J104" i="1"/>
  <c r="J72" i="1"/>
  <c r="J56" i="1"/>
  <c r="J40" i="1"/>
  <c r="J24" i="1"/>
  <c r="J8" i="1"/>
  <c r="O191" i="1"/>
  <c r="O175" i="1"/>
  <c r="O159" i="1"/>
  <c r="O143" i="1"/>
  <c r="O127" i="1"/>
  <c r="O111" i="1"/>
  <c r="O95" i="1"/>
  <c r="O79" i="1"/>
  <c r="O63" i="1"/>
  <c r="O47" i="1"/>
  <c r="O31" i="1"/>
  <c r="O15" i="1"/>
  <c r="J199" i="1"/>
  <c r="J167" i="1"/>
  <c r="J135" i="1"/>
  <c r="J119" i="1"/>
  <c r="J103" i="1"/>
  <c r="J87" i="1"/>
  <c r="J55" i="1"/>
  <c r="J39" i="1"/>
  <c r="J23" i="1"/>
  <c r="J7" i="1"/>
  <c r="O190" i="1"/>
  <c r="O174" i="1"/>
  <c r="O158" i="1"/>
  <c r="O142" i="1"/>
  <c r="O126" i="1"/>
  <c r="O110" i="1"/>
  <c r="O94" i="1"/>
  <c r="O78" i="1"/>
  <c r="O62" i="1"/>
  <c r="O46" i="1"/>
  <c r="O30" i="1"/>
  <c r="O14" i="1"/>
  <c r="J182" i="1"/>
  <c r="J166" i="1"/>
  <c r="J150" i="1"/>
  <c r="J134" i="1"/>
  <c r="J118" i="1"/>
  <c r="J102" i="1"/>
  <c r="J38" i="1"/>
  <c r="J22" i="1"/>
  <c r="O189" i="1"/>
  <c r="O173" i="1"/>
  <c r="O157" i="1"/>
  <c r="O141" i="1"/>
  <c r="O125" i="1"/>
  <c r="O109" i="1"/>
  <c r="O93" i="1"/>
  <c r="O77" i="1"/>
  <c r="O61" i="1"/>
  <c r="O45" i="1"/>
  <c r="O29" i="1"/>
  <c r="O13" i="1"/>
  <c r="J197" i="1"/>
  <c r="J181" i="1"/>
  <c r="J165" i="1"/>
  <c r="J117" i="1"/>
  <c r="J101" i="1"/>
  <c r="J69" i="1"/>
  <c r="J37" i="1"/>
  <c r="J21" i="1"/>
  <c r="O188" i="1"/>
  <c r="O172" i="1"/>
  <c r="O156" i="1"/>
  <c r="O140" i="1"/>
  <c r="O124" i="1"/>
  <c r="O108" i="1"/>
  <c r="O92" i="1"/>
  <c r="O76" i="1"/>
  <c r="O60" i="1"/>
  <c r="O44" i="1"/>
  <c r="O28" i="1"/>
  <c r="O12" i="1"/>
  <c r="J196" i="1"/>
  <c r="J164" i="1"/>
  <c r="J132" i="1"/>
  <c r="J84" i="1"/>
  <c r="J36" i="1"/>
  <c r="O187" i="1"/>
  <c r="O171" i="1"/>
  <c r="O155" i="1"/>
  <c r="O123" i="1"/>
  <c r="O107" i="1"/>
  <c r="O91" i="1"/>
  <c r="O75" i="1"/>
  <c r="O59" i="1"/>
  <c r="O43" i="1"/>
  <c r="O27" i="1"/>
  <c r="O11" i="1"/>
  <c r="J179" i="1"/>
  <c r="J99" i="1"/>
  <c r="J67" i="1"/>
  <c r="J51" i="1"/>
  <c r="O186" i="1"/>
  <c r="O170" i="1"/>
  <c r="O154" i="1"/>
  <c r="O138" i="1"/>
  <c r="O122" i="1"/>
  <c r="O106" i="1"/>
  <c r="O90" i="1"/>
  <c r="O58" i="1"/>
  <c r="O42" i="1"/>
  <c r="O26" i="1"/>
  <c r="O10" i="1"/>
  <c r="O201" i="1"/>
  <c r="O185" i="1"/>
  <c r="O169" i="1"/>
  <c r="O153" i="1"/>
  <c r="O137" i="1"/>
  <c r="Q11" i="10"/>
  <c r="Q7" i="10"/>
  <c r="Q10" i="10"/>
  <c r="Q9" i="10"/>
  <c r="Q5" i="10"/>
  <c r="Q8" i="10"/>
  <c r="Q6"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<sst xmlns="http://schemas.openxmlformats.org/spreadsheetml/2006/main" count="3423" uniqueCount="890">
  <si>
    <t>appointment_id</t>
  </si>
  <si>
    <t>patient_id</t>
  </si>
  <si>
    <t>doctor_id</t>
  </si>
  <si>
    <t>appointment_date</t>
  </si>
  <si>
    <t>appointment_time</t>
  </si>
  <si>
    <t>reason_for_visit</t>
  </si>
  <si>
    <t>status</t>
  </si>
  <si>
    <t>A001</t>
  </si>
  <si>
    <t>P034</t>
  </si>
  <si>
    <t>D009</t>
  </si>
  <si>
    <t>Therapy</t>
  </si>
  <si>
    <t>Scheduled</t>
  </si>
  <si>
    <t>A002</t>
  </si>
  <si>
    <t>P032</t>
  </si>
  <si>
    <t>D004</t>
  </si>
  <si>
    <t>No-show</t>
  </si>
  <si>
    <t>A003</t>
  </si>
  <si>
    <t>P048</t>
  </si>
  <si>
    <t>Consultation</t>
  </si>
  <si>
    <t>Cancelled</t>
  </si>
  <si>
    <t>A004</t>
  </si>
  <si>
    <t>P025</t>
  </si>
  <si>
    <t>D006</t>
  </si>
  <si>
    <t>A005</t>
  </si>
  <si>
    <t>P040</t>
  </si>
  <si>
    <t>D003</t>
  </si>
  <si>
    <t>Emergency</t>
  </si>
  <si>
    <t>A006</t>
  </si>
  <si>
    <t>P045</t>
  </si>
  <si>
    <t>Checkup</t>
  </si>
  <si>
    <t>A007</t>
  </si>
  <si>
    <t>P001</t>
  </si>
  <si>
    <t>D007</t>
  </si>
  <si>
    <t>A008</t>
  </si>
  <si>
    <t>P016</t>
  </si>
  <si>
    <t>D010</t>
  </si>
  <si>
    <t>A009</t>
  </si>
  <si>
    <t>P039</t>
  </si>
  <si>
    <t>Follow-up</t>
  </si>
  <si>
    <t>A010</t>
  </si>
  <si>
    <t>P005</t>
  </si>
  <si>
    <t>Completed</t>
  </si>
  <si>
    <t>A011</t>
  </si>
  <si>
    <t>P022</t>
  </si>
  <si>
    <t>A012</t>
  </si>
  <si>
    <t>P029</t>
  </si>
  <si>
    <t>A013</t>
  </si>
  <si>
    <t>P003</t>
  </si>
  <si>
    <t>D002</t>
  </si>
  <si>
    <t>A014</t>
  </si>
  <si>
    <t>P012</t>
  </si>
  <si>
    <t>A015</t>
  </si>
  <si>
    <t>P026</t>
  </si>
  <si>
    <t>A016</t>
  </si>
  <si>
    <t>D008</t>
  </si>
  <si>
    <t>A017</t>
  </si>
  <si>
    <t>P037</t>
  </si>
  <si>
    <t>A018</t>
  </si>
  <si>
    <t>A019</t>
  </si>
  <si>
    <t>D001</t>
  </si>
  <si>
    <t>A020</t>
  </si>
  <si>
    <t>P014</t>
  </si>
  <si>
    <t>A021</t>
  </si>
  <si>
    <t>P028</t>
  </si>
  <si>
    <t>A022</t>
  </si>
  <si>
    <t>A023</t>
  </si>
  <si>
    <t>P047</t>
  </si>
  <si>
    <t>A024</t>
  </si>
  <si>
    <t>P049</t>
  </si>
  <si>
    <t>A025</t>
  </si>
  <si>
    <t>P030</t>
  </si>
  <si>
    <t>A026</t>
  </si>
  <si>
    <t>P046</t>
  </si>
  <si>
    <t>A027</t>
  </si>
  <si>
    <t>D005</t>
  </si>
  <si>
    <t>A028</t>
  </si>
  <si>
    <t>A029</t>
  </si>
  <si>
    <t>A030</t>
  </si>
  <si>
    <t>A031</t>
  </si>
  <si>
    <t>A032</t>
  </si>
  <si>
    <t>A033</t>
  </si>
  <si>
    <t>P021</t>
  </si>
  <si>
    <t>A034</t>
  </si>
  <si>
    <t>A035</t>
  </si>
  <si>
    <t>P036</t>
  </si>
  <si>
    <t>A036</t>
  </si>
  <si>
    <t>P033</t>
  </si>
  <si>
    <t>A037</t>
  </si>
  <si>
    <t>A038</t>
  </si>
  <si>
    <t>A039</t>
  </si>
  <si>
    <t>P023</t>
  </si>
  <si>
    <t>A040</t>
  </si>
  <si>
    <t>P010</t>
  </si>
  <si>
    <t>A041</t>
  </si>
  <si>
    <t>A042</t>
  </si>
  <si>
    <t>A043</t>
  </si>
  <si>
    <t>A044</t>
  </si>
  <si>
    <t>P031</t>
  </si>
  <si>
    <t>A045</t>
  </si>
  <si>
    <t>A046</t>
  </si>
  <si>
    <t>P019</t>
  </si>
  <si>
    <t>A047</t>
  </si>
  <si>
    <t>A048</t>
  </si>
  <si>
    <t>A049</t>
  </si>
  <si>
    <t>A050</t>
  </si>
  <si>
    <t>A051</t>
  </si>
  <si>
    <t>P004</t>
  </si>
  <si>
    <t>A052</t>
  </si>
  <si>
    <t>A053</t>
  </si>
  <si>
    <t>P024</t>
  </si>
  <si>
    <t>A054</t>
  </si>
  <si>
    <t>A055</t>
  </si>
  <si>
    <t>P002</t>
  </si>
  <si>
    <t>A056</t>
  </si>
  <si>
    <t>A057</t>
  </si>
  <si>
    <t>A058</t>
  </si>
  <si>
    <t>A059</t>
  </si>
  <si>
    <t>P027</t>
  </si>
  <si>
    <t>A060</t>
  </si>
  <si>
    <t>P020</t>
  </si>
  <si>
    <t>A061</t>
  </si>
  <si>
    <t>A062</t>
  </si>
  <si>
    <t>A063</t>
  </si>
  <si>
    <t>P050</t>
  </si>
  <si>
    <t>A064</t>
  </si>
  <si>
    <t>P035</t>
  </si>
  <si>
    <t>A065</t>
  </si>
  <si>
    <t>A066</t>
  </si>
  <si>
    <t>A067</t>
  </si>
  <si>
    <t>P043</t>
  </si>
  <si>
    <t>A068</t>
  </si>
  <si>
    <t>A069</t>
  </si>
  <si>
    <t>A070</t>
  </si>
  <si>
    <t>A071</t>
  </si>
  <si>
    <t>A072</t>
  </si>
  <si>
    <t>A073</t>
  </si>
  <si>
    <t>A074</t>
  </si>
  <si>
    <t>A075</t>
  </si>
  <si>
    <t>A076</t>
  </si>
  <si>
    <t>P044</t>
  </si>
  <si>
    <t>A077</t>
  </si>
  <si>
    <t>A078</t>
  </si>
  <si>
    <t>P013</t>
  </si>
  <si>
    <t>A079</t>
  </si>
  <si>
    <t>A080</t>
  </si>
  <si>
    <t>A081</t>
  </si>
  <si>
    <t>A082</t>
  </si>
  <si>
    <t>A083</t>
  </si>
  <si>
    <t>A084</t>
  </si>
  <si>
    <t>A085</t>
  </si>
  <si>
    <t>A086</t>
  </si>
  <si>
    <t>P017</t>
  </si>
  <si>
    <t>A087</t>
  </si>
  <si>
    <t>A088</t>
  </si>
  <si>
    <t>P008</t>
  </si>
  <si>
    <t>A089</t>
  </si>
  <si>
    <t>A090</t>
  </si>
  <si>
    <t>A091</t>
  </si>
  <si>
    <t>A092</t>
  </si>
  <si>
    <t>A093</t>
  </si>
  <si>
    <t>A094</t>
  </si>
  <si>
    <t>P041</t>
  </si>
  <si>
    <t>A095</t>
  </si>
  <si>
    <t>P007</t>
  </si>
  <si>
    <t>A096</t>
  </si>
  <si>
    <t>A097</t>
  </si>
  <si>
    <t>A098</t>
  </si>
  <si>
    <t>A099</t>
  </si>
  <si>
    <t>P011</t>
  </si>
  <si>
    <t>A100</t>
  </si>
  <si>
    <t>A101</t>
  </si>
  <si>
    <t>A102</t>
  </si>
  <si>
    <t>A103</t>
  </si>
  <si>
    <t>A104</t>
  </si>
  <si>
    <t>A105</t>
  </si>
  <si>
    <t>A106</t>
  </si>
  <si>
    <t>A107</t>
  </si>
  <si>
    <t>P009</t>
  </si>
  <si>
    <t>A108</t>
  </si>
  <si>
    <t>A109</t>
  </si>
  <si>
    <t>A110</t>
  </si>
  <si>
    <t>A111</t>
  </si>
  <si>
    <t>A112</t>
  </si>
  <si>
    <t>A113</t>
  </si>
  <si>
    <t>A114</t>
  </si>
  <si>
    <t>P018</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</si>
  <si>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</si>
  <si>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</si>
  <si>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</si>
  <si>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</si>
  <si>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</si>
  <si>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</si>
  <si>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</si>
  <si>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</si>
  <si>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</si>
  <si>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</si>
  <si>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</si>
  <si>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</si>
  <si>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</si>
  <si>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</si>
  <si>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</si>
  <si>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</si>
  <si>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</si>
  <si>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</si>
  <si>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</si>
  <si>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</si>
  <si>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</si>
  <si>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</si>
  <si>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</si>
  <si>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</si>
  <si>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</si>
  <si>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</si>
  <si>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</si>
  <si>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</si>
  <si>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</si>
  <si>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</si>
  <si>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</si>
  <si>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</si>
  <si>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</si>
  <si>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</si>
  <si>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</si>
  <si>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</si>
  <si>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</si>
  <si>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</si>
  <si>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</si>
  <si>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</si>
  <si>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</si>
  <si>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</si>
  <si>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</si>
  <si>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</si>
  <si>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</si>
  <si>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</si>
  <si>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</si>
  <si>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</si>
  <si>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P042</t>
  </si>
  <si>
    <t>A163</t>
  </si>
  <si>
    <t>A164</t>
  </si>
  <si>
    <t>A165</t>
  </si>
  <si>
    <t>A166</t>
  </si>
  <si>
    <t>A167</t>
  </si>
  <si>
    <t>A168</t>
  </si>
  <si>
    <t>A169</t>
  </si>
  <si>
    <t>A170</t>
  </si>
  <si>
    <t>A171</t>
  </si>
  <si>
    <t>A172</t>
  </si>
  <si>
    <t>A173</t>
  </si>
  <si>
    <t>A174</t>
  </si>
  <si>
    <t>A175</t>
  </si>
  <si>
    <t>A176</t>
  </si>
  <si>
    <t>A177</t>
  </si>
  <si>
    <t>A178</t>
  </si>
  <si>
    <t>A179</t>
  </si>
  <si>
    <t>P038</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</si>
  <si>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</si>
  <si>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</si>
  <si>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</si>
  <si>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</si>
  <si>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</si>
  <si>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</si>
  <si>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</si>
  <si>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</si>
  <si>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</si>
  <si>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</si>
  <si>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</si>
  <si>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</si>
  <si>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</si>
  <si>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</si>
  <si>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</si>
  <si>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</si>
  <si>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</si>
  <si>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</si>
  <si>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</si>
  <si>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</si>
  <si>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</si>
  <si>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Paid</t>
  </si>
  <si>
    <t>Insurance</t>
  </si>
  <si>
    <t>T200</t>
  </si>
  <si>
    <t>B200</t>
  </si>
  <si>
    <t>Credit Card</t>
  </si>
  <si>
    <t>T199</t>
  </si>
  <si>
    <t>B199</t>
  </si>
  <si>
    <t>Failed</t>
  </si>
  <si>
    <t>Cash</t>
  </si>
  <si>
    <t>T198</t>
  </si>
  <si>
    <t>B198</t>
  </si>
  <si>
    <t>Pending</t>
  </si>
  <si>
    <t>T197</t>
  </si>
  <si>
    <t>B197</t>
  </si>
  <si>
    <t>T196</t>
  </si>
  <si>
    <t>B196</t>
  </si>
  <si>
    <t>T195</t>
  </si>
  <si>
    <t>B195</t>
  </si>
  <si>
    <t>T194</t>
  </si>
  <si>
    <t>B194</t>
  </si>
  <si>
    <t>T193</t>
  </si>
  <si>
    <t>B193</t>
  </si>
  <si>
    <t>T192</t>
  </si>
  <si>
    <t>B192</t>
  </si>
  <si>
    <t>T191</t>
  </si>
  <si>
    <t>B191</t>
  </si>
  <si>
    <t>T190</t>
  </si>
  <si>
    <t>B190</t>
  </si>
  <si>
    <t>T189</t>
  </si>
  <si>
    <t>B189</t>
  </si>
  <si>
    <t>T188</t>
  </si>
  <si>
    <t>B188</t>
  </si>
  <si>
    <t>T187</t>
  </si>
  <si>
    <t>B187</t>
  </si>
  <si>
    <t>T186</t>
  </si>
  <si>
    <t>B186</t>
  </si>
  <si>
    <t>T185</t>
  </si>
  <si>
    <t>B185</t>
  </si>
  <si>
    <t>T184</t>
  </si>
  <si>
    <t>B184</t>
  </si>
  <si>
    <t>T183</t>
  </si>
  <si>
    <t>B183</t>
  </si>
  <si>
    <t>T182</t>
  </si>
  <si>
    <t>B182</t>
  </si>
  <si>
    <t>T181</t>
  </si>
  <si>
    <t>B181</t>
  </si>
  <si>
    <t>T180</t>
  </si>
  <si>
    <t>B180</t>
  </si>
  <si>
    <t>T179</t>
  </si>
  <si>
    <t>B179</t>
  </si>
  <si>
    <t>T178</t>
  </si>
  <si>
    <t>B178</t>
  </si>
  <si>
    <t>T177</t>
  </si>
  <si>
    <t>B177</t>
  </si>
  <si>
    <t>T176</t>
  </si>
  <si>
    <t>B176</t>
  </si>
  <si>
    <t>T175</t>
  </si>
  <si>
    <t>B175</t>
  </si>
  <si>
    <t>T174</t>
  </si>
  <si>
    <t>B174</t>
  </si>
  <si>
    <t>T173</t>
  </si>
  <si>
    <t>B173</t>
  </si>
  <si>
    <t>T172</t>
  </si>
  <si>
    <t>B172</t>
  </si>
  <si>
    <t>T171</t>
  </si>
  <si>
    <t>B171</t>
  </si>
  <si>
    <t>T170</t>
  </si>
  <si>
    <t>B170</t>
  </si>
  <si>
    <t>T169</t>
  </si>
  <si>
    <t>B169</t>
  </si>
  <si>
    <t>T168</t>
  </si>
  <si>
    <t>B168</t>
  </si>
  <si>
    <t>T167</t>
  </si>
  <si>
    <t>B167</t>
  </si>
  <si>
    <t>T166</t>
  </si>
  <si>
    <t>B166</t>
  </si>
  <si>
    <t>T165</t>
  </si>
  <si>
    <t>B165</t>
  </si>
  <si>
    <t>T164</t>
  </si>
  <si>
    <t>B164</t>
  </si>
  <si>
    <t>T163</t>
  </si>
  <si>
    <t>B163</t>
  </si>
  <si>
    <t>T162</t>
  </si>
  <si>
    <t>B162</t>
  </si>
  <si>
    <t>T161</t>
  </si>
  <si>
    <t>B161</t>
  </si>
  <si>
    <t>T160</t>
  </si>
  <si>
    <t>B160</t>
  </si>
  <si>
    <t>T159</t>
  </si>
  <si>
    <t>B159</t>
  </si>
  <si>
    <t>T158</t>
  </si>
  <si>
    <t>B158</t>
  </si>
  <si>
    <t>T157</t>
  </si>
  <si>
    <t>B157</t>
  </si>
  <si>
    <t>T156</t>
  </si>
  <si>
    <t>B156</t>
  </si>
  <si>
    <t>T155</t>
  </si>
  <si>
    <t>B155</t>
  </si>
  <si>
    <t>T154</t>
  </si>
  <si>
    <t>B154</t>
  </si>
  <si>
    <t>T153</t>
  </si>
  <si>
    <t>B153</t>
  </si>
  <si>
    <t>T152</t>
  </si>
  <si>
    <t>B152</t>
  </si>
  <si>
    <t>T151</t>
  </si>
  <si>
    <t>B151</t>
  </si>
  <si>
    <t>T150</t>
  </si>
  <si>
    <t>B150</t>
  </si>
  <si>
    <t>T149</t>
  </si>
  <si>
    <t>B149</t>
  </si>
  <si>
    <t>T148</t>
  </si>
  <si>
    <t>B148</t>
  </si>
  <si>
    <t>T147</t>
  </si>
  <si>
    <t>B147</t>
  </si>
  <si>
    <t>T146</t>
  </si>
  <si>
    <t>B146</t>
  </si>
  <si>
    <t>T145</t>
  </si>
  <si>
    <t>B145</t>
  </si>
  <si>
    <t>T144</t>
  </si>
  <si>
    <t>B144</t>
  </si>
  <si>
    <t>T143</t>
  </si>
  <si>
    <t>B143</t>
  </si>
  <si>
    <t>T142</t>
  </si>
  <si>
    <t>B142</t>
  </si>
  <si>
    <t>T141</t>
  </si>
  <si>
    <t>B141</t>
  </si>
  <si>
    <t>T140</t>
  </si>
  <si>
    <t>B140</t>
  </si>
  <si>
    <t>T139</t>
  </si>
  <si>
    <t>B139</t>
  </si>
  <si>
    <t>T138</t>
  </si>
  <si>
    <t>B138</t>
  </si>
  <si>
    <t>T137</t>
  </si>
  <si>
    <t>B137</t>
  </si>
  <si>
    <t>T136</t>
  </si>
  <si>
    <t>B136</t>
  </si>
  <si>
    <t>T135</t>
  </si>
  <si>
    <t>B135</t>
  </si>
  <si>
    <t>T134</t>
  </si>
  <si>
    <t>B134</t>
  </si>
  <si>
    <t>T133</t>
  </si>
  <si>
    <t>B133</t>
  </si>
  <si>
    <t>T132</t>
  </si>
  <si>
    <t>B132</t>
  </si>
  <si>
    <t>T131</t>
  </si>
  <si>
    <t>B131</t>
  </si>
  <si>
    <t>T130</t>
  </si>
  <si>
    <t>B130</t>
  </si>
  <si>
    <t>T129</t>
  </si>
  <si>
    <t>B129</t>
  </si>
  <si>
    <t>T128</t>
  </si>
  <si>
    <t>B128</t>
  </si>
  <si>
    <t>T127</t>
  </si>
  <si>
    <t>B127</t>
  </si>
  <si>
    <t>T126</t>
  </si>
  <si>
    <t>B126</t>
  </si>
  <si>
    <t>T125</t>
  </si>
  <si>
    <t>B125</t>
  </si>
  <si>
    <t>T124</t>
  </si>
  <si>
    <t>B124</t>
  </si>
  <si>
    <t>T123</t>
  </si>
  <si>
    <t>B123</t>
  </si>
  <si>
    <t>T122</t>
  </si>
  <si>
    <t>B122</t>
  </si>
  <si>
    <t>T121</t>
  </si>
  <si>
    <t>B121</t>
  </si>
  <si>
    <t>T120</t>
  </si>
  <si>
    <t>B120</t>
  </si>
  <si>
    <t>T119</t>
  </si>
  <si>
    <t>B119</t>
  </si>
  <si>
    <t>T118</t>
  </si>
  <si>
    <t>B118</t>
  </si>
  <si>
    <t>T117</t>
  </si>
  <si>
    <t>B117</t>
  </si>
  <si>
    <t>T116</t>
  </si>
  <si>
    <t>B116</t>
  </si>
  <si>
    <t>T115</t>
  </si>
  <si>
    <t>B115</t>
  </si>
  <si>
    <t>T114</t>
  </si>
  <si>
    <t>B114</t>
  </si>
  <si>
    <t>T113</t>
  </si>
  <si>
    <t>B113</t>
  </si>
  <si>
    <t>T112</t>
  </si>
  <si>
    <t>B112</t>
  </si>
  <si>
    <t>T111</t>
  </si>
  <si>
    <t>B111</t>
  </si>
  <si>
    <t>T110</t>
  </si>
  <si>
    <t>B110</t>
  </si>
  <si>
    <t>T109</t>
  </si>
  <si>
    <t>B109</t>
  </si>
  <si>
    <t>T108</t>
  </si>
  <si>
    <t>B108</t>
  </si>
  <si>
    <t>T107</t>
  </si>
  <si>
    <t>B107</t>
  </si>
  <si>
    <t>T106</t>
  </si>
  <si>
    <t>B106</t>
  </si>
  <si>
    <t>T105</t>
  </si>
  <si>
    <t>B105</t>
  </si>
  <si>
    <t>T104</t>
  </si>
  <si>
    <t>B104</t>
  </si>
  <si>
    <t>T103</t>
  </si>
  <si>
    <t>B103</t>
  </si>
  <si>
    <t>T102</t>
  </si>
  <si>
    <t>B102</t>
  </si>
  <si>
    <t>T101</t>
  </si>
  <si>
    <t>B101</t>
  </si>
  <si>
    <t>T100</t>
  </si>
  <si>
    <t>B100</t>
  </si>
  <si>
    <t>T099</t>
  </si>
  <si>
    <t>B099</t>
  </si>
  <si>
    <t>T098</t>
  </si>
  <si>
    <t>B098</t>
  </si>
  <si>
    <t>T097</t>
  </si>
  <si>
    <t>B097</t>
  </si>
  <si>
    <t>T096</t>
  </si>
  <si>
    <t>B096</t>
  </si>
  <si>
    <t>T095</t>
  </si>
  <si>
    <t>B095</t>
  </si>
  <si>
    <t>T094</t>
  </si>
  <si>
    <t>B094</t>
  </si>
  <si>
    <t>T093</t>
  </si>
  <si>
    <t>B093</t>
  </si>
  <si>
    <t>T092</t>
  </si>
  <si>
    <t>B092</t>
  </si>
  <si>
    <t>T091</t>
  </si>
  <si>
    <t>B091</t>
  </si>
  <si>
    <t>T090</t>
  </si>
  <si>
    <t>B090</t>
  </si>
  <si>
    <t>T089</t>
  </si>
  <si>
    <t>B089</t>
  </si>
  <si>
    <t>T088</t>
  </si>
  <si>
    <t>B088</t>
  </si>
  <si>
    <t>T087</t>
  </si>
  <si>
    <t>B087</t>
  </si>
  <si>
    <t>T086</t>
  </si>
  <si>
    <t>B086</t>
  </si>
  <si>
    <t>T085</t>
  </si>
  <si>
    <t>B085</t>
  </si>
  <si>
    <t>T084</t>
  </si>
  <si>
    <t>B084</t>
  </si>
  <si>
    <t>T083</t>
  </si>
  <si>
    <t>B083</t>
  </si>
  <si>
    <t>T082</t>
  </si>
  <si>
    <t>B082</t>
  </si>
  <si>
    <t>T081</t>
  </si>
  <si>
    <t>B081</t>
  </si>
  <si>
    <t>T080</t>
  </si>
  <si>
    <t>B080</t>
  </si>
  <si>
    <t>T079</t>
  </si>
  <si>
    <t>B079</t>
  </si>
  <si>
    <t>T078</t>
  </si>
  <si>
    <t>B078</t>
  </si>
  <si>
    <t>T077</t>
  </si>
  <si>
    <t>B077</t>
  </si>
  <si>
    <t>T076</t>
  </si>
  <si>
    <t>B076</t>
  </si>
  <si>
    <t>T075</t>
  </si>
  <si>
    <t>B075</t>
  </si>
  <si>
    <t>T074</t>
  </si>
  <si>
    <t>B074</t>
  </si>
  <si>
    <t>T073</t>
  </si>
  <si>
    <t>B073</t>
  </si>
  <si>
    <t>T072</t>
  </si>
  <si>
    <t>B072</t>
  </si>
  <si>
    <t>T071</t>
  </si>
  <si>
    <t>B071</t>
  </si>
  <si>
    <t>T070</t>
  </si>
  <si>
    <t>B070</t>
  </si>
  <si>
    <t>T069</t>
  </si>
  <si>
    <t>B069</t>
  </si>
  <si>
    <t>T068</t>
  </si>
  <si>
    <t>B068</t>
  </si>
  <si>
    <t>T067</t>
  </si>
  <si>
    <t>B067</t>
  </si>
  <si>
    <t>T066</t>
  </si>
  <si>
    <t>B066</t>
  </si>
  <si>
    <t>T065</t>
  </si>
  <si>
    <t>B065</t>
  </si>
  <si>
    <t>T064</t>
  </si>
  <si>
    <t>B064</t>
  </si>
  <si>
    <t>T063</t>
  </si>
  <si>
    <t>B063</t>
  </si>
  <si>
    <t>T062</t>
  </si>
  <si>
    <t>B062</t>
  </si>
  <si>
    <t>T061</t>
  </si>
  <si>
    <t>B061</t>
  </si>
  <si>
    <t>T060</t>
  </si>
  <si>
    <t>B060</t>
  </si>
  <si>
    <t>T059</t>
  </si>
  <si>
    <t>B059</t>
  </si>
  <si>
    <t>T058</t>
  </si>
  <si>
    <t>B058</t>
  </si>
  <si>
    <t>T057</t>
  </si>
  <si>
    <t>B057</t>
  </si>
  <si>
    <t>T056</t>
  </si>
  <si>
    <t>B056</t>
  </si>
  <si>
    <t>T055</t>
  </si>
  <si>
    <t>B055</t>
  </si>
  <si>
    <t>T054</t>
  </si>
  <si>
    <t>B054</t>
  </si>
  <si>
    <t>T053</t>
  </si>
  <si>
    <t>B053</t>
  </si>
  <si>
    <t>T052</t>
  </si>
  <si>
    <t>B052</t>
  </si>
  <si>
    <t>T051</t>
  </si>
  <si>
    <t>B051</t>
  </si>
  <si>
    <t>T050</t>
  </si>
  <si>
    <t>B050</t>
  </si>
  <si>
    <t>T049</t>
  </si>
  <si>
    <t>B049</t>
  </si>
  <si>
    <t>T048</t>
  </si>
  <si>
    <t>B048</t>
  </si>
  <si>
    <t>T047</t>
  </si>
  <si>
    <t>B047</t>
  </si>
  <si>
    <t>T046</t>
  </si>
  <si>
    <t>B046</t>
  </si>
  <si>
    <t>T045</t>
  </si>
  <si>
    <t>B045</t>
  </si>
  <si>
    <t>T044</t>
  </si>
  <si>
    <t>B044</t>
  </si>
  <si>
    <t>T043</t>
  </si>
  <si>
    <t>B043</t>
  </si>
  <si>
    <t>T042</t>
  </si>
  <si>
    <t>B042</t>
  </si>
  <si>
    <t>T041</t>
  </si>
  <si>
    <t>B041</t>
  </si>
  <si>
    <t>T040</t>
  </si>
  <si>
    <t>B040</t>
  </si>
  <si>
    <t>T039</t>
  </si>
  <si>
    <t>B039</t>
  </si>
  <si>
    <t>T038</t>
  </si>
  <si>
    <t>B038</t>
  </si>
  <si>
    <t>T037</t>
  </si>
  <si>
    <t>B037</t>
  </si>
  <si>
    <t>T036</t>
  </si>
  <si>
    <t>B036</t>
  </si>
  <si>
    <t>T035</t>
  </si>
  <si>
    <t>B035</t>
  </si>
  <si>
    <t>T034</t>
  </si>
  <si>
    <t>B034</t>
  </si>
  <si>
    <t>T033</t>
  </si>
  <si>
    <t>B033</t>
  </si>
  <si>
    <t>T032</t>
  </si>
  <si>
    <t>B032</t>
  </si>
  <si>
    <t>T031</t>
  </si>
  <si>
    <t>B031</t>
  </si>
  <si>
    <t>T030</t>
  </si>
  <si>
    <t>B030</t>
  </si>
  <si>
    <t>T029</t>
  </si>
  <si>
    <t>B029</t>
  </si>
  <si>
    <t>T028</t>
  </si>
  <si>
    <t>B028</t>
  </si>
  <si>
    <t>T027</t>
  </si>
  <si>
    <t>B027</t>
  </si>
  <si>
    <t>T026</t>
  </si>
  <si>
    <t>B026</t>
  </si>
  <si>
    <t>T025</t>
  </si>
  <si>
    <t>B025</t>
  </si>
  <si>
    <t>T024</t>
  </si>
  <si>
    <t>B024</t>
  </si>
  <si>
    <t>T023</t>
  </si>
  <si>
    <t>B023</t>
  </si>
  <si>
    <t>T022</t>
  </si>
  <si>
    <t>B022</t>
  </si>
  <si>
    <t>T021</t>
  </si>
  <si>
    <t>B021</t>
  </si>
  <si>
    <t>T020</t>
  </si>
  <si>
    <t>B020</t>
  </si>
  <si>
    <t>T019</t>
  </si>
  <si>
    <t>B019</t>
  </si>
  <si>
    <t>T018</t>
  </si>
  <si>
    <t>B018</t>
  </si>
  <si>
    <t>T017</t>
  </si>
  <si>
    <t>B017</t>
  </si>
  <si>
    <t>T016</t>
  </si>
  <si>
    <t>B016</t>
  </si>
  <si>
    <t>T015</t>
  </si>
  <si>
    <t>B015</t>
  </si>
  <si>
    <t>T014</t>
  </si>
  <si>
    <t>B014</t>
  </si>
  <si>
    <t>T013</t>
  </si>
  <si>
    <t>B013</t>
  </si>
  <si>
    <t>T012</t>
  </si>
  <si>
    <t>B012</t>
  </si>
  <si>
    <t>T011</t>
  </si>
  <si>
    <t>B011</t>
  </si>
  <si>
    <t>T010</t>
  </si>
  <si>
    <t>B010</t>
  </si>
  <si>
    <t>T009</t>
  </si>
  <si>
    <t>B009</t>
  </si>
  <si>
    <t>T008</t>
  </si>
  <si>
    <t>B008</t>
  </si>
  <si>
    <t>T007</t>
  </si>
  <si>
    <t>B007</t>
  </si>
  <si>
    <t>T006</t>
  </si>
  <si>
    <t>B006</t>
  </si>
  <si>
    <t>T005</t>
  </si>
  <si>
    <t>B005</t>
  </si>
  <si>
    <t>T004</t>
  </si>
  <si>
    <t>B004</t>
  </si>
  <si>
    <t>T003</t>
  </si>
  <si>
    <t>B003</t>
  </si>
  <si>
    <t>T002</t>
  </si>
  <si>
    <t>B002</t>
  </si>
  <si>
    <t>T001</t>
  </si>
  <si>
    <t>B001</t>
  </si>
  <si>
    <t>payment_status</t>
  </si>
  <si>
    <t>payment_method</t>
  </si>
  <si>
    <t>amount</t>
  </si>
  <si>
    <t>bill_date</t>
  </si>
  <si>
    <t>treatment_id</t>
  </si>
  <si>
    <t>bill_id</t>
  </si>
  <si>
    <t>dr.linda.wilson@hospital.com</t>
  </si>
  <si>
    <t>Eastside Clinic</t>
  </si>
  <si>
    <t>Oncology</t>
  </si>
  <si>
    <t>Wilson</t>
  </si>
  <si>
    <t>Linda</t>
  </si>
  <si>
    <t>dr.sarah.smith@hospital.com</t>
  </si>
  <si>
    <t>Central Hospital</t>
  </si>
  <si>
    <t>Pediatrics</t>
  </si>
  <si>
    <t>Smith</t>
  </si>
  <si>
    <t>Sarah</t>
  </si>
  <si>
    <t>dr.linda.brown@hospital.com</t>
  </si>
  <si>
    <t>Westside Clinic</t>
  </si>
  <si>
    <t>Dermatology</t>
  </si>
  <si>
    <t>Brown</t>
  </si>
  <si>
    <t>dr.robert.davis@hospital.com</t>
  </si>
  <si>
    <t>Davis</t>
  </si>
  <si>
    <t>Robert</t>
  </si>
  <si>
    <t>dr.alex.davis@hospital.com</t>
  </si>
  <si>
    <t>Alex</t>
  </si>
  <si>
    <t>dr.sarah.taylor@hospital.com</t>
  </si>
  <si>
    <t>Taylor</t>
  </si>
  <si>
    <t>dr.david.jones@hospital.com</t>
  </si>
  <si>
    <t>Jones</t>
  </si>
  <si>
    <t>David</t>
  </si>
  <si>
    <t>dr.jane.smith@hospital.com</t>
  </si>
  <si>
    <t>Jane</t>
  </si>
  <si>
    <t>dr.jane.davis@hospital.com</t>
  </si>
  <si>
    <t>dr.david.taylor@hospital.com</t>
  </si>
  <si>
    <t>email</t>
  </si>
  <si>
    <t>hospital_branch</t>
  </si>
  <si>
    <t>years_experience</t>
  </si>
  <si>
    <t>phone_number</t>
  </si>
  <si>
    <t>specialization</t>
  </si>
  <si>
    <t>last_name</t>
  </si>
  <si>
    <t>first_name</t>
  </si>
  <si>
    <t>laura.wilson@mail.com</t>
  </si>
  <si>
    <t>INS712210</t>
  </si>
  <si>
    <t>WellnessCorp</t>
  </si>
  <si>
    <t>321 Maple Dr</t>
  </si>
  <si>
    <t>M</t>
  </si>
  <si>
    <t>Laura</t>
  </si>
  <si>
    <t>david.moore@mail.com</t>
  </si>
  <si>
    <t>INS584299</t>
  </si>
  <si>
    <t>MedCare Plus</t>
  </si>
  <si>
    <t>Moore</t>
  </si>
  <si>
    <t>emily.miller@mail.com</t>
  </si>
  <si>
    <t>INS694319</t>
  </si>
  <si>
    <t>PulseSecure</t>
  </si>
  <si>
    <t>123 Elm St</t>
  </si>
  <si>
    <t>Miller</t>
  </si>
  <si>
    <t>Emily</t>
  </si>
  <si>
    <t>jane.moore@mail.com</t>
  </si>
  <si>
    <t>INS337549</t>
  </si>
  <si>
    <t>michael.taylor@mail.com</t>
  </si>
  <si>
    <t>INS368799</t>
  </si>
  <si>
    <t>456 Oak Ave</t>
  </si>
  <si>
    <t>F</t>
  </si>
  <si>
    <t>Michael</t>
  </si>
  <si>
    <t>linda.miller@mail.com</t>
  </si>
  <si>
    <t>INS701863</t>
  </si>
  <si>
    <t>robert.taylor@mail.com</t>
  </si>
  <si>
    <t>INS364512</t>
  </si>
  <si>
    <t>linda.brown@mail.com</t>
  </si>
  <si>
    <t>INS882355</t>
  </si>
  <si>
    <t>789 Pine Rd</t>
  </si>
  <si>
    <t>jane.smith@mail.com</t>
  </si>
  <si>
    <t>INS956748</t>
  </si>
  <si>
    <t>robert.williams@mail.com</t>
  </si>
  <si>
    <t>INS997059</t>
  </si>
  <si>
    <t>Williams</t>
  </si>
  <si>
    <t>emily.williams@mail.com</t>
  </si>
  <si>
    <t>INS320984</t>
  </si>
  <si>
    <t>jane.wilson@mail.com</t>
  </si>
  <si>
    <t>INS348710</t>
  </si>
  <si>
    <t>david.smith@mail.com</t>
  </si>
  <si>
    <t>INS580761</t>
  </si>
  <si>
    <t>INS319963</t>
  </si>
  <si>
    <t>HealthIndia</t>
  </si>
  <si>
    <t>michael.wilson@mail.com</t>
  </si>
  <si>
    <t>INS764076</t>
  </si>
  <si>
    <t>david.wilson@mail.com</t>
  </si>
  <si>
    <t>INS897079</t>
  </si>
  <si>
    <t>alex.smith@mail.com</t>
  </si>
  <si>
    <t>INS653880</t>
  </si>
  <si>
    <t>INS544209</t>
  </si>
  <si>
    <t>alex.moore@mail.com</t>
  </si>
  <si>
    <t>INS335362</t>
  </si>
  <si>
    <t>robert.miller@mail.com</t>
  </si>
  <si>
    <t>INS542905</t>
  </si>
  <si>
    <t>emily.moore@mail.com</t>
  </si>
  <si>
    <t>INS250262</t>
  </si>
  <si>
    <t>INS630089</t>
  </si>
  <si>
    <t>INS679036</t>
  </si>
  <si>
    <t>linda.moore@mail.com</t>
  </si>
  <si>
    <t>INS467654</t>
  </si>
  <si>
    <t>john.taylor@mail.com</t>
  </si>
  <si>
    <t>INS598863</t>
  </si>
  <si>
    <t>John</t>
  </si>
  <si>
    <t>robert.wilson@mail.com</t>
  </si>
  <si>
    <t>INS833429</t>
  </si>
  <si>
    <t>sarah.brown@mail.com</t>
  </si>
  <si>
    <t>INS493002</t>
  </si>
  <si>
    <t>linda.johnson@mail.com</t>
  </si>
  <si>
    <t>INS730152</t>
  </si>
  <si>
    <t>Johnson</t>
  </si>
  <si>
    <t>john.brown@mail.com</t>
  </si>
  <si>
    <t>INS258823</t>
  </si>
  <si>
    <t>INS297392</t>
  </si>
  <si>
    <t>INS276089</t>
  </si>
  <si>
    <t>sarah.miller@mail.com</t>
  </si>
  <si>
    <t>INS855073</t>
  </si>
  <si>
    <t>INS635017</t>
  </si>
  <si>
    <t>jane.jones@mail.com</t>
  </si>
  <si>
    <t>INS182074</t>
  </si>
  <si>
    <t>INS156958</t>
  </si>
  <si>
    <t>sarah.johnson@mail.com</t>
  </si>
  <si>
    <t>INS922209</t>
  </si>
  <si>
    <t>P015</t>
  </si>
  <si>
    <t>alex.taylor@mail.com</t>
  </si>
  <si>
    <t>INS118070</t>
  </si>
  <si>
    <t>laura.johnson@mail.com</t>
  </si>
  <si>
    <t>INS373237</t>
  </si>
  <si>
    <t>laura.davis@mail.com</t>
  </si>
  <si>
    <t>INS104014</t>
  </si>
  <si>
    <t>emily.jones@mail.com</t>
  </si>
  <si>
    <t>INS172991</t>
  </si>
  <si>
    <t>INS866577</t>
  </si>
  <si>
    <t>INS136631</t>
  </si>
  <si>
    <t>david.davis@mail.com</t>
  </si>
  <si>
    <t>INS545101</t>
  </si>
  <si>
    <t>alex.johnson@mail.com</t>
  </si>
  <si>
    <t>INS465890</t>
  </si>
  <si>
    <t>linda.jones@mail.com</t>
  </si>
  <si>
    <t>INS613758</t>
  </si>
  <si>
    <t>P006</t>
  </si>
  <si>
    <t>INS788105</t>
  </si>
  <si>
    <t>michael.johnson@mail.com</t>
  </si>
  <si>
    <t>INS789944</t>
  </si>
  <si>
    <t>laura.jones@mail.com</t>
  </si>
  <si>
    <t>INS650929</t>
  </si>
  <si>
    <t>emily.smith@mail.com</t>
  </si>
  <si>
    <t>INS354079</t>
  </si>
  <si>
    <t>david.williams@mail.com</t>
  </si>
  <si>
    <t>INS840674</t>
  </si>
  <si>
    <t>insurance_number</t>
  </si>
  <si>
    <t>insurance_provider</t>
  </si>
  <si>
    <t>registration_date</t>
  </si>
  <si>
    <t>address</t>
  </si>
  <si>
    <t>contact_number</t>
  </si>
  <si>
    <t>date_of_birth</t>
  </si>
  <si>
    <t>gender</t>
  </si>
  <si>
    <t>Basic screening</t>
  </si>
  <si>
    <t>X-Ray</t>
  </si>
  <si>
    <t>Chemotherapy</t>
  </si>
  <si>
    <t>ECG</t>
  </si>
  <si>
    <t>Standard procedure</t>
  </si>
  <si>
    <t>Physiotherapy</t>
  </si>
  <si>
    <t>Advanced protocol</t>
  </si>
  <si>
    <t>MRI</t>
  </si>
  <si>
    <t>treatment_date</t>
  </si>
  <si>
    <t>cost</t>
  </si>
  <si>
    <t>description</t>
  </si>
  <si>
    <t>treatment_type</t>
  </si>
  <si>
    <t>Doctor Name</t>
  </si>
  <si>
    <t>Cost</t>
  </si>
  <si>
    <t>Full Name</t>
  </si>
  <si>
    <t>patient_name</t>
  </si>
  <si>
    <t>doctor_name</t>
  </si>
  <si>
    <t>treatment_ID</t>
  </si>
  <si>
    <t>age</t>
  </si>
  <si>
    <t>Row Labels</t>
  </si>
  <si>
    <t>Sum of Cost</t>
  </si>
  <si>
    <t>Column Labels</t>
  </si>
  <si>
    <t>Oct</t>
  </si>
  <si>
    <t>Nov</t>
  </si>
  <si>
    <t>Dec</t>
  </si>
  <si>
    <t>day_of_week</t>
  </si>
  <si>
    <t>Sun</t>
  </si>
  <si>
    <t>Mon</t>
  </si>
  <si>
    <t>Tue</t>
  </si>
  <si>
    <t>Wed</t>
  </si>
  <si>
    <t>Thu</t>
  </si>
  <si>
    <t>Fri</t>
  </si>
  <si>
    <t>Sat</t>
  </si>
  <si>
    <t>Count of appointment_id</t>
  </si>
  <si>
    <t>Total Appointments</t>
  </si>
  <si>
    <t>no_show_flag</t>
  </si>
  <si>
    <t>No Shows</t>
  </si>
  <si>
    <t>8am</t>
  </si>
  <si>
    <t>9am</t>
  </si>
  <si>
    <t>10am</t>
  </si>
  <si>
    <t>11am</t>
  </si>
  <si>
    <t>12pm</t>
  </si>
  <si>
    <t>1pm</t>
  </si>
  <si>
    <t>2pm</t>
  </si>
  <si>
    <t>3pm</t>
  </si>
  <si>
    <t>4pm</t>
  </si>
  <si>
    <t>5pm</t>
  </si>
  <si>
    <t>Total</t>
  </si>
  <si>
    <t>Daily No Show Rates</t>
  </si>
  <si>
    <t>Hourly No Show Rates</t>
  </si>
  <si>
    <t>No Show Rate Heatmap</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</si>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</sst>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h:mm\ AM/PM;@"/>
    <numFmt numFmtId="165" formatCode="mmm\-dd\-yyyy"/>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
      <patternFill patternType="solid">
        <fgColor theme="0"/>
        <bgColor theme="4" tint="0.79998168889431442"/>
      </patternFill>
    </fill>
    <fill>
      <patternFill patternType="solid">
        <fgColor theme="0"/>
        <bgColor theme="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4" fontId="0" fillId="0" borderId="0" xfId="0" applyNumberFormat="1"/>
    <xf numFmtId="164" fontId="0" fillId="0" borderId="0" xfId="0" applyNumberFormat="1"/>
    <xf numFmtId="165"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33" borderId="11" xfId="0" applyFill="1" applyBorder="1"/>
    <xf numFmtId="0" fontId="0" fillId="33" borderId="12" xfId="0" applyFill="1" applyBorder="1"/>
    <xf numFmtId="0" fontId="0" fillId="33" borderId="13" xfId="0" applyFill="1" applyBorder="1"/>
    <xf numFmtId="0" fontId="0" fillId="0" borderId="12" xfId="0" applyBorder="1"/>
    <xf numFmtId="0" fontId="0" fillId="0" borderId="13" xfId="0" applyBorder="1"/>
    <xf numFmtId="0" fontId="0" fillId="35" borderId="11" xfId="0" applyFill="1" applyBorder="1"/>
    <xf numFmtId="0" fontId="13" fillId="34" borderId="14" xfId="0" applyFont="1" applyFill="1" applyBorder="1"/>
    <xf numFmtId="0" fontId="13" fillId="34" borderId="10" xfId="0" applyFont="1" applyFill="1" applyBorder="1"/>
    <xf numFmtId="0" fontId="13" fillId="34" borderId="15" xfId="0" applyFont="1" applyFill="1" applyBorder="1"/>
    <xf numFmtId="0" fontId="0" fillId="35" borderId="14" xfId="0" applyFill="1" applyBorder="1"/>
    <xf numFmtId="0" fontId="0" fillId="0" borderId="10" xfId="0" applyBorder="1"/>
    <xf numFmtId="0" fontId="0" fillId="0" borderId="15" xfId="0" applyBorder="1"/>
    <xf numFmtId="0" fontId="0" fillId="33" borderId="14" xfId="0" applyFill="1" applyBorder="1"/>
    <xf numFmtId="0" fontId="0" fillId="33" borderId="10" xfId="0" applyFill="1" applyBorder="1"/>
    <xf numFmtId="0" fontId="0" fillId="33" borderId="15" xfId="0" applyFill="1" applyBorder="1"/>
    <xf numFmtId="0" fontId="13" fillId="36" borderId="10" xfId="0" applyFont="1" applyFill="1" applyBorder="1"/>
    <xf numFmtId="0" fontId="13" fillId="36" borderId="15" xfId="0" applyFont="1" applyFill="1" applyBorder="1"/>
    <xf numFmtId="0" fontId="18" fillId="36" borderId="14" xfId="0" applyFont="1" applyFill="1" applyBorder="1"/>
    <xf numFmtId="0" fontId="13" fillId="34" borderId="0" xfId="0" applyFont="1" applyFill="1"/>
    <xf numFmtId="0" fontId="0" fillId="0" borderId="14" xfId="0" applyBorder="1"/>
    <xf numFmtId="0" fontId="0" fillId="0" borderId="16" xfId="0" applyBorder="1"/>
    <xf numFmtId="0" fontId="16" fillId="0" borderId="0" xfId="0" applyFont="1"/>
    <xf numFmtId="0" fontId="10" fillId="6" borderId="5" xfId="10"/>
    <xf numFmtId="9" fontId="10" fillId="6" borderId="5" xfId="1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5">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65" formatCode="mmm\-dd\-yyyy"/>
    </dxf>
    <dxf>
      <numFmt numFmtId="165" formatCode="mmm\-dd\-yyyy"/>
    </dxf>
    <dxf>
      <numFmt numFmtId="4" formatCode="#,##0.00"/>
    </dxf>
    <dxf>
      <numFmt numFmtId="1" formatCode="0"/>
    </dxf>
    <dxf>
      <numFmt numFmtId="165" formatCode="mmm\-dd\-yyyy"/>
    </dxf>
    <dxf>
      <numFmt numFmtId="0" formatCode="General"/>
    </dxf>
    <dxf>
      <numFmt numFmtId="164" formatCode="[$-409]h:mm\ AM/PM;@"/>
    </dxf>
    <dxf>
      <numFmt numFmtId="0" formatCode="General"/>
    </dxf>
    <dxf>
      <numFmt numFmtId="165" formatCode="mmm\-dd\-yyyy"/>
    </dxf>
    <dxf>
      <numFmt numFmtId="13" formatCode="0%"/>
    </dxf>
    <dxf>
      <numFmt numFmtId="14" formatCode="0.00%"/>
    </dxf>
    <dxf>
      <font>
        <b/>
        <sz val="11"/>
        <color theme="1"/>
      </font>
      <fill>
        <patternFill>
          <bgColor rgb="FFFFFF99"/>
        </patternFill>
      </fill>
      <border diagonalUp="0" diagonalDown="0">
        <left style="thin">
          <color auto="1"/>
        </left>
        <right style="thin">
          <color auto="1"/>
        </right>
        <top style="thin">
          <color auto="1"/>
        </top>
        <bottom style="thin">
          <color auto="1"/>
        </bottom>
        <vertical/>
        <horizontal/>
      </border>
    </dxf>
    <dxf>
      <fill>
        <patternFill patternType="solid">
          <fgColor theme="0"/>
          <bgColor rgb="FFFFFF99"/>
        </patternFill>
      </fill>
      <border diagonalUp="0" diagonalDown="0">
        <left style="thin">
          <color auto="1"/>
        </left>
        <right style="thin">
          <color auto="1"/>
        </right>
        <top style="thin">
          <color auto="1"/>
        </top>
        <bottom style="thin">
          <color auto="1"/>
        </bottom>
        <vertical/>
        <horizontal/>
      </border>
    </dxf>
    <dxf>
      <font>
        <b/>
        <i val="0"/>
      </font>
      <fill>
        <patternFill>
          <bgColor rgb="FFFFFF99"/>
        </patternFill>
      </fill>
      <border>
        <left style="thin">
          <color auto="1"/>
        </left>
        <right style="thin">
          <color auto="1"/>
        </right>
        <top style="thin">
          <color auto="1"/>
        </top>
        <bottom style="thin">
          <color auto="1"/>
        </bottom>
      </border>
    </dxf>
    <dxf>
      <fill>
        <patternFill>
          <bgColor rgb="FFFFFF99"/>
        </patternFill>
      </fill>
      <border>
        <left style="thin">
          <color auto="1"/>
        </left>
        <right style="thin">
          <color auto="1"/>
        </right>
        <top style="thin">
          <color auto="1"/>
        </top>
        <bottom style="thin">
          <color auto="1"/>
        </bottom>
      </border>
    </dxf>
  </dxfs>
  <tableStyles count="2" defaultTableStyle="TableStyleMedium2" defaultPivotStyle="PivotStyleLight16">
    <tableStyle name="Light Yellow Theme" pivot="0" table="0" count="3" xr9:uid="{70693FAE-E5D5-4686-B9BD-58356FED59E0}">
      <tableStyleElement type="wholeTable" dxfId="214"/>
      <tableStyleElement type="headerRow" dxfId="213"/>
    </tableStyle>
    <tableStyle name="Timeline Style 1" pivot="0" table="0" count="8" xr9:uid="{4197D37A-80F3-47E3-8A6E-D368F3292F7B}">
      <tableStyleElement type="wholeTable" dxfId="212"/>
      <tableStyleElement type="headerRow" dxfId="211"/>
    </tableStyle>
  </tableStyles>
  <colors>
    <mruColors>
      <color rgb="FFFFCC66"/>
      <color rgb="FFFF7E1D"/>
      <color rgb="FFFFFFCC"/>
      <color rgb="FFFFFF66"/>
      <color rgb="FFFFFF99"/>
      <color rgb="FFFFCC99"/>
      <color rgb="FFFFFF00"/>
      <color rgb="FFCCFFCC"/>
      <color rgb="FFD3DAAE"/>
    </mruColors>
  </colors>
  <extLst>
    <ext xmlns:x14="http://schemas.microsoft.com/office/spreadsheetml/2009/9/main" uri="{46F421CA-312F-682f-3DD2-61675219B42D}">
      <x14:dxfs count="1">
        <dxf>
          <fill>
            <patternFill>
              <bgColor rgb="FFFFCC66"/>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Light Yellow Theme">
          <x14:slicerStyleElements>
            <x14:slicerStyleElement type="selectedItemWithData" dxfId="0"/>
          </x14:slicerStyleElements>
        </x14:slicerStyle>
      </x14:slicerStyles>
    </ext>
    <ext xmlns:x15="http://schemas.microsoft.com/office/spreadsheetml/2010/11/main" uri="{A0A4C193-F2C1-4fcb-8827-314CF55A85BB}">
      <x15:dxfs count="6">
        <dxf>
          <border>
            <left style="thin">
              <color auto="1"/>
            </left>
            <right style="thin">
              <color auto="1"/>
            </right>
            <top style="thin">
              <color auto="1"/>
            </top>
            <bottom style="thin">
              <color auto="1"/>
            </bottom>
          </border>
        </dxf>
        <dxf>
          <fill>
            <patternFill patternType="solid">
              <fgColor theme="0"/>
              <bgColor rgb="FFFFCC66"/>
            </patternFill>
          </fill>
          <border diagonalUp="0" diagonalDown="0">
            <left style="thin">
              <color auto="1"/>
            </left>
            <right style="thin">
              <color auto="1"/>
            </right>
            <top style="thin">
              <color auto="1"/>
            </top>
            <bottom style="thin">
              <color auto="1"/>
            </bottom>
            <vertical/>
            <horizontal/>
          </border>
        </dxf>
        <dxf>
          <font>
            <sz val="9"/>
            <color theme="1"/>
          </font>
        </dxf>
        <dxf>
          <font>
            <sz val="9"/>
            <color theme="1"/>
          </font>
        </dxf>
        <dxf>
          <font>
            <sz val="9"/>
            <color auto="1"/>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Project.xlsx]RevenueByTreatmentLine!PivotTable1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 Revenue</a:t>
            </a:r>
            <a:r>
              <a:rPr lang="en-US" sz="1600" b="1" baseline="0"/>
              <a:t> by Treatment Type</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7E1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7E1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7030A0"/>
          </a:solidFill>
          <a:ln>
            <a:solidFill>
              <a:srgbClr val="7030A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C000"/>
          </a:solidFill>
          <a:ln>
            <a:solidFill>
              <a:srgbClr val="FF7E1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00B050"/>
          </a:solidFill>
          <a:ln>
            <a:solidFill>
              <a:srgbClr val="00B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RevenueByTreatmentLine!$B$3:$B$4</c:f>
              <c:strCache>
                <c:ptCount val="1"/>
                <c:pt idx="0">
                  <c:v>Chemotherapy</c:v>
                </c:pt>
              </c:strCache>
            </c:strRef>
          </c:tx>
          <c:spPr>
            <a:solidFill>
              <a:srgbClr val="7030A0"/>
            </a:solidFill>
            <a:ln>
              <a:solidFill>
                <a:srgbClr val="7030A0"/>
              </a:solidFill>
            </a:ln>
            <a:effectLst/>
          </c:spPr>
          <c:invertIfNegative val="0"/>
          <c:cat>
            <c:strRef>
              <c:f>RevenueByTreatmentLine!$A$5:$A$7</c:f>
              <c:strCache>
                <c:ptCount val="3"/>
                <c:pt idx="0">
                  <c:v>Oct</c:v>
                </c:pt>
                <c:pt idx="1">
                  <c:v>Nov</c:v>
                </c:pt>
                <c:pt idx="2">
                  <c:v>Dec</c:v>
                </c:pt>
              </c:strCache>
            </c:strRef>
          </c:cat>
          <c:val>
            <c:numRef>
              <c:f>RevenueByTreatmentLine!$B$5:$B$7</c:f>
              <c:numCache>
                <c:formatCode>#,##0.00</c:formatCode>
                <c:ptCount val="3"/>
                <c:pt idx="1">
                  <c:v>4834.0200000000004</c:v>
                </c:pt>
                <c:pt idx="2">
                  <c:v>6372.7</c:v>
                </c:pt>
              </c:numCache>
            </c:numRef>
          </c:val>
          <c:extLst>
            <c:ext xmlns:c16="http://schemas.microsoft.com/office/drawing/2014/chart" uri="{C3380CC4-5D6E-409C-BE32-E72D297353CC}">
              <c16:uniqueId val="{00000000-2D61-4B93-BD39-8CA2926A0478}"/>
            </c:ext>
          </c:extLst>
        </c:ser>
        <c:ser>
          <c:idx val="1"/>
          <c:order val="1"/>
          <c:tx>
            <c:strRef>
              <c:f>RevenueByTreatmentLine!$C$3:$C$4</c:f>
              <c:strCache>
                <c:ptCount val="1"/>
                <c:pt idx="0">
                  <c:v>ECG</c:v>
                </c:pt>
              </c:strCache>
            </c:strRef>
          </c:tx>
          <c:spPr>
            <a:solidFill>
              <a:srgbClr val="FFC000"/>
            </a:solidFill>
            <a:ln>
              <a:solidFill>
                <a:srgbClr val="FF7E1D"/>
              </a:solidFill>
            </a:ln>
            <a:effectLst/>
          </c:spPr>
          <c:invertIfNegative val="0"/>
          <c:cat>
            <c:strRef>
              <c:f>RevenueByTreatmentLine!$A$5:$A$7</c:f>
              <c:strCache>
                <c:ptCount val="3"/>
                <c:pt idx="0">
                  <c:v>Oct</c:v>
                </c:pt>
                <c:pt idx="1">
                  <c:v>Nov</c:v>
                </c:pt>
                <c:pt idx="2">
                  <c:v>Dec</c:v>
                </c:pt>
              </c:strCache>
            </c:strRef>
          </c:cat>
          <c:val>
            <c:numRef>
              <c:f>RevenueByTreatmentLine!$C$5:$C$7</c:f>
              <c:numCache>
                <c:formatCode>#,##0.00</c:formatCode>
                <c:ptCount val="3"/>
                <c:pt idx="1">
                  <c:v>4672.3</c:v>
                </c:pt>
                <c:pt idx="2">
                  <c:v>1113.98</c:v>
                </c:pt>
              </c:numCache>
            </c:numRef>
          </c:val>
          <c:extLst>
            <c:ext xmlns:c16="http://schemas.microsoft.com/office/drawing/2014/chart" uri="{C3380CC4-5D6E-409C-BE32-E72D297353CC}">
              <c16:uniqueId val="{00000019-A034-4E5E-BCF8-7D268C0B1F5C}"/>
            </c:ext>
          </c:extLst>
        </c:ser>
        <c:ser>
          <c:idx val="2"/>
          <c:order val="2"/>
          <c:tx>
            <c:strRef>
              <c:f>RevenueByTreatmentLine!$D$3:$D$4</c:f>
              <c:strCache>
                <c:ptCount val="1"/>
                <c:pt idx="0">
                  <c:v>MRI</c:v>
                </c:pt>
              </c:strCache>
            </c:strRef>
          </c:tx>
          <c:spPr>
            <a:solidFill>
              <a:srgbClr val="00B050"/>
            </a:solidFill>
            <a:ln>
              <a:solidFill>
                <a:srgbClr val="00B050"/>
              </a:solidFill>
            </a:ln>
            <a:effectLst/>
          </c:spPr>
          <c:invertIfNegative val="0"/>
          <c:cat>
            <c:strRef>
              <c:f>RevenueByTreatmentLine!$A$5:$A$7</c:f>
              <c:strCache>
                <c:ptCount val="3"/>
                <c:pt idx="0">
                  <c:v>Oct</c:v>
                </c:pt>
                <c:pt idx="1">
                  <c:v>Nov</c:v>
                </c:pt>
                <c:pt idx="2">
                  <c:v>Dec</c:v>
                </c:pt>
              </c:strCache>
            </c:strRef>
          </c:cat>
          <c:val>
            <c:numRef>
              <c:f>RevenueByTreatmentLine!$D$5:$D$7</c:f>
              <c:numCache>
                <c:formatCode>#,##0.00</c:formatCode>
                <c:ptCount val="3"/>
                <c:pt idx="1">
                  <c:v>4716.3100000000004</c:v>
                </c:pt>
              </c:numCache>
            </c:numRef>
          </c:val>
          <c:extLst>
            <c:ext xmlns:c16="http://schemas.microsoft.com/office/drawing/2014/chart" uri="{C3380CC4-5D6E-409C-BE32-E72D297353CC}">
              <c16:uniqueId val="{0000001A-A034-4E5E-BCF8-7D268C0B1F5C}"/>
            </c:ext>
          </c:extLst>
        </c:ser>
        <c:ser>
          <c:idx val="3"/>
          <c:order val="3"/>
          <c:tx>
            <c:strRef>
              <c:f>RevenueByTreatmentLine!$E$3:$E$4</c:f>
              <c:strCache>
                <c:ptCount val="1"/>
                <c:pt idx="0">
                  <c:v>Physiotherapy</c:v>
                </c:pt>
              </c:strCache>
            </c:strRef>
          </c:tx>
          <c:spPr>
            <a:solidFill>
              <a:srgbClr val="00B0F0"/>
            </a:solidFill>
            <a:ln>
              <a:noFill/>
            </a:ln>
            <a:effectLst/>
          </c:spPr>
          <c:invertIfNegative val="0"/>
          <c:cat>
            <c:strRef>
              <c:f>RevenueByTreatmentLine!$A$5:$A$7</c:f>
              <c:strCache>
                <c:ptCount val="3"/>
                <c:pt idx="0">
                  <c:v>Oct</c:v>
                </c:pt>
                <c:pt idx="1">
                  <c:v>Nov</c:v>
                </c:pt>
                <c:pt idx="2">
                  <c:v>Dec</c:v>
                </c:pt>
              </c:strCache>
            </c:strRef>
          </c:cat>
          <c:val>
            <c:numRef>
              <c:f>RevenueByTreatmentLine!$E$5:$E$7</c:f>
              <c:numCache>
                <c:formatCode>#,##0.00</c:formatCode>
                <c:ptCount val="3"/>
                <c:pt idx="0">
                  <c:v>1736.63</c:v>
                </c:pt>
                <c:pt idx="2">
                  <c:v>2992.11</c:v>
                </c:pt>
              </c:numCache>
            </c:numRef>
          </c:val>
          <c:extLst>
            <c:ext xmlns:c16="http://schemas.microsoft.com/office/drawing/2014/chart" uri="{C3380CC4-5D6E-409C-BE32-E72D297353CC}">
              <c16:uniqueId val="{0000001D-A034-4E5E-BCF8-7D268C0B1F5C}"/>
            </c:ext>
          </c:extLst>
        </c:ser>
        <c:ser>
          <c:idx val="4"/>
          <c:order val="4"/>
          <c:tx>
            <c:strRef>
              <c:f>RevenueByTreatmentLine!$F$3:$F$4</c:f>
              <c:strCache>
                <c:ptCount val="1"/>
                <c:pt idx="0">
                  <c:v>X-Ray</c:v>
                </c:pt>
              </c:strCache>
            </c:strRef>
          </c:tx>
          <c:spPr>
            <a:solidFill>
              <a:srgbClr val="FF0000"/>
            </a:solidFill>
            <a:ln>
              <a:solidFill>
                <a:srgbClr val="FF0000"/>
              </a:solidFill>
            </a:ln>
            <a:effectLst/>
          </c:spPr>
          <c:invertIfNegative val="0"/>
          <c:cat>
            <c:strRef>
              <c:f>RevenueByTreatmentLine!$A$5:$A$7</c:f>
              <c:strCache>
                <c:ptCount val="3"/>
                <c:pt idx="0">
                  <c:v>Oct</c:v>
                </c:pt>
                <c:pt idx="1">
                  <c:v>Nov</c:v>
                </c:pt>
                <c:pt idx="2">
                  <c:v>Dec</c:v>
                </c:pt>
              </c:strCache>
            </c:strRef>
          </c:cat>
          <c:val>
            <c:numRef>
              <c:f>RevenueByTreatmentLine!$F$5:$F$7</c:f>
              <c:numCache>
                <c:formatCode>#,##0.00</c:formatCode>
                <c:ptCount val="3"/>
                <c:pt idx="0">
                  <c:v>1108.25</c:v>
                </c:pt>
                <c:pt idx="1">
                  <c:v>2120.61</c:v>
                </c:pt>
              </c:numCache>
            </c:numRef>
          </c:val>
          <c:extLst>
            <c:ext xmlns:c16="http://schemas.microsoft.com/office/drawing/2014/chart" uri="{C3380CC4-5D6E-409C-BE32-E72D297353CC}">
              <c16:uniqueId val="{0000001E-A034-4E5E-BCF8-7D268C0B1F5C}"/>
            </c:ext>
          </c:extLst>
        </c:ser>
        <c:dLbls>
          <c:showLegendKey val="0"/>
          <c:showVal val="0"/>
          <c:showCatName val="0"/>
          <c:showSerName val="0"/>
          <c:showPercent val="0"/>
          <c:showBubbleSize val="0"/>
        </c:dLbls>
        <c:gapWidth val="150"/>
        <c:overlap val="100"/>
        <c:axId val="1662809695"/>
        <c:axId val="1541710447"/>
      </c:barChart>
      <c:catAx>
        <c:axId val="1662809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710447"/>
        <c:crosses val="autoZero"/>
        <c:auto val="1"/>
        <c:lblAlgn val="ctr"/>
        <c:lblOffset val="100"/>
        <c:noMultiLvlLbl val="0"/>
      </c:catAx>
      <c:valAx>
        <c:axId val="1541710447"/>
        <c:scaling>
          <c:orientation val="minMax"/>
        </c:scaling>
        <c:delete val="0"/>
        <c:axPos val="l"/>
        <c:majorGridlines>
          <c:spPr>
            <a:ln w="12700" cap="flat" cmpd="sng" algn="ctr">
              <a:solidFill>
                <a:schemeClr val="accent3"/>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809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rgbClr val="FFFFCC"/>
        </a:gs>
        <a:gs pos="50000">
          <a:srgbClr val="FFFF99"/>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Project.xlsx]RevenueByTreatmentBar!PivotTable1</c:name>
    <c:fmtId val="2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600" b="1"/>
              <a:t>Total Revenue by Hospital Branch and Treatment Type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RevenueByTreatmentBar!$B$3:$B$4</c:f>
              <c:strCache>
                <c:ptCount val="1"/>
                <c:pt idx="0">
                  <c:v>Chemotherapy</c:v>
                </c:pt>
              </c:strCache>
            </c:strRef>
          </c:tx>
          <c:spPr>
            <a:solidFill>
              <a:srgbClr val="7030A0"/>
            </a:solidFill>
            <a:ln>
              <a:noFill/>
            </a:ln>
            <a:effectLst/>
          </c:spPr>
          <c:invertIfNegative val="0"/>
          <c:cat>
            <c:strRef>
              <c:f>RevenueByTreatmentBar!$A$5</c:f>
              <c:strCache>
                <c:ptCount val="1"/>
                <c:pt idx="0">
                  <c:v>Eastside Clinic</c:v>
                </c:pt>
              </c:strCache>
            </c:strRef>
          </c:cat>
          <c:val>
            <c:numRef>
              <c:f>RevenueByTreatmentBar!$B$5</c:f>
              <c:numCache>
                <c:formatCode>#,##0.00</c:formatCode>
                <c:ptCount val="1"/>
                <c:pt idx="0">
                  <c:v>11206.720000000001</c:v>
                </c:pt>
              </c:numCache>
            </c:numRef>
          </c:val>
          <c:extLst>
            <c:ext xmlns:c16="http://schemas.microsoft.com/office/drawing/2014/chart" uri="{C3380CC4-5D6E-409C-BE32-E72D297353CC}">
              <c16:uniqueId val="{00000000-370F-4A91-9BAE-CBFB603C45C7}"/>
            </c:ext>
          </c:extLst>
        </c:ser>
        <c:ser>
          <c:idx val="1"/>
          <c:order val="1"/>
          <c:tx>
            <c:strRef>
              <c:f>RevenueByTreatmentBar!$C$3:$C$4</c:f>
              <c:strCache>
                <c:ptCount val="1"/>
                <c:pt idx="0">
                  <c:v>ECG</c:v>
                </c:pt>
              </c:strCache>
            </c:strRef>
          </c:tx>
          <c:spPr>
            <a:solidFill>
              <a:srgbClr val="FFC000"/>
            </a:solidFill>
            <a:ln>
              <a:noFill/>
            </a:ln>
            <a:effectLst/>
          </c:spPr>
          <c:invertIfNegative val="0"/>
          <c:cat>
            <c:strRef>
              <c:f>RevenueByTreatmentBar!$A$5</c:f>
              <c:strCache>
                <c:ptCount val="1"/>
                <c:pt idx="0">
                  <c:v>Eastside Clinic</c:v>
                </c:pt>
              </c:strCache>
            </c:strRef>
          </c:cat>
          <c:val>
            <c:numRef>
              <c:f>RevenueByTreatmentBar!$C$5</c:f>
              <c:numCache>
                <c:formatCode>#,##0.00</c:formatCode>
                <c:ptCount val="1"/>
                <c:pt idx="0">
                  <c:v>5786.2800000000007</c:v>
                </c:pt>
              </c:numCache>
            </c:numRef>
          </c:val>
          <c:extLst>
            <c:ext xmlns:c16="http://schemas.microsoft.com/office/drawing/2014/chart" uri="{C3380CC4-5D6E-409C-BE32-E72D297353CC}">
              <c16:uniqueId val="{00000019-FE44-4D57-B1EE-2B5266BE2953}"/>
            </c:ext>
          </c:extLst>
        </c:ser>
        <c:ser>
          <c:idx val="2"/>
          <c:order val="2"/>
          <c:tx>
            <c:strRef>
              <c:f>RevenueByTreatmentBar!$D$3:$D$4</c:f>
              <c:strCache>
                <c:ptCount val="1"/>
                <c:pt idx="0">
                  <c:v>MRI</c:v>
                </c:pt>
              </c:strCache>
            </c:strRef>
          </c:tx>
          <c:spPr>
            <a:solidFill>
              <a:srgbClr val="00B050"/>
            </a:solidFill>
            <a:ln>
              <a:noFill/>
            </a:ln>
            <a:effectLst/>
          </c:spPr>
          <c:invertIfNegative val="0"/>
          <c:cat>
            <c:strRef>
              <c:f>RevenueByTreatmentBar!$A$5</c:f>
              <c:strCache>
                <c:ptCount val="1"/>
                <c:pt idx="0">
                  <c:v>Eastside Clinic</c:v>
                </c:pt>
              </c:strCache>
            </c:strRef>
          </c:cat>
          <c:val>
            <c:numRef>
              <c:f>RevenueByTreatmentBar!$D$5</c:f>
              <c:numCache>
                <c:formatCode>#,##0.00</c:formatCode>
                <c:ptCount val="1"/>
                <c:pt idx="0">
                  <c:v>4716.3100000000004</c:v>
                </c:pt>
              </c:numCache>
            </c:numRef>
          </c:val>
          <c:extLst>
            <c:ext xmlns:c16="http://schemas.microsoft.com/office/drawing/2014/chart" uri="{C3380CC4-5D6E-409C-BE32-E72D297353CC}">
              <c16:uniqueId val="{0000001A-FE44-4D57-B1EE-2B5266BE2953}"/>
            </c:ext>
          </c:extLst>
        </c:ser>
        <c:ser>
          <c:idx val="3"/>
          <c:order val="3"/>
          <c:tx>
            <c:strRef>
              <c:f>RevenueByTreatmentBar!$E$3:$E$4</c:f>
              <c:strCache>
                <c:ptCount val="1"/>
                <c:pt idx="0">
                  <c:v>Physiotherapy</c:v>
                </c:pt>
              </c:strCache>
            </c:strRef>
          </c:tx>
          <c:spPr>
            <a:solidFill>
              <a:srgbClr val="00B0F0"/>
            </a:solidFill>
            <a:ln>
              <a:noFill/>
            </a:ln>
            <a:effectLst/>
          </c:spPr>
          <c:invertIfNegative val="0"/>
          <c:cat>
            <c:strRef>
              <c:f>RevenueByTreatmentBar!$A$5</c:f>
              <c:strCache>
                <c:ptCount val="1"/>
                <c:pt idx="0">
                  <c:v>Eastside Clinic</c:v>
                </c:pt>
              </c:strCache>
            </c:strRef>
          </c:cat>
          <c:val>
            <c:numRef>
              <c:f>RevenueByTreatmentBar!$E$5</c:f>
              <c:numCache>
                <c:formatCode>#,##0.00</c:formatCode>
                <c:ptCount val="1"/>
                <c:pt idx="0">
                  <c:v>4728.74</c:v>
                </c:pt>
              </c:numCache>
            </c:numRef>
          </c:val>
          <c:extLst>
            <c:ext xmlns:c16="http://schemas.microsoft.com/office/drawing/2014/chart" uri="{C3380CC4-5D6E-409C-BE32-E72D297353CC}">
              <c16:uniqueId val="{0000001D-FE44-4D57-B1EE-2B5266BE2953}"/>
            </c:ext>
          </c:extLst>
        </c:ser>
        <c:ser>
          <c:idx val="4"/>
          <c:order val="4"/>
          <c:tx>
            <c:strRef>
              <c:f>RevenueByTreatmentBar!$F$3:$F$4</c:f>
              <c:strCache>
                <c:ptCount val="1"/>
                <c:pt idx="0">
                  <c:v>X-Ray</c:v>
                </c:pt>
              </c:strCache>
            </c:strRef>
          </c:tx>
          <c:spPr>
            <a:solidFill>
              <a:srgbClr val="FF0000"/>
            </a:solidFill>
            <a:ln>
              <a:noFill/>
            </a:ln>
            <a:effectLst/>
          </c:spPr>
          <c:invertIfNegative val="0"/>
          <c:cat>
            <c:strRef>
              <c:f>RevenueByTreatmentBar!$A$5</c:f>
              <c:strCache>
                <c:ptCount val="1"/>
                <c:pt idx="0">
                  <c:v>Eastside Clinic</c:v>
                </c:pt>
              </c:strCache>
            </c:strRef>
          </c:cat>
          <c:val>
            <c:numRef>
              <c:f>RevenueByTreatmentBar!$F$5</c:f>
              <c:numCache>
                <c:formatCode>#,##0.00</c:formatCode>
                <c:ptCount val="1"/>
                <c:pt idx="0">
                  <c:v>3228.86</c:v>
                </c:pt>
              </c:numCache>
            </c:numRef>
          </c:val>
          <c:extLst>
            <c:ext xmlns:c16="http://schemas.microsoft.com/office/drawing/2014/chart" uri="{C3380CC4-5D6E-409C-BE32-E72D297353CC}">
              <c16:uniqueId val="{0000001E-FE44-4D57-B1EE-2B5266BE2953}"/>
            </c:ext>
          </c:extLst>
        </c:ser>
        <c:dLbls>
          <c:showLegendKey val="0"/>
          <c:showVal val="0"/>
          <c:showCatName val="0"/>
          <c:showSerName val="0"/>
          <c:showPercent val="0"/>
          <c:showBubbleSize val="0"/>
        </c:dLbls>
        <c:gapWidth val="219"/>
        <c:axId val="1029426495"/>
        <c:axId val="1029426975"/>
      </c:barChart>
      <c:catAx>
        <c:axId val="10294264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Hospital Branch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426975"/>
        <c:crosses val="autoZero"/>
        <c:auto val="1"/>
        <c:lblAlgn val="ctr"/>
        <c:lblOffset val="100"/>
        <c:noMultiLvlLbl val="0"/>
      </c:catAx>
      <c:valAx>
        <c:axId val="1029426975"/>
        <c:scaling>
          <c:orientation val="minMax"/>
          <c:max val="60000"/>
        </c:scaling>
        <c:delete val="0"/>
        <c:axPos val="b"/>
        <c:majorGridlines>
          <c:spPr>
            <a:ln w="12700" cap="flat" cmpd="sng" algn="ctr">
              <a:solidFill>
                <a:schemeClr val="accent1"/>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 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426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rgbClr val="FFFFCC"/>
        </a:gs>
        <a:gs pos="50000">
          <a:srgbClr val="FFFF99"/>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600"/>
              <a:t>Daily No Show Rates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NoShowRate!$Q$4</c:f>
              <c:strCache>
                <c:ptCount val="1"/>
                <c:pt idx="0">
                  <c:v>Daily No Show Rates</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NoShowRate!$P$5:$P$11</c:f>
              <c:strCache>
                <c:ptCount val="7"/>
                <c:pt idx="0">
                  <c:v>Sun</c:v>
                </c:pt>
                <c:pt idx="1">
                  <c:v>Mon</c:v>
                </c:pt>
                <c:pt idx="2">
                  <c:v>Tue</c:v>
                </c:pt>
                <c:pt idx="3">
                  <c:v>Wed</c:v>
                </c:pt>
                <c:pt idx="4">
                  <c:v>Thu</c:v>
                </c:pt>
                <c:pt idx="5">
                  <c:v>Fri</c:v>
                </c:pt>
                <c:pt idx="6">
                  <c:v>Sat</c:v>
                </c:pt>
              </c:strCache>
            </c:strRef>
          </c:cat>
          <c:val>
            <c:numRef>
              <c:f>NoShowRate!$Q$5:$Q$11</c:f>
              <c:numCache>
                <c:formatCode>0%</c:formatCode>
                <c:ptCount val="7"/>
                <c:pt idx="0">
                  <c:v>0.42307692307692313</c:v>
                </c:pt>
                <c:pt idx="1">
                  <c:v>0.23076923076923078</c:v>
                </c:pt>
                <c:pt idx="2">
                  <c:v>0.1891891891891892</c:v>
                </c:pt>
                <c:pt idx="3">
                  <c:v>0.35135135135135137</c:v>
                </c:pt>
                <c:pt idx="4">
                  <c:v>0.21428571428571425</c:v>
                </c:pt>
                <c:pt idx="5">
                  <c:v>0.17391304347826086</c:v>
                </c:pt>
                <c:pt idx="6">
                  <c:v>0.21739130434782608</c:v>
                </c:pt>
              </c:numCache>
            </c:numRef>
          </c:val>
          <c:extLst>
            <c:ext xmlns:c16="http://schemas.microsoft.com/office/drawing/2014/chart" uri="{C3380CC4-5D6E-409C-BE32-E72D297353CC}">
              <c16:uniqueId val="{00000000-4F6E-4289-91F2-DBB1CC359481}"/>
            </c:ext>
          </c:extLst>
        </c:ser>
        <c:dLbls>
          <c:dLblPos val="outEnd"/>
          <c:showLegendKey val="0"/>
          <c:showVal val="1"/>
          <c:showCatName val="0"/>
          <c:showSerName val="0"/>
          <c:showPercent val="0"/>
          <c:showBubbleSize val="0"/>
        </c:dLbls>
        <c:gapWidth val="219"/>
        <c:overlap val="-27"/>
        <c:axId val="1096137631"/>
        <c:axId val="1096126111"/>
      </c:barChart>
      <c:catAx>
        <c:axId val="109613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126111"/>
        <c:crosses val="autoZero"/>
        <c:auto val="1"/>
        <c:lblAlgn val="ctr"/>
        <c:lblOffset val="100"/>
        <c:noMultiLvlLbl val="0"/>
      </c:catAx>
      <c:valAx>
        <c:axId val="1096126111"/>
        <c:scaling>
          <c:orientation val="minMax"/>
        </c:scaling>
        <c:delete val="0"/>
        <c:axPos val="l"/>
        <c:majorGridlines>
          <c:spPr>
            <a:ln w="3175" cap="flat" cmpd="sng" algn="ctr">
              <a:solidFill>
                <a:schemeClr val="tx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13763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rgbClr val="FFFFCC"/>
        </a:gs>
        <a:gs pos="50000">
          <a:srgbClr val="FFFF99"/>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Project.xlsx]NoShowRate!PivotTable1</c:name>
    <c:fmtId val="37"/>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solidFill>
                  <a:schemeClr val="tx1"/>
                </a:solidFill>
              </a:rPr>
              <a:t>Appointment Status Breakdown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solidFill>
              <a:srgbClr val="E8E8E8"/>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rgbClr val="FFC000"/>
          </a:solidFill>
          <a:ln>
            <a:noFill/>
          </a:ln>
          <a:effectLst>
            <a:outerShdw blurRad="57150" dist="19050" dir="5400000" algn="ctr" rotWithShape="0">
              <a:srgbClr val="000000">
                <a:alpha val="63000"/>
              </a:srgbClr>
            </a:outerShdw>
          </a:effectLst>
        </c:spPr>
      </c:pivotFmt>
      <c:pivotFmt>
        <c:idx val="18"/>
        <c:spPr>
          <a:solidFill>
            <a:srgbClr val="00B050"/>
          </a:solidFill>
          <a:ln>
            <a:noFill/>
          </a:ln>
          <a:effectLst>
            <a:outerShdw blurRad="57150" dist="19050" dir="5400000" algn="ctr" rotWithShape="0">
              <a:srgbClr val="000000">
                <a:alpha val="63000"/>
              </a:srgbClr>
            </a:outerShdw>
          </a:effectLst>
        </c:spPr>
      </c:pivotFmt>
      <c:pivotFmt>
        <c:idx val="19"/>
        <c:spPr>
          <a:solidFill>
            <a:srgbClr val="FF0000"/>
          </a:solidFill>
          <a:ln>
            <a:noFill/>
          </a:ln>
          <a:effectLst>
            <a:outerShdw blurRad="57150" dist="19050" dir="5400000" algn="ctr" rotWithShape="0">
              <a:srgbClr val="000000">
                <a:alpha val="63000"/>
              </a:srgbClr>
            </a:outerShdw>
          </a:effectLst>
        </c:spPr>
      </c:pivotFmt>
      <c:pivotFmt>
        <c:idx val="20"/>
        <c:spPr>
          <a:solidFill>
            <a:srgbClr val="0070C0"/>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NoShowRate!$B$3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D7E-45AB-81BD-4FA37DB74D54}"/>
              </c:ext>
            </c:extLst>
          </c:dPt>
          <c:dPt>
            <c:idx val="1"/>
            <c:invertIfNegative val="0"/>
            <c:bubble3D val="0"/>
            <c:spPr>
              <a:solidFill>
                <a:srgbClr val="0070C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D7E-45AB-81BD-4FA37DB74D54}"/>
              </c:ext>
            </c:extLst>
          </c:dPt>
          <c:dPt>
            <c:idx val="2"/>
            <c:invertIfNegative val="0"/>
            <c:bubble3D val="0"/>
            <c:extLst>
              <c:ext xmlns:c16="http://schemas.microsoft.com/office/drawing/2014/chart" uri="{C3380CC4-5D6E-409C-BE32-E72D297353CC}">
                <c16:uniqueId val="{00000005-DD7E-45AB-81BD-4FA37DB74D54}"/>
              </c:ext>
            </c:extLst>
          </c:dPt>
          <c:dPt>
            <c:idx val="3"/>
            <c:invertIfNegative val="0"/>
            <c:bubble3D val="0"/>
            <c:extLst>
              <c:ext xmlns:c16="http://schemas.microsoft.com/office/drawing/2014/chart" uri="{C3380CC4-5D6E-409C-BE32-E72D297353CC}">
                <c16:uniqueId val="{00000007-DD7E-45AB-81BD-4FA37DB74D54}"/>
              </c:ext>
            </c:extLst>
          </c:dPt>
          <c:dLbls>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NoShowRate!$A$4:$A$5</c:f>
              <c:strCache>
                <c:ptCount val="2"/>
                <c:pt idx="0">
                  <c:v>Completed</c:v>
                </c:pt>
                <c:pt idx="1">
                  <c:v>Scheduled</c:v>
                </c:pt>
              </c:strCache>
            </c:strRef>
          </c:cat>
          <c:val>
            <c:numRef>
              <c:f>NoShowRate!$B$4:$B$5</c:f>
              <c:numCache>
                <c:formatCode>0%</c:formatCode>
                <c:ptCount val="2"/>
                <c:pt idx="0">
                  <c:v>0.4</c:v>
                </c:pt>
                <c:pt idx="1">
                  <c:v>0.6</c:v>
                </c:pt>
              </c:numCache>
            </c:numRef>
          </c:val>
          <c:extLst>
            <c:ext xmlns:c16="http://schemas.microsoft.com/office/drawing/2014/chart" uri="{C3380CC4-5D6E-409C-BE32-E72D297353CC}">
              <c16:uniqueId val="{00000008-DD7E-45AB-81BD-4FA37DB74D54}"/>
            </c:ext>
          </c:extLst>
        </c:ser>
        <c:dLbls>
          <c:dLblPos val="inEnd"/>
          <c:showLegendKey val="0"/>
          <c:showVal val="1"/>
          <c:showCatName val="0"/>
          <c:showSerName val="0"/>
          <c:showPercent val="0"/>
          <c:showBubbleSize val="0"/>
        </c:dLbls>
        <c:gapWidth val="100"/>
        <c:axId val="1077943087"/>
        <c:axId val="1077940687"/>
      </c:barChart>
      <c:valAx>
        <c:axId val="107794068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943087"/>
        <c:crossBetween val="between"/>
      </c:valAx>
      <c:catAx>
        <c:axId val="1077943087"/>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940687"/>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rgbClr val="FFFFCC"/>
        </a:gs>
        <a:gs pos="50000">
          <a:srgbClr val="FFFF99"/>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Project.xlsx]RevenueByTreatmentLine!PivotTable1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Revenue</a:t>
            </a:r>
            <a:r>
              <a:rPr lang="en-US" b="1" baseline="0"/>
              <a:t> by Treatment Type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7E1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RevenueByTreatmentLine!$B$3:$B$4</c:f>
              <c:strCache>
                <c:ptCount val="1"/>
                <c:pt idx="0">
                  <c:v>Chemotherapy</c:v>
                </c:pt>
              </c:strCache>
            </c:strRef>
          </c:tx>
          <c:spPr>
            <a:ln w="28575" cap="rnd">
              <a:solidFill>
                <a:srgbClr val="7030A0"/>
              </a:solidFill>
              <a:round/>
            </a:ln>
            <a:effectLst/>
          </c:spPr>
          <c:marker>
            <c:symbol val="none"/>
          </c:marker>
          <c:cat>
            <c:strRef>
              <c:f>RevenueByTreatmentLine!$A$5:$A$7</c:f>
              <c:strCache>
                <c:ptCount val="3"/>
                <c:pt idx="0">
                  <c:v>Oct</c:v>
                </c:pt>
                <c:pt idx="1">
                  <c:v>Nov</c:v>
                </c:pt>
                <c:pt idx="2">
                  <c:v>Dec</c:v>
                </c:pt>
              </c:strCache>
            </c:strRef>
          </c:cat>
          <c:val>
            <c:numRef>
              <c:f>RevenueByTreatmentLine!$B$5:$B$7</c:f>
              <c:numCache>
                <c:formatCode>#,##0.00</c:formatCode>
                <c:ptCount val="3"/>
                <c:pt idx="1">
                  <c:v>4834.0200000000004</c:v>
                </c:pt>
                <c:pt idx="2">
                  <c:v>6372.7</c:v>
                </c:pt>
              </c:numCache>
            </c:numRef>
          </c:val>
          <c:smooth val="0"/>
          <c:extLst>
            <c:ext xmlns:c16="http://schemas.microsoft.com/office/drawing/2014/chart" uri="{C3380CC4-5D6E-409C-BE32-E72D297353CC}">
              <c16:uniqueId val="{00000000-AE0D-4A4E-962D-7D044658AE09}"/>
            </c:ext>
          </c:extLst>
        </c:ser>
        <c:ser>
          <c:idx val="1"/>
          <c:order val="1"/>
          <c:tx>
            <c:strRef>
              <c:f>RevenueByTreatmentLine!$C$3:$C$4</c:f>
              <c:strCache>
                <c:ptCount val="1"/>
                <c:pt idx="0">
                  <c:v>ECG</c:v>
                </c:pt>
              </c:strCache>
            </c:strRef>
          </c:tx>
          <c:spPr>
            <a:ln w="28575" cap="rnd">
              <a:solidFill>
                <a:srgbClr val="FF7E1D"/>
              </a:solidFill>
              <a:round/>
            </a:ln>
            <a:effectLst/>
          </c:spPr>
          <c:marker>
            <c:symbol val="none"/>
          </c:marker>
          <c:cat>
            <c:strRef>
              <c:f>RevenueByTreatmentLine!$A$5:$A$7</c:f>
              <c:strCache>
                <c:ptCount val="3"/>
                <c:pt idx="0">
                  <c:v>Oct</c:v>
                </c:pt>
                <c:pt idx="1">
                  <c:v>Nov</c:v>
                </c:pt>
                <c:pt idx="2">
                  <c:v>Dec</c:v>
                </c:pt>
              </c:strCache>
            </c:strRef>
          </c:cat>
          <c:val>
            <c:numRef>
              <c:f>RevenueByTreatmentLine!$C$5:$C$7</c:f>
              <c:numCache>
                <c:formatCode>#,##0.00</c:formatCode>
                <c:ptCount val="3"/>
                <c:pt idx="1">
                  <c:v>4672.3</c:v>
                </c:pt>
                <c:pt idx="2">
                  <c:v>1113.98</c:v>
                </c:pt>
              </c:numCache>
            </c:numRef>
          </c:val>
          <c:smooth val="0"/>
          <c:extLst>
            <c:ext xmlns:c16="http://schemas.microsoft.com/office/drawing/2014/chart" uri="{C3380CC4-5D6E-409C-BE32-E72D297353CC}">
              <c16:uniqueId val="{00000018-18A5-4BBB-8D84-F67C1201BBD1}"/>
            </c:ext>
          </c:extLst>
        </c:ser>
        <c:ser>
          <c:idx val="2"/>
          <c:order val="2"/>
          <c:tx>
            <c:strRef>
              <c:f>RevenueByTreatmentLine!$D$3:$D$4</c:f>
              <c:strCache>
                <c:ptCount val="1"/>
                <c:pt idx="0">
                  <c:v>MRI</c:v>
                </c:pt>
              </c:strCache>
            </c:strRef>
          </c:tx>
          <c:spPr>
            <a:ln w="28575" cap="rnd">
              <a:solidFill>
                <a:srgbClr val="00B050"/>
              </a:solidFill>
              <a:round/>
            </a:ln>
            <a:effectLst/>
          </c:spPr>
          <c:marker>
            <c:symbol val="none"/>
          </c:marker>
          <c:cat>
            <c:strRef>
              <c:f>RevenueByTreatmentLine!$A$5:$A$7</c:f>
              <c:strCache>
                <c:ptCount val="3"/>
                <c:pt idx="0">
                  <c:v>Oct</c:v>
                </c:pt>
                <c:pt idx="1">
                  <c:v>Nov</c:v>
                </c:pt>
                <c:pt idx="2">
                  <c:v>Dec</c:v>
                </c:pt>
              </c:strCache>
            </c:strRef>
          </c:cat>
          <c:val>
            <c:numRef>
              <c:f>RevenueByTreatmentLine!$D$5:$D$7</c:f>
              <c:numCache>
                <c:formatCode>#,##0.00</c:formatCode>
                <c:ptCount val="3"/>
                <c:pt idx="1">
                  <c:v>4716.3100000000004</c:v>
                </c:pt>
              </c:numCache>
            </c:numRef>
          </c:val>
          <c:smooth val="0"/>
          <c:extLst>
            <c:ext xmlns:c16="http://schemas.microsoft.com/office/drawing/2014/chart" uri="{C3380CC4-5D6E-409C-BE32-E72D297353CC}">
              <c16:uniqueId val="{00000019-18A5-4BBB-8D84-F67C1201BBD1}"/>
            </c:ext>
          </c:extLst>
        </c:ser>
        <c:ser>
          <c:idx val="3"/>
          <c:order val="3"/>
          <c:tx>
            <c:strRef>
              <c:f>RevenueByTreatmentLine!$E$3:$E$4</c:f>
              <c:strCache>
                <c:ptCount val="1"/>
                <c:pt idx="0">
                  <c:v>Physiotherapy</c:v>
                </c:pt>
              </c:strCache>
            </c:strRef>
          </c:tx>
          <c:spPr>
            <a:ln w="28575" cap="rnd">
              <a:solidFill>
                <a:schemeClr val="accent4"/>
              </a:solidFill>
              <a:round/>
            </a:ln>
            <a:effectLst/>
          </c:spPr>
          <c:marker>
            <c:symbol val="none"/>
          </c:marker>
          <c:cat>
            <c:strRef>
              <c:f>RevenueByTreatmentLine!$A$5:$A$7</c:f>
              <c:strCache>
                <c:ptCount val="3"/>
                <c:pt idx="0">
                  <c:v>Oct</c:v>
                </c:pt>
                <c:pt idx="1">
                  <c:v>Nov</c:v>
                </c:pt>
                <c:pt idx="2">
                  <c:v>Dec</c:v>
                </c:pt>
              </c:strCache>
            </c:strRef>
          </c:cat>
          <c:val>
            <c:numRef>
              <c:f>RevenueByTreatmentLine!$E$5:$E$7</c:f>
              <c:numCache>
                <c:formatCode>#,##0.00</c:formatCode>
                <c:ptCount val="3"/>
                <c:pt idx="0">
                  <c:v>1736.63</c:v>
                </c:pt>
                <c:pt idx="2">
                  <c:v>2992.11</c:v>
                </c:pt>
              </c:numCache>
            </c:numRef>
          </c:val>
          <c:smooth val="0"/>
          <c:extLst>
            <c:ext xmlns:c16="http://schemas.microsoft.com/office/drawing/2014/chart" uri="{C3380CC4-5D6E-409C-BE32-E72D297353CC}">
              <c16:uniqueId val="{0000001C-18A5-4BBB-8D84-F67C1201BBD1}"/>
            </c:ext>
          </c:extLst>
        </c:ser>
        <c:ser>
          <c:idx val="4"/>
          <c:order val="4"/>
          <c:tx>
            <c:strRef>
              <c:f>RevenueByTreatmentLine!$F$3:$F$4</c:f>
              <c:strCache>
                <c:ptCount val="1"/>
                <c:pt idx="0">
                  <c:v>X-Ray</c:v>
                </c:pt>
              </c:strCache>
            </c:strRef>
          </c:tx>
          <c:spPr>
            <a:ln w="28575" cap="rnd">
              <a:solidFill>
                <a:srgbClr val="FF0000"/>
              </a:solidFill>
              <a:round/>
            </a:ln>
            <a:effectLst/>
          </c:spPr>
          <c:marker>
            <c:symbol val="none"/>
          </c:marker>
          <c:cat>
            <c:strRef>
              <c:f>RevenueByTreatmentLine!$A$5:$A$7</c:f>
              <c:strCache>
                <c:ptCount val="3"/>
                <c:pt idx="0">
                  <c:v>Oct</c:v>
                </c:pt>
                <c:pt idx="1">
                  <c:v>Nov</c:v>
                </c:pt>
                <c:pt idx="2">
                  <c:v>Dec</c:v>
                </c:pt>
              </c:strCache>
            </c:strRef>
          </c:cat>
          <c:val>
            <c:numRef>
              <c:f>RevenueByTreatmentLine!$F$5:$F$7</c:f>
              <c:numCache>
                <c:formatCode>#,##0.00</c:formatCode>
                <c:ptCount val="3"/>
                <c:pt idx="0">
                  <c:v>1108.25</c:v>
                </c:pt>
                <c:pt idx="1">
                  <c:v>2120.61</c:v>
                </c:pt>
              </c:numCache>
            </c:numRef>
          </c:val>
          <c:smooth val="0"/>
          <c:extLst>
            <c:ext xmlns:c16="http://schemas.microsoft.com/office/drawing/2014/chart" uri="{C3380CC4-5D6E-409C-BE32-E72D297353CC}">
              <c16:uniqueId val="{0000001D-18A5-4BBB-8D84-F67C1201BBD1}"/>
            </c:ext>
          </c:extLst>
        </c:ser>
        <c:dLbls>
          <c:showLegendKey val="0"/>
          <c:showVal val="0"/>
          <c:showCatName val="0"/>
          <c:showSerName val="0"/>
          <c:showPercent val="0"/>
          <c:showBubbleSize val="0"/>
        </c:dLbls>
        <c:smooth val="0"/>
        <c:axId val="1662809695"/>
        <c:axId val="1541710447"/>
      </c:lineChart>
      <c:catAx>
        <c:axId val="1662809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710447"/>
        <c:crosses val="autoZero"/>
        <c:auto val="1"/>
        <c:lblAlgn val="ctr"/>
        <c:lblOffset val="100"/>
        <c:noMultiLvlLbl val="0"/>
      </c:catAx>
      <c:valAx>
        <c:axId val="1541710447"/>
        <c:scaling>
          <c:orientation val="minMax"/>
        </c:scaling>
        <c:delete val="0"/>
        <c:axPos val="l"/>
        <c:majorGridlines>
          <c:spPr>
            <a:ln w="12700" cap="flat" cmpd="sng" algn="ctr">
              <a:solidFill>
                <a:schemeClr val="accent3"/>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809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FFFC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Project.xlsx]RevenueByTreatmentBar!PivotTable1</c:name>
    <c:fmtId val="1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Revenue by Hospital Branch and Treatment Type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RevenueByTreatmentBar!$B$3:$B$4</c:f>
              <c:strCache>
                <c:ptCount val="1"/>
                <c:pt idx="0">
                  <c:v>Chemotherapy</c:v>
                </c:pt>
              </c:strCache>
            </c:strRef>
          </c:tx>
          <c:spPr>
            <a:solidFill>
              <a:srgbClr val="7030A0"/>
            </a:solidFill>
            <a:ln>
              <a:noFill/>
            </a:ln>
            <a:effectLst/>
          </c:spPr>
          <c:invertIfNegative val="0"/>
          <c:cat>
            <c:strRef>
              <c:f>RevenueByTreatmentBar!$A$5</c:f>
              <c:strCache>
                <c:ptCount val="1"/>
                <c:pt idx="0">
                  <c:v>Eastside Clinic</c:v>
                </c:pt>
              </c:strCache>
            </c:strRef>
          </c:cat>
          <c:val>
            <c:numRef>
              <c:f>RevenueByTreatmentBar!$B$5</c:f>
              <c:numCache>
                <c:formatCode>#,##0.00</c:formatCode>
                <c:ptCount val="1"/>
                <c:pt idx="0">
                  <c:v>11206.720000000001</c:v>
                </c:pt>
              </c:numCache>
            </c:numRef>
          </c:val>
          <c:extLst>
            <c:ext xmlns:c16="http://schemas.microsoft.com/office/drawing/2014/chart" uri="{C3380CC4-5D6E-409C-BE32-E72D297353CC}">
              <c16:uniqueId val="{00000000-5F69-43CA-ADEF-A7EA5E5EBB8E}"/>
            </c:ext>
          </c:extLst>
        </c:ser>
        <c:ser>
          <c:idx val="1"/>
          <c:order val="1"/>
          <c:tx>
            <c:strRef>
              <c:f>RevenueByTreatmentBar!$C$3:$C$4</c:f>
              <c:strCache>
                <c:ptCount val="1"/>
                <c:pt idx="0">
                  <c:v>ECG</c:v>
                </c:pt>
              </c:strCache>
            </c:strRef>
          </c:tx>
          <c:spPr>
            <a:solidFill>
              <a:srgbClr val="FFC000"/>
            </a:solidFill>
            <a:ln>
              <a:noFill/>
            </a:ln>
            <a:effectLst/>
          </c:spPr>
          <c:invertIfNegative val="0"/>
          <c:cat>
            <c:strRef>
              <c:f>RevenueByTreatmentBar!$A$5</c:f>
              <c:strCache>
                <c:ptCount val="1"/>
                <c:pt idx="0">
                  <c:v>Eastside Clinic</c:v>
                </c:pt>
              </c:strCache>
            </c:strRef>
          </c:cat>
          <c:val>
            <c:numRef>
              <c:f>RevenueByTreatmentBar!$C$5</c:f>
              <c:numCache>
                <c:formatCode>#,##0.00</c:formatCode>
                <c:ptCount val="1"/>
                <c:pt idx="0">
                  <c:v>5786.2800000000007</c:v>
                </c:pt>
              </c:numCache>
            </c:numRef>
          </c:val>
          <c:extLst>
            <c:ext xmlns:c16="http://schemas.microsoft.com/office/drawing/2014/chart" uri="{C3380CC4-5D6E-409C-BE32-E72D297353CC}">
              <c16:uniqueId val="{00000018-9662-4EFB-898E-C57EBE49E9BF}"/>
            </c:ext>
          </c:extLst>
        </c:ser>
        <c:ser>
          <c:idx val="2"/>
          <c:order val="2"/>
          <c:tx>
            <c:strRef>
              <c:f>RevenueByTreatmentBar!$D$3:$D$4</c:f>
              <c:strCache>
                <c:ptCount val="1"/>
                <c:pt idx="0">
                  <c:v>MRI</c:v>
                </c:pt>
              </c:strCache>
            </c:strRef>
          </c:tx>
          <c:spPr>
            <a:solidFill>
              <a:srgbClr val="00B050"/>
            </a:solidFill>
            <a:ln>
              <a:noFill/>
            </a:ln>
            <a:effectLst/>
          </c:spPr>
          <c:invertIfNegative val="0"/>
          <c:cat>
            <c:strRef>
              <c:f>RevenueByTreatmentBar!$A$5</c:f>
              <c:strCache>
                <c:ptCount val="1"/>
                <c:pt idx="0">
                  <c:v>Eastside Clinic</c:v>
                </c:pt>
              </c:strCache>
            </c:strRef>
          </c:cat>
          <c:val>
            <c:numRef>
              <c:f>RevenueByTreatmentBar!$D$5</c:f>
              <c:numCache>
                <c:formatCode>#,##0.00</c:formatCode>
                <c:ptCount val="1"/>
                <c:pt idx="0">
                  <c:v>4716.3100000000004</c:v>
                </c:pt>
              </c:numCache>
            </c:numRef>
          </c:val>
          <c:extLst>
            <c:ext xmlns:c16="http://schemas.microsoft.com/office/drawing/2014/chart" uri="{C3380CC4-5D6E-409C-BE32-E72D297353CC}">
              <c16:uniqueId val="{00000019-9662-4EFB-898E-C57EBE49E9BF}"/>
            </c:ext>
          </c:extLst>
        </c:ser>
        <c:ser>
          <c:idx val="3"/>
          <c:order val="3"/>
          <c:tx>
            <c:strRef>
              <c:f>RevenueByTreatmentBar!$E$3:$E$4</c:f>
              <c:strCache>
                <c:ptCount val="1"/>
                <c:pt idx="0">
                  <c:v>Physiotherapy</c:v>
                </c:pt>
              </c:strCache>
            </c:strRef>
          </c:tx>
          <c:spPr>
            <a:solidFill>
              <a:srgbClr val="00B0F0"/>
            </a:solidFill>
            <a:ln>
              <a:noFill/>
            </a:ln>
            <a:effectLst/>
          </c:spPr>
          <c:invertIfNegative val="0"/>
          <c:cat>
            <c:strRef>
              <c:f>RevenueByTreatmentBar!$A$5</c:f>
              <c:strCache>
                <c:ptCount val="1"/>
                <c:pt idx="0">
                  <c:v>Eastside Clinic</c:v>
                </c:pt>
              </c:strCache>
            </c:strRef>
          </c:cat>
          <c:val>
            <c:numRef>
              <c:f>RevenueByTreatmentBar!$E$5</c:f>
              <c:numCache>
                <c:formatCode>#,##0.00</c:formatCode>
                <c:ptCount val="1"/>
                <c:pt idx="0">
                  <c:v>4728.74</c:v>
                </c:pt>
              </c:numCache>
            </c:numRef>
          </c:val>
          <c:extLst>
            <c:ext xmlns:c16="http://schemas.microsoft.com/office/drawing/2014/chart" uri="{C3380CC4-5D6E-409C-BE32-E72D297353CC}">
              <c16:uniqueId val="{0000001C-9662-4EFB-898E-C57EBE49E9BF}"/>
            </c:ext>
          </c:extLst>
        </c:ser>
        <c:ser>
          <c:idx val="4"/>
          <c:order val="4"/>
          <c:tx>
            <c:strRef>
              <c:f>RevenueByTreatmentBar!$F$3:$F$4</c:f>
              <c:strCache>
                <c:ptCount val="1"/>
                <c:pt idx="0">
                  <c:v>X-Ray</c:v>
                </c:pt>
              </c:strCache>
            </c:strRef>
          </c:tx>
          <c:spPr>
            <a:solidFill>
              <a:srgbClr val="FF0000"/>
            </a:solidFill>
            <a:ln>
              <a:noFill/>
            </a:ln>
            <a:effectLst/>
          </c:spPr>
          <c:invertIfNegative val="0"/>
          <c:cat>
            <c:strRef>
              <c:f>RevenueByTreatmentBar!$A$5</c:f>
              <c:strCache>
                <c:ptCount val="1"/>
                <c:pt idx="0">
                  <c:v>Eastside Clinic</c:v>
                </c:pt>
              </c:strCache>
            </c:strRef>
          </c:cat>
          <c:val>
            <c:numRef>
              <c:f>RevenueByTreatmentBar!$F$5</c:f>
              <c:numCache>
                <c:formatCode>#,##0.00</c:formatCode>
                <c:ptCount val="1"/>
                <c:pt idx="0">
                  <c:v>3228.86</c:v>
                </c:pt>
              </c:numCache>
            </c:numRef>
          </c:val>
          <c:extLst>
            <c:ext xmlns:c16="http://schemas.microsoft.com/office/drawing/2014/chart" uri="{C3380CC4-5D6E-409C-BE32-E72D297353CC}">
              <c16:uniqueId val="{0000001D-9662-4EFB-898E-C57EBE49E9BF}"/>
            </c:ext>
          </c:extLst>
        </c:ser>
        <c:dLbls>
          <c:showLegendKey val="0"/>
          <c:showVal val="0"/>
          <c:showCatName val="0"/>
          <c:showSerName val="0"/>
          <c:showPercent val="0"/>
          <c:showBubbleSize val="0"/>
        </c:dLbls>
        <c:gapWidth val="219"/>
        <c:axId val="1029426495"/>
        <c:axId val="1029426975"/>
      </c:barChart>
      <c:catAx>
        <c:axId val="10294264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Hospital Branch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426975"/>
        <c:crosses val="autoZero"/>
        <c:auto val="1"/>
        <c:lblAlgn val="ctr"/>
        <c:lblOffset val="100"/>
        <c:noMultiLvlLbl val="0"/>
      </c:catAx>
      <c:valAx>
        <c:axId val="1029426975"/>
        <c:scaling>
          <c:orientation val="minMax"/>
          <c:max val="60000"/>
        </c:scaling>
        <c:delete val="0"/>
        <c:axPos val="b"/>
        <c:majorGridlines>
          <c:spPr>
            <a:ln w="12700" cap="flat" cmpd="sng" algn="ctr">
              <a:solidFill>
                <a:schemeClr val="accent1"/>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 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426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FFFC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NoShowRate!$Q$4</c:f>
              <c:strCache>
                <c:ptCount val="1"/>
                <c:pt idx="0">
                  <c:v>Daily No Show Rates</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NoShowRate!$P$5:$P$11</c:f>
              <c:strCache>
                <c:ptCount val="7"/>
                <c:pt idx="0">
                  <c:v>Sun</c:v>
                </c:pt>
                <c:pt idx="1">
                  <c:v>Mon</c:v>
                </c:pt>
                <c:pt idx="2">
                  <c:v>Tue</c:v>
                </c:pt>
                <c:pt idx="3">
                  <c:v>Wed</c:v>
                </c:pt>
                <c:pt idx="4">
                  <c:v>Thu</c:v>
                </c:pt>
                <c:pt idx="5">
                  <c:v>Fri</c:v>
                </c:pt>
                <c:pt idx="6">
                  <c:v>Sat</c:v>
                </c:pt>
              </c:strCache>
            </c:strRef>
          </c:cat>
          <c:val>
            <c:numRef>
              <c:f>NoShowRate!$Q$5:$Q$11</c:f>
              <c:numCache>
                <c:formatCode>0%</c:formatCode>
                <c:ptCount val="7"/>
                <c:pt idx="0">
                  <c:v>0.42307692307692313</c:v>
                </c:pt>
                <c:pt idx="1">
                  <c:v>0.23076923076923078</c:v>
                </c:pt>
                <c:pt idx="2">
                  <c:v>0.1891891891891892</c:v>
                </c:pt>
                <c:pt idx="3">
                  <c:v>0.35135135135135137</c:v>
                </c:pt>
                <c:pt idx="4">
                  <c:v>0.21428571428571425</c:v>
                </c:pt>
                <c:pt idx="5">
                  <c:v>0.17391304347826086</c:v>
                </c:pt>
                <c:pt idx="6">
                  <c:v>0.21739130434782608</c:v>
                </c:pt>
              </c:numCache>
            </c:numRef>
          </c:val>
          <c:extLst>
            <c:ext xmlns:c16="http://schemas.microsoft.com/office/drawing/2014/chart" uri="{C3380CC4-5D6E-409C-BE32-E72D297353CC}">
              <c16:uniqueId val="{00000000-B52B-4D51-8F33-5169E0B0E590}"/>
            </c:ext>
          </c:extLst>
        </c:ser>
        <c:dLbls>
          <c:dLblPos val="outEnd"/>
          <c:showLegendKey val="0"/>
          <c:showVal val="1"/>
          <c:showCatName val="0"/>
          <c:showSerName val="0"/>
          <c:showPercent val="0"/>
          <c:showBubbleSize val="0"/>
        </c:dLbls>
        <c:gapWidth val="219"/>
        <c:overlap val="-27"/>
        <c:axId val="1096137631"/>
        <c:axId val="1096126111"/>
      </c:barChart>
      <c:catAx>
        <c:axId val="109613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126111"/>
        <c:crosses val="autoZero"/>
        <c:auto val="1"/>
        <c:lblAlgn val="ctr"/>
        <c:lblOffset val="100"/>
        <c:noMultiLvlLbl val="0"/>
      </c:catAx>
      <c:valAx>
        <c:axId val="1096126111"/>
        <c:scaling>
          <c:orientation val="minMax"/>
        </c:scaling>
        <c:delete val="0"/>
        <c:axPos val="l"/>
        <c:majorGridlines>
          <c:spPr>
            <a:ln w="12700" cap="flat" cmpd="sng" algn="ctr">
              <a:solidFill>
                <a:schemeClr val="accent3"/>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13763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FFFC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Hourly No Show Rates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NoShowRate!$S$4:$S$13</c:f>
              <c:strCache>
                <c:ptCount val="10"/>
                <c:pt idx="0">
                  <c:v>8am</c:v>
                </c:pt>
                <c:pt idx="1">
                  <c:v>9am</c:v>
                </c:pt>
                <c:pt idx="2">
                  <c:v>10am</c:v>
                </c:pt>
                <c:pt idx="3">
                  <c:v>11am</c:v>
                </c:pt>
                <c:pt idx="4">
                  <c:v>12pm</c:v>
                </c:pt>
                <c:pt idx="5">
                  <c:v>1pm</c:v>
                </c:pt>
                <c:pt idx="6">
                  <c:v>2pm</c:v>
                </c:pt>
                <c:pt idx="7">
                  <c:v>3pm</c:v>
                </c:pt>
                <c:pt idx="8">
                  <c:v>4pm</c:v>
                </c:pt>
                <c:pt idx="9">
                  <c:v>5pm</c:v>
                </c:pt>
              </c:strCache>
            </c:strRef>
          </c:cat>
          <c:val>
            <c:numRef>
              <c:f>NoShowRate!$T$4:$T$13</c:f>
              <c:numCache>
                <c:formatCode>0%</c:formatCode>
                <c:ptCount val="10"/>
                <c:pt idx="0">
                  <c:v>0.15</c:v>
                </c:pt>
                <c:pt idx="1">
                  <c:v>0.19</c:v>
                </c:pt>
                <c:pt idx="2">
                  <c:v>0.16</c:v>
                </c:pt>
                <c:pt idx="3">
                  <c:v>0.16</c:v>
                </c:pt>
                <c:pt idx="4">
                  <c:v>0.06</c:v>
                </c:pt>
                <c:pt idx="5">
                  <c:v>0.16</c:v>
                </c:pt>
                <c:pt idx="6">
                  <c:v>0.2</c:v>
                </c:pt>
                <c:pt idx="7">
                  <c:v>0.26</c:v>
                </c:pt>
                <c:pt idx="8">
                  <c:v>0.16</c:v>
                </c:pt>
                <c:pt idx="9">
                  <c:v>0.3</c:v>
                </c:pt>
              </c:numCache>
            </c:numRef>
          </c:val>
          <c:extLst>
            <c:ext xmlns:c16="http://schemas.microsoft.com/office/drawing/2014/chart" uri="{C3380CC4-5D6E-409C-BE32-E72D297353CC}">
              <c16:uniqueId val="{00000000-E2FC-4F1F-B876-B8283EF0CC91}"/>
            </c:ext>
          </c:extLst>
        </c:ser>
        <c:dLbls>
          <c:showLegendKey val="0"/>
          <c:showVal val="0"/>
          <c:showCatName val="0"/>
          <c:showSerName val="0"/>
          <c:showPercent val="0"/>
          <c:showBubbleSize val="0"/>
        </c:dLbls>
        <c:gapWidth val="219"/>
        <c:overlap val="-27"/>
        <c:axId val="1157621280"/>
        <c:axId val="1157634240"/>
      </c:barChart>
      <c:catAx>
        <c:axId val="1157621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634240"/>
        <c:crosses val="autoZero"/>
        <c:auto val="1"/>
        <c:lblAlgn val="ctr"/>
        <c:lblOffset val="100"/>
        <c:noMultiLvlLbl val="0"/>
      </c:catAx>
      <c:valAx>
        <c:axId val="1157634240"/>
        <c:scaling>
          <c:orientation val="minMax"/>
        </c:scaling>
        <c:delete val="0"/>
        <c:axPos val="l"/>
        <c:majorGridlines>
          <c:spPr>
            <a:ln w="9525" cap="flat" cmpd="sng" algn="ctr">
              <a:solidFill>
                <a:schemeClr val="accent3"/>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621280"/>
        <c:crosses val="autoZero"/>
        <c:crossBetween val="between"/>
      </c:valAx>
      <c:spPr>
        <a:noFill/>
        <a:ln>
          <a:noFill/>
        </a:ln>
        <a:effectLst/>
      </c:spPr>
    </c:plotArea>
    <c:plotVisOnly val="1"/>
    <c:dispBlanksAs val="gap"/>
    <c:showDLblsOverMax val="0"/>
  </c:chart>
  <c:spPr>
    <a:solidFill>
      <a:srgbClr val="FFFFC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Project.xlsx]NoShowRate!PivotTable1</c:name>
    <c:fmtId val="32"/>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solidFill>
                  <a:schemeClr val="tx1"/>
                </a:solidFill>
              </a:rPr>
              <a:t>Appointment Status Breakdown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NoShowRate!$B$3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DFE-472A-8787-97E29C4C453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DFE-472A-8787-97E29C4C453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DFE-472A-8787-97E29C4C453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DFE-472A-8787-97E29C4C453B}"/>
              </c:ext>
            </c:extLst>
          </c:dPt>
          <c:dLbls>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NoShowRate!$A$4:$A$5</c:f>
              <c:strCache>
                <c:ptCount val="2"/>
                <c:pt idx="0">
                  <c:v>Completed</c:v>
                </c:pt>
                <c:pt idx="1">
                  <c:v>Scheduled</c:v>
                </c:pt>
              </c:strCache>
            </c:strRef>
          </c:cat>
          <c:val>
            <c:numRef>
              <c:f>NoShowRate!$B$4:$B$5</c:f>
              <c:numCache>
                <c:formatCode>0%</c:formatCode>
                <c:ptCount val="2"/>
                <c:pt idx="0">
                  <c:v>0.4</c:v>
                </c:pt>
                <c:pt idx="1">
                  <c:v>0.6</c:v>
                </c:pt>
              </c:numCache>
            </c:numRef>
          </c:val>
          <c:extLst>
            <c:ext xmlns:c16="http://schemas.microsoft.com/office/drawing/2014/chart" uri="{C3380CC4-5D6E-409C-BE32-E72D297353CC}">
              <c16:uniqueId val="{00000008-EDFE-472A-8787-97E29C4C453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FFFC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9" name="Rectangle 8">
          <a:extLst>
            <a:ext uri="{FF2B5EF4-FFF2-40B4-BE49-F238E27FC236}">
              <a16:creationId xmlns:a16="http://schemas.microsoft.com/office/drawing/2014/main" id="{87CC1886-AFEC-8DCC-9283-2CCD9F486F8C}"/>
            </a:ext>
          </a:extLst>
        </xdr:cNvPr>
        <xdr:cNvSpPr/>
      </xdr:nvSpPr>
      <xdr:spPr>
        <a:xfrm>
          <a:off x="123825" y="57150"/>
          <a:ext cx="15240000" cy="723900"/>
        </a:xfrm>
        <a:prstGeom prst="rect">
          <a:avLst/>
        </a:prstGeom>
        <a:solidFill>
          <a:srgbClr val="FFFF9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b="1" baseline="0">
              <a:solidFill>
                <a:sysClr val="windowText" lastClr="000000"/>
              </a:solidFill>
            </a:rPr>
            <a:t>Patient Flow &amp; Revenue Insights 2023</a:t>
          </a:r>
        </a:p>
      </xdr:txBody>
    </xdr:sp>
    <xdr:clientData/>
  </xdr:twoCellAnchor>
  <xdr:twoCellAnchor>
    <xdr:from>
      <xdr:col>13</xdr:col>
      <xdr:colOff>365759</xdr:colOff>
      <xdr:row>16</xdr:row>
      <xdr:rowOff>0</xdr:rowOff>
    </xdr:from>
    <xdr:to>
      <xdr:col>26</xdr:col>
      <xdr:colOff>0</xdr:colOff>
      <xdr:row>33</xdr:row>
      <xdr:rowOff>0</xdr:rowOff>
    </xdr:to>
    <xdr:graphicFrame macro="">
      <xdr:nvGraphicFramePr>
        <xdr:cNvPr id="11" name="Chart 10">
          <a:extLst>
            <a:ext uri="{FF2B5EF4-FFF2-40B4-BE49-F238E27FC236}">
              <a16:creationId xmlns:a16="http://schemas.microsoft.com/office/drawing/2014/main" id="{3307A47A-6F11-4EE0-AC79-72CA9659EA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363961</xdr:colOff>
      <xdr:row>6</xdr:row>
      <xdr:rowOff>0</xdr:rowOff>
    </xdr:from>
    <xdr:to>
      <xdr:col>17</xdr:col>
      <xdr:colOff>57256</xdr:colOff>
      <xdr:row>15</xdr:row>
      <xdr:rowOff>0</xdr:rowOff>
    </xdr:to>
    <mc:AlternateContent xmlns:mc="http://schemas.openxmlformats.org/markup-compatibility/2006" xmlns:a14="http://schemas.microsoft.com/office/drawing/2010/main">
      <mc:Choice Requires="a14">
        <xdr:graphicFrame macro="">
          <xdr:nvGraphicFramePr>
            <xdr:cNvPr id="13" name="insurance_provider 1">
              <a:extLst>
                <a:ext uri="{FF2B5EF4-FFF2-40B4-BE49-F238E27FC236}">
                  <a16:creationId xmlns:a16="http://schemas.microsoft.com/office/drawing/2014/main" id="{792A87E1-F069-439F-9DBD-B212737B4D66}"/>
                </a:ext>
              </a:extLst>
            </xdr:cNvPr>
            <xdr:cNvGraphicFramePr/>
          </xdr:nvGraphicFramePr>
          <xdr:xfrm>
            <a:off x="0" y="0"/>
            <a:ext cx="0" cy="0"/>
          </xdr:xfrm>
          <a:graphic>
            <a:graphicData uri="http://schemas.microsoft.com/office/drawing/2010/slicer">
              <sle:slicer xmlns:sle="http://schemas.microsoft.com/office/drawing/2010/slicer" name="insurance_provider 1"/>
            </a:graphicData>
          </a:graphic>
        </xdr:graphicFrame>
      </mc:Choice>
      <mc:Fallback xmlns="">
        <xdr:sp macro="" textlink="">
          <xdr:nvSpPr>
            <xdr:cNvPr id="0" name=""/>
            <xdr:cNvSpPr>
              <a:spLocks noTextEdit="1"/>
            </xdr:cNvSpPr>
          </xdr:nvSpPr>
          <xdr:spPr>
            <a:xfrm>
              <a:off x="7765839" y="952500"/>
              <a:ext cx="2125980" cy="16073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540226</xdr:colOff>
      <xdr:row>6</xdr:row>
      <xdr:rowOff>1</xdr:rowOff>
    </xdr:from>
    <xdr:to>
      <xdr:col>13</xdr:col>
      <xdr:colOff>212566</xdr:colOff>
      <xdr:row>15</xdr:row>
      <xdr:rowOff>1</xdr:rowOff>
    </xdr:to>
    <mc:AlternateContent xmlns:mc="http://schemas.openxmlformats.org/markup-compatibility/2006" xmlns:a14="http://schemas.microsoft.com/office/drawing/2010/main">
      <mc:Choice Requires="a14">
        <xdr:graphicFrame macro="">
          <xdr:nvGraphicFramePr>
            <xdr:cNvPr id="14" name="hospital_branch 1">
              <a:extLst>
                <a:ext uri="{FF2B5EF4-FFF2-40B4-BE49-F238E27FC236}">
                  <a16:creationId xmlns:a16="http://schemas.microsoft.com/office/drawing/2014/main" id="{8BA53EDC-BE7E-4CB3-9230-232CE39CE0BA}"/>
                </a:ext>
              </a:extLst>
            </xdr:cNvPr>
            <xdr:cNvGraphicFramePr/>
          </xdr:nvGraphicFramePr>
          <xdr:xfrm>
            <a:off x="0" y="0"/>
            <a:ext cx="0" cy="0"/>
          </xdr:xfrm>
          <a:graphic>
            <a:graphicData uri="http://schemas.microsoft.com/office/drawing/2010/slicer">
              <sle:slicer xmlns:sle="http://schemas.microsoft.com/office/drawing/2010/slicer" name="hospital_branch 1"/>
            </a:graphicData>
          </a:graphic>
        </xdr:graphicFrame>
      </mc:Choice>
      <mc:Fallback xmlns="">
        <xdr:sp macro="" textlink="">
          <xdr:nvSpPr>
            <xdr:cNvPr id="0" name=""/>
            <xdr:cNvSpPr>
              <a:spLocks noTextEdit="1"/>
            </xdr:cNvSpPr>
          </xdr:nvSpPr>
          <xdr:spPr>
            <a:xfrm>
              <a:off x="5518944" y="952501"/>
              <a:ext cx="2099310" cy="16073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1905</xdr:colOff>
      <xdr:row>16</xdr:row>
      <xdr:rowOff>0</xdr:rowOff>
    </xdr:from>
    <xdr:to>
      <xdr:col>13</xdr:col>
      <xdr:colOff>248284</xdr:colOff>
      <xdr:row>33</xdr:row>
      <xdr:rowOff>0</xdr:rowOff>
    </xdr:to>
    <xdr:graphicFrame macro="">
      <xdr:nvGraphicFramePr>
        <xdr:cNvPr id="15" name="Monthly Cost by Payment Status ">
          <a:extLst>
            <a:ext uri="{FF2B5EF4-FFF2-40B4-BE49-F238E27FC236}">
              <a16:creationId xmlns:a16="http://schemas.microsoft.com/office/drawing/2014/main" id="{BD4DAF27-7E41-4DE6-8E5A-F3DEE666B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34</xdr:row>
      <xdr:rowOff>0</xdr:rowOff>
    </xdr:from>
    <xdr:to>
      <xdr:col>13</xdr:col>
      <xdr:colOff>244602</xdr:colOff>
      <xdr:row>50</xdr:row>
      <xdr:rowOff>0</xdr:rowOff>
    </xdr:to>
    <xdr:graphicFrame macro="">
      <xdr:nvGraphicFramePr>
        <xdr:cNvPr id="16" name="Chart 15">
          <a:extLst>
            <a:ext uri="{FF2B5EF4-FFF2-40B4-BE49-F238E27FC236}">
              <a16:creationId xmlns:a16="http://schemas.microsoft.com/office/drawing/2014/main" id="{DD7F472A-93ED-4E72-A5C7-7935789506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6</xdr:row>
      <xdr:rowOff>1</xdr:rowOff>
    </xdr:from>
    <xdr:to>
      <xdr:col>9</xdr:col>
      <xdr:colOff>398356</xdr:colOff>
      <xdr:row>15</xdr:row>
      <xdr:rowOff>1</xdr:rowOff>
    </xdr:to>
    <mc:AlternateContent xmlns:mc="http://schemas.openxmlformats.org/markup-compatibility/2006" xmlns:tsle="http://schemas.microsoft.com/office/drawing/2012/timeslicer">
      <mc:Choice Requires="tsle">
        <xdr:graphicFrame macro="">
          <xdr:nvGraphicFramePr>
            <xdr:cNvPr id="18" name="appointment_date 1">
              <a:extLst>
                <a:ext uri="{FF2B5EF4-FFF2-40B4-BE49-F238E27FC236}">
                  <a16:creationId xmlns:a16="http://schemas.microsoft.com/office/drawing/2014/main" id="{F171CECF-AE1D-4141-8A95-346BE6E0A965}"/>
                </a:ext>
              </a:extLst>
            </xdr:cNvPr>
            <xdr:cNvGraphicFramePr/>
          </xdr:nvGraphicFramePr>
          <xdr:xfrm>
            <a:off x="0" y="0"/>
            <a:ext cx="0" cy="0"/>
          </xdr:xfrm>
          <a:graphic>
            <a:graphicData uri="http://schemas.microsoft.com/office/drawing/2012/timeslicer">
              <tsle:timeslicer name="appointment_date 1"/>
            </a:graphicData>
          </a:graphic>
        </xdr:graphicFrame>
      </mc:Choice>
      <mc:Fallback xmlns="">
        <xdr:sp macro="" textlink="">
          <xdr:nvSpPr>
            <xdr:cNvPr id="0" name=""/>
            <xdr:cNvSpPr>
              <a:spLocks noTextEdit="1"/>
            </xdr:cNvSpPr>
          </xdr:nvSpPr>
          <xdr:spPr>
            <a:xfrm>
              <a:off x="119743" y="990601"/>
              <a:ext cx="5275156" cy="166551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187696</xdr:colOff>
      <xdr:row>6</xdr:row>
      <xdr:rowOff>22012</xdr:rowOff>
    </xdr:from>
    <xdr:to>
      <xdr:col>20</xdr:col>
      <xdr:colOff>476780</xdr:colOff>
      <xdr:row>15</xdr:row>
      <xdr:rowOff>20583</xdr:rowOff>
    </xdr:to>
    <mc:AlternateContent xmlns:mc="http://schemas.openxmlformats.org/markup-compatibility/2006" xmlns:a14="http://schemas.microsoft.com/office/drawing/2010/main">
      <mc:Choice Requires="a14">
        <xdr:graphicFrame macro="">
          <xdr:nvGraphicFramePr>
            <xdr:cNvPr id="20" name="status 1">
              <a:extLst>
                <a:ext uri="{FF2B5EF4-FFF2-40B4-BE49-F238E27FC236}">
                  <a16:creationId xmlns:a16="http://schemas.microsoft.com/office/drawing/2014/main" id="{04A7B825-BCE2-4330-BACD-333E0D682B39}"/>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10022259" y="970702"/>
              <a:ext cx="2110740" cy="1609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0</xdr:colOff>
      <xdr:row>6</xdr:row>
      <xdr:rowOff>0</xdr:rowOff>
    </xdr:from>
    <xdr:to>
      <xdr:col>26</xdr:col>
      <xdr:colOff>0</xdr:colOff>
      <xdr:row>15</xdr:row>
      <xdr:rowOff>0</xdr:rowOff>
    </xdr:to>
    <mc:AlternateContent xmlns:mc="http://schemas.openxmlformats.org/markup-compatibility/2006" xmlns:a14="http://schemas.microsoft.com/office/drawing/2010/main">
      <mc:Choice Requires="a14">
        <xdr:graphicFrame macro="">
          <xdr:nvGraphicFramePr>
            <xdr:cNvPr id="21" name="doctor_name 1">
              <a:extLst>
                <a:ext uri="{FF2B5EF4-FFF2-40B4-BE49-F238E27FC236}">
                  <a16:creationId xmlns:a16="http://schemas.microsoft.com/office/drawing/2014/main" id="{FFD44FCB-AF51-4D2F-BEF7-03A3ECB16466}"/>
                </a:ext>
              </a:extLst>
            </xdr:cNvPr>
            <xdr:cNvGraphicFramePr/>
          </xdr:nvGraphicFramePr>
          <xdr:xfrm>
            <a:off x="0" y="0"/>
            <a:ext cx="0" cy="0"/>
          </xdr:xfrm>
          <a:graphic>
            <a:graphicData uri="http://schemas.microsoft.com/office/drawing/2010/slicer">
              <sle:slicer xmlns:sle="http://schemas.microsoft.com/office/drawing/2010/slicer" name="doctor_name 1"/>
            </a:graphicData>
          </a:graphic>
        </xdr:graphicFrame>
      </mc:Choice>
      <mc:Fallback xmlns="">
        <xdr:sp macro="" textlink="">
          <xdr:nvSpPr>
            <xdr:cNvPr id="0" name=""/>
            <xdr:cNvSpPr>
              <a:spLocks noTextEdit="1"/>
            </xdr:cNvSpPr>
          </xdr:nvSpPr>
          <xdr:spPr>
            <a:xfrm>
              <a:off x="12263438" y="952500"/>
              <a:ext cx="3036093" cy="16073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360997</xdr:colOff>
      <xdr:row>34</xdr:row>
      <xdr:rowOff>0</xdr:rowOff>
    </xdr:from>
    <xdr:to>
      <xdr:col>26</xdr:col>
      <xdr:colOff>0</xdr:colOff>
      <xdr:row>50</xdr:row>
      <xdr:rowOff>0</xdr:rowOff>
    </xdr:to>
    <xdr:graphicFrame macro="">
      <xdr:nvGraphicFramePr>
        <xdr:cNvPr id="2" name="Chart 1">
          <a:extLst>
            <a:ext uri="{FF2B5EF4-FFF2-40B4-BE49-F238E27FC236}">
              <a16:creationId xmlns:a16="http://schemas.microsoft.com/office/drawing/2014/main" id="{011F7613-CFBB-4E40-89BA-B69839D54B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800101</xdr:colOff>
      <xdr:row>0</xdr:row>
      <xdr:rowOff>0</xdr:rowOff>
    </xdr:from>
    <xdr:to>
      <xdr:col>17</xdr:col>
      <xdr:colOff>0</xdr:colOff>
      <xdr:row>20</xdr:row>
      <xdr:rowOff>15240</xdr:rowOff>
    </xdr:to>
    <xdr:graphicFrame macro="">
      <xdr:nvGraphicFramePr>
        <xdr:cNvPr id="2" name="Chart 1">
          <a:extLst>
            <a:ext uri="{FF2B5EF4-FFF2-40B4-BE49-F238E27FC236}">
              <a16:creationId xmlns:a16="http://schemas.microsoft.com/office/drawing/2014/main" id="{851206FD-EDEF-AEA8-D2BF-6F35DE9A6B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15240</xdr:colOff>
      <xdr:row>21</xdr:row>
      <xdr:rowOff>59055</xdr:rowOff>
    </xdr:from>
    <xdr:to>
      <xdr:col>8</xdr:col>
      <xdr:colOff>247650</xdr:colOff>
      <xdr:row>26</xdr:row>
      <xdr:rowOff>129540</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EF45D2D4-60F3-2A50-9E6A-CA3FC6BED76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857750" y="3855720"/>
              <a:ext cx="1847850" cy="9791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678180</xdr:colOff>
      <xdr:row>21</xdr:row>
      <xdr:rowOff>0</xdr:rowOff>
    </xdr:from>
    <xdr:to>
      <xdr:col>14</xdr:col>
      <xdr:colOff>0</xdr:colOff>
      <xdr:row>26</xdr:row>
      <xdr:rowOff>20954</xdr:rowOff>
    </xdr:to>
    <mc:AlternateContent xmlns:mc="http://schemas.openxmlformats.org/markup-compatibility/2006" xmlns:a14="http://schemas.microsoft.com/office/drawing/2010/main">
      <mc:Choice Requires="a14">
        <xdr:graphicFrame macro="">
          <xdr:nvGraphicFramePr>
            <xdr:cNvPr id="4" name="insurance_provider">
              <a:extLst>
                <a:ext uri="{FF2B5EF4-FFF2-40B4-BE49-F238E27FC236}">
                  <a16:creationId xmlns:a16="http://schemas.microsoft.com/office/drawing/2014/main" id="{DE5FB82B-E018-C602-9DB3-48C8F45E9F94}"/>
                </a:ext>
              </a:extLst>
            </xdr:cNvPr>
            <xdr:cNvGraphicFramePr/>
          </xdr:nvGraphicFramePr>
          <xdr:xfrm>
            <a:off x="0" y="0"/>
            <a:ext cx="0" cy="0"/>
          </xdr:xfrm>
          <a:graphic>
            <a:graphicData uri="http://schemas.microsoft.com/office/drawing/2010/slicer">
              <sle:slicer xmlns:sle="http://schemas.microsoft.com/office/drawing/2010/slicer" name="insurance_provider"/>
            </a:graphicData>
          </a:graphic>
        </xdr:graphicFrame>
      </mc:Choice>
      <mc:Fallback xmlns="">
        <xdr:sp macro="" textlink="">
          <xdr:nvSpPr>
            <xdr:cNvPr id="0" name=""/>
            <xdr:cNvSpPr>
              <a:spLocks noTextEdit="1"/>
            </xdr:cNvSpPr>
          </xdr:nvSpPr>
          <xdr:spPr>
            <a:xfrm>
              <a:off x="7686675" y="3800475"/>
              <a:ext cx="3038475" cy="9258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497205</xdr:colOff>
      <xdr:row>27</xdr:row>
      <xdr:rowOff>1</xdr:rowOff>
    </xdr:from>
    <xdr:to>
      <xdr:col>14</xdr:col>
      <xdr:colOff>0</xdr:colOff>
      <xdr:row>31</xdr:row>
      <xdr:rowOff>0</xdr:rowOff>
    </xdr:to>
    <mc:AlternateContent xmlns:mc="http://schemas.openxmlformats.org/markup-compatibility/2006" xmlns:a14="http://schemas.microsoft.com/office/drawing/2010/main">
      <mc:Choice Requires="a14">
        <xdr:graphicFrame macro="">
          <xdr:nvGraphicFramePr>
            <xdr:cNvPr id="5" name="hospital_branch">
              <a:extLst>
                <a:ext uri="{FF2B5EF4-FFF2-40B4-BE49-F238E27FC236}">
                  <a16:creationId xmlns:a16="http://schemas.microsoft.com/office/drawing/2014/main" id="{0119FAC9-AB63-63AC-D1CA-8D4E8C06E07C}"/>
                </a:ext>
              </a:extLst>
            </xdr:cNvPr>
            <xdr:cNvGraphicFramePr/>
          </xdr:nvGraphicFramePr>
          <xdr:xfrm>
            <a:off x="0" y="0"/>
            <a:ext cx="0" cy="0"/>
          </xdr:xfrm>
          <a:graphic>
            <a:graphicData uri="http://schemas.microsoft.com/office/drawing/2010/slicer">
              <sle:slicer xmlns:sle="http://schemas.microsoft.com/office/drawing/2010/slicer" name="hospital_branch"/>
            </a:graphicData>
          </a:graphic>
        </xdr:graphicFrame>
      </mc:Choice>
      <mc:Fallback xmlns="">
        <xdr:sp macro="" textlink="">
          <xdr:nvSpPr>
            <xdr:cNvPr id="0" name=""/>
            <xdr:cNvSpPr>
              <a:spLocks noTextEdit="1"/>
            </xdr:cNvSpPr>
          </xdr:nvSpPr>
          <xdr:spPr>
            <a:xfrm>
              <a:off x="6955155" y="4886326"/>
              <a:ext cx="3769995" cy="723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361951</xdr:colOff>
      <xdr:row>31</xdr:row>
      <xdr:rowOff>93345</xdr:rowOff>
    </xdr:from>
    <xdr:to>
      <xdr:col>15</xdr:col>
      <xdr:colOff>1</xdr:colOff>
      <xdr:row>39</xdr:row>
      <xdr:rowOff>34290</xdr:rowOff>
    </xdr:to>
    <mc:AlternateContent xmlns:mc="http://schemas.openxmlformats.org/markup-compatibility/2006" xmlns:tsle="http://schemas.microsoft.com/office/drawing/2012/timeslicer">
      <mc:Choice Requires="tsle">
        <xdr:graphicFrame macro="">
          <xdr:nvGraphicFramePr>
            <xdr:cNvPr id="6" name="appointment_date">
              <a:extLst>
                <a:ext uri="{FF2B5EF4-FFF2-40B4-BE49-F238E27FC236}">
                  <a16:creationId xmlns:a16="http://schemas.microsoft.com/office/drawing/2014/main" id="{199D89AB-C4B3-F9A3-DD36-470F55B0930B}"/>
                </a:ext>
              </a:extLst>
            </xdr:cNvPr>
            <xdr:cNvGraphicFramePr/>
          </xdr:nvGraphicFramePr>
          <xdr:xfrm>
            <a:off x="0" y="0"/>
            <a:ext cx="0" cy="0"/>
          </xdr:xfrm>
          <a:graphic>
            <a:graphicData uri="http://schemas.microsoft.com/office/drawing/2012/timeslicer">
              <tsle:timeslicer name="appointment_date"/>
            </a:graphicData>
          </a:graphic>
        </xdr:graphicFrame>
      </mc:Choice>
      <mc:Fallback xmlns="">
        <xdr:sp macro="" textlink="">
          <xdr:nvSpPr>
            <xdr:cNvPr id="0" name=""/>
            <xdr:cNvSpPr>
              <a:spLocks noTextEdit="1"/>
            </xdr:cNvSpPr>
          </xdr:nvSpPr>
          <xdr:spPr>
            <a:xfrm>
              <a:off x="6263641" y="5707380"/>
              <a:ext cx="5394960" cy="138493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320040</xdr:colOff>
      <xdr:row>24</xdr:row>
      <xdr:rowOff>17145</xdr:rowOff>
    </xdr:from>
    <xdr:to>
      <xdr:col>18</xdr:col>
      <xdr:colOff>662940</xdr:colOff>
      <xdr:row>38</xdr:row>
      <xdr:rowOff>59055</xdr:rowOff>
    </xdr:to>
    <mc:AlternateContent xmlns:mc="http://schemas.openxmlformats.org/markup-compatibility/2006" xmlns:a14="http://schemas.microsoft.com/office/drawing/2010/main">
      <mc:Choice Requires="a14">
        <xdr:graphicFrame macro="">
          <xdr:nvGraphicFramePr>
            <xdr:cNvPr id="7" name="day_of_week">
              <a:extLst>
                <a:ext uri="{FF2B5EF4-FFF2-40B4-BE49-F238E27FC236}">
                  <a16:creationId xmlns:a16="http://schemas.microsoft.com/office/drawing/2014/main" id="{054190AA-4D40-61F3-9910-DFCFC23FDDF0}"/>
                </a:ext>
              </a:extLst>
            </xdr:cNvPr>
            <xdr:cNvGraphicFramePr/>
          </xdr:nvGraphicFramePr>
          <xdr:xfrm>
            <a:off x="0" y="0"/>
            <a:ext cx="0" cy="0"/>
          </xdr:xfrm>
          <a:graphic>
            <a:graphicData uri="http://schemas.microsoft.com/office/drawing/2010/slicer">
              <sle:slicer xmlns:sle="http://schemas.microsoft.com/office/drawing/2010/slicer" name="day_of_week"/>
            </a:graphicData>
          </a:graphic>
        </xdr:graphicFrame>
      </mc:Choice>
      <mc:Fallback xmlns="">
        <xdr:sp macro="" textlink="">
          <xdr:nvSpPr>
            <xdr:cNvPr id="0" name=""/>
            <xdr:cNvSpPr>
              <a:spLocks noTextEdit="1"/>
            </xdr:cNvSpPr>
          </xdr:nvSpPr>
          <xdr:spPr>
            <a:xfrm>
              <a:off x="12534900" y="4364355"/>
              <a:ext cx="1824990" cy="2571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436245</xdr:colOff>
      <xdr:row>8</xdr:row>
      <xdr:rowOff>87630</xdr:rowOff>
    </xdr:from>
    <xdr:to>
      <xdr:col>18</xdr:col>
      <xdr:colOff>777240</xdr:colOff>
      <xdr:row>22</xdr:row>
      <xdr:rowOff>129540</xdr:rowOff>
    </xdr:to>
    <mc:AlternateContent xmlns:mc="http://schemas.openxmlformats.org/markup-compatibility/2006" xmlns:a14="http://schemas.microsoft.com/office/drawing/2010/main">
      <mc:Choice Requires="a14">
        <xdr:graphicFrame macro="">
          <xdr:nvGraphicFramePr>
            <xdr:cNvPr id="8" name="status">
              <a:extLst>
                <a:ext uri="{FF2B5EF4-FFF2-40B4-BE49-F238E27FC236}">
                  <a16:creationId xmlns:a16="http://schemas.microsoft.com/office/drawing/2014/main" id="{A1F4129D-A614-63BE-BBD3-8B9F35ADD2F6}"/>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2651105" y="1539240"/>
              <a:ext cx="1823085" cy="2571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828675</xdr:colOff>
      <xdr:row>8</xdr:row>
      <xdr:rowOff>95250</xdr:rowOff>
    </xdr:from>
    <xdr:to>
      <xdr:col>20</xdr:col>
      <xdr:colOff>552450</xdr:colOff>
      <xdr:row>22</xdr:row>
      <xdr:rowOff>148590</xdr:rowOff>
    </xdr:to>
    <mc:AlternateContent xmlns:mc="http://schemas.openxmlformats.org/markup-compatibility/2006" xmlns:a14="http://schemas.microsoft.com/office/drawing/2010/main">
      <mc:Choice Requires="a14">
        <xdr:graphicFrame macro="">
          <xdr:nvGraphicFramePr>
            <xdr:cNvPr id="9" name="doctor_name">
              <a:extLst>
                <a:ext uri="{FF2B5EF4-FFF2-40B4-BE49-F238E27FC236}">
                  <a16:creationId xmlns:a16="http://schemas.microsoft.com/office/drawing/2014/main" id="{561CE8E0-C75A-207D-AF81-1F7E19C2FE18}"/>
                </a:ext>
              </a:extLst>
            </xdr:cNvPr>
            <xdr:cNvGraphicFramePr/>
          </xdr:nvGraphicFramePr>
          <xdr:xfrm>
            <a:off x="0" y="0"/>
            <a:ext cx="0" cy="0"/>
          </xdr:xfrm>
          <a:graphic>
            <a:graphicData uri="http://schemas.microsoft.com/office/drawing/2010/slicer">
              <sle:slicer xmlns:sle="http://schemas.microsoft.com/office/drawing/2010/slicer" name="doctor_name"/>
            </a:graphicData>
          </a:graphic>
        </xdr:graphicFrame>
      </mc:Choice>
      <mc:Fallback xmlns="">
        <xdr:sp macro="" textlink="">
          <xdr:nvSpPr>
            <xdr:cNvPr id="0" name=""/>
            <xdr:cNvSpPr>
              <a:spLocks noTextEdit="1"/>
            </xdr:cNvSpPr>
          </xdr:nvSpPr>
          <xdr:spPr>
            <a:xfrm>
              <a:off x="14523720" y="1539240"/>
              <a:ext cx="1840230" cy="2590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371475</xdr:colOff>
      <xdr:row>9</xdr:row>
      <xdr:rowOff>29527</xdr:rowOff>
    </xdr:from>
    <xdr:to>
      <xdr:col>13</xdr:col>
      <xdr:colOff>0</xdr:colOff>
      <xdr:row>29</xdr:row>
      <xdr:rowOff>114300</xdr:rowOff>
    </xdr:to>
    <xdr:graphicFrame macro="">
      <xdr:nvGraphicFramePr>
        <xdr:cNvPr id="2" name="Monthly Cost by Payment Status ">
          <a:extLst>
            <a:ext uri="{FF2B5EF4-FFF2-40B4-BE49-F238E27FC236}">
              <a16:creationId xmlns:a16="http://schemas.microsoft.com/office/drawing/2014/main" id="{FD4CF05C-333A-AC15-6477-F0CA5898B1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409575</xdr:colOff>
      <xdr:row>1</xdr:row>
      <xdr:rowOff>47625</xdr:rowOff>
    </xdr:from>
    <xdr:to>
      <xdr:col>9</xdr:col>
      <xdr:colOff>581025</xdr:colOff>
      <xdr:row>22</xdr:row>
      <xdr:rowOff>117158</xdr:rowOff>
    </xdr:to>
    <xdr:graphicFrame macro="">
      <xdr:nvGraphicFramePr>
        <xdr:cNvPr id="2" name="Chart 1">
          <a:extLst>
            <a:ext uri="{FF2B5EF4-FFF2-40B4-BE49-F238E27FC236}">
              <a16:creationId xmlns:a16="http://schemas.microsoft.com/office/drawing/2014/main" id="{4A12AACC-AD54-4A24-9CE9-9A27D269CE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53339</xdr:colOff>
      <xdr:row>1</xdr:row>
      <xdr:rowOff>0</xdr:rowOff>
    </xdr:from>
    <xdr:to>
      <xdr:col>18</xdr:col>
      <xdr:colOff>371474</xdr:colOff>
      <xdr:row>22</xdr:row>
      <xdr:rowOff>85725</xdr:rowOff>
    </xdr:to>
    <xdr:graphicFrame macro="">
      <xdr:nvGraphicFramePr>
        <xdr:cNvPr id="3" name="Chart 2">
          <a:extLst>
            <a:ext uri="{FF2B5EF4-FFF2-40B4-BE49-F238E27FC236}">
              <a16:creationId xmlns:a16="http://schemas.microsoft.com/office/drawing/2014/main" id="{523D4B09-6451-4C6E-B4D6-670FE0F5BE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333375</xdr:colOff>
      <xdr:row>24</xdr:row>
      <xdr:rowOff>0</xdr:rowOff>
    </xdr:from>
    <xdr:to>
      <xdr:col>8</xdr:col>
      <xdr:colOff>28575</xdr:colOff>
      <xdr:row>39</xdr:row>
      <xdr:rowOff>26670</xdr:rowOff>
    </xdr:to>
    <xdr:graphicFrame macro="">
      <xdr:nvGraphicFramePr>
        <xdr:cNvPr id="4" name="Chart 3">
          <a:extLst>
            <a:ext uri="{FF2B5EF4-FFF2-40B4-BE49-F238E27FC236}">
              <a16:creationId xmlns:a16="http://schemas.microsoft.com/office/drawing/2014/main" id="{4909E103-7BC6-4E7E-8EDD-CA74C6AE77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Fu" refreshedDate="45834.537590856482" createdVersion="8" refreshedVersion="8" minRefreshableVersion="3" recordCount="200" xr:uid="{B3A67EBD-3CC6-4FA7-A116-1FDF99F1C453}">
  <cacheSource type="worksheet">
    <worksheetSource name="Table1"/>
  </cacheSource>
  <cacheFields count="27">
    <cacheField name="appointment_id" numFmtId="0">
      <sharedItems count="200">
        <s v="A001"/>
        <s v="A002"/>
        <s v="A003"/>
        <s v="A004"/>
        <s v="A005"/>
        <s v="A006"/>
        <s v="A007"/>
        <s v="A008"/>
        <s v="A009"/>
        <s v="A010"/>
        <s v="A011"/>
        <s v="A012"/>
        <s v="A013"/>
        <s v="A014"/>
        <s v="A015"/>
        <s v="A016"/>
        <s v="A017"/>
        <s v="A018"/>
        <s v="A019"/>
        <s v="A020"/>
        <s v="A021"/>
        <s v="A022"/>
        <s v="A023"/>
        <s v="A024"/>
        <s v="A025"/>
        <s v="A026"/>
        <s v="A027"/>
        <s v="A028"/>
        <s v="A029"/>
        <s v="A030"/>
        <s v="A031"/>
        <s v="A032"/>
        <s v="A033"/>
        <s v="A034"/>
        <s v="A035"/>
        <s v="A036"/>
        <s v="A037"/>
        <s v="A038"/>
        <s v="A039"/>
        <s v="A040"/>
        <s v="A041"/>
        <s v="A042"/>
        <s v="A043"/>
        <s v="A044"/>
        <s v="A045"/>
        <s v="A046"/>
        <s v="A047"/>
        <s v="A048"/>
        <s v="A049"/>
        <s v="A050"/>
        <s v="A051"/>
        <s v="A052"/>
        <s v="A053"/>
        <s v="A054"/>
        <s v="A055"/>
        <s v="A056"/>
        <s v="A057"/>
        <s v="A058"/>
        <s v="A059"/>
        <s v="A060"/>
        <s v="A061"/>
        <s v="A062"/>
        <s v="A063"/>
        <s v="A064"/>
        <s v="A065"/>
        <s v="A066"/>
        <s v="A067"/>
        <s v="A068"/>
        <s v="A069"/>
        <s v="A070"/>
        <s v="A071"/>
        <s v="A072"/>
        <s v="A073"/>
        <s v="A074"/>
        <s v="A075"/>
        <s v="A076"/>
        <s v="A077"/>
        <s v="A078"/>
        <s v="A079"/>
        <s v="A080"/>
        <s v="A081"/>
        <s v="A082"/>
        <s v="A083"/>
        <s v="A084"/>
        <s v="A085"/>
        <s v="A086"/>
        <s v="A087"/>
        <s v="A088"/>
        <s v="A089"/>
        <s v="A090"/>
        <s v="A091"/>
        <s v="A092"/>
        <s v="A093"/>
        <s v="A094"/>
        <s v="A095"/>
        <s v="A096"/>
        <s v="A097"/>
        <s v="A098"/>
        <s v="A099"/>
        <s v="A100"/>
        <s v="A101"/>
        <s v="A102"/>
        <s v="A103"/>
        <s v="A104"/>
        <s v="A105"/>
        <s v="A106"/>
        <s v="A107"/>
        <s v="A108"/>
        <s v="A109"/>
        <s v="A110"/>
        <s v="A111"/>
        <s v="A112"/>
        <s v="A113"/>
        <s v="A114"/>
        <s v="A115"/>
        <s v="A116"/>
        <s v="A117"/>
        <s v="A118"/>
        <s v="A119"/>
        <s v="A120"/>
        <s v="A121"/>
        <s v="A122"/>
        <s v="A123"/>
        <s v="A124"/>
        <s v="A125"/>
        <s v="A126"/>
        <s v="A127"/>
        <s v="A128"/>
        <s v="A129"/>
        <s v="A130"/>
        <s v="A131"/>
        <s v="A132"/>
        <s v="A133"/>
        <s v="A134"/>
        <s v="A135"/>
        <s v="A136"/>
        <s v="A137"/>
        <s v="A138"/>
        <s v="A139"/>
        <s v="A140"/>
        <s v="A141"/>
        <s v="A142"/>
        <s v="A143"/>
        <s v="A144"/>
        <s v="A145"/>
        <s v="A146"/>
        <s v="A147"/>
        <s v="A148"/>
        <s v="A149"/>
        <s v="A150"/>
        <s v="A151"/>
        <s v="A152"/>
        <s v="A153"/>
        <s v="A154"/>
        <s v="A155"/>
        <s v="A156"/>
        <s v="A157"/>
        <s v="A158"/>
        <s v="A159"/>
        <s v="A160"/>
        <s v="A161"/>
        <s v="A162"/>
        <s v="A163"/>
        <s v="A164"/>
        <s v="A165"/>
        <s v="A166"/>
        <s v="A167"/>
        <s v="A168"/>
        <s v="A169"/>
        <s v="A170"/>
        <s v="A171"/>
        <s v="A172"/>
        <s v="A173"/>
        <s v="A174"/>
        <s v="A175"/>
        <s v="A176"/>
        <s v="A177"/>
        <s v="A178"/>
        <s v="A179"/>
        <s v="A180"/>
        <s v="A181"/>
        <s v="A182"/>
        <s v="A183"/>
        <s v="A184"/>
        <s v="A185"/>
        <s v="A186"/>
        <s v="A187"/>
        <s v="A188"/>
        <s v="A189"/>
        <s v="A190"/>
        <s v="A191"/>
        <s v="A192"/>
        <s v="A193"/>
        <s v="A194"/>
        <s v="A195"/>
        <s v="A196"/>
        <s v="A197"/>
        <s v="A198"/>
        <s v="A199"/>
        <s v="A200"/>
      </sharedItems>
    </cacheField>
    <cacheField name="patient_id" numFmtId="0">
      <sharedItems/>
    </cacheField>
    <cacheField name="doctor_id" numFmtId="0">
      <sharedItems/>
    </cacheField>
    <cacheField name="appointment_date" numFmtId="165">
      <sharedItems containsSemiMixedTypes="0" containsNonDate="0" containsDate="1" containsString="0" minDate="2023-01-01T00:00:00" maxDate="2023-12-31T00:00:00" count="158">
        <d v="2023-08-09T00:00:00"/>
        <d v="2023-06-09T00:00:00"/>
        <d v="2023-06-28T00:00:00"/>
        <d v="2023-09-01T00:00:00"/>
        <d v="2023-07-06T00:00:00"/>
        <d v="2023-06-19T00:00:00"/>
        <d v="2023-04-09T00:00:00"/>
        <d v="2023-05-24T00:00:00"/>
        <d v="2023-03-05T00:00:00"/>
        <d v="2023-01-13T00:00:00"/>
        <d v="2023-11-12T00:00:00"/>
        <d v="2023-05-07T00:00:00"/>
        <d v="2023-08-16T00:00:00"/>
        <d v="2023-05-25T00:00:00"/>
        <d v="2023-01-15T00:00:00"/>
        <d v="2023-06-30T00:00:00"/>
        <d v="2023-07-11T00:00:00"/>
        <d v="2023-11-14T00:00:00"/>
        <d v="2023-02-06T00:00:00"/>
        <d v="2023-12-05T00:00:00"/>
        <d v="2023-04-24T00:00:00"/>
        <d v="2023-05-09T00:00:00"/>
        <d v="2023-06-21T00:00:00"/>
        <d v="2023-02-25T00:00:00"/>
        <d v="2023-03-17T00:00:00"/>
        <d v="2023-10-29T00:00:00"/>
        <d v="2023-06-25T00:00:00"/>
        <d v="2023-08-29T00:00:00"/>
        <d v="2023-04-04T00:00:00"/>
        <d v="2023-11-06T00:00:00"/>
        <d v="2023-09-23T00:00:00"/>
        <d v="2023-06-13T00:00:00"/>
        <d v="2023-04-18T00:00:00"/>
        <d v="2023-01-08T00:00:00"/>
        <d v="2023-03-28T00:00:00"/>
        <d v="2023-02-23T00:00:00"/>
        <d v="2023-04-17T00:00:00"/>
        <d v="2023-03-27T00:00:00"/>
        <d v="2023-01-01T00:00:00"/>
        <d v="2023-03-21T00:00:00"/>
        <d v="2023-03-29T00:00:00"/>
        <d v="2023-09-20T00:00:00"/>
        <d v="2023-09-28T00:00:00"/>
        <d v="2023-12-20T00:00:00"/>
        <d v="2023-05-02T00:00:00"/>
        <d v="2023-01-16T00:00:00"/>
        <d v="2023-04-30T00:00:00"/>
        <d v="2023-02-04T00:00:00"/>
        <d v="2023-07-12T00:00:00"/>
        <d v="2023-02-12T00:00:00"/>
        <d v="2023-12-16T00:00:00"/>
        <d v="2023-10-06T00:00:00"/>
        <d v="2023-01-02T00:00:00"/>
        <d v="2023-04-15T00:00:00"/>
        <d v="2023-03-09T00:00:00"/>
        <d v="2023-11-22T00:00:00"/>
        <d v="2023-06-14T00:00:00"/>
        <d v="2023-06-29T00:00:00"/>
        <d v="2023-05-31T00:00:00"/>
        <d v="2023-05-10T00:00:00"/>
        <d v="2023-08-10T00:00:00"/>
        <d v="2023-03-14T00:00:00"/>
        <d v="2023-08-26T00:00:00"/>
        <d v="2023-01-26T00:00:00"/>
        <d v="2023-06-12T00:00:00"/>
        <d v="2023-12-24T00:00:00"/>
        <d v="2023-07-23T00:00:00"/>
        <d v="2023-05-08T00:00:00"/>
        <d v="2023-11-27T00:00:00"/>
        <d v="2023-12-14T00:00:00"/>
        <d v="2023-09-17T00:00:00"/>
        <d v="2023-12-26T00:00:00"/>
        <d v="2023-06-26T00:00:00"/>
        <d v="2023-01-06T00:00:00"/>
        <d v="2023-01-20T00:00:00"/>
        <d v="2023-11-07T00:00:00"/>
        <d v="2023-02-18T00:00:00"/>
        <d v="2023-10-19T00:00:00"/>
        <d v="2023-02-14T00:00:00"/>
        <d v="2023-06-01T00:00:00"/>
        <d v="2023-06-11T00:00:00"/>
        <d v="2023-01-30T00:00:00"/>
        <d v="2023-04-08T00:00:00"/>
        <d v="2023-07-07T00:00:00"/>
        <d v="2023-05-06T00:00:00"/>
        <d v="2023-07-04T00:00:00"/>
        <d v="2023-03-02T00:00:00"/>
        <d v="2023-09-21T00:00:00"/>
        <d v="2023-10-25T00:00:00"/>
        <d v="2023-01-24T00:00:00"/>
        <d v="2023-08-14T00:00:00"/>
        <d v="2023-04-21T00:00:00"/>
        <d v="2023-07-29T00:00:00"/>
        <d v="2023-07-19T00:00:00"/>
        <d v="2023-05-22T00:00:00"/>
        <d v="2023-01-11T00:00:00"/>
        <d v="2023-11-24T00:00:00"/>
        <d v="2023-08-08T00:00:00"/>
        <d v="2023-06-20T00:00:00"/>
        <d v="2023-12-18T00:00:00"/>
        <d v="2023-12-08T00:00:00"/>
        <d v="2023-04-07T00:00:00"/>
        <d v="2023-02-28T00:00:00"/>
        <d v="2023-03-16T00:00:00"/>
        <d v="2023-11-02T00:00:00"/>
        <d v="2023-11-13T00:00:00"/>
        <d v="2023-08-25T00:00:00"/>
        <d v="2023-05-11T00:00:00"/>
        <d v="2023-07-26T00:00:00"/>
        <d v="2023-03-23T00:00:00"/>
        <d v="2023-10-17T00:00:00"/>
        <d v="2023-09-09T00:00:00"/>
        <d v="2023-05-13T00:00:00"/>
        <d v="2023-10-10T00:00:00"/>
        <d v="2023-02-05T00:00:00"/>
        <d v="2023-06-15T00:00:00"/>
        <d v="2023-11-01T00:00:00"/>
        <d v="2023-11-11T00:00:00"/>
        <d v="2023-01-05T00:00:00"/>
        <d v="2023-12-06T00:00:00"/>
        <d v="2023-01-28T00:00:00"/>
        <d v="2023-04-14T00:00:00"/>
        <d v="2023-07-08T00:00:00"/>
        <d v="2023-03-06T00:00:00"/>
        <d v="2023-01-03T00:00:00"/>
        <d v="2023-05-12T00:00:00"/>
        <d v="2023-12-17T00:00:00"/>
        <d v="2023-06-17T00:00:00"/>
        <d v="2023-06-27T00:00:00"/>
        <d v="2023-07-28T00:00:00"/>
        <d v="2023-01-12T00:00:00"/>
        <d v="2023-11-15T00:00:00"/>
        <d v="2023-09-29T00:00:00"/>
        <d v="2023-07-24T00:00:00"/>
        <d v="2023-03-03T00:00:00"/>
        <d v="2023-06-04T00:00:00"/>
        <d v="2023-10-31T00:00:00"/>
        <d v="2023-10-22T00:00:00"/>
        <d v="2023-04-26T00:00:00"/>
        <d v="2023-01-17T00:00:00"/>
        <d v="2023-03-08T00:00:00"/>
        <d v="2023-01-07T00:00:00"/>
        <d v="2023-09-03T00:00:00"/>
        <d v="2023-04-12T00:00:00"/>
        <d v="2023-02-03T00:00:00"/>
        <d v="2023-02-26T00:00:00"/>
        <d v="2023-02-13T00:00:00"/>
        <d v="2023-10-05T00:00:00"/>
        <d v="2023-11-16T00:00:00"/>
        <d v="2023-08-31T00:00:00"/>
        <d v="2023-09-15T00:00:00"/>
        <d v="2023-04-06T00:00:00"/>
        <d v="2023-08-19T00:00:00"/>
        <d v="2023-10-26T00:00:00"/>
        <d v="2023-04-01T00:00:00"/>
        <d v="2023-05-15T00:00:00"/>
        <d v="2023-05-01T00:00:00"/>
        <d v="2023-12-30T00:00:00"/>
      </sharedItems>
      <fieldGroup par="24"/>
    </cacheField>
    <cacheField name="day_of_week" numFmtId="0">
      <sharedItems count="7">
        <s v="Wed"/>
        <s v="Fri"/>
        <s v="Thu"/>
        <s v="Mon"/>
        <s v="Sun"/>
        <s v="Tue"/>
        <s v="Sat"/>
      </sharedItems>
    </cacheField>
    <cacheField name="appointment_time" numFmtId="164">
      <sharedItems containsSemiMixedTypes="0" containsNonDate="0" containsDate="1" containsString="0" minDate="1899-12-30T08:00:00" maxDate="1899-12-30T17:45:00" count="40">
        <d v="1899-12-30T15:15:00"/>
        <d v="1899-12-30T14:30:00"/>
        <d v="1899-12-30T08:00:00"/>
        <d v="1899-12-30T09:15:00"/>
        <d v="1899-12-30T12:45:00"/>
        <d v="1899-12-30T16:15:00"/>
        <d v="1899-12-30T10:30:00"/>
        <d v="1899-12-30T08:45:00"/>
        <d v="1899-12-30T13:45:00"/>
        <d v="1899-12-30T15:30:00"/>
        <d v="1899-12-30T16:00:00"/>
        <d v="1899-12-30T10:00:00"/>
        <d v="1899-12-30T12:00:00"/>
        <d v="1899-12-30T17:15:00"/>
        <d v="1899-12-30T11:00:00"/>
        <d v="1899-12-30T17:00:00"/>
        <d v="1899-12-30T09:45:00"/>
        <d v="1899-12-30T13:00:00"/>
        <d v="1899-12-30T14:15:00"/>
        <d v="1899-12-30T13:15:00"/>
        <d v="1899-12-30T10:45:00"/>
        <d v="1899-12-30T17:45:00"/>
        <d v="1899-12-30T11:30:00"/>
        <d v="1899-12-30T12:30:00"/>
        <d v="1899-12-30T14:00:00"/>
        <d v="1899-12-30T11:15:00"/>
        <d v="1899-12-30T15:45:00"/>
        <d v="1899-12-30T15:00:00"/>
        <d v="1899-12-30T11:45:00"/>
        <d v="1899-12-30T09:30:00"/>
        <d v="1899-12-30T17:30:00"/>
        <d v="1899-12-30T09:00:00"/>
        <d v="1899-12-30T08:30:00"/>
        <d v="1899-12-30T13:30:00"/>
        <d v="1899-12-30T12:15:00"/>
        <d v="1899-12-30T16:30:00"/>
        <d v="1899-12-30T10:15:00"/>
        <d v="1899-12-30T14:45:00"/>
        <d v="1899-12-30T08:15:00"/>
        <d v="1899-12-30T16:45:00"/>
      </sharedItems>
      <fieldGroup par="25"/>
    </cacheField>
    <cacheField name="reason_for_visit" numFmtId="0">
      <sharedItems/>
    </cacheField>
    <cacheField name="status" numFmtId="0">
      <sharedItems count="4">
        <s v="Scheduled"/>
        <s v="No-show"/>
        <s v="Cancelled"/>
        <s v="Completed"/>
      </sharedItems>
    </cacheField>
    <cacheField name="no_show_flag" numFmtId="0">
      <sharedItems containsSemiMixedTypes="0" containsString="0" containsNumber="1" containsInteger="1" minValue="0" maxValue="1" count="2">
        <n v="0"/>
        <n v="1"/>
      </sharedItems>
    </cacheField>
    <cacheField name="patient_name" numFmtId="0">
      <sharedItems/>
    </cacheField>
    <cacheField name="gender" numFmtId="0">
      <sharedItems count="2">
        <s v="F"/>
        <s v="M"/>
      </sharedItems>
    </cacheField>
    <cacheField name="date_of_birth" numFmtId="165">
      <sharedItems containsSemiMixedTypes="0" containsNonDate="0" containsDate="1" containsString="0" minDate="1950-01-26T00:00:00" maxDate="2005-05-16T00:00:00"/>
    </cacheField>
    <cacheField name="age" numFmtId="1">
      <sharedItems containsSemiMixedTypes="0" containsString="0" containsNumber="1" containsInteger="1" minValue="20" maxValue="75"/>
    </cacheField>
    <cacheField name="insurance_provider" numFmtId="0">
      <sharedItems count="4">
        <s v="WellnessCorp"/>
        <s v="MedCare Plus"/>
        <s v="PulseSecure"/>
        <s v="HealthIndia"/>
      </sharedItems>
    </cacheField>
    <cacheField name="doctor_name" numFmtId="0">
      <sharedItems count="10">
        <s v="Sarah Smith"/>
        <s v="David Jones"/>
        <s v="Alex Davis"/>
        <s v="Jane Smith"/>
        <s v="Robert Davis"/>
        <s v="Linda Wilson"/>
        <s v="Jane Davis"/>
        <s v="Linda Brown"/>
        <s v="David Taylor"/>
        <s v="Sarah Taylor"/>
      </sharedItems>
    </cacheField>
    <cacheField name="hospital_branch" numFmtId="0">
      <sharedItems count="3">
        <s v="Central Hospital"/>
        <s v="Eastside Clinic"/>
        <s v="Westside Clinic"/>
      </sharedItems>
    </cacheField>
    <cacheField name="treatment_ID" numFmtId="0">
      <sharedItems/>
    </cacheField>
    <cacheField name="treatment_type" numFmtId="0">
      <sharedItems count="5">
        <s v="Chemotherapy"/>
        <s v="MRI"/>
        <s v="ECG"/>
        <s v="Physiotherapy"/>
        <s v="X-Ray"/>
      </sharedItems>
    </cacheField>
    <cacheField name="description" numFmtId="0">
      <sharedItems/>
    </cacheField>
    <cacheField name="Cost" numFmtId="4">
      <sharedItems containsSemiMixedTypes="0" containsString="0" containsNumber="1" minValue="534.03" maxValue="4973.63"/>
    </cacheField>
    <cacheField name="treatment_date" numFmtId="165">
      <sharedItems containsSemiMixedTypes="0" containsNonDate="0" containsDate="1" containsString="0" minDate="2023-01-01T00:00:00" maxDate="2023-12-31T00:00:00"/>
    </cacheField>
    <cacheField name="bill_date" numFmtId="165">
      <sharedItems containsDate="1" containsMixedTypes="1" minDate="2023-01-01T00:00:00" maxDate="2023-12-21T00:00:00"/>
    </cacheField>
    <cacheField name="payment_method" numFmtId="0">
      <sharedItems/>
    </cacheField>
    <cacheField name="payment_status" numFmtId="0">
      <sharedItems/>
    </cacheField>
    <cacheField name="Months (appointment_date)" numFmtId="0" databaseField="0">
      <fieldGroup base="3">
        <rangePr groupBy="months" startDate="2023-01-01T00:00:00" endDate="2023-12-31T00:00:00"/>
        <groupItems count="14">
          <s v="&lt;1/1/2023"/>
          <s v="Jan"/>
          <s v="Feb"/>
          <s v="Mar"/>
          <s v="Apr"/>
          <s v="May"/>
          <s v="Jun"/>
          <s v="Jul"/>
          <s v="Aug"/>
          <s v="Sep"/>
          <s v="Oct"/>
          <s v="Nov"/>
          <s v="Dec"/>
          <s v="&gt;12/31/2023"/>
        </groupItems>
      </fieldGroup>
    </cacheField>
    <cacheField name="Hours (appointment_time)" numFmtId="0" databaseField="0">
      <fieldGroup base="5">
        <rangePr groupBy="hours" startDate="1899-12-30T08:00:00" endDate="1899-12-30T17:45: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 name="No_Show_Rate" numFmtId="0" formula="SUM(no_show_flag)/SUM(appointment_id)" databaseField="0"/>
  </cacheFields>
  <extLst>
    <ext xmlns:x14="http://schemas.microsoft.com/office/spreadsheetml/2009/9/main" uri="{725AE2AE-9491-48be-B2B4-4EB974FC3084}">
      <x14:pivotCacheDefinition pivotCacheId="14478403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s v="P034"/>
    <s v="D009"/>
    <x v="0"/>
    <x v="0"/>
    <x v="0"/>
    <s v="Therapy"/>
    <x v="0"/>
    <x v="0"/>
    <s v="Alex Smith"/>
    <x v="0"/>
    <d v="1950-01-26T00:00:00"/>
    <n v="75"/>
    <x v="0"/>
    <x v="0"/>
    <x v="0"/>
    <s v="T001"/>
    <x v="0"/>
    <s v="Basic screening"/>
    <n v="3941.97"/>
    <d v="2023-08-09T00:00:00"/>
    <s v="Westside Clinic"/>
    <s v="Insurance"/>
    <s v="Pending"/>
  </r>
  <r>
    <x v="1"/>
    <s v="P032"/>
    <s v="D004"/>
    <x v="1"/>
    <x v="1"/>
    <x v="1"/>
    <s v="Therapy"/>
    <x v="1"/>
    <x v="1"/>
    <s v="Alex Moore"/>
    <x v="1"/>
    <d v="1981-01-08T00:00:00"/>
    <n v="44"/>
    <x v="1"/>
    <x v="1"/>
    <x v="0"/>
    <s v="T002"/>
    <x v="1"/>
    <s v="Advanced protocol"/>
    <n v="4158.4399999999996"/>
    <d v="2023-06-09T00:00:00"/>
    <d v="2023-06-09T00:00:00"/>
    <s v="Insurance"/>
    <s v="Paid"/>
  </r>
  <r>
    <x v="2"/>
    <s v="P048"/>
    <s v="D004"/>
    <x v="2"/>
    <x v="0"/>
    <x v="2"/>
    <s v="Consultation"/>
    <x v="2"/>
    <x v="0"/>
    <s v="Emily Miller"/>
    <x v="1"/>
    <d v="1983-03-24T00:00:00"/>
    <n v="42"/>
    <x v="2"/>
    <x v="1"/>
    <x v="0"/>
    <s v="T003"/>
    <x v="1"/>
    <s v="Standard procedure"/>
    <n v="3731.55"/>
    <d v="2023-06-28T00:00:00"/>
    <d v="2023-06-28T00:00:00"/>
    <s v="Insurance"/>
    <s v="Paid"/>
  </r>
  <r>
    <x v="3"/>
    <s v="P025"/>
    <s v="D006"/>
    <x v="3"/>
    <x v="1"/>
    <x v="3"/>
    <s v="Consultation"/>
    <x v="2"/>
    <x v="0"/>
    <s v="Robert Wilson"/>
    <x v="1"/>
    <d v="1966-08-14T00:00:00"/>
    <n v="59"/>
    <x v="3"/>
    <x v="2"/>
    <x v="0"/>
    <s v="T004"/>
    <x v="1"/>
    <s v="Basic screening"/>
    <n v="4799.8599999999997"/>
    <d v="2023-09-01T00:00:00"/>
    <d v="2023-09-01T00:00:00"/>
    <s v="Insurance"/>
    <s v="Failed"/>
  </r>
  <r>
    <x v="4"/>
    <s v="P040"/>
    <s v="D003"/>
    <x v="4"/>
    <x v="2"/>
    <x v="4"/>
    <s v="Emergency"/>
    <x v="1"/>
    <x v="1"/>
    <s v="Emily Williams"/>
    <x v="1"/>
    <d v="1972-05-30T00:00:00"/>
    <n v="53"/>
    <x v="2"/>
    <x v="3"/>
    <x v="1"/>
    <s v="T005"/>
    <x v="2"/>
    <s v="Standard procedure"/>
    <n v="582.04999999999995"/>
    <d v="2023-07-06T00:00:00"/>
    <d v="2023-07-06T00:00:00"/>
    <s v="Credit Card"/>
    <s v="Pending"/>
  </r>
  <r>
    <x v="5"/>
    <s v="P045"/>
    <s v="D006"/>
    <x v="5"/>
    <x v="3"/>
    <x v="5"/>
    <s v="Checkup"/>
    <x v="0"/>
    <x v="0"/>
    <s v="Linda Miller"/>
    <x v="0"/>
    <d v="1966-04-25T00:00:00"/>
    <n v="59"/>
    <x v="1"/>
    <x v="2"/>
    <x v="0"/>
    <s v="T006"/>
    <x v="0"/>
    <s v="Standard procedure"/>
    <n v="1381"/>
    <d v="2023-06-19T00:00:00"/>
    <d v="2023-06-19T00:00:00"/>
    <s v="Insurance"/>
    <s v="Pending"/>
  </r>
  <r>
    <x v="6"/>
    <s v="P001"/>
    <s v="D007"/>
    <x v="6"/>
    <x v="4"/>
    <x v="6"/>
    <s v="Consultation"/>
    <x v="0"/>
    <x v="0"/>
    <s v="David Williams"/>
    <x v="0"/>
    <d v="1955-06-04T00:00:00"/>
    <n v="70"/>
    <x v="0"/>
    <x v="4"/>
    <x v="2"/>
    <s v="T007"/>
    <x v="0"/>
    <s v="Advanced protocol"/>
    <n v="534.03"/>
    <d v="2023-04-09T00:00:00"/>
    <d v="2023-04-09T00:00:00"/>
    <s v="Cash"/>
    <s v="Failed"/>
  </r>
  <r>
    <x v="7"/>
    <s v="P016"/>
    <s v="D010"/>
    <x v="7"/>
    <x v="0"/>
    <x v="7"/>
    <s v="Consultation"/>
    <x v="2"/>
    <x v="0"/>
    <s v="Michael Taylor"/>
    <x v="1"/>
    <d v="2000-07-22T00:00:00"/>
    <n v="25"/>
    <x v="2"/>
    <x v="5"/>
    <x v="1"/>
    <s v="T008"/>
    <x v="3"/>
    <s v="Basic screening"/>
    <n v="3413.64"/>
    <d v="2023-05-24T00:00:00"/>
    <d v="2023-05-24T00:00:00"/>
    <s v="Cash"/>
    <s v="Failed"/>
  </r>
  <r>
    <x v="8"/>
    <s v="P039"/>
    <s v="D010"/>
    <x v="8"/>
    <x v="4"/>
    <x v="8"/>
    <s v="Follow-up"/>
    <x v="0"/>
    <x v="0"/>
    <s v="Jane Wilson"/>
    <x v="0"/>
    <d v="1950-12-12T00:00:00"/>
    <n v="75"/>
    <x v="2"/>
    <x v="5"/>
    <x v="1"/>
    <s v="T009"/>
    <x v="3"/>
    <s v="Standard procedure"/>
    <n v="4541.1400000000003"/>
    <d v="2023-03-05T00:00:00"/>
    <d v="2023-03-05T00:00:00"/>
    <s v="Credit Card"/>
    <s v="Paid"/>
  </r>
  <r>
    <x v="9"/>
    <s v="P005"/>
    <s v="D003"/>
    <x v="9"/>
    <x v="1"/>
    <x v="9"/>
    <s v="Therapy"/>
    <x v="3"/>
    <x v="0"/>
    <s v="David Wilson"/>
    <x v="1"/>
    <d v="1960-06-23T00:00:00"/>
    <n v="65"/>
    <x v="1"/>
    <x v="3"/>
    <x v="1"/>
    <s v="T010"/>
    <x v="3"/>
    <s v="Standard procedure"/>
    <n v="1595.67"/>
    <d v="2023-01-13T00:00:00"/>
    <d v="2023-01-13T00:00:00"/>
    <s v="Cash"/>
    <s v="Paid"/>
  </r>
  <r>
    <x v="10"/>
    <s v="P022"/>
    <s v="D007"/>
    <x v="10"/>
    <x v="4"/>
    <x v="10"/>
    <s v="Checkup"/>
    <x v="1"/>
    <x v="1"/>
    <s v="John Brown"/>
    <x v="1"/>
    <d v="1955-05-10T00:00:00"/>
    <n v="70"/>
    <x v="1"/>
    <x v="4"/>
    <x v="2"/>
    <s v="T011"/>
    <x v="1"/>
    <s v="Basic screening"/>
    <n v="4671.66"/>
    <d v="2023-11-12T00:00:00"/>
    <d v="2023-11-12T00:00:00"/>
    <s v="Cash"/>
    <s v="Failed"/>
  </r>
  <r>
    <x v="11"/>
    <s v="P029"/>
    <s v="D003"/>
    <x v="11"/>
    <x v="4"/>
    <x v="11"/>
    <s v="Follow-up"/>
    <x v="3"/>
    <x v="0"/>
    <s v="David Smith"/>
    <x v="1"/>
    <d v="2005-05-15T00:00:00"/>
    <n v="20"/>
    <x v="3"/>
    <x v="3"/>
    <x v="1"/>
    <s v="T012"/>
    <x v="0"/>
    <s v="Standard procedure"/>
    <n v="771.2"/>
    <d v="2023-05-07T00:00:00"/>
    <d v="2023-05-07T00:00:00"/>
    <s v="Insurance"/>
    <s v="Pending"/>
  </r>
  <r>
    <x v="12"/>
    <s v="P003"/>
    <s v="D002"/>
    <x v="12"/>
    <x v="0"/>
    <x v="12"/>
    <s v="Emergency"/>
    <x v="0"/>
    <x v="0"/>
    <s v="Laura Jones"/>
    <x v="1"/>
    <d v="1977-08-21T00:00:00"/>
    <n v="48"/>
    <x v="2"/>
    <x v="6"/>
    <x v="1"/>
    <s v="T013"/>
    <x v="1"/>
    <s v="Standard procedure"/>
    <n v="4704.96"/>
    <d v="2023-08-16T00:00:00"/>
    <d v="2023-08-16T00:00:00"/>
    <s v="Cash"/>
    <s v="Paid"/>
  </r>
  <r>
    <x v="13"/>
    <s v="P012"/>
    <s v="D010"/>
    <x v="13"/>
    <x v="2"/>
    <x v="6"/>
    <s v="Emergency"/>
    <x v="2"/>
    <x v="0"/>
    <s v="Laura Davis"/>
    <x v="0"/>
    <d v="1991-12-08T00:00:00"/>
    <n v="34"/>
    <x v="1"/>
    <x v="5"/>
    <x v="1"/>
    <s v="T014"/>
    <x v="2"/>
    <s v="Basic screening"/>
    <n v="2082.3000000000002"/>
    <d v="2023-05-25T00:00:00"/>
    <d v="2023-05-25T00:00:00"/>
    <s v="Credit Card"/>
    <s v="Paid"/>
  </r>
  <r>
    <x v="14"/>
    <s v="P026"/>
    <s v="D004"/>
    <x v="14"/>
    <x v="4"/>
    <x v="13"/>
    <s v="Consultation"/>
    <x v="1"/>
    <x v="1"/>
    <s v="John Taylor"/>
    <x v="1"/>
    <d v="2003-11-28T00:00:00"/>
    <n v="22"/>
    <x v="1"/>
    <x v="1"/>
    <x v="0"/>
    <s v="T015"/>
    <x v="3"/>
    <s v="Basic screening"/>
    <n v="956.39"/>
    <d v="2023-01-15T00:00:00"/>
    <d v="2023-01-15T00:00:00"/>
    <s v="Insurance"/>
    <s v="Pending"/>
  </r>
  <r>
    <x v="15"/>
    <s v="P016"/>
    <s v="D008"/>
    <x v="15"/>
    <x v="1"/>
    <x v="14"/>
    <s v="Consultation"/>
    <x v="0"/>
    <x v="0"/>
    <s v="Michael Taylor"/>
    <x v="1"/>
    <d v="2000-07-22T00:00:00"/>
    <n v="25"/>
    <x v="2"/>
    <x v="7"/>
    <x v="2"/>
    <s v="T016"/>
    <x v="1"/>
    <s v="Basic screening"/>
    <n v="2686.42"/>
    <d v="2023-06-30T00:00:00"/>
    <d v="2023-05-24T00:00:00"/>
    <s v="Cash"/>
    <s v="Failed"/>
  </r>
  <r>
    <x v="16"/>
    <s v="P037"/>
    <s v="D009"/>
    <x v="16"/>
    <x v="5"/>
    <x v="15"/>
    <s v="Emergency"/>
    <x v="0"/>
    <x v="0"/>
    <s v="Robert Williams"/>
    <x v="1"/>
    <d v="1999-02-05T00:00:00"/>
    <n v="26"/>
    <x v="3"/>
    <x v="0"/>
    <x v="0"/>
    <s v="T017"/>
    <x v="1"/>
    <s v="Basic screening"/>
    <n v="1655.49"/>
    <d v="2023-07-11T00:00:00"/>
    <d v="2023-07-11T00:00:00"/>
    <s v="Credit Card"/>
    <s v="Pending"/>
  </r>
  <r>
    <x v="17"/>
    <s v="P022"/>
    <s v="D007"/>
    <x v="17"/>
    <x v="5"/>
    <x v="16"/>
    <s v="Consultation"/>
    <x v="2"/>
    <x v="0"/>
    <s v="John Brown"/>
    <x v="1"/>
    <d v="1955-05-10T00:00:00"/>
    <n v="70"/>
    <x v="1"/>
    <x v="4"/>
    <x v="2"/>
    <s v="T018"/>
    <x v="2"/>
    <s v="Advanced protocol"/>
    <n v="1781.93"/>
    <d v="2023-11-14T00:00:00"/>
    <d v="2023-11-12T00:00:00"/>
    <s v="Cash"/>
    <s v="Failed"/>
  </r>
  <r>
    <x v="18"/>
    <s v="P029"/>
    <s v="D001"/>
    <x v="18"/>
    <x v="3"/>
    <x v="9"/>
    <s v="Checkup"/>
    <x v="2"/>
    <x v="0"/>
    <s v="David Smith"/>
    <x v="1"/>
    <d v="2005-05-15T00:00:00"/>
    <n v="20"/>
    <x v="3"/>
    <x v="8"/>
    <x v="2"/>
    <s v="T019"/>
    <x v="4"/>
    <s v="Basic screening"/>
    <n v="1882.8"/>
    <d v="2023-02-06T00:00:00"/>
    <d v="2023-05-07T00:00:00"/>
    <s v="Insurance"/>
    <s v="Pending"/>
  </r>
  <r>
    <x v="19"/>
    <s v="P014"/>
    <s v="D003"/>
    <x v="19"/>
    <x v="5"/>
    <x v="0"/>
    <s v="Consultation"/>
    <x v="3"/>
    <x v="0"/>
    <s v="Alex Taylor"/>
    <x v="1"/>
    <d v="1968-02-27T00:00:00"/>
    <n v="57"/>
    <x v="1"/>
    <x v="3"/>
    <x v="1"/>
    <s v="T020"/>
    <x v="0"/>
    <s v="Advanced protocol"/>
    <n v="4113.62"/>
    <d v="2023-12-05T00:00:00"/>
    <d v="2023-12-05T00:00:00"/>
    <s v="Credit Card"/>
    <s v="Failed"/>
  </r>
  <r>
    <x v="20"/>
    <s v="P028"/>
    <s v="D009"/>
    <x v="20"/>
    <x v="3"/>
    <x v="11"/>
    <s v="Therapy"/>
    <x v="1"/>
    <x v="1"/>
    <s v="Alex Moore"/>
    <x v="1"/>
    <d v="1993-04-13T00:00:00"/>
    <n v="32"/>
    <x v="1"/>
    <x v="0"/>
    <x v="0"/>
    <s v="T021"/>
    <x v="4"/>
    <s v="Advanced protocol"/>
    <n v="2926.23"/>
    <d v="2023-04-24T00:00:00"/>
    <d v="2023-04-24T00:00:00"/>
    <s v="Insurance"/>
    <s v="Failed"/>
  </r>
  <r>
    <x v="21"/>
    <s v="P005"/>
    <s v="D001"/>
    <x v="17"/>
    <x v="5"/>
    <x v="17"/>
    <s v="Consultation"/>
    <x v="1"/>
    <x v="1"/>
    <s v="David Wilson"/>
    <x v="1"/>
    <d v="1960-06-23T00:00:00"/>
    <n v="65"/>
    <x v="1"/>
    <x v="8"/>
    <x v="2"/>
    <s v="T022"/>
    <x v="3"/>
    <s v="Advanced protocol"/>
    <n v="1900.88"/>
    <d v="2023-11-14T00:00:00"/>
    <d v="2023-01-13T00:00:00"/>
    <s v="Cash"/>
    <s v="Paid"/>
  </r>
  <r>
    <x v="22"/>
    <s v="P047"/>
    <s v="D009"/>
    <x v="21"/>
    <x v="5"/>
    <x v="1"/>
    <s v="Follow-up"/>
    <x v="2"/>
    <x v="0"/>
    <s v="Jane Moore"/>
    <x v="1"/>
    <d v="1995-12-13T00:00:00"/>
    <n v="30"/>
    <x v="0"/>
    <x v="0"/>
    <x v="0"/>
    <s v="T023"/>
    <x v="1"/>
    <s v="Standard procedure"/>
    <n v="3246.5"/>
    <d v="2023-05-09T00:00:00"/>
    <d v="2023-05-09T00:00:00"/>
    <s v="Credit Card"/>
    <s v="Pending"/>
  </r>
  <r>
    <x v="23"/>
    <s v="P049"/>
    <s v="D008"/>
    <x v="22"/>
    <x v="0"/>
    <x v="2"/>
    <s v="Checkup"/>
    <x v="3"/>
    <x v="0"/>
    <s v="David Moore"/>
    <x v="1"/>
    <d v="1972-11-26T00:00:00"/>
    <n v="53"/>
    <x v="1"/>
    <x v="7"/>
    <x v="2"/>
    <s v="T024"/>
    <x v="2"/>
    <s v="Advanced protocol"/>
    <n v="3722.68"/>
    <d v="2023-06-21T00:00:00"/>
    <d v="2023-06-21T00:00:00"/>
    <s v="Cash"/>
    <s v="Pending"/>
  </r>
  <r>
    <x v="24"/>
    <s v="P030"/>
    <s v="D001"/>
    <x v="23"/>
    <x v="6"/>
    <x v="2"/>
    <s v="Follow-up"/>
    <x v="1"/>
    <x v="1"/>
    <s v="Emily Moore"/>
    <x v="1"/>
    <d v="1964-12-23T00:00:00"/>
    <n v="61"/>
    <x v="2"/>
    <x v="8"/>
    <x v="2"/>
    <s v="T025"/>
    <x v="2"/>
    <s v="Advanced protocol"/>
    <n v="1726.81"/>
    <d v="2023-02-25T00:00:00"/>
    <d v="2023-02-25T00:00:00"/>
    <s v="Cash"/>
    <s v="Failed"/>
  </r>
  <r>
    <x v="25"/>
    <s v="P046"/>
    <s v="D006"/>
    <x v="24"/>
    <x v="1"/>
    <x v="18"/>
    <s v="Follow-up"/>
    <x v="2"/>
    <x v="0"/>
    <s v="Michael Taylor"/>
    <x v="0"/>
    <d v="1986-09-01T00:00:00"/>
    <n v="39"/>
    <x v="1"/>
    <x v="2"/>
    <x v="0"/>
    <s v="T026"/>
    <x v="0"/>
    <s v="Standard procedure"/>
    <n v="2360.9699999999998"/>
    <d v="2023-03-17T00:00:00"/>
    <d v="2023-03-17T00:00:00"/>
    <s v="Insurance"/>
    <s v="Paid"/>
  </r>
  <r>
    <x v="26"/>
    <s v="P005"/>
    <s v="D005"/>
    <x v="17"/>
    <x v="5"/>
    <x v="4"/>
    <s v="Therapy"/>
    <x v="0"/>
    <x v="0"/>
    <s v="David Wilson"/>
    <x v="1"/>
    <d v="1960-06-23T00:00:00"/>
    <n v="65"/>
    <x v="1"/>
    <x v="9"/>
    <x v="0"/>
    <s v="T027"/>
    <x v="4"/>
    <s v="Standard procedure"/>
    <n v="1048.49"/>
    <d v="2023-11-14T00:00:00"/>
    <d v="2023-01-13T00:00:00"/>
    <s v="Cash"/>
    <s v="Paid"/>
  </r>
  <r>
    <x v="27"/>
    <s v="P012"/>
    <s v="D006"/>
    <x v="25"/>
    <x v="4"/>
    <x v="9"/>
    <s v="Checkup"/>
    <x v="1"/>
    <x v="1"/>
    <s v="Laura Davis"/>
    <x v="0"/>
    <d v="1991-12-08T00:00:00"/>
    <n v="34"/>
    <x v="1"/>
    <x v="2"/>
    <x v="0"/>
    <s v="T028"/>
    <x v="0"/>
    <s v="Standard procedure"/>
    <n v="1315.17"/>
    <d v="2023-10-29T00:00:00"/>
    <d v="2023-05-25T00:00:00"/>
    <s v="Credit Card"/>
    <s v="Paid"/>
  </r>
  <r>
    <x v="28"/>
    <s v="P016"/>
    <s v="D010"/>
    <x v="26"/>
    <x v="4"/>
    <x v="1"/>
    <s v="Checkup"/>
    <x v="3"/>
    <x v="0"/>
    <s v="Michael Taylor"/>
    <x v="1"/>
    <d v="2000-07-22T00:00:00"/>
    <n v="25"/>
    <x v="2"/>
    <x v="5"/>
    <x v="1"/>
    <s v="T029"/>
    <x v="1"/>
    <s v="Basic screening"/>
    <n v="3565.03"/>
    <d v="2023-06-25T00:00:00"/>
    <d v="2023-05-24T00:00:00"/>
    <s v="Cash"/>
    <s v="Failed"/>
  </r>
  <r>
    <x v="29"/>
    <s v="P026"/>
    <s v="D005"/>
    <x v="27"/>
    <x v="5"/>
    <x v="19"/>
    <s v="Checkup"/>
    <x v="3"/>
    <x v="0"/>
    <s v="John Taylor"/>
    <x v="1"/>
    <d v="2003-11-28T00:00:00"/>
    <n v="22"/>
    <x v="1"/>
    <x v="9"/>
    <x v="0"/>
    <s v="T030"/>
    <x v="0"/>
    <s v="Standard procedure"/>
    <n v="1316.47"/>
    <d v="2023-08-29T00:00:00"/>
    <d v="2023-01-15T00:00:00"/>
    <s v="Insurance"/>
    <s v="Pending"/>
  </r>
  <r>
    <x v="30"/>
    <s v="P026"/>
    <s v="D006"/>
    <x v="28"/>
    <x v="5"/>
    <x v="6"/>
    <s v="Checkup"/>
    <x v="3"/>
    <x v="0"/>
    <s v="John Taylor"/>
    <x v="1"/>
    <d v="2003-11-28T00:00:00"/>
    <n v="22"/>
    <x v="1"/>
    <x v="2"/>
    <x v="0"/>
    <s v="T031"/>
    <x v="2"/>
    <s v="Standard procedure"/>
    <n v="2863.24"/>
    <d v="2023-04-04T00:00:00"/>
    <d v="2023-01-15T00:00:00"/>
    <s v="Insurance"/>
    <s v="Pending"/>
  </r>
  <r>
    <x v="31"/>
    <s v="P048"/>
    <s v="D005"/>
    <x v="29"/>
    <x v="3"/>
    <x v="20"/>
    <s v="Checkup"/>
    <x v="0"/>
    <x v="0"/>
    <s v="Emily Miller"/>
    <x v="1"/>
    <d v="1983-03-24T00:00:00"/>
    <n v="42"/>
    <x v="2"/>
    <x v="9"/>
    <x v="0"/>
    <s v="T032"/>
    <x v="2"/>
    <s v="Advanced protocol"/>
    <n v="3690.71"/>
    <d v="2023-11-06T00:00:00"/>
    <d v="2023-06-28T00:00:00"/>
    <s v="Insurance"/>
    <s v="Paid"/>
  </r>
  <r>
    <x v="32"/>
    <s v="P021"/>
    <s v="D005"/>
    <x v="30"/>
    <x v="6"/>
    <x v="21"/>
    <s v="Therapy"/>
    <x v="1"/>
    <x v="1"/>
    <s v="Michael Wilson"/>
    <x v="1"/>
    <d v="2002-03-01T00:00:00"/>
    <n v="23"/>
    <x v="0"/>
    <x v="9"/>
    <x v="0"/>
    <s v="T033"/>
    <x v="3"/>
    <s v="Standard procedure"/>
    <n v="980.95"/>
    <d v="2023-09-23T00:00:00"/>
    <d v="2023-09-23T00:00:00"/>
    <s v="Credit Card"/>
    <s v="Paid"/>
  </r>
  <r>
    <x v="33"/>
    <s v="P039"/>
    <s v="D004"/>
    <x v="31"/>
    <x v="5"/>
    <x v="22"/>
    <s v="Consultation"/>
    <x v="1"/>
    <x v="1"/>
    <s v="Jane Wilson"/>
    <x v="0"/>
    <d v="1950-12-12T00:00:00"/>
    <n v="75"/>
    <x v="2"/>
    <x v="1"/>
    <x v="0"/>
    <s v="T034"/>
    <x v="3"/>
    <s v="Basic screening"/>
    <n v="3052.9"/>
    <d v="2023-06-13T00:00:00"/>
    <d v="2023-03-05T00:00:00"/>
    <s v="Credit Card"/>
    <s v="Paid"/>
  </r>
  <r>
    <x v="34"/>
    <s v="P036"/>
    <s v="D003"/>
    <x v="32"/>
    <x v="5"/>
    <x v="7"/>
    <s v="Follow-up"/>
    <x v="0"/>
    <x v="0"/>
    <s v="Michael Wilson"/>
    <x v="1"/>
    <d v="1997-12-26T00:00:00"/>
    <n v="28"/>
    <x v="1"/>
    <x v="3"/>
    <x v="1"/>
    <s v="T035"/>
    <x v="1"/>
    <s v="Standard procedure"/>
    <n v="1654.53"/>
    <d v="2023-04-18T00:00:00"/>
    <d v="2023-04-18T00:00:00"/>
    <s v="Insurance"/>
    <s v="Failed"/>
  </r>
  <r>
    <x v="35"/>
    <s v="P033"/>
    <s v="D003"/>
    <x v="33"/>
    <x v="4"/>
    <x v="1"/>
    <s v="Checkup"/>
    <x v="1"/>
    <x v="1"/>
    <s v="Michael Wilson"/>
    <x v="0"/>
    <d v="1970-02-06T00:00:00"/>
    <n v="55"/>
    <x v="1"/>
    <x v="3"/>
    <x v="1"/>
    <s v="T036"/>
    <x v="4"/>
    <s v="Basic screening"/>
    <n v="4833.17"/>
    <d v="2023-01-08T00:00:00"/>
    <d v="2023-01-08T00:00:00"/>
    <s v="Cash"/>
    <s v="Pending"/>
  </r>
  <r>
    <x v="36"/>
    <s v="P030"/>
    <s v="D004"/>
    <x v="34"/>
    <x v="5"/>
    <x v="14"/>
    <s v="Consultation"/>
    <x v="0"/>
    <x v="0"/>
    <s v="Emily Moore"/>
    <x v="1"/>
    <d v="1964-12-23T00:00:00"/>
    <n v="61"/>
    <x v="2"/>
    <x v="1"/>
    <x v="0"/>
    <s v="T037"/>
    <x v="0"/>
    <s v="Standard procedure"/>
    <n v="2675.96"/>
    <d v="2023-03-28T00:00:00"/>
    <d v="2023-02-25T00:00:00"/>
    <s v="Cash"/>
    <s v="Failed"/>
  </r>
  <r>
    <x v="37"/>
    <s v="P037"/>
    <s v="D009"/>
    <x v="35"/>
    <x v="2"/>
    <x v="17"/>
    <s v="Consultation"/>
    <x v="0"/>
    <x v="0"/>
    <s v="Robert Williams"/>
    <x v="1"/>
    <d v="1999-02-05T00:00:00"/>
    <n v="26"/>
    <x v="3"/>
    <x v="0"/>
    <x v="0"/>
    <s v="T038"/>
    <x v="1"/>
    <s v="Standard procedure"/>
    <n v="4126.97"/>
    <d v="2023-02-23T00:00:00"/>
    <d v="2023-07-11T00:00:00"/>
    <s v="Credit Card"/>
    <s v="Pending"/>
  </r>
  <r>
    <x v="38"/>
    <s v="P023"/>
    <s v="D002"/>
    <x v="36"/>
    <x v="3"/>
    <x v="2"/>
    <s v="Follow-up"/>
    <x v="0"/>
    <x v="0"/>
    <s v="Linda Johnson"/>
    <x v="1"/>
    <d v="1994-02-22T00:00:00"/>
    <n v="31"/>
    <x v="0"/>
    <x v="6"/>
    <x v="1"/>
    <s v="T039"/>
    <x v="3"/>
    <s v="Standard procedure"/>
    <n v="2976.02"/>
    <d v="2023-04-17T00:00:00"/>
    <d v="2023-04-17T00:00:00"/>
    <s v="Insurance"/>
    <s v="Failed"/>
  </r>
  <r>
    <x v="39"/>
    <s v="P010"/>
    <s v="D009"/>
    <x v="37"/>
    <x v="3"/>
    <x v="23"/>
    <s v="Therapy"/>
    <x v="3"/>
    <x v="0"/>
    <s v="Michael Taylor"/>
    <x v="1"/>
    <d v="2001-10-13T00:00:00"/>
    <n v="24"/>
    <x v="0"/>
    <x v="0"/>
    <x v="0"/>
    <s v="T040"/>
    <x v="0"/>
    <s v="Standard procedure"/>
    <n v="695.36"/>
    <d v="2023-03-27T00:00:00"/>
    <d v="2023-03-27T00:00:00"/>
    <s v="Cash"/>
    <s v="Failed"/>
  </r>
  <r>
    <x v="40"/>
    <s v="P005"/>
    <s v="D001"/>
    <x v="38"/>
    <x v="4"/>
    <x v="24"/>
    <s v="Emergency"/>
    <x v="1"/>
    <x v="1"/>
    <s v="David Wilson"/>
    <x v="1"/>
    <d v="1960-06-23T00:00:00"/>
    <n v="65"/>
    <x v="1"/>
    <x v="8"/>
    <x v="2"/>
    <s v="T041"/>
    <x v="3"/>
    <s v="Basic screening"/>
    <n v="3349.18"/>
    <d v="2023-01-01T00:00:00"/>
    <d v="2023-01-13T00:00:00"/>
    <s v="Cash"/>
    <s v="Paid"/>
  </r>
  <r>
    <x v="41"/>
    <s v="P036"/>
    <s v="D001"/>
    <x v="39"/>
    <x v="5"/>
    <x v="25"/>
    <s v="Emergency"/>
    <x v="0"/>
    <x v="0"/>
    <s v="Michael Wilson"/>
    <x v="1"/>
    <d v="1997-12-26T00:00:00"/>
    <n v="28"/>
    <x v="1"/>
    <x v="8"/>
    <x v="2"/>
    <s v="T042"/>
    <x v="0"/>
    <s v="Basic screening"/>
    <n v="4781.32"/>
    <d v="2023-03-21T00:00:00"/>
    <d v="2023-04-18T00:00:00"/>
    <s v="Insurance"/>
    <s v="Failed"/>
  </r>
  <r>
    <x v="42"/>
    <s v="P034"/>
    <s v="D005"/>
    <x v="40"/>
    <x v="0"/>
    <x v="3"/>
    <s v="Consultation"/>
    <x v="1"/>
    <x v="1"/>
    <s v="Alex Smith"/>
    <x v="0"/>
    <d v="1950-01-26T00:00:00"/>
    <n v="75"/>
    <x v="0"/>
    <x v="9"/>
    <x v="0"/>
    <s v="T043"/>
    <x v="4"/>
    <s v="Advanced protocol"/>
    <n v="3207.25"/>
    <d v="2023-03-29T00:00:00"/>
    <d v="2023-08-09T00:00:00"/>
    <s v="Insurance"/>
    <s v="Pending"/>
  </r>
  <r>
    <x v="43"/>
    <s v="P031"/>
    <s v="D006"/>
    <x v="41"/>
    <x v="0"/>
    <x v="23"/>
    <s v="Follow-up"/>
    <x v="3"/>
    <x v="0"/>
    <s v="Robert Miller"/>
    <x v="1"/>
    <d v="1987-01-14T00:00:00"/>
    <n v="38"/>
    <x v="0"/>
    <x v="2"/>
    <x v="0"/>
    <s v="T044"/>
    <x v="1"/>
    <s v="Basic screening"/>
    <n v="4186.3500000000004"/>
    <d v="2023-09-20T00:00:00"/>
    <d v="2023-09-20T00:00:00"/>
    <s v="Insurance"/>
    <s v="Paid"/>
  </r>
  <r>
    <x v="44"/>
    <s v="P010"/>
    <s v="D006"/>
    <x v="42"/>
    <x v="2"/>
    <x v="15"/>
    <s v="Emergency"/>
    <x v="0"/>
    <x v="0"/>
    <s v="Michael Taylor"/>
    <x v="1"/>
    <d v="2001-10-13T00:00:00"/>
    <n v="24"/>
    <x v="0"/>
    <x v="2"/>
    <x v="0"/>
    <s v="T045"/>
    <x v="0"/>
    <s v="Standard procedure"/>
    <n v="4478.93"/>
    <d v="2023-09-28T00:00:00"/>
    <d v="2023-03-27T00:00:00"/>
    <s v="Cash"/>
    <s v="Failed"/>
  </r>
  <r>
    <x v="45"/>
    <s v="P019"/>
    <s v="D003"/>
    <x v="43"/>
    <x v="0"/>
    <x v="19"/>
    <s v="Consultation"/>
    <x v="2"/>
    <x v="0"/>
    <s v="Sarah Miller"/>
    <x v="1"/>
    <d v="1975-05-24T00:00:00"/>
    <n v="50"/>
    <x v="0"/>
    <x v="3"/>
    <x v="1"/>
    <s v="T046"/>
    <x v="2"/>
    <s v="Advanced protocol"/>
    <n v="1526.36"/>
    <d v="2023-12-20T00:00:00"/>
    <d v="2023-12-20T00:00:00"/>
    <s v="Cash"/>
    <s v="Paid"/>
  </r>
  <r>
    <x v="46"/>
    <s v="P032"/>
    <s v="D007"/>
    <x v="44"/>
    <x v="5"/>
    <x v="14"/>
    <s v="Therapy"/>
    <x v="3"/>
    <x v="0"/>
    <s v="Alex Moore"/>
    <x v="1"/>
    <d v="1981-01-08T00:00:00"/>
    <n v="44"/>
    <x v="1"/>
    <x v="4"/>
    <x v="2"/>
    <s v="T047"/>
    <x v="2"/>
    <s v="Advanced protocol"/>
    <n v="1454.2"/>
    <d v="2023-05-02T00:00:00"/>
    <d v="2023-06-09T00:00:00"/>
    <s v="Insurance"/>
    <s v="Paid"/>
  </r>
  <r>
    <x v="47"/>
    <s v="P001"/>
    <s v="D009"/>
    <x v="45"/>
    <x v="3"/>
    <x v="26"/>
    <s v="Emergency"/>
    <x v="2"/>
    <x v="0"/>
    <s v="David Williams"/>
    <x v="0"/>
    <d v="1955-06-04T00:00:00"/>
    <n v="70"/>
    <x v="0"/>
    <x v="0"/>
    <x v="0"/>
    <s v="T048"/>
    <x v="0"/>
    <s v="Advanced protocol"/>
    <n v="3249.41"/>
    <d v="2023-01-16T00:00:00"/>
    <d v="2023-04-09T00:00:00"/>
    <s v="Cash"/>
    <s v="Failed"/>
  </r>
  <r>
    <x v="48"/>
    <s v="P005"/>
    <s v="D010"/>
    <x v="46"/>
    <x v="4"/>
    <x v="9"/>
    <s v="Consultation"/>
    <x v="1"/>
    <x v="1"/>
    <s v="David Wilson"/>
    <x v="1"/>
    <d v="1960-06-23T00:00:00"/>
    <n v="65"/>
    <x v="1"/>
    <x v="5"/>
    <x v="1"/>
    <s v="T049"/>
    <x v="0"/>
    <s v="Standard procedure"/>
    <n v="2349.63"/>
    <d v="2023-04-30T00:00:00"/>
    <d v="2023-01-13T00:00:00"/>
    <s v="Cash"/>
    <s v="Paid"/>
  </r>
  <r>
    <x v="49"/>
    <s v="P045"/>
    <s v="D008"/>
    <x v="12"/>
    <x v="0"/>
    <x v="27"/>
    <s v="Consultation"/>
    <x v="1"/>
    <x v="1"/>
    <s v="Linda Miller"/>
    <x v="0"/>
    <d v="1966-04-25T00:00:00"/>
    <n v="59"/>
    <x v="1"/>
    <x v="7"/>
    <x v="2"/>
    <s v="T050"/>
    <x v="0"/>
    <s v="Basic screening"/>
    <n v="4279.38"/>
    <d v="2023-08-16T00:00:00"/>
    <d v="2023-06-19T00:00:00"/>
    <s v="Insurance"/>
    <s v="Pending"/>
  </r>
  <r>
    <x v="50"/>
    <s v="P004"/>
    <s v="D006"/>
    <x v="47"/>
    <x v="6"/>
    <x v="28"/>
    <s v="Checkup"/>
    <x v="3"/>
    <x v="0"/>
    <s v="Michael Johnson"/>
    <x v="0"/>
    <d v="1981-02-20T00:00:00"/>
    <n v="44"/>
    <x v="3"/>
    <x v="2"/>
    <x v="0"/>
    <s v="T051"/>
    <x v="2"/>
    <s v="Standard procedure"/>
    <n v="4550.1000000000004"/>
    <d v="2023-02-04T00:00:00"/>
    <d v="2023-02-04T00:00:00"/>
    <s v="Credit Card"/>
    <s v="Failed"/>
  </r>
  <r>
    <x v="51"/>
    <s v="P016"/>
    <s v="D008"/>
    <x v="48"/>
    <x v="0"/>
    <x v="29"/>
    <s v="Therapy"/>
    <x v="1"/>
    <x v="1"/>
    <s v="Michael Taylor"/>
    <x v="1"/>
    <d v="2000-07-22T00:00:00"/>
    <n v="25"/>
    <x v="2"/>
    <x v="7"/>
    <x v="2"/>
    <s v="T052"/>
    <x v="2"/>
    <s v="Advanced protocol"/>
    <n v="2090.4"/>
    <d v="2023-07-12T00:00:00"/>
    <d v="2023-05-24T00:00:00"/>
    <s v="Cash"/>
    <s v="Failed"/>
  </r>
  <r>
    <x v="52"/>
    <s v="P024"/>
    <s v="D005"/>
    <x v="49"/>
    <x v="4"/>
    <x v="6"/>
    <s v="Checkup"/>
    <x v="2"/>
    <x v="0"/>
    <s v="Sarah Brown"/>
    <x v="0"/>
    <d v="1991-11-04T00:00:00"/>
    <n v="34"/>
    <x v="0"/>
    <x v="9"/>
    <x v="0"/>
    <s v="T053"/>
    <x v="0"/>
    <s v="Standard procedure"/>
    <n v="1565.92"/>
    <d v="2023-02-12T00:00:00"/>
    <d v="2023-02-12T00:00:00"/>
    <s v="Insurance"/>
    <s v="Pending"/>
  </r>
  <r>
    <x v="53"/>
    <s v="P016"/>
    <s v="D008"/>
    <x v="50"/>
    <x v="6"/>
    <x v="28"/>
    <s v="Follow-up"/>
    <x v="0"/>
    <x v="0"/>
    <s v="Michael Taylor"/>
    <x v="1"/>
    <d v="2000-07-22T00:00:00"/>
    <n v="25"/>
    <x v="2"/>
    <x v="7"/>
    <x v="2"/>
    <s v="T054"/>
    <x v="3"/>
    <s v="Standard procedure"/>
    <n v="4012.36"/>
    <d v="2023-12-16T00:00:00"/>
    <d v="2023-05-24T00:00:00"/>
    <s v="Cash"/>
    <s v="Failed"/>
  </r>
  <r>
    <x v="54"/>
    <s v="P002"/>
    <s v="D010"/>
    <x v="51"/>
    <x v="1"/>
    <x v="30"/>
    <s v="Checkup"/>
    <x v="0"/>
    <x v="0"/>
    <s v="Emily Smith"/>
    <x v="0"/>
    <d v="1984-10-12T00:00:00"/>
    <n v="41"/>
    <x v="2"/>
    <x v="5"/>
    <x v="1"/>
    <s v="T055"/>
    <x v="3"/>
    <s v="Basic screening"/>
    <n v="1736.63"/>
    <d v="2023-10-06T00:00:00"/>
    <d v="2023-10-06T00:00:00"/>
    <s v="Cash"/>
    <s v="Failed"/>
  </r>
  <r>
    <x v="55"/>
    <s v="P049"/>
    <s v="D004"/>
    <x v="52"/>
    <x v="3"/>
    <x v="4"/>
    <s v="Checkup"/>
    <x v="0"/>
    <x v="0"/>
    <s v="David Moore"/>
    <x v="1"/>
    <d v="1972-11-26T00:00:00"/>
    <n v="53"/>
    <x v="1"/>
    <x v="1"/>
    <x v="0"/>
    <s v="T056"/>
    <x v="4"/>
    <s v="Basic screening"/>
    <n v="4201.76"/>
    <d v="2023-01-02T00:00:00"/>
    <d v="2023-06-21T00:00:00"/>
    <s v="Cash"/>
    <s v="Pending"/>
  </r>
  <r>
    <x v="56"/>
    <s v="P028"/>
    <s v="D010"/>
    <x v="53"/>
    <x v="6"/>
    <x v="21"/>
    <s v="Emergency"/>
    <x v="3"/>
    <x v="0"/>
    <s v="Alex Moore"/>
    <x v="1"/>
    <d v="1993-04-13T00:00:00"/>
    <n v="32"/>
    <x v="1"/>
    <x v="5"/>
    <x v="1"/>
    <s v="T057"/>
    <x v="1"/>
    <s v="Advanced protocol"/>
    <n v="2406.8200000000002"/>
    <d v="2023-04-15T00:00:00"/>
    <d v="2023-04-24T00:00:00"/>
    <s v="Insurance"/>
    <s v="Failed"/>
  </r>
  <r>
    <x v="57"/>
    <s v="P032"/>
    <s v="D008"/>
    <x v="21"/>
    <x v="5"/>
    <x v="19"/>
    <s v="Consultation"/>
    <x v="1"/>
    <x v="1"/>
    <s v="Alex Moore"/>
    <x v="1"/>
    <d v="1981-01-08T00:00:00"/>
    <n v="44"/>
    <x v="1"/>
    <x v="7"/>
    <x v="2"/>
    <s v="T058"/>
    <x v="3"/>
    <s v="Standard procedure"/>
    <n v="3503.97"/>
    <d v="2023-05-09T00:00:00"/>
    <d v="2023-06-09T00:00:00"/>
    <s v="Insurance"/>
    <s v="Paid"/>
  </r>
  <r>
    <x v="58"/>
    <s v="P027"/>
    <s v="D010"/>
    <x v="54"/>
    <x v="2"/>
    <x v="9"/>
    <s v="Therapy"/>
    <x v="2"/>
    <x v="0"/>
    <s v="Linda Moore"/>
    <x v="0"/>
    <d v="1998-06-29T00:00:00"/>
    <n v="27"/>
    <x v="3"/>
    <x v="5"/>
    <x v="1"/>
    <s v="T059"/>
    <x v="2"/>
    <s v="Standard procedure"/>
    <n v="929.91"/>
    <d v="2023-03-09T00:00:00"/>
    <d v="2023-03-09T00:00:00"/>
    <s v="Cash"/>
    <s v="Pending"/>
  </r>
  <r>
    <x v="59"/>
    <s v="P020"/>
    <s v="D002"/>
    <x v="55"/>
    <x v="0"/>
    <x v="13"/>
    <s v="Checkup"/>
    <x v="1"/>
    <x v="1"/>
    <s v="Jane Moore"/>
    <x v="0"/>
    <d v="2003-06-06T00:00:00"/>
    <n v="22"/>
    <x v="1"/>
    <x v="6"/>
    <x v="1"/>
    <s v="T060"/>
    <x v="3"/>
    <s v="Basic screening"/>
    <n v="3307.37"/>
    <d v="2023-11-22T00:00:00"/>
    <d v="2023-11-22T00:00:00"/>
    <s v="Insurance"/>
    <s v="Pending"/>
  </r>
  <r>
    <x v="60"/>
    <s v="P024"/>
    <s v="D005"/>
    <x v="14"/>
    <x v="4"/>
    <x v="15"/>
    <s v="Therapy"/>
    <x v="1"/>
    <x v="1"/>
    <s v="Sarah Brown"/>
    <x v="0"/>
    <d v="1991-11-04T00:00:00"/>
    <n v="34"/>
    <x v="0"/>
    <x v="9"/>
    <x v="0"/>
    <s v="T061"/>
    <x v="4"/>
    <s v="Standard procedure"/>
    <n v="2532.9499999999998"/>
    <d v="2023-01-15T00:00:00"/>
    <d v="2023-02-12T00:00:00"/>
    <s v="Insurance"/>
    <s v="Pending"/>
  </r>
  <r>
    <x v="61"/>
    <s v="P012"/>
    <s v="D009"/>
    <x v="56"/>
    <x v="0"/>
    <x v="0"/>
    <s v="Checkup"/>
    <x v="1"/>
    <x v="1"/>
    <s v="Laura Davis"/>
    <x v="0"/>
    <d v="1991-12-08T00:00:00"/>
    <n v="34"/>
    <x v="1"/>
    <x v="0"/>
    <x v="0"/>
    <s v="T062"/>
    <x v="4"/>
    <s v="Standard procedure"/>
    <n v="3139.74"/>
    <d v="2023-06-14T00:00:00"/>
    <d v="2023-05-25T00:00:00"/>
    <s v="Credit Card"/>
    <s v="Paid"/>
  </r>
  <r>
    <x v="62"/>
    <s v="P050"/>
    <s v="D004"/>
    <x v="57"/>
    <x v="2"/>
    <x v="31"/>
    <s v="Follow-up"/>
    <x v="0"/>
    <x v="0"/>
    <s v="Laura Wilson"/>
    <x v="1"/>
    <d v="1993-12-27T00:00:00"/>
    <n v="32"/>
    <x v="0"/>
    <x v="1"/>
    <x v="0"/>
    <s v="T063"/>
    <x v="1"/>
    <s v="Standard procedure"/>
    <n v="1256.06"/>
    <d v="2023-06-29T00:00:00"/>
    <d v="2023-06-29T00:00:00"/>
    <s v="Insurance"/>
    <s v="Failed"/>
  </r>
  <r>
    <x v="63"/>
    <s v="P035"/>
    <s v="D006"/>
    <x v="58"/>
    <x v="0"/>
    <x v="32"/>
    <s v="Checkup"/>
    <x v="2"/>
    <x v="0"/>
    <s v="David Wilson"/>
    <x v="0"/>
    <d v="1993-04-13T00:00:00"/>
    <n v="32"/>
    <x v="1"/>
    <x v="2"/>
    <x v="0"/>
    <s v="T064"/>
    <x v="3"/>
    <s v="Basic screening"/>
    <n v="3815.93"/>
    <d v="2023-05-31T00:00:00"/>
    <d v="2023-05-31T00:00:00"/>
    <s v="Cash"/>
    <s v="Paid"/>
  </r>
  <r>
    <x v="64"/>
    <s v="P033"/>
    <s v="D001"/>
    <x v="20"/>
    <x v="3"/>
    <x v="26"/>
    <s v="Emergency"/>
    <x v="2"/>
    <x v="0"/>
    <s v="Michael Wilson"/>
    <x v="0"/>
    <d v="1970-02-06T00:00:00"/>
    <n v="55"/>
    <x v="1"/>
    <x v="8"/>
    <x v="2"/>
    <s v="T065"/>
    <x v="2"/>
    <s v="Advanced protocol"/>
    <n v="4382.59"/>
    <d v="2023-04-24T00:00:00"/>
    <d v="2023-01-08T00:00:00"/>
    <s v="Cash"/>
    <s v="Pending"/>
  </r>
  <r>
    <x v="65"/>
    <s v="P033"/>
    <s v="D009"/>
    <x v="59"/>
    <x v="0"/>
    <x v="28"/>
    <s v="Consultation"/>
    <x v="1"/>
    <x v="1"/>
    <s v="Michael Wilson"/>
    <x v="0"/>
    <d v="1970-02-06T00:00:00"/>
    <n v="55"/>
    <x v="1"/>
    <x v="0"/>
    <x v="0"/>
    <s v="T066"/>
    <x v="2"/>
    <s v="Advanced protocol"/>
    <n v="1475.33"/>
    <d v="2023-05-10T00:00:00"/>
    <d v="2023-01-08T00:00:00"/>
    <s v="Cash"/>
    <s v="Pending"/>
  </r>
  <r>
    <x v="66"/>
    <s v="P043"/>
    <s v="D001"/>
    <x v="60"/>
    <x v="2"/>
    <x v="14"/>
    <s v="Follow-up"/>
    <x v="0"/>
    <x v="0"/>
    <s v="Linda Brown"/>
    <x v="1"/>
    <d v="1980-03-25T00:00:00"/>
    <n v="45"/>
    <x v="0"/>
    <x v="8"/>
    <x v="2"/>
    <s v="T067"/>
    <x v="0"/>
    <s v="Standard procedure"/>
    <n v="930.72"/>
    <d v="2023-08-10T00:00:00"/>
    <d v="2023-08-10T00:00:00"/>
    <s v="Credit Card"/>
    <s v="Pending"/>
  </r>
  <r>
    <x v="67"/>
    <s v="P037"/>
    <s v="D005"/>
    <x v="61"/>
    <x v="5"/>
    <x v="27"/>
    <s v="Checkup"/>
    <x v="0"/>
    <x v="0"/>
    <s v="Robert Williams"/>
    <x v="1"/>
    <d v="1999-02-05T00:00:00"/>
    <n v="26"/>
    <x v="3"/>
    <x v="9"/>
    <x v="0"/>
    <s v="T068"/>
    <x v="2"/>
    <s v="Advanced protocol"/>
    <n v="606.37"/>
    <d v="2023-03-14T00:00:00"/>
    <d v="2023-07-11T00:00:00"/>
    <s v="Credit Card"/>
    <s v="Pending"/>
  </r>
  <r>
    <x v="68"/>
    <s v="P012"/>
    <s v="D004"/>
    <x v="40"/>
    <x v="0"/>
    <x v="9"/>
    <s v="Therapy"/>
    <x v="2"/>
    <x v="0"/>
    <s v="Laura Davis"/>
    <x v="0"/>
    <d v="1991-12-08T00:00:00"/>
    <n v="34"/>
    <x v="1"/>
    <x v="1"/>
    <x v="0"/>
    <s v="T069"/>
    <x v="1"/>
    <s v="Basic screening"/>
    <n v="3388.87"/>
    <d v="2023-03-29T00:00:00"/>
    <d v="2023-05-25T00:00:00"/>
    <s v="Credit Card"/>
    <s v="Paid"/>
  </r>
  <r>
    <x v="69"/>
    <s v="P003"/>
    <s v="D003"/>
    <x v="62"/>
    <x v="6"/>
    <x v="15"/>
    <s v="Follow-up"/>
    <x v="0"/>
    <x v="0"/>
    <s v="Laura Jones"/>
    <x v="1"/>
    <d v="1977-08-21T00:00:00"/>
    <n v="48"/>
    <x v="2"/>
    <x v="3"/>
    <x v="1"/>
    <s v="T070"/>
    <x v="1"/>
    <s v="Basic screening"/>
    <n v="3231.92"/>
    <d v="2023-08-26T00:00:00"/>
    <d v="2023-08-16T00:00:00"/>
    <s v="Cash"/>
    <s v="Paid"/>
  </r>
  <r>
    <x v="70"/>
    <s v="P001"/>
    <s v="D006"/>
    <x v="63"/>
    <x v="2"/>
    <x v="15"/>
    <s v="Follow-up"/>
    <x v="0"/>
    <x v="0"/>
    <s v="David Williams"/>
    <x v="0"/>
    <d v="1955-06-04T00:00:00"/>
    <n v="70"/>
    <x v="0"/>
    <x v="2"/>
    <x v="0"/>
    <s v="T071"/>
    <x v="2"/>
    <s v="Advanced protocol"/>
    <n v="2960.14"/>
    <d v="2023-01-26T00:00:00"/>
    <d v="2023-04-09T00:00:00"/>
    <s v="Cash"/>
    <s v="Failed"/>
  </r>
  <r>
    <x v="71"/>
    <s v="P033"/>
    <s v="D002"/>
    <x v="64"/>
    <x v="3"/>
    <x v="33"/>
    <s v="Checkup"/>
    <x v="0"/>
    <x v="0"/>
    <s v="Michael Wilson"/>
    <x v="0"/>
    <d v="1970-02-06T00:00:00"/>
    <n v="55"/>
    <x v="1"/>
    <x v="6"/>
    <x v="1"/>
    <s v="T072"/>
    <x v="2"/>
    <s v="Advanced protocol"/>
    <n v="1543.76"/>
    <d v="2023-06-12T00:00:00"/>
    <d v="2023-01-08T00:00:00"/>
    <s v="Cash"/>
    <s v="Pending"/>
  </r>
  <r>
    <x v="72"/>
    <s v="P040"/>
    <s v="D003"/>
    <x v="65"/>
    <x v="4"/>
    <x v="27"/>
    <s v="Follow-up"/>
    <x v="3"/>
    <x v="0"/>
    <s v="Emily Williams"/>
    <x v="1"/>
    <d v="1972-05-30T00:00:00"/>
    <n v="53"/>
    <x v="2"/>
    <x v="3"/>
    <x v="1"/>
    <s v="T073"/>
    <x v="0"/>
    <s v="Standard procedure"/>
    <n v="2259.08"/>
    <d v="2023-12-24T00:00:00"/>
    <d v="2023-07-06T00:00:00"/>
    <s v="Credit Card"/>
    <s v="Pending"/>
  </r>
  <r>
    <x v="73"/>
    <s v="P010"/>
    <s v="D005"/>
    <x v="66"/>
    <x v="4"/>
    <x v="33"/>
    <s v="Therapy"/>
    <x v="1"/>
    <x v="1"/>
    <s v="Michael Taylor"/>
    <x v="1"/>
    <d v="2001-10-13T00:00:00"/>
    <n v="24"/>
    <x v="0"/>
    <x v="9"/>
    <x v="0"/>
    <s v="T074"/>
    <x v="2"/>
    <s v="Advanced protocol"/>
    <n v="3175.14"/>
    <d v="2023-07-23T00:00:00"/>
    <d v="2023-03-27T00:00:00"/>
    <s v="Cash"/>
    <s v="Failed"/>
  </r>
  <r>
    <x v="74"/>
    <s v="P043"/>
    <s v="D009"/>
    <x v="67"/>
    <x v="3"/>
    <x v="24"/>
    <s v="Follow-up"/>
    <x v="2"/>
    <x v="0"/>
    <s v="Linda Brown"/>
    <x v="1"/>
    <d v="1980-03-25T00:00:00"/>
    <n v="45"/>
    <x v="0"/>
    <x v="0"/>
    <x v="0"/>
    <s v="T075"/>
    <x v="0"/>
    <s v="Standard procedure"/>
    <n v="2735.45"/>
    <d v="2023-05-08T00:00:00"/>
    <d v="2023-08-10T00:00:00"/>
    <s v="Credit Card"/>
    <s v="Pending"/>
  </r>
  <r>
    <x v="75"/>
    <s v="P044"/>
    <s v="D002"/>
    <x v="68"/>
    <x v="3"/>
    <x v="12"/>
    <s v="Therapy"/>
    <x v="2"/>
    <x v="0"/>
    <s v="Robert Taylor"/>
    <x v="0"/>
    <d v="1976-03-11T00:00:00"/>
    <n v="49"/>
    <x v="2"/>
    <x v="6"/>
    <x v="1"/>
    <s v="T076"/>
    <x v="0"/>
    <s v="Standard procedure"/>
    <n v="4945.03"/>
    <d v="2023-11-27T00:00:00"/>
    <d v="2023-11-27T00:00:00"/>
    <s v="Credit Card"/>
    <s v="Pending"/>
  </r>
  <r>
    <x v="76"/>
    <s v="P029"/>
    <s v="D010"/>
    <x v="69"/>
    <x v="2"/>
    <x v="13"/>
    <s v="Checkup"/>
    <x v="3"/>
    <x v="0"/>
    <s v="David Smith"/>
    <x v="1"/>
    <d v="2005-05-15T00:00:00"/>
    <n v="20"/>
    <x v="3"/>
    <x v="5"/>
    <x v="1"/>
    <s v="T077"/>
    <x v="2"/>
    <s v="Basic screening"/>
    <n v="1113.98"/>
    <d v="2023-12-14T00:00:00"/>
    <d v="2023-05-07T00:00:00"/>
    <s v="Insurance"/>
    <s v="Pending"/>
  </r>
  <r>
    <x v="77"/>
    <s v="P013"/>
    <s v="D008"/>
    <x v="70"/>
    <x v="4"/>
    <x v="25"/>
    <s v="Consultation"/>
    <x v="1"/>
    <x v="1"/>
    <s v="Laura Johnson"/>
    <x v="0"/>
    <d v="1990-03-28T00:00:00"/>
    <n v="35"/>
    <x v="0"/>
    <x v="7"/>
    <x v="2"/>
    <s v="T078"/>
    <x v="4"/>
    <s v="Basic screening"/>
    <n v="3628.15"/>
    <d v="2023-09-17T00:00:00"/>
    <d v="2023-09-17T00:00:00"/>
    <s v="Credit Card"/>
    <s v="Paid"/>
  </r>
  <r>
    <x v="78"/>
    <s v="P012"/>
    <s v="D002"/>
    <x v="71"/>
    <x v="5"/>
    <x v="24"/>
    <s v="Follow-up"/>
    <x v="2"/>
    <x v="0"/>
    <s v="Laura Davis"/>
    <x v="0"/>
    <d v="1991-12-08T00:00:00"/>
    <n v="34"/>
    <x v="1"/>
    <x v="6"/>
    <x v="1"/>
    <s v="T079"/>
    <x v="4"/>
    <s v="Basic screening"/>
    <n v="2319.4299999999998"/>
    <d v="2023-12-26T00:00:00"/>
    <d v="2023-05-25T00:00:00"/>
    <s v="Credit Card"/>
    <s v="Paid"/>
  </r>
  <r>
    <x v="79"/>
    <s v="P031"/>
    <s v="D005"/>
    <x v="72"/>
    <x v="3"/>
    <x v="32"/>
    <s v="Consultation"/>
    <x v="0"/>
    <x v="0"/>
    <s v="Robert Miller"/>
    <x v="1"/>
    <d v="1987-01-14T00:00:00"/>
    <n v="38"/>
    <x v="0"/>
    <x v="9"/>
    <x v="0"/>
    <s v="T080"/>
    <x v="0"/>
    <s v="Basic screening"/>
    <n v="2426.9"/>
    <d v="2023-06-26T00:00:00"/>
    <d v="2023-09-20T00:00:00"/>
    <s v="Insurance"/>
    <s v="Paid"/>
  </r>
  <r>
    <x v="80"/>
    <s v="P046"/>
    <s v="D007"/>
    <x v="73"/>
    <x v="1"/>
    <x v="33"/>
    <s v="Therapy"/>
    <x v="2"/>
    <x v="0"/>
    <s v="Michael Taylor"/>
    <x v="0"/>
    <d v="1986-09-01T00:00:00"/>
    <n v="39"/>
    <x v="1"/>
    <x v="4"/>
    <x v="2"/>
    <s v="T081"/>
    <x v="2"/>
    <s v="Advanced protocol"/>
    <n v="3729.19"/>
    <d v="2023-01-06T00:00:00"/>
    <d v="2023-03-17T00:00:00"/>
    <s v="Insurance"/>
    <s v="Paid"/>
  </r>
  <r>
    <x v="81"/>
    <s v="P002"/>
    <s v="D008"/>
    <x v="74"/>
    <x v="1"/>
    <x v="20"/>
    <s v="Follow-up"/>
    <x v="0"/>
    <x v="0"/>
    <s v="Emily Smith"/>
    <x v="0"/>
    <d v="1984-10-12T00:00:00"/>
    <n v="41"/>
    <x v="2"/>
    <x v="7"/>
    <x v="2"/>
    <s v="T082"/>
    <x v="4"/>
    <s v="Basic screening"/>
    <n v="3615.96"/>
    <d v="2023-01-20T00:00:00"/>
    <d v="2023-10-06T00:00:00"/>
    <s v="Cash"/>
    <s v="Failed"/>
  </r>
  <r>
    <x v="82"/>
    <s v="P050"/>
    <s v="D001"/>
    <x v="75"/>
    <x v="5"/>
    <x v="23"/>
    <s v="Emergency"/>
    <x v="3"/>
    <x v="0"/>
    <s v="Laura Wilson"/>
    <x v="1"/>
    <d v="1993-12-27T00:00:00"/>
    <n v="32"/>
    <x v="0"/>
    <x v="8"/>
    <x v="2"/>
    <s v="T083"/>
    <x v="2"/>
    <s v="Advanced protocol"/>
    <n v="4960.6499999999996"/>
    <d v="2023-11-07T00:00:00"/>
    <d v="2023-06-29T00:00:00"/>
    <s v="Insurance"/>
    <s v="Failed"/>
  </r>
  <r>
    <x v="83"/>
    <s v="P035"/>
    <s v="D006"/>
    <x v="58"/>
    <x v="0"/>
    <x v="10"/>
    <s v="Consultation"/>
    <x v="0"/>
    <x v="0"/>
    <s v="David Wilson"/>
    <x v="0"/>
    <d v="1993-04-13T00:00:00"/>
    <n v="32"/>
    <x v="1"/>
    <x v="2"/>
    <x v="0"/>
    <s v="T084"/>
    <x v="2"/>
    <s v="Basic screening"/>
    <n v="1077.77"/>
    <d v="2023-05-31T00:00:00"/>
    <d v="2023-05-31T00:00:00"/>
    <s v="Cash"/>
    <s v="Paid"/>
  </r>
  <r>
    <x v="84"/>
    <s v="P023"/>
    <s v="D001"/>
    <x v="76"/>
    <x v="6"/>
    <x v="5"/>
    <s v="Follow-up"/>
    <x v="2"/>
    <x v="0"/>
    <s v="Linda Johnson"/>
    <x v="1"/>
    <d v="1994-02-22T00:00:00"/>
    <n v="31"/>
    <x v="0"/>
    <x v="8"/>
    <x v="2"/>
    <s v="T085"/>
    <x v="2"/>
    <s v="Advanced protocol"/>
    <n v="968.49"/>
    <d v="2023-02-18T00:00:00"/>
    <d v="2023-04-17T00:00:00"/>
    <s v="Insurance"/>
    <s v="Failed"/>
  </r>
  <r>
    <x v="85"/>
    <s v="P017"/>
    <s v="D002"/>
    <x v="25"/>
    <x v="4"/>
    <x v="14"/>
    <s v="Consultation"/>
    <x v="2"/>
    <x v="0"/>
    <s v="Jane Jones"/>
    <x v="1"/>
    <d v="1991-05-01T00:00:00"/>
    <n v="34"/>
    <x v="0"/>
    <x v="6"/>
    <x v="1"/>
    <s v="T086"/>
    <x v="3"/>
    <s v="Standard procedure"/>
    <n v="3759.52"/>
    <d v="2023-10-29T00:00:00"/>
    <d v="2023-10-29T00:00:00"/>
    <s v="Cash"/>
    <s v="Pending"/>
  </r>
  <r>
    <x v="86"/>
    <s v="P026"/>
    <s v="D001"/>
    <x v="77"/>
    <x v="2"/>
    <x v="34"/>
    <s v="Follow-up"/>
    <x v="2"/>
    <x v="0"/>
    <s v="John Taylor"/>
    <x v="1"/>
    <d v="2003-11-28T00:00:00"/>
    <n v="22"/>
    <x v="1"/>
    <x v="8"/>
    <x v="2"/>
    <s v="T087"/>
    <x v="2"/>
    <s v="Advanced protocol"/>
    <n v="3102.74"/>
    <d v="2023-10-19T00:00:00"/>
    <d v="2023-01-15T00:00:00"/>
    <s v="Insurance"/>
    <s v="Pending"/>
  </r>
  <r>
    <x v="87"/>
    <s v="P008"/>
    <s v="D005"/>
    <x v="44"/>
    <x v="5"/>
    <x v="35"/>
    <s v="Checkup"/>
    <x v="3"/>
    <x v="0"/>
    <s v="David Davis"/>
    <x v="0"/>
    <d v="1976-07-05T00:00:00"/>
    <n v="49"/>
    <x v="0"/>
    <x v="9"/>
    <x v="0"/>
    <s v="T088"/>
    <x v="3"/>
    <s v="Advanced protocol"/>
    <n v="1733.72"/>
    <d v="2023-05-02T00:00:00"/>
    <d v="2023-05-02T00:00:00"/>
    <s v="Cash"/>
    <s v="Paid"/>
  </r>
  <r>
    <x v="88"/>
    <s v="P029"/>
    <s v="D010"/>
    <x v="78"/>
    <x v="5"/>
    <x v="14"/>
    <s v="Consultation"/>
    <x v="3"/>
    <x v="0"/>
    <s v="David Smith"/>
    <x v="1"/>
    <d v="2005-05-15T00:00:00"/>
    <n v="20"/>
    <x v="3"/>
    <x v="5"/>
    <x v="1"/>
    <s v="T089"/>
    <x v="0"/>
    <s v="Basic screening"/>
    <n v="857.39"/>
    <d v="2023-02-14T00:00:00"/>
    <d v="2023-05-07T00:00:00"/>
    <s v="Insurance"/>
    <s v="Pending"/>
  </r>
  <r>
    <x v="89"/>
    <s v="P026"/>
    <s v="D009"/>
    <x v="79"/>
    <x v="2"/>
    <x v="30"/>
    <s v="Emergency"/>
    <x v="1"/>
    <x v="1"/>
    <s v="John Taylor"/>
    <x v="1"/>
    <d v="2003-11-28T00:00:00"/>
    <n v="22"/>
    <x v="1"/>
    <x v="0"/>
    <x v="0"/>
    <s v="T090"/>
    <x v="4"/>
    <s v="Advanced protocol"/>
    <n v="885.46"/>
    <d v="2023-06-01T00:00:00"/>
    <d v="2023-01-15T00:00:00"/>
    <s v="Insurance"/>
    <s v="Pending"/>
  </r>
  <r>
    <x v="90"/>
    <s v="P010"/>
    <s v="D006"/>
    <x v="80"/>
    <x v="4"/>
    <x v="19"/>
    <s v="Emergency"/>
    <x v="2"/>
    <x v="0"/>
    <s v="Michael Taylor"/>
    <x v="1"/>
    <d v="2001-10-13T00:00:00"/>
    <n v="24"/>
    <x v="0"/>
    <x v="2"/>
    <x v="0"/>
    <s v="T091"/>
    <x v="4"/>
    <s v="Standard procedure"/>
    <n v="4523.8599999999997"/>
    <d v="2023-06-11T00:00:00"/>
    <d v="2023-03-27T00:00:00"/>
    <s v="Cash"/>
    <s v="Failed"/>
  </r>
  <r>
    <x v="91"/>
    <s v="P026"/>
    <s v="D001"/>
    <x v="81"/>
    <x v="3"/>
    <x v="18"/>
    <s v="Therapy"/>
    <x v="0"/>
    <x v="0"/>
    <s v="John Taylor"/>
    <x v="1"/>
    <d v="2003-11-28T00:00:00"/>
    <n v="22"/>
    <x v="1"/>
    <x v="8"/>
    <x v="2"/>
    <s v="T092"/>
    <x v="4"/>
    <s v="Standard procedure"/>
    <n v="1363.4"/>
    <d v="2023-01-30T00:00:00"/>
    <d v="2023-01-15T00:00:00"/>
    <s v="Insurance"/>
    <s v="Pending"/>
  </r>
  <r>
    <x v="92"/>
    <s v="P034"/>
    <s v="D001"/>
    <x v="6"/>
    <x v="4"/>
    <x v="29"/>
    <s v="Follow-up"/>
    <x v="3"/>
    <x v="0"/>
    <s v="Alex Smith"/>
    <x v="0"/>
    <d v="1950-01-26T00:00:00"/>
    <n v="75"/>
    <x v="0"/>
    <x v="8"/>
    <x v="2"/>
    <s v="T093"/>
    <x v="4"/>
    <s v="Basic screening"/>
    <n v="1955.17"/>
    <d v="2023-04-09T00:00:00"/>
    <d v="2023-08-09T00:00:00"/>
    <s v="Insurance"/>
    <s v="Pending"/>
  </r>
  <r>
    <x v="93"/>
    <s v="P041"/>
    <s v="D002"/>
    <x v="82"/>
    <x v="6"/>
    <x v="7"/>
    <s v="Consultation"/>
    <x v="2"/>
    <x v="0"/>
    <s v="Robert Williams"/>
    <x v="1"/>
    <d v="1951-06-19T00:00:00"/>
    <n v="74"/>
    <x v="0"/>
    <x v="6"/>
    <x v="1"/>
    <s v="T094"/>
    <x v="4"/>
    <s v="Standard procedure"/>
    <n v="1519.95"/>
    <d v="2023-04-08T00:00:00"/>
    <d v="2023-04-08T00:00:00"/>
    <s v="Cash"/>
    <s v="Failed"/>
  </r>
  <r>
    <x v="94"/>
    <s v="P007"/>
    <s v="D009"/>
    <x v="21"/>
    <x v="5"/>
    <x v="36"/>
    <s v="Therapy"/>
    <x v="2"/>
    <x v="0"/>
    <s v="Alex Johnson"/>
    <x v="0"/>
    <d v="1989-06-08T00:00:00"/>
    <n v="36"/>
    <x v="1"/>
    <x v="0"/>
    <x v="0"/>
    <s v="T095"/>
    <x v="4"/>
    <s v="Advanced protocol"/>
    <n v="2097.48"/>
    <d v="2023-05-09T00:00:00"/>
    <d v="2023-05-09T00:00:00"/>
    <s v="Cash"/>
    <s v="Failed"/>
  </r>
  <r>
    <x v="95"/>
    <s v="P004"/>
    <s v="D003"/>
    <x v="83"/>
    <x v="1"/>
    <x v="27"/>
    <s v="Consultation"/>
    <x v="3"/>
    <x v="0"/>
    <s v="Michael Johnson"/>
    <x v="0"/>
    <d v="1981-02-20T00:00:00"/>
    <n v="44"/>
    <x v="3"/>
    <x v="3"/>
    <x v="1"/>
    <s v="T096"/>
    <x v="4"/>
    <s v="Standard procedure"/>
    <n v="812.41"/>
    <d v="2023-07-07T00:00:00"/>
    <d v="2023-02-04T00:00:00"/>
    <s v="Credit Card"/>
    <s v="Failed"/>
  </r>
  <r>
    <x v="96"/>
    <s v="P050"/>
    <s v="D001"/>
    <x v="84"/>
    <x v="6"/>
    <x v="37"/>
    <s v="Follow-up"/>
    <x v="1"/>
    <x v="1"/>
    <s v="Laura Wilson"/>
    <x v="1"/>
    <d v="1993-12-27T00:00:00"/>
    <n v="32"/>
    <x v="0"/>
    <x v="8"/>
    <x v="2"/>
    <s v="T097"/>
    <x v="0"/>
    <s v="Basic screening"/>
    <n v="2835.77"/>
    <d v="2023-05-06T00:00:00"/>
    <d v="2023-06-29T00:00:00"/>
    <s v="Insurance"/>
    <s v="Failed"/>
  </r>
  <r>
    <x v="97"/>
    <s v="P045"/>
    <s v="D005"/>
    <x v="24"/>
    <x v="1"/>
    <x v="17"/>
    <s v="Emergency"/>
    <x v="3"/>
    <x v="0"/>
    <s v="Linda Miller"/>
    <x v="0"/>
    <d v="1966-04-25T00:00:00"/>
    <n v="59"/>
    <x v="1"/>
    <x v="9"/>
    <x v="0"/>
    <s v="T098"/>
    <x v="2"/>
    <s v="Advanced protocol"/>
    <n v="804.26"/>
    <d v="2023-03-17T00:00:00"/>
    <d v="2023-06-19T00:00:00"/>
    <s v="Insurance"/>
    <s v="Pending"/>
  </r>
  <r>
    <x v="98"/>
    <s v="P011"/>
    <s v="D007"/>
    <x v="85"/>
    <x v="5"/>
    <x v="27"/>
    <s v="Checkup"/>
    <x v="3"/>
    <x v="0"/>
    <s v="Emily Jones"/>
    <x v="0"/>
    <d v="1966-12-04T00:00:00"/>
    <n v="59"/>
    <x v="1"/>
    <x v="4"/>
    <x v="2"/>
    <s v="T099"/>
    <x v="1"/>
    <s v="Basic screening"/>
    <n v="4101.6000000000004"/>
    <d v="2023-07-04T00:00:00"/>
    <d v="2023-07-04T00:00:00"/>
    <s v="Credit Card"/>
    <s v="Pending"/>
  </r>
  <r>
    <x v="99"/>
    <s v="P029"/>
    <s v="D006"/>
    <x v="86"/>
    <x v="2"/>
    <x v="2"/>
    <s v="Emergency"/>
    <x v="0"/>
    <x v="0"/>
    <s v="David Smith"/>
    <x v="1"/>
    <d v="2005-05-15T00:00:00"/>
    <n v="20"/>
    <x v="3"/>
    <x v="2"/>
    <x v="0"/>
    <s v="T100"/>
    <x v="3"/>
    <s v="Advanced protocol"/>
    <n v="1551.7"/>
    <d v="2023-03-02T00:00:00"/>
    <d v="2023-05-07T00:00:00"/>
    <s v="Insurance"/>
    <s v="Pending"/>
  </r>
  <r>
    <x v="100"/>
    <s v="P036"/>
    <s v="D001"/>
    <x v="87"/>
    <x v="2"/>
    <x v="19"/>
    <s v="Therapy"/>
    <x v="0"/>
    <x v="0"/>
    <s v="Michael Wilson"/>
    <x v="1"/>
    <d v="1997-12-26T00:00:00"/>
    <n v="28"/>
    <x v="1"/>
    <x v="8"/>
    <x v="2"/>
    <s v="T101"/>
    <x v="1"/>
    <s v="Standard procedure"/>
    <n v="2930.05"/>
    <d v="2023-09-21T00:00:00"/>
    <d v="2023-04-18T00:00:00"/>
    <s v="Insurance"/>
    <s v="Failed"/>
  </r>
  <r>
    <x v="101"/>
    <s v="P025"/>
    <s v="D005"/>
    <x v="88"/>
    <x v="0"/>
    <x v="31"/>
    <s v="Checkup"/>
    <x v="1"/>
    <x v="1"/>
    <s v="Robert Wilson"/>
    <x v="1"/>
    <d v="1966-08-14T00:00:00"/>
    <n v="59"/>
    <x v="3"/>
    <x v="9"/>
    <x v="0"/>
    <s v="T102"/>
    <x v="1"/>
    <s v="Basic screening"/>
    <n v="4460.3599999999997"/>
    <d v="2023-10-25T00:00:00"/>
    <d v="2023-09-01T00:00:00"/>
    <s v="Insurance"/>
    <s v="Failed"/>
  </r>
  <r>
    <x v="102"/>
    <s v="P021"/>
    <s v="D005"/>
    <x v="89"/>
    <x v="5"/>
    <x v="32"/>
    <s v="Therapy"/>
    <x v="2"/>
    <x v="0"/>
    <s v="Michael Wilson"/>
    <x v="1"/>
    <d v="2002-03-01T00:00:00"/>
    <n v="23"/>
    <x v="0"/>
    <x v="9"/>
    <x v="0"/>
    <s v="T103"/>
    <x v="2"/>
    <s v="Basic screening"/>
    <n v="3428.95"/>
    <d v="2023-01-24T00:00:00"/>
    <d v="2023-09-23T00:00:00"/>
    <s v="Credit Card"/>
    <s v="Paid"/>
  </r>
  <r>
    <x v="103"/>
    <s v="P036"/>
    <s v="D006"/>
    <x v="32"/>
    <x v="5"/>
    <x v="7"/>
    <s v="Follow-up"/>
    <x v="3"/>
    <x v="0"/>
    <s v="Michael Wilson"/>
    <x v="1"/>
    <d v="1997-12-26T00:00:00"/>
    <n v="28"/>
    <x v="1"/>
    <x v="2"/>
    <x v="0"/>
    <s v="T104"/>
    <x v="2"/>
    <s v="Advanced protocol"/>
    <n v="2898.31"/>
    <d v="2023-04-18T00:00:00"/>
    <d v="2023-04-18T00:00:00"/>
    <s v="Insurance"/>
    <s v="Failed"/>
  </r>
  <r>
    <x v="104"/>
    <s v="P010"/>
    <s v="D003"/>
    <x v="90"/>
    <x v="3"/>
    <x v="10"/>
    <s v="Checkup"/>
    <x v="1"/>
    <x v="1"/>
    <s v="Michael Taylor"/>
    <x v="1"/>
    <d v="2001-10-13T00:00:00"/>
    <n v="24"/>
    <x v="0"/>
    <x v="3"/>
    <x v="1"/>
    <s v="T105"/>
    <x v="2"/>
    <s v="Basic screening"/>
    <n v="1959.5"/>
    <d v="2023-08-14T00:00:00"/>
    <d v="2023-03-27T00:00:00"/>
    <s v="Cash"/>
    <s v="Failed"/>
  </r>
  <r>
    <x v="105"/>
    <s v="P037"/>
    <s v="D005"/>
    <x v="25"/>
    <x v="4"/>
    <x v="25"/>
    <s v="Therapy"/>
    <x v="0"/>
    <x v="0"/>
    <s v="Robert Williams"/>
    <x v="1"/>
    <d v="1999-02-05T00:00:00"/>
    <n v="26"/>
    <x v="3"/>
    <x v="9"/>
    <x v="0"/>
    <s v="T106"/>
    <x v="4"/>
    <s v="Advanced protocol"/>
    <n v="1998.51"/>
    <d v="2023-10-29T00:00:00"/>
    <d v="2023-07-11T00:00:00"/>
    <s v="Credit Card"/>
    <s v="Pending"/>
  </r>
  <r>
    <x v="106"/>
    <s v="P009"/>
    <s v="D007"/>
    <x v="36"/>
    <x v="3"/>
    <x v="8"/>
    <s v="Follow-up"/>
    <x v="3"/>
    <x v="0"/>
    <s v="Laura Davis"/>
    <x v="1"/>
    <d v="1971-12-11T00:00:00"/>
    <n v="54"/>
    <x v="2"/>
    <x v="4"/>
    <x v="2"/>
    <s v="T107"/>
    <x v="0"/>
    <s v="Advanced protocol"/>
    <n v="3512.69"/>
    <d v="2023-04-17T00:00:00"/>
    <d v="2023-04-17T00:00:00"/>
    <s v="Credit Card"/>
    <s v="Pending"/>
  </r>
  <r>
    <x v="107"/>
    <s v="P024"/>
    <s v="D005"/>
    <x v="91"/>
    <x v="1"/>
    <x v="27"/>
    <s v="Emergency"/>
    <x v="2"/>
    <x v="0"/>
    <s v="Sarah Brown"/>
    <x v="0"/>
    <d v="1991-11-04T00:00:00"/>
    <n v="34"/>
    <x v="0"/>
    <x v="9"/>
    <x v="0"/>
    <s v="T108"/>
    <x v="4"/>
    <s v="Advanced protocol"/>
    <n v="4973.63"/>
    <d v="2023-04-21T00:00:00"/>
    <d v="2023-02-12T00:00:00"/>
    <s v="Insurance"/>
    <s v="Pending"/>
  </r>
  <r>
    <x v="108"/>
    <s v="P035"/>
    <s v="D005"/>
    <x v="92"/>
    <x v="6"/>
    <x v="24"/>
    <s v="Follow-up"/>
    <x v="0"/>
    <x v="0"/>
    <s v="David Wilson"/>
    <x v="0"/>
    <d v="1993-04-13T00:00:00"/>
    <n v="32"/>
    <x v="1"/>
    <x v="9"/>
    <x v="0"/>
    <s v="T109"/>
    <x v="0"/>
    <s v="Advanced protocol"/>
    <n v="3478.28"/>
    <d v="2023-07-29T00:00:00"/>
    <d v="2023-05-31T00:00:00"/>
    <s v="Cash"/>
    <s v="Paid"/>
  </r>
  <r>
    <x v="109"/>
    <s v="P049"/>
    <s v="D005"/>
    <x v="93"/>
    <x v="0"/>
    <x v="1"/>
    <s v="Consultation"/>
    <x v="0"/>
    <x v="0"/>
    <s v="David Moore"/>
    <x v="1"/>
    <d v="1972-11-26T00:00:00"/>
    <n v="53"/>
    <x v="1"/>
    <x v="9"/>
    <x v="0"/>
    <s v="T110"/>
    <x v="0"/>
    <s v="Standard procedure"/>
    <n v="3010.03"/>
    <d v="2023-07-19T00:00:00"/>
    <d v="2023-06-21T00:00:00"/>
    <s v="Cash"/>
    <s v="Pending"/>
  </r>
  <r>
    <x v="110"/>
    <s v="P035"/>
    <s v="D010"/>
    <x v="94"/>
    <x v="3"/>
    <x v="9"/>
    <s v="Follow-up"/>
    <x v="0"/>
    <x v="0"/>
    <s v="David Wilson"/>
    <x v="0"/>
    <d v="1993-04-13T00:00:00"/>
    <n v="32"/>
    <x v="1"/>
    <x v="5"/>
    <x v="1"/>
    <s v="T111"/>
    <x v="1"/>
    <s v="Advanced protocol"/>
    <n v="3787.93"/>
    <d v="2023-05-22T00:00:00"/>
    <d v="2023-05-31T00:00:00"/>
    <s v="Cash"/>
    <s v="Paid"/>
  </r>
  <r>
    <x v="111"/>
    <s v="P048"/>
    <s v="D010"/>
    <x v="95"/>
    <x v="0"/>
    <x v="2"/>
    <s v="Follow-up"/>
    <x v="1"/>
    <x v="1"/>
    <s v="Emily Miller"/>
    <x v="1"/>
    <d v="1983-03-24T00:00:00"/>
    <n v="42"/>
    <x v="2"/>
    <x v="5"/>
    <x v="1"/>
    <s v="T112"/>
    <x v="1"/>
    <s v="Basic screening"/>
    <n v="2593.4299999999998"/>
    <d v="2023-01-11T00:00:00"/>
    <d v="2023-06-28T00:00:00"/>
    <s v="Insurance"/>
    <s v="Paid"/>
  </r>
  <r>
    <x v="112"/>
    <s v="P036"/>
    <s v="D003"/>
    <x v="96"/>
    <x v="1"/>
    <x v="9"/>
    <s v="Consultation"/>
    <x v="2"/>
    <x v="0"/>
    <s v="Michael Wilson"/>
    <x v="1"/>
    <d v="1997-12-26T00:00:00"/>
    <n v="28"/>
    <x v="1"/>
    <x v="3"/>
    <x v="1"/>
    <s v="T113"/>
    <x v="0"/>
    <s v="Standard procedure"/>
    <n v="770.64"/>
    <d v="2023-11-24T00:00:00"/>
    <d v="2023-04-18T00:00:00"/>
    <s v="Insurance"/>
    <s v="Failed"/>
  </r>
  <r>
    <x v="113"/>
    <s v="P018"/>
    <s v="D001"/>
    <x v="97"/>
    <x v="5"/>
    <x v="31"/>
    <s v="Therapy"/>
    <x v="3"/>
    <x v="0"/>
    <s v="Laura Wilson"/>
    <x v="1"/>
    <d v="1979-09-24T00:00:00"/>
    <n v="46"/>
    <x v="2"/>
    <x v="8"/>
    <x v="2"/>
    <s v="T114"/>
    <x v="0"/>
    <s v="Basic screening"/>
    <n v="3030.34"/>
    <d v="2023-08-08T00:00:00"/>
    <d v="2023-08-08T00:00:00"/>
    <s v="Cash"/>
    <s v="Pending"/>
  </r>
  <r>
    <x v="114"/>
    <s v="P049"/>
    <s v="D005"/>
    <x v="88"/>
    <x v="0"/>
    <x v="6"/>
    <s v="Therapy"/>
    <x v="1"/>
    <x v="1"/>
    <s v="David Moore"/>
    <x v="1"/>
    <d v="1972-11-26T00:00:00"/>
    <n v="53"/>
    <x v="1"/>
    <x v="9"/>
    <x v="0"/>
    <s v="T115"/>
    <x v="4"/>
    <s v="Standard procedure"/>
    <n v="4809.3100000000004"/>
    <d v="2023-10-25T00:00:00"/>
    <d v="2023-06-21T00:00:00"/>
    <s v="Cash"/>
    <s v="Pending"/>
  </r>
  <r>
    <x v="115"/>
    <s v="P039"/>
    <s v="D009"/>
    <x v="83"/>
    <x v="1"/>
    <x v="3"/>
    <s v="Follow-up"/>
    <x v="1"/>
    <x v="1"/>
    <s v="Jane Wilson"/>
    <x v="0"/>
    <d v="1950-12-12T00:00:00"/>
    <n v="75"/>
    <x v="2"/>
    <x v="0"/>
    <x v="0"/>
    <s v="T116"/>
    <x v="4"/>
    <s v="Advanced protocol"/>
    <n v="1288.8599999999999"/>
    <d v="2023-07-07T00:00:00"/>
    <d v="2023-03-05T00:00:00"/>
    <s v="Credit Card"/>
    <s v="Paid"/>
  </r>
  <r>
    <x v="116"/>
    <s v="P032"/>
    <s v="D001"/>
    <x v="98"/>
    <x v="5"/>
    <x v="8"/>
    <s v="Consultation"/>
    <x v="1"/>
    <x v="1"/>
    <s v="Alex Moore"/>
    <x v="1"/>
    <d v="1981-01-08T00:00:00"/>
    <n v="44"/>
    <x v="1"/>
    <x v="8"/>
    <x v="2"/>
    <s v="T117"/>
    <x v="1"/>
    <s v="Standard procedure"/>
    <n v="3605.02"/>
    <d v="2023-06-20T00:00:00"/>
    <d v="2023-06-09T00:00:00"/>
    <s v="Insurance"/>
    <s v="Paid"/>
  </r>
  <r>
    <x v="117"/>
    <s v="P024"/>
    <s v="D003"/>
    <x v="0"/>
    <x v="0"/>
    <x v="38"/>
    <s v="Consultation"/>
    <x v="0"/>
    <x v="0"/>
    <s v="Sarah Brown"/>
    <x v="0"/>
    <d v="1991-11-04T00:00:00"/>
    <n v="34"/>
    <x v="0"/>
    <x v="3"/>
    <x v="1"/>
    <s v="T118"/>
    <x v="2"/>
    <s v="Standard procedure"/>
    <n v="1404.2"/>
    <d v="2023-08-09T00:00:00"/>
    <d v="2023-02-12T00:00:00"/>
    <s v="Insurance"/>
    <s v="Pending"/>
  </r>
  <r>
    <x v="118"/>
    <s v="P023"/>
    <s v="D004"/>
    <x v="99"/>
    <x v="3"/>
    <x v="33"/>
    <s v="Emergency"/>
    <x v="2"/>
    <x v="0"/>
    <s v="Linda Johnson"/>
    <x v="1"/>
    <d v="1994-02-22T00:00:00"/>
    <n v="31"/>
    <x v="0"/>
    <x v="1"/>
    <x v="0"/>
    <s v="T119"/>
    <x v="0"/>
    <s v="Basic screening"/>
    <n v="2911.22"/>
    <d v="2023-12-18T00:00:00"/>
    <d v="2023-04-17T00:00:00"/>
    <s v="Insurance"/>
    <s v="Failed"/>
  </r>
  <r>
    <x v="119"/>
    <s v="P032"/>
    <s v="D001"/>
    <x v="100"/>
    <x v="1"/>
    <x v="14"/>
    <s v="Therapy"/>
    <x v="1"/>
    <x v="1"/>
    <s v="Alex Moore"/>
    <x v="1"/>
    <d v="1981-01-08T00:00:00"/>
    <n v="44"/>
    <x v="1"/>
    <x v="8"/>
    <x v="2"/>
    <s v="T120"/>
    <x v="4"/>
    <s v="Basic screening"/>
    <n v="935.04"/>
    <d v="2023-12-08T00:00:00"/>
    <d v="2023-06-09T00:00:00"/>
    <s v="Insurance"/>
    <s v="Paid"/>
  </r>
  <r>
    <x v="120"/>
    <s v="P037"/>
    <s v="D001"/>
    <x v="101"/>
    <x v="1"/>
    <x v="27"/>
    <s v="Checkup"/>
    <x v="3"/>
    <x v="0"/>
    <s v="Robert Williams"/>
    <x v="1"/>
    <d v="1999-02-05T00:00:00"/>
    <n v="26"/>
    <x v="3"/>
    <x v="8"/>
    <x v="2"/>
    <s v="T121"/>
    <x v="1"/>
    <s v="Advanced protocol"/>
    <n v="2526.67"/>
    <d v="2023-04-07T00:00:00"/>
    <d v="2023-07-11T00:00:00"/>
    <s v="Credit Card"/>
    <s v="Pending"/>
  </r>
  <r>
    <x v="121"/>
    <s v="P012"/>
    <s v="D008"/>
    <x v="16"/>
    <x v="5"/>
    <x v="1"/>
    <s v="Therapy"/>
    <x v="2"/>
    <x v="0"/>
    <s v="Laura Davis"/>
    <x v="0"/>
    <d v="1991-12-08T00:00:00"/>
    <n v="34"/>
    <x v="1"/>
    <x v="7"/>
    <x v="2"/>
    <s v="T122"/>
    <x v="4"/>
    <s v="Standard procedure"/>
    <n v="3902.73"/>
    <d v="2023-07-11T00:00:00"/>
    <d v="2023-05-25T00:00:00"/>
    <s v="Credit Card"/>
    <s v="Paid"/>
  </r>
  <r>
    <x v="122"/>
    <s v="P049"/>
    <s v="D002"/>
    <x v="102"/>
    <x v="5"/>
    <x v="20"/>
    <s v="Therapy"/>
    <x v="3"/>
    <x v="0"/>
    <s v="David Moore"/>
    <x v="1"/>
    <d v="1972-11-26T00:00:00"/>
    <n v="53"/>
    <x v="1"/>
    <x v="6"/>
    <x v="1"/>
    <s v="T123"/>
    <x v="0"/>
    <s v="Standard procedure"/>
    <n v="2064.0700000000002"/>
    <d v="2023-02-28T00:00:00"/>
    <d v="2023-06-21T00:00:00"/>
    <s v="Cash"/>
    <s v="Pending"/>
  </r>
  <r>
    <x v="123"/>
    <s v="P013"/>
    <s v="D008"/>
    <x v="103"/>
    <x v="2"/>
    <x v="13"/>
    <s v="Emergency"/>
    <x v="2"/>
    <x v="0"/>
    <s v="Laura Johnson"/>
    <x v="0"/>
    <d v="1990-03-28T00:00:00"/>
    <n v="35"/>
    <x v="0"/>
    <x v="7"/>
    <x v="2"/>
    <s v="T124"/>
    <x v="0"/>
    <s v="Standard procedure"/>
    <n v="3492.1"/>
    <d v="2023-03-16T00:00:00"/>
    <d v="2023-09-17T00:00:00"/>
    <s v="Credit Card"/>
    <s v="Paid"/>
  </r>
  <r>
    <x v="124"/>
    <s v="P023"/>
    <s v="D007"/>
    <x v="76"/>
    <x v="6"/>
    <x v="36"/>
    <s v="Checkup"/>
    <x v="3"/>
    <x v="0"/>
    <s v="Linda Johnson"/>
    <x v="1"/>
    <d v="1994-02-22T00:00:00"/>
    <n v="31"/>
    <x v="0"/>
    <x v="4"/>
    <x v="2"/>
    <s v="T125"/>
    <x v="3"/>
    <s v="Advanced protocol"/>
    <n v="4079.52"/>
    <d v="2023-02-18T00:00:00"/>
    <d v="2023-04-17T00:00:00"/>
    <s v="Insurance"/>
    <s v="Failed"/>
  </r>
  <r>
    <x v="125"/>
    <s v="P025"/>
    <s v="D010"/>
    <x v="104"/>
    <x v="2"/>
    <x v="16"/>
    <s v="Emergency"/>
    <x v="0"/>
    <x v="0"/>
    <s v="Robert Wilson"/>
    <x v="1"/>
    <d v="1966-08-14T00:00:00"/>
    <n v="59"/>
    <x v="3"/>
    <x v="5"/>
    <x v="1"/>
    <s v="T126"/>
    <x v="2"/>
    <s v="Advanced protocol"/>
    <n v="4672.3"/>
    <d v="2023-11-02T00:00:00"/>
    <d v="2023-09-01T00:00:00"/>
    <s v="Insurance"/>
    <s v="Failed"/>
  </r>
  <r>
    <x v="126"/>
    <s v="P035"/>
    <s v="D010"/>
    <x v="105"/>
    <x v="3"/>
    <x v="32"/>
    <s v="Checkup"/>
    <x v="1"/>
    <x v="1"/>
    <s v="David Wilson"/>
    <x v="0"/>
    <d v="1993-04-13T00:00:00"/>
    <n v="32"/>
    <x v="1"/>
    <x v="5"/>
    <x v="1"/>
    <s v="T127"/>
    <x v="3"/>
    <s v="Advanced protocol"/>
    <n v="1555.89"/>
    <d v="2023-11-13T00:00:00"/>
    <d v="2023-05-31T00:00:00"/>
    <s v="Cash"/>
    <s v="Paid"/>
  </r>
  <r>
    <x v="127"/>
    <s v="P041"/>
    <s v="D002"/>
    <x v="53"/>
    <x v="6"/>
    <x v="37"/>
    <s v="Follow-up"/>
    <x v="3"/>
    <x v="0"/>
    <s v="Robert Williams"/>
    <x v="1"/>
    <d v="1951-06-19T00:00:00"/>
    <n v="74"/>
    <x v="0"/>
    <x v="6"/>
    <x v="1"/>
    <s v="T128"/>
    <x v="1"/>
    <s v="Advanced protocol"/>
    <n v="2296.92"/>
    <d v="2023-04-15T00:00:00"/>
    <d v="2023-04-08T00:00:00"/>
    <s v="Cash"/>
    <s v="Failed"/>
  </r>
  <r>
    <x v="128"/>
    <s v="P030"/>
    <s v="D006"/>
    <x v="106"/>
    <x v="1"/>
    <x v="29"/>
    <s v="Checkup"/>
    <x v="2"/>
    <x v="0"/>
    <s v="Emily Moore"/>
    <x v="1"/>
    <d v="1964-12-23T00:00:00"/>
    <n v="61"/>
    <x v="2"/>
    <x v="2"/>
    <x v="0"/>
    <s v="T129"/>
    <x v="4"/>
    <s v="Advanced protocol"/>
    <n v="1185.8699999999999"/>
    <d v="2023-08-25T00:00:00"/>
    <d v="2023-02-25T00:00:00"/>
    <s v="Cash"/>
    <s v="Failed"/>
  </r>
  <r>
    <x v="129"/>
    <s v="P017"/>
    <s v="D006"/>
    <x v="35"/>
    <x v="2"/>
    <x v="27"/>
    <s v="Emergency"/>
    <x v="1"/>
    <x v="1"/>
    <s v="Jane Jones"/>
    <x v="1"/>
    <d v="1991-05-01T00:00:00"/>
    <n v="34"/>
    <x v="0"/>
    <x v="2"/>
    <x v="0"/>
    <s v="T130"/>
    <x v="1"/>
    <s v="Basic screening"/>
    <n v="4966.18"/>
    <d v="2023-02-23T00:00:00"/>
    <d v="2023-10-29T00:00:00"/>
    <s v="Cash"/>
    <s v="Pending"/>
  </r>
  <r>
    <x v="130"/>
    <s v="P049"/>
    <s v="D003"/>
    <x v="107"/>
    <x v="2"/>
    <x v="35"/>
    <s v="Therapy"/>
    <x v="1"/>
    <x v="1"/>
    <s v="David Moore"/>
    <x v="1"/>
    <d v="1972-11-26T00:00:00"/>
    <n v="53"/>
    <x v="1"/>
    <x v="3"/>
    <x v="1"/>
    <s v="T131"/>
    <x v="0"/>
    <s v="Standard procedure"/>
    <n v="4671.5"/>
    <d v="2023-05-11T00:00:00"/>
    <d v="2023-06-21T00:00:00"/>
    <s v="Cash"/>
    <s v="Pending"/>
  </r>
  <r>
    <x v="131"/>
    <s v="P020"/>
    <s v="D002"/>
    <x v="108"/>
    <x v="0"/>
    <x v="20"/>
    <s v="Checkup"/>
    <x v="2"/>
    <x v="0"/>
    <s v="Jane Moore"/>
    <x v="0"/>
    <d v="2003-06-06T00:00:00"/>
    <n v="22"/>
    <x v="1"/>
    <x v="6"/>
    <x v="1"/>
    <s v="T132"/>
    <x v="3"/>
    <s v="Standard procedure"/>
    <n v="2929.81"/>
    <d v="2023-07-26T00:00:00"/>
    <d v="2023-11-22T00:00:00"/>
    <s v="Insurance"/>
    <s v="Pending"/>
  </r>
  <r>
    <x v="132"/>
    <s v="P048"/>
    <s v="D001"/>
    <x v="109"/>
    <x v="2"/>
    <x v="1"/>
    <s v="Checkup"/>
    <x v="3"/>
    <x v="0"/>
    <s v="Emily Miller"/>
    <x v="1"/>
    <d v="1983-03-24T00:00:00"/>
    <n v="42"/>
    <x v="2"/>
    <x v="8"/>
    <x v="2"/>
    <s v="T133"/>
    <x v="3"/>
    <s v="Standard procedure"/>
    <n v="4289.1499999999996"/>
    <d v="2023-03-23T00:00:00"/>
    <d v="2023-06-28T00:00:00"/>
    <s v="Insurance"/>
    <s v="Paid"/>
  </r>
  <r>
    <x v="133"/>
    <s v="P025"/>
    <s v="D006"/>
    <x v="110"/>
    <x v="5"/>
    <x v="0"/>
    <s v="Consultation"/>
    <x v="0"/>
    <x v="0"/>
    <s v="Robert Wilson"/>
    <x v="1"/>
    <d v="1966-08-14T00:00:00"/>
    <n v="59"/>
    <x v="3"/>
    <x v="2"/>
    <x v="0"/>
    <s v="T134"/>
    <x v="3"/>
    <s v="Standard procedure"/>
    <n v="2844.31"/>
    <d v="2023-10-17T00:00:00"/>
    <d v="2023-09-01T00:00:00"/>
    <s v="Insurance"/>
    <s v="Failed"/>
  </r>
  <r>
    <x v="134"/>
    <s v="P022"/>
    <s v="D005"/>
    <x v="111"/>
    <x v="6"/>
    <x v="35"/>
    <s v="Therapy"/>
    <x v="0"/>
    <x v="0"/>
    <s v="John Brown"/>
    <x v="1"/>
    <d v="1955-05-10T00:00:00"/>
    <n v="70"/>
    <x v="1"/>
    <x v="9"/>
    <x v="0"/>
    <s v="T135"/>
    <x v="1"/>
    <s v="Standard procedure"/>
    <n v="3306.14"/>
    <d v="2023-09-09T00:00:00"/>
    <d v="2023-11-12T00:00:00"/>
    <s v="Cash"/>
    <s v="Failed"/>
  </r>
  <r>
    <x v="135"/>
    <s v="P013"/>
    <s v="D009"/>
    <x v="112"/>
    <x v="6"/>
    <x v="23"/>
    <s v="Follow-up"/>
    <x v="3"/>
    <x v="0"/>
    <s v="Laura Johnson"/>
    <x v="0"/>
    <d v="1990-03-28T00:00:00"/>
    <n v="35"/>
    <x v="0"/>
    <x v="0"/>
    <x v="0"/>
    <s v="T136"/>
    <x v="0"/>
    <s v="Standard procedure"/>
    <n v="901.06"/>
    <d v="2023-05-13T00:00:00"/>
    <d v="2023-09-17T00:00:00"/>
    <s v="Credit Card"/>
    <s v="Paid"/>
  </r>
  <r>
    <x v="136"/>
    <s v="P019"/>
    <s v="D001"/>
    <x v="88"/>
    <x v="0"/>
    <x v="11"/>
    <s v="Emergency"/>
    <x v="1"/>
    <x v="1"/>
    <s v="Sarah Miller"/>
    <x v="1"/>
    <d v="1975-05-24T00:00:00"/>
    <n v="50"/>
    <x v="0"/>
    <x v="8"/>
    <x v="2"/>
    <s v="T137"/>
    <x v="4"/>
    <s v="Standard procedure"/>
    <n v="3898.72"/>
    <d v="2023-10-25T00:00:00"/>
    <d v="2023-12-20T00:00:00"/>
    <s v="Cash"/>
    <s v="Paid"/>
  </r>
  <r>
    <x v="137"/>
    <s v="P049"/>
    <s v="D007"/>
    <x v="71"/>
    <x v="5"/>
    <x v="0"/>
    <s v="Follow-up"/>
    <x v="1"/>
    <x v="1"/>
    <s v="David Moore"/>
    <x v="1"/>
    <d v="1972-11-26T00:00:00"/>
    <n v="53"/>
    <x v="1"/>
    <x v="4"/>
    <x v="2"/>
    <s v="T138"/>
    <x v="4"/>
    <s v="Standard procedure"/>
    <n v="1074.71"/>
    <d v="2023-12-26T00:00:00"/>
    <d v="2023-06-21T00:00:00"/>
    <s v="Cash"/>
    <s v="Pending"/>
  </r>
  <r>
    <x v="138"/>
    <s v="P036"/>
    <s v="D005"/>
    <x v="113"/>
    <x v="5"/>
    <x v="20"/>
    <s v="Therapy"/>
    <x v="1"/>
    <x v="1"/>
    <s v="Michael Wilson"/>
    <x v="1"/>
    <d v="1997-12-26T00:00:00"/>
    <n v="28"/>
    <x v="1"/>
    <x v="9"/>
    <x v="0"/>
    <s v="T139"/>
    <x v="1"/>
    <s v="Basic screening"/>
    <n v="4217.3"/>
    <d v="2023-10-10T00:00:00"/>
    <d v="2023-04-18T00:00:00"/>
    <s v="Insurance"/>
    <s v="Failed"/>
  </r>
  <r>
    <x v="139"/>
    <s v="P012"/>
    <s v="D005"/>
    <x v="114"/>
    <x v="4"/>
    <x v="0"/>
    <s v="Checkup"/>
    <x v="1"/>
    <x v="1"/>
    <s v="Laura Davis"/>
    <x v="0"/>
    <d v="1991-12-08T00:00:00"/>
    <n v="34"/>
    <x v="1"/>
    <x v="9"/>
    <x v="0"/>
    <s v="T140"/>
    <x v="3"/>
    <s v="Standard procedure"/>
    <n v="4019.13"/>
    <d v="2023-02-05T00:00:00"/>
    <d v="2023-05-25T00:00:00"/>
    <s v="Credit Card"/>
    <s v="Paid"/>
  </r>
  <r>
    <x v="140"/>
    <s v="P041"/>
    <s v="D002"/>
    <x v="115"/>
    <x v="2"/>
    <x v="0"/>
    <s v="Checkup"/>
    <x v="3"/>
    <x v="0"/>
    <s v="Robert Williams"/>
    <x v="1"/>
    <d v="1951-06-19T00:00:00"/>
    <n v="74"/>
    <x v="0"/>
    <x v="6"/>
    <x v="1"/>
    <s v="T141"/>
    <x v="2"/>
    <s v="Basic screening"/>
    <n v="3689.35"/>
    <d v="2023-06-15T00:00:00"/>
    <d v="2023-04-08T00:00:00"/>
    <s v="Cash"/>
    <s v="Failed"/>
  </r>
  <r>
    <x v="141"/>
    <s v="P019"/>
    <s v="D003"/>
    <x v="116"/>
    <x v="0"/>
    <x v="28"/>
    <s v="Therapy"/>
    <x v="1"/>
    <x v="1"/>
    <s v="Sarah Miller"/>
    <x v="1"/>
    <d v="1975-05-24T00:00:00"/>
    <n v="50"/>
    <x v="0"/>
    <x v="3"/>
    <x v="1"/>
    <s v="T142"/>
    <x v="1"/>
    <s v="Advanced protocol"/>
    <n v="662.72"/>
    <d v="2023-11-01T00:00:00"/>
    <d v="2023-12-20T00:00:00"/>
    <s v="Cash"/>
    <s v="Paid"/>
  </r>
  <r>
    <x v="142"/>
    <s v="P012"/>
    <s v="D007"/>
    <x v="87"/>
    <x v="2"/>
    <x v="34"/>
    <s v="Checkup"/>
    <x v="2"/>
    <x v="0"/>
    <s v="Laura Davis"/>
    <x v="0"/>
    <d v="1991-12-08T00:00:00"/>
    <n v="34"/>
    <x v="1"/>
    <x v="4"/>
    <x v="2"/>
    <s v="T143"/>
    <x v="1"/>
    <s v="Standard procedure"/>
    <n v="1864.08"/>
    <d v="2023-09-21T00:00:00"/>
    <d v="2023-05-25T00:00:00"/>
    <s v="Credit Card"/>
    <s v="Paid"/>
  </r>
  <r>
    <x v="143"/>
    <s v="P009"/>
    <s v="D006"/>
    <x v="12"/>
    <x v="0"/>
    <x v="34"/>
    <s v="Checkup"/>
    <x v="1"/>
    <x v="1"/>
    <s v="Laura Davis"/>
    <x v="1"/>
    <d v="1971-12-11T00:00:00"/>
    <n v="54"/>
    <x v="2"/>
    <x v="2"/>
    <x v="0"/>
    <s v="T144"/>
    <x v="0"/>
    <s v="Advanced protocol"/>
    <n v="1684.01"/>
    <d v="2023-08-16T00:00:00"/>
    <d v="2023-04-17T00:00:00"/>
    <s v="Credit Card"/>
    <s v="Pending"/>
  </r>
  <r>
    <x v="144"/>
    <s v="P007"/>
    <s v="D002"/>
    <x v="117"/>
    <x v="6"/>
    <x v="37"/>
    <s v="Checkup"/>
    <x v="0"/>
    <x v="0"/>
    <s v="Alex Johnson"/>
    <x v="0"/>
    <d v="1989-06-08T00:00:00"/>
    <n v="36"/>
    <x v="1"/>
    <x v="6"/>
    <x v="1"/>
    <s v="T145"/>
    <x v="4"/>
    <s v="Advanced protocol"/>
    <n v="2120.61"/>
    <d v="2023-11-11T00:00:00"/>
    <d v="2023-05-09T00:00:00"/>
    <s v="Cash"/>
    <s v="Failed"/>
  </r>
  <r>
    <x v="145"/>
    <s v="P028"/>
    <s v="D006"/>
    <x v="118"/>
    <x v="2"/>
    <x v="29"/>
    <s v="Emergency"/>
    <x v="1"/>
    <x v="1"/>
    <s v="Alex Moore"/>
    <x v="1"/>
    <d v="1993-04-13T00:00:00"/>
    <n v="32"/>
    <x v="1"/>
    <x v="2"/>
    <x v="0"/>
    <s v="T146"/>
    <x v="1"/>
    <s v="Advanced protocol"/>
    <n v="894.39"/>
    <d v="2023-01-05T00:00:00"/>
    <d v="2023-04-24T00:00:00"/>
    <s v="Insurance"/>
    <s v="Failed"/>
  </r>
  <r>
    <x v="146"/>
    <s v="P014"/>
    <s v="D002"/>
    <x v="105"/>
    <x v="3"/>
    <x v="30"/>
    <s v="Emergency"/>
    <x v="3"/>
    <x v="0"/>
    <s v="Alex Taylor"/>
    <x v="1"/>
    <d v="1968-02-27T00:00:00"/>
    <n v="57"/>
    <x v="1"/>
    <x v="6"/>
    <x v="1"/>
    <s v="T147"/>
    <x v="1"/>
    <s v="Basic screening"/>
    <n v="4716.3100000000004"/>
    <d v="2023-11-13T00:00:00"/>
    <d v="2023-12-05T00:00:00"/>
    <s v="Credit Card"/>
    <s v="Failed"/>
  </r>
  <r>
    <x v="147"/>
    <s v="P031"/>
    <s v="D002"/>
    <x v="119"/>
    <x v="0"/>
    <x v="32"/>
    <s v="Consultation"/>
    <x v="0"/>
    <x v="0"/>
    <s v="Robert Miller"/>
    <x v="1"/>
    <d v="1987-01-14T00:00:00"/>
    <n v="38"/>
    <x v="0"/>
    <x v="6"/>
    <x v="1"/>
    <s v="T148"/>
    <x v="3"/>
    <s v="Advanced protocol"/>
    <n v="2992.11"/>
    <d v="2023-12-06T00:00:00"/>
    <d v="2023-09-20T00:00:00"/>
    <s v="Insurance"/>
    <s v="Paid"/>
  </r>
  <r>
    <x v="148"/>
    <s v="P019"/>
    <s v="D002"/>
    <x v="108"/>
    <x v="0"/>
    <x v="23"/>
    <s v="Follow-up"/>
    <x v="3"/>
    <x v="0"/>
    <s v="Sarah Miller"/>
    <x v="1"/>
    <d v="1975-05-24T00:00:00"/>
    <n v="50"/>
    <x v="0"/>
    <x v="6"/>
    <x v="1"/>
    <s v="T149"/>
    <x v="3"/>
    <s v="Advanced protocol"/>
    <n v="1874.86"/>
    <d v="2023-07-26T00:00:00"/>
    <d v="2023-12-20T00:00:00"/>
    <s v="Cash"/>
    <s v="Paid"/>
  </r>
  <r>
    <x v="149"/>
    <s v="P047"/>
    <s v="D003"/>
    <x v="12"/>
    <x v="0"/>
    <x v="20"/>
    <s v="Therapy"/>
    <x v="3"/>
    <x v="0"/>
    <s v="Jane Moore"/>
    <x v="1"/>
    <d v="1995-12-13T00:00:00"/>
    <n v="30"/>
    <x v="0"/>
    <x v="3"/>
    <x v="1"/>
    <s v="T150"/>
    <x v="2"/>
    <s v="Advanced protocol"/>
    <n v="2286.42"/>
    <d v="2023-08-16T00:00:00"/>
    <d v="2023-05-09T00:00:00"/>
    <s v="Credit Card"/>
    <s v="Pending"/>
  </r>
  <r>
    <x v="150"/>
    <s v="P016"/>
    <s v="D002"/>
    <x v="120"/>
    <x v="6"/>
    <x v="3"/>
    <s v="Therapy"/>
    <x v="0"/>
    <x v="0"/>
    <s v="Michael Taylor"/>
    <x v="1"/>
    <d v="2000-07-22T00:00:00"/>
    <n v="25"/>
    <x v="2"/>
    <x v="6"/>
    <x v="1"/>
    <s v="T151"/>
    <x v="0"/>
    <s v="Standard procedure"/>
    <n v="2512.41"/>
    <d v="2023-01-28T00:00:00"/>
    <d v="2023-05-24T00:00:00"/>
    <s v="Cash"/>
    <s v="Failed"/>
  </r>
  <r>
    <x v="151"/>
    <s v="P005"/>
    <s v="D004"/>
    <x v="121"/>
    <x v="1"/>
    <x v="32"/>
    <s v="Therapy"/>
    <x v="3"/>
    <x v="0"/>
    <s v="David Wilson"/>
    <x v="1"/>
    <d v="1960-06-23T00:00:00"/>
    <n v="65"/>
    <x v="1"/>
    <x v="1"/>
    <x v="0"/>
    <s v="T152"/>
    <x v="2"/>
    <s v="Standard procedure"/>
    <n v="3202.67"/>
    <d v="2023-04-14T00:00:00"/>
    <d v="2023-01-13T00:00:00"/>
    <s v="Cash"/>
    <s v="Paid"/>
  </r>
  <r>
    <x v="152"/>
    <s v="P035"/>
    <s v="D009"/>
    <x v="122"/>
    <x v="6"/>
    <x v="4"/>
    <s v="Consultation"/>
    <x v="3"/>
    <x v="0"/>
    <s v="David Wilson"/>
    <x v="0"/>
    <d v="1993-04-13T00:00:00"/>
    <n v="32"/>
    <x v="1"/>
    <x v="0"/>
    <x v="0"/>
    <s v="T153"/>
    <x v="3"/>
    <s v="Basic screening"/>
    <n v="2820.56"/>
    <d v="2023-07-08T00:00:00"/>
    <d v="2023-05-31T00:00:00"/>
    <s v="Cash"/>
    <s v="Paid"/>
  </r>
  <r>
    <x v="153"/>
    <s v="P012"/>
    <s v="D006"/>
    <x v="123"/>
    <x v="3"/>
    <x v="30"/>
    <s v="Emergency"/>
    <x v="1"/>
    <x v="1"/>
    <s v="Laura Davis"/>
    <x v="0"/>
    <d v="1991-12-08T00:00:00"/>
    <n v="34"/>
    <x v="1"/>
    <x v="2"/>
    <x v="0"/>
    <s v="T154"/>
    <x v="4"/>
    <s v="Basic screening"/>
    <n v="4637.26"/>
    <d v="2023-03-06T00:00:00"/>
    <d v="2023-05-25T00:00:00"/>
    <s v="Credit Card"/>
    <s v="Paid"/>
  </r>
  <r>
    <x v="154"/>
    <s v="P025"/>
    <s v="D001"/>
    <x v="124"/>
    <x v="5"/>
    <x v="29"/>
    <s v="Consultation"/>
    <x v="2"/>
    <x v="0"/>
    <s v="Robert Wilson"/>
    <x v="1"/>
    <d v="1966-08-14T00:00:00"/>
    <n v="59"/>
    <x v="3"/>
    <x v="8"/>
    <x v="2"/>
    <s v="T155"/>
    <x v="3"/>
    <s v="Standard procedure"/>
    <n v="2736.34"/>
    <d v="2023-01-03T00:00:00"/>
    <d v="2023-09-01T00:00:00"/>
    <s v="Insurance"/>
    <s v="Failed"/>
  </r>
  <r>
    <x v="155"/>
    <s v="P021"/>
    <s v="D008"/>
    <x v="55"/>
    <x v="0"/>
    <x v="1"/>
    <s v="Therapy"/>
    <x v="3"/>
    <x v="0"/>
    <s v="Michael Wilson"/>
    <x v="1"/>
    <d v="2002-03-01T00:00:00"/>
    <n v="23"/>
    <x v="0"/>
    <x v="7"/>
    <x v="2"/>
    <s v="T156"/>
    <x v="0"/>
    <s v="Basic screening"/>
    <n v="4964.71"/>
    <d v="2023-11-22T00:00:00"/>
    <d v="2023-09-23T00:00:00"/>
    <s v="Credit Card"/>
    <s v="Paid"/>
  </r>
  <r>
    <x v="156"/>
    <s v="P036"/>
    <s v="D007"/>
    <x v="125"/>
    <x v="1"/>
    <x v="14"/>
    <s v="Follow-up"/>
    <x v="3"/>
    <x v="0"/>
    <s v="Michael Wilson"/>
    <x v="1"/>
    <d v="1997-12-26T00:00:00"/>
    <n v="28"/>
    <x v="1"/>
    <x v="4"/>
    <x v="2"/>
    <s v="T157"/>
    <x v="3"/>
    <s v="Standard procedure"/>
    <n v="4331.41"/>
    <d v="2023-05-12T00:00:00"/>
    <d v="2023-04-18T00:00:00"/>
    <s v="Insurance"/>
    <s v="Failed"/>
  </r>
  <r>
    <x v="157"/>
    <s v="P023"/>
    <s v="D010"/>
    <x v="48"/>
    <x v="0"/>
    <x v="34"/>
    <s v="Checkup"/>
    <x v="3"/>
    <x v="0"/>
    <s v="Linda Johnson"/>
    <x v="1"/>
    <d v="1994-02-22T00:00:00"/>
    <n v="31"/>
    <x v="0"/>
    <x v="5"/>
    <x v="1"/>
    <s v="T158"/>
    <x v="0"/>
    <s v="Advanced protocol"/>
    <n v="1438.3"/>
    <d v="2023-07-12T00:00:00"/>
    <d v="2023-04-17T00:00:00"/>
    <s v="Insurance"/>
    <s v="Failed"/>
  </r>
  <r>
    <x v="158"/>
    <s v="P016"/>
    <s v="D003"/>
    <x v="82"/>
    <x v="6"/>
    <x v="5"/>
    <s v="Emergency"/>
    <x v="1"/>
    <x v="1"/>
    <s v="Michael Taylor"/>
    <x v="1"/>
    <d v="2000-07-22T00:00:00"/>
    <n v="25"/>
    <x v="2"/>
    <x v="3"/>
    <x v="1"/>
    <s v="T159"/>
    <x v="0"/>
    <s v="Advanced protocol"/>
    <n v="4687.68"/>
    <d v="2023-04-08T00:00:00"/>
    <d v="2023-05-24T00:00:00"/>
    <s v="Cash"/>
    <s v="Failed"/>
  </r>
  <r>
    <x v="159"/>
    <s v="P039"/>
    <s v="D001"/>
    <x v="126"/>
    <x v="4"/>
    <x v="4"/>
    <s v="Emergency"/>
    <x v="2"/>
    <x v="0"/>
    <s v="Jane Wilson"/>
    <x v="0"/>
    <d v="1950-12-12T00:00:00"/>
    <n v="75"/>
    <x v="2"/>
    <x v="8"/>
    <x v="2"/>
    <s v="T160"/>
    <x v="0"/>
    <s v="Basic screening"/>
    <n v="1023.65"/>
    <d v="2023-12-17T00:00:00"/>
    <d v="2023-03-05T00:00:00"/>
    <s v="Credit Card"/>
    <s v="Paid"/>
  </r>
  <r>
    <x v="160"/>
    <s v="P045"/>
    <s v="D005"/>
    <x v="127"/>
    <x v="6"/>
    <x v="20"/>
    <s v="Consultation"/>
    <x v="0"/>
    <x v="0"/>
    <s v="Linda Miller"/>
    <x v="0"/>
    <d v="1966-04-25T00:00:00"/>
    <n v="59"/>
    <x v="1"/>
    <x v="9"/>
    <x v="0"/>
    <s v="T161"/>
    <x v="0"/>
    <s v="Standard procedure"/>
    <n v="4178.5200000000004"/>
    <d v="2023-06-17T00:00:00"/>
    <d v="2023-06-19T00:00:00"/>
    <s v="Insurance"/>
    <s v="Pending"/>
  </r>
  <r>
    <x v="161"/>
    <s v="P042"/>
    <s v="D004"/>
    <x v="38"/>
    <x v="4"/>
    <x v="13"/>
    <s v="Emergency"/>
    <x v="1"/>
    <x v="1"/>
    <s v="Jane Smith"/>
    <x v="0"/>
    <d v="1954-08-22T00:00:00"/>
    <n v="71"/>
    <x v="1"/>
    <x v="1"/>
    <x v="0"/>
    <s v="T162"/>
    <x v="0"/>
    <s v="Standard procedure"/>
    <n v="2212.8000000000002"/>
    <d v="2023-01-01T00:00:00"/>
    <d v="2023-01-01T00:00:00"/>
    <s v="Cash"/>
    <s v="Paid"/>
  </r>
  <r>
    <x v="162"/>
    <s v="P039"/>
    <s v="D010"/>
    <x v="128"/>
    <x v="5"/>
    <x v="27"/>
    <s v="Therapy"/>
    <x v="1"/>
    <x v="1"/>
    <s v="Jane Wilson"/>
    <x v="0"/>
    <d v="1950-12-12T00:00:00"/>
    <n v="75"/>
    <x v="2"/>
    <x v="5"/>
    <x v="1"/>
    <s v="T163"/>
    <x v="4"/>
    <s v="Basic screening"/>
    <n v="4450.88"/>
    <d v="2023-06-27T00:00:00"/>
    <d v="2023-03-05T00:00:00"/>
    <s v="Credit Card"/>
    <s v="Paid"/>
  </r>
  <r>
    <x v="163"/>
    <s v="P014"/>
    <s v="D008"/>
    <x v="129"/>
    <x v="1"/>
    <x v="13"/>
    <s v="Therapy"/>
    <x v="2"/>
    <x v="0"/>
    <s v="Alex Taylor"/>
    <x v="1"/>
    <d v="1968-02-27T00:00:00"/>
    <n v="57"/>
    <x v="1"/>
    <x v="7"/>
    <x v="2"/>
    <s v="T164"/>
    <x v="2"/>
    <s v="Standard procedure"/>
    <n v="4406.26"/>
    <d v="2023-07-28T00:00:00"/>
    <d v="2023-12-05T00:00:00"/>
    <s v="Credit Card"/>
    <s v="Failed"/>
  </r>
  <r>
    <x v="164"/>
    <s v="P031"/>
    <s v="D001"/>
    <x v="28"/>
    <x v="5"/>
    <x v="9"/>
    <s v="Consultation"/>
    <x v="2"/>
    <x v="0"/>
    <s v="Robert Miller"/>
    <x v="1"/>
    <d v="1987-01-14T00:00:00"/>
    <n v="38"/>
    <x v="0"/>
    <x v="8"/>
    <x v="2"/>
    <s v="T165"/>
    <x v="1"/>
    <s v="Advanced protocol"/>
    <n v="4126.66"/>
    <d v="2023-04-04T00:00:00"/>
    <d v="2023-09-20T00:00:00"/>
    <s v="Insurance"/>
    <s v="Paid"/>
  </r>
  <r>
    <x v="165"/>
    <s v="P005"/>
    <s v="D010"/>
    <x v="130"/>
    <x v="2"/>
    <x v="37"/>
    <s v="Therapy"/>
    <x v="1"/>
    <x v="1"/>
    <s v="David Wilson"/>
    <x v="1"/>
    <d v="1960-06-23T00:00:00"/>
    <n v="65"/>
    <x v="1"/>
    <x v="5"/>
    <x v="1"/>
    <s v="T166"/>
    <x v="2"/>
    <s v="Basic screening"/>
    <n v="4055.14"/>
    <d v="2023-01-12T00:00:00"/>
    <d v="2023-01-13T00:00:00"/>
    <s v="Cash"/>
    <s v="Paid"/>
  </r>
  <r>
    <x v="166"/>
    <s v="P035"/>
    <s v="D001"/>
    <x v="131"/>
    <x v="0"/>
    <x v="38"/>
    <s v="Follow-up"/>
    <x v="0"/>
    <x v="0"/>
    <s v="David Wilson"/>
    <x v="0"/>
    <d v="1993-04-13T00:00:00"/>
    <n v="32"/>
    <x v="1"/>
    <x v="8"/>
    <x v="2"/>
    <s v="T167"/>
    <x v="0"/>
    <s v="Basic screening"/>
    <n v="1871.06"/>
    <d v="2023-11-15T00:00:00"/>
    <d v="2023-05-31T00:00:00"/>
    <s v="Cash"/>
    <s v="Paid"/>
  </r>
  <r>
    <x v="167"/>
    <s v="P023"/>
    <s v="D004"/>
    <x v="132"/>
    <x v="1"/>
    <x v="11"/>
    <s v="Consultation"/>
    <x v="1"/>
    <x v="1"/>
    <s v="Linda Johnson"/>
    <x v="1"/>
    <d v="1994-02-22T00:00:00"/>
    <n v="31"/>
    <x v="0"/>
    <x v="1"/>
    <x v="0"/>
    <s v="T168"/>
    <x v="4"/>
    <s v="Standard procedure"/>
    <n v="864.14"/>
    <d v="2023-09-29T00:00:00"/>
    <d v="2023-04-17T00:00:00"/>
    <s v="Insurance"/>
    <s v="Failed"/>
  </r>
  <r>
    <x v="168"/>
    <s v="P029"/>
    <s v="D008"/>
    <x v="133"/>
    <x v="3"/>
    <x v="39"/>
    <s v="Follow-up"/>
    <x v="2"/>
    <x v="0"/>
    <s v="David Smith"/>
    <x v="1"/>
    <d v="2005-05-15T00:00:00"/>
    <n v="20"/>
    <x v="3"/>
    <x v="7"/>
    <x v="2"/>
    <s v="T169"/>
    <x v="3"/>
    <s v="Basic screening"/>
    <n v="2313.41"/>
    <d v="2023-07-24T00:00:00"/>
    <d v="2023-05-07T00:00:00"/>
    <s v="Insurance"/>
    <s v="Pending"/>
  </r>
  <r>
    <x v="169"/>
    <s v="P043"/>
    <s v="D005"/>
    <x v="134"/>
    <x v="1"/>
    <x v="31"/>
    <s v="Checkup"/>
    <x v="0"/>
    <x v="0"/>
    <s v="Linda Brown"/>
    <x v="1"/>
    <d v="1980-03-25T00:00:00"/>
    <n v="45"/>
    <x v="0"/>
    <x v="9"/>
    <x v="0"/>
    <s v="T170"/>
    <x v="4"/>
    <s v="Standard procedure"/>
    <n v="1280.8599999999999"/>
    <d v="2023-03-03T00:00:00"/>
    <d v="2023-08-10T00:00:00"/>
    <s v="Credit Card"/>
    <s v="Pending"/>
  </r>
  <r>
    <x v="170"/>
    <s v="P011"/>
    <s v="D002"/>
    <x v="32"/>
    <x v="5"/>
    <x v="35"/>
    <s v="Follow-up"/>
    <x v="2"/>
    <x v="0"/>
    <s v="Emily Jones"/>
    <x v="0"/>
    <d v="1966-12-04T00:00:00"/>
    <n v="59"/>
    <x v="1"/>
    <x v="6"/>
    <x v="1"/>
    <s v="T171"/>
    <x v="0"/>
    <s v="Standard procedure"/>
    <n v="3627.28"/>
    <d v="2023-04-18T00:00:00"/>
    <d v="2023-07-04T00:00:00"/>
    <s v="Credit Card"/>
    <s v="Pending"/>
  </r>
  <r>
    <x v="171"/>
    <s v="P018"/>
    <s v="D006"/>
    <x v="54"/>
    <x v="2"/>
    <x v="5"/>
    <s v="Checkup"/>
    <x v="0"/>
    <x v="0"/>
    <s v="Laura Wilson"/>
    <x v="1"/>
    <d v="1979-09-24T00:00:00"/>
    <n v="46"/>
    <x v="2"/>
    <x v="2"/>
    <x v="0"/>
    <s v="T172"/>
    <x v="4"/>
    <s v="Standard procedure"/>
    <n v="2057.4499999999998"/>
    <d v="2023-03-09T00:00:00"/>
    <d v="2023-08-08T00:00:00"/>
    <s v="Cash"/>
    <s v="Pending"/>
  </r>
  <r>
    <x v="172"/>
    <s v="P047"/>
    <s v="D005"/>
    <x v="135"/>
    <x v="4"/>
    <x v="33"/>
    <s v="Checkup"/>
    <x v="3"/>
    <x v="0"/>
    <s v="Jane Moore"/>
    <x v="1"/>
    <d v="1995-12-13T00:00:00"/>
    <n v="30"/>
    <x v="0"/>
    <x v="9"/>
    <x v="0"/>
    <s v="T173"/>
    <x v="4"/>
    <s v="Standard procedure"/>
    <n v="4890.25"/>
    <d v="2023-06-04T00:00:00"/>
    <d v="2023-05-09T00:00:00"/>
    <s v="Credit Card"/>
    <s v="Pending"/>
  </r>
  <r>
    <x v="173"/>
    <s v="P012"/>
    <s v="D002"/>
    <x v="136"/>
    <x v="5"/>
    <x v="25"/>
    <s v="Follow-up"/>
    <x v="2"/>
    <x v="0"/>
    <s v="Laura Davis"/>
    <x v="0"/>
    <d v="1991-12-08T00:00:00"/>
    <n v="34"/>
    <x v="1"/>
    <x v="6"/>
    <x v="1"/>
    <s v="T174"/>
    <x v="0"/>
    <s v="Standard procedure"/>
    <n v="3384.37"/>
    <d v="2023-10-31T00:00:00"/>
    <d v="2023-05-25T00:00:00"/>
    <s v="Credit Card"/>
    <s v="Paid"/>
  </r>
  <r>
    <x v="174"/>
    <s v="P009"/>
    <s v="D003"/>
    <x v="137"/>
    <x v="4"/>
    <x v="15"/>
    <s v="Consultation"/>
    <x v="2"/>
    <x v="0"/>
    <s v="Laura Davis"/>
    <x v="1"/>
    <d v="1971-12-11T00:00:00"/>
    <n v="54"/>
    <x v="2"/>
    <x v="3"/>
    <x v="1"/>
    <s v="T175"/>
    <x v="4"/>
    <s v="Basic screening"/>
    <n v="4201.16"/>
    <d v="2023-10-22T00:00:00"/>
    <d v="2023-04-17T00:00:00"/>
    <s v="Credit Card"/>
    <s v="Pending"/>
  </r>
  <r>
    <x v="175"/>
    <s v="P010"/>
    <s v="D009"/>
    <x v="138"/>
    <x v="0"/>
    <x v="29"/>
    <s v="Therapy"/>
    <x v="1"/>
    <x v="1"/>
    <s v="Michael Taylor"/>
    <x v="1"/>
    <d v="2001-10-13T00:00:00"/>
    <n v="24"/>
    <x v="0"/>
    <x v="0"/>
    <x v="0"/>
    <s v="T176"/>
    <x v="1"/>
    <s v="Advanced protocol"/>
    <n v="1096.3599999999999"/>
    <d v="2023-04-26T00:00:00"/>
    <d v="2023-03-27T00:00:00"/>
    <s v="Cash"/>
    <s v="Failed"/>
  </r>
  <r>
    <x v="176"/>
    <s v="P044"/>
    <s v="D007"/>
    <x v="12"/>
    <x v="0"/>
    <x v="23"/>
    <s v="Therapy"/>
    <x v="2"/>
    <x v="0"/>
    <s v="Robert Taylor"/>
    <x v="0"/>
    <d v="1976-03-11T00:00:00"/>
    <n v="49"/>
    <x v="2"/>
    <x v="4"/>
    <x v="2"/>
    <s v="T177"/>
    <x v="1"/>
    <s v="Advanced protocol"/>
    <n v="4379.07"/>
    <d v="2023-08-16T00:00:00"/>
    <d v="2023-11-27T00:00:00"/>
    <s v="Credit Card"/>
    <s v="Pending"/>
  </r>
  <r>
    <x v="177"/>
    <s v="P017"/>
    <s v="D007"/>
    <x v="139"/>
    <x v="5"/>
    <x v="19"/>
    <s v="Checkup"/>
    <x v="2"/>
    <x v="0"/>
    <s v="Jane Jones"/>
    <x v="1"/>
    <d v="1991-05-01T00:00:00"/>
    <n v="34"/>
    <x v="0"/>
    <x v="4"/>
    <x v="2"/>
    <s v="T178"/>
    <x v="4"/>
    <s v="Basic screening"/>
    <n v="4652.41"/>
    <d v="2023-01-17T00:00:00"/>
    <d v="2023-10-29T00:00:00"/>
    <s v="Cash"/>
    <s v="Pending"/>
  </r>
  <r>
    <x v="178"/>
    <s v="P038"/>
    <s v="D006"/>
    <x v="140"/>
    <x v="0"/>
    <x v="34"/>
    <s v="Checkup"/>
    <x v="3"/>
    <x v="0"/>
    <s v="David Smith"/>
    <x v="1"/>
    <d v="1991-06-25T00:00:00"/>
    <n v="34"/>
    <x v="1"/>
    <x v="2"/>
    <x v="0"/>
    <s v="T179"/>
    <x v="3"/>
    <s v="Basic screening"/>
    <n v="2691.78"/>
    <d v="2023-03-08T00:00:00"/>
    <d v="2023-03-08T00:00:00"/>
    <s v="Cash"/>
    <s v="Failed"/>
  </r>
  <r>
    <x v="179"/>
    <s v="P007"/>
    <s v="D008"/>
    <x v="141"/>
    <x v="6"/>
    <x v="14"/>
    <s v="Consultation"/>
    <x v="2"/>
    <x v="0"/>
    <s v="Alex Johnson"/>
    <x v="0"/>
    <d v="1989-06-08T00:00:00"/>
    <n v="36"/>
    <x v="1"/>
    <x v="7"/>
    <x v="2"/>
    <s v="T180"/>
    <x v="0"/>
    <s v="Advanced protocol"/>
    <n v="3228.14"/>
    <d v="2023-01-07T00:00:00"/>
    <d v="2023-05-09T00:00:00"/>
    <s v="Cash"/>
    <s v="Failed"/>
  </r>
  <r>
    <x v="180"/>
    <s v="P046"/>
    <s v="D004"/>
    <x v="142"/>
    <x v="4"/>
    <x v="19"/>
    <s v="Emergency"/>
    <x v="3"/>
    <x v="0"/>
    <s v="Michael Taylor"/>
    <x v="0"/>
    <d v="1986-09-01T00:00:00"/>
    <n v="39"/>
    <x v="1"/>
    <x v="1"/>
    <x v="0"/>
    <s v="T181"/>
    <x v="1"/>
    <s v="Advanced protocol"/>
    <n v="3941.64"/>
    <d v="2023-09-03T00:00:00"/>
    <d v="2023-03-17T00:00:00"/>
    <s v="Insurance"/>
    <s v="Paid"/>
  </r>
  <r>
    <x v="181"/>
    <s v="P013"/>
    <s v="D008"/>
    <x v="143"/>
    <x v="0"/>
    <x v="2"/>
    <s v="Follow-up"/>
    <x v="3"/>
    <x v="0"/>
    <s v="Laura Johnson"/>
    <x v="0"/>
    <d v="1990-03-28T00:00:00"/>
    <n v="35"/>
    <x v="0"/>
    <x v="7"/>
    <x v="2"/>
    <s v="T182"/>
    <x v="3"/>
    <s v="Advanced protocol"/>
    <n v="1286.77"/>
    <d v="2023-04-12T00:00:00"/>
    <d v="2023-09-17T00:00:00"/>
    <s v="Credit Card"/>
    <s v="Paid"/>
  </r>
  <r>
    <x v="182"/>
    <s v="P040"/>
    <s v="D004"/>
    <x v="144"/>
    <x v="1"/>
    <x v="5"/>
    <s v="Checkup"/>
    <x v="3"/>
    <x v="0"/>
    <s v="Emily Williams"/>
    <x v="1"/>
    <d v="1972-05-30T00:00:00"/>
    <n v="53"/>
    <x v="2"/>
    <x v="1"/>
    <x v="0"/>
    <s v="T183"/>
    <x v="4"/>
    <s v="Advanced protocol"/>
    <n v="2761.55"/>
    <d v="2023-02-03T00:00:00"/>
    <d v="2023-07-06T00:00:00"/>
    <s v="Credit Card"/>
    <s v="Pending"/>
  </r>
  <r>
    <x v="183"/>
    <s v="P042"/>
    <s v="D008"/>
    <x v="145"/>
    <x v="4"/>
    <x v="21"/>
    <s v="Therapy"/>
    <x v="3"/>
    <x v="0"/>
    <s v="Jane Smith"/>
    <x v="0"/>
    <d v="1954-08-22T00:00:00"/>
    <n v="71"/>
    <x v="1"/>
    <x v="7"/>
    <x v="2"/>
    <s v="T184"/>
    <x v="3"/>
    <s v="Advanced protocol"/>
    <n v="2293.98"/>
    <d v="2023-02-26T00:00:00"/>
    <d v="2023-01-01T00:00:00"/>
    <s v="Cash"/>
    <s v="Paid"/>
  </r>
  <r>
    <x v="184"/>
    <s v="P009"/>
    <s v="D009"/>
    <x v="39"/>
    <x v="5"/>
    <x v="24"/>
    <s v="Consultation"/>
    <x v="0"/>
    <x v="0"/>
    <s v="Laura Davis"/>
    <x v="1"/>
    <d v="1971-12-11T00:00:00"/>
    <n v="54"/>
    <x v="2"/>
    <x v="0"/>
    <x v="0"/>
    <s v="T185"/>
    <x v="2"/>
    <s v="Standard procedure"/>
    <n v="1158.68"/>
    <d v="2023-03-21T00:00:00"/>
    <d v="2023-04-17T00:00:00"/>
    <s v="Credit Card"/>
    <s v="Pending"/>
  </r>
  <r>
    <x v="185"/>
    <s v="P050"/>
    <s v="D003"/>
    <x v="37"/>
    <x v="3"/>
    <x v="13"/>
    <s v="Follow-up"/>
    <x v="1"/>
    <x v="1"/>
    <s v="Laura Wilson"/>
    <x v="1"/>
    <d v="1993-12-27T00:00:00"/>
    <n v="32"/>
    <x v="0"/>
    <x v="3"/>
    <x v="1"/>
    <s v="T186"/>
    <x v="1"/>
    <s v="Basic screening"/>
    <n v="2153.9"/>
    <d v="2023-03-27T00:00:00"/>
    <d v="2023-06-29T00:00:00"/>
    <s v="Insurance"/>
    <s v="Failed"/>
  </r>
  <r>
    <x v="186"/>
    <s v="P027"/>
    <s v="D003"/>
    <x v="146"/>
    <x v="3"/>
    <x v="23"/>
    <s v="Consultation"/>
    <x v="0"/>
    <x v="0"/>
    <s v="Linda Moore"/>
    <x v="0"/>
    <d v="1998-06-29T00:00:00"/>
    <n v="27"/>
    <x v="3"/>
    <x v="3"/>
    <x v="1"/>
    <s v="T187"/>
    <x v="4"/>
    <s v="Standard procedure"/>
    <n v="806.78"/>
    <d v="2023-02-13T00:00:00"/>
    <d v="2023-03-09T00:00:00"/>
    <s v="Cash"/>
    <s v="Pending"/>
  </r>
  <r>
    <x v="187"/>
    <s v="P002"/>
    <s v="D002"/>
    <x v="143"/>
    <x v="0"/>
    <x v="35"/>
    <s v="Follow-up"/>
    <x v="2"/>
    <x v="0"/>
    <s v="Emily Smith"/>
    <x v="0"/>
    <d v="1984-10-12T00:00:00"/>
    <n v="41"/>
    <x v="2"/>
    <x v="6"/>
    <x v="1"/>
    <s v="T188"/>
    <x v="0"/>
    <s v="Advanced protocol"/>
    <n v="616.15"/>
    <d v="2023-04-12T00:00:00"/>
    <d v="2023-10-06T00:00:00"/>
    <s v="Cash"/>
    <s v="Failed"/>
  </r>
  <r>
    <x v="188"/>
    <s v="P005"/>
    <s v="D010"/>
    <x v="147"/>
    <x v="2"/>
    <x v="33"/>
    <s v="Follow-up"/>
    <x v="0"/>
    <x v="0"/>
    <s v="David Wilson"/>
    <x v="1"/>
    <d v="1960-06-23T00:00:00"/>
    <n v="65"/>
    <x v="1"/>
    <x v="5"/>
    <x v="1"/>
    <s v="T189"/>
    <x v="4"/>
    <s v="Advanced protocol"/>
    <n v="1108.25"/>
    <d v="2023-10-05T00:00:00"/>
    <d v="2023-01-13T00:00:00"/>
    <s v="Cash"/>
    <s v="Paid"/>
  </r>
  <r>
    <x v="189"/>
    <s v="P029"/>
    <s v="D003"/>
    <x v="148"/>
    <x v="2"/>
    <x v="0"/>
    <s v="Checkup"/>
    <x v="0"/>
    <x v="0"/>
    <s v="David Smith"/>
    <x v="1"/>
    <d v="2005-05-15T00:00:00"/>
    <n v="20"/>
    <x v="3"/>
    <x v="3"/>
    <x v="1"/>
    <s v="T190"/>
    <x v="0"/>
    <s v="Advanced protocol"/>
    <n v="4834.0200000000004"/>
    <d v="2023-11-16T00:00:00"/>
    <d v="2023-05-07T00:00:00"/>
    <s v="Insurance"/>
    <s v="Pending"/>
  </r>
  <r>
    <x v="190"/>
    <s v="P037"/>
    <s v="D003"/>
    <x v="143"/>
    <x v="0"/>
    <x v="10"/>
    <s v="Consultation"/>
    <x v="2"/>
    <x v="0"/>
    <s v="Robert Williams"/>
    <x v="1"/>
    <d v="1999-02-05T00:00:00"/>
    <n v="26"/>
    <x v="3"/>
    <x v="3"/>
    <x v="1"/>
    <s v="T191"/>
    <x v="4"/>
    <s v="Standard procedure"/>
    <n v="2972.88"/>
    <d v="2023-04-12T00:00:00"/>
    <d v="2023-07-11T00:00:00"/>
    <s v="Credit Card"/>
    <s v="Pending"/>
  </r>
  <r>
    <x v="191"/>
    <s v="P038"/>
    <s v="D005"/>
    <x v="149"/>
    <x v="2"/>
    <x v="18"/>
    <s v="Consultation"/>
    <x v="2"/>
    <x v="0"/>
    <s v="David Smith"/>
    <x v="1"/>
    <d v="1991-06-25T00:00:00"/>
    <n v="34"/>
    <x v="1"/>
    <x v="9"/>
    <x v="0"/>
    <s v="T192"/>
    <x v="3"/>
    <s v="Standard procedure"/>
    <n v="4846.2"/>
    <d v="2023-08-31T00:00:00"/>
    <d v="2023-03-08T00:00:00"/>
    <s v="Cash"/>
    <s v="Failed"/>
  </r>
  <r>
    <x v="192"/>
    <s v="P019"/>
    <s v="D005"/>
    <x v="150"/>
    <x v="1"/>
    <x v="38"/>
    <s v="Therapy"/>
    <x v="2"/>
    <x v="0"/>
    <s v="Sarah Miller"/>
    <x v="1"/>
    <d v="1975-05-24T00:00:00"/>
    <n v="50"/>
    <x v="0"/>
    <x v="9"/>
    <x v="0"/>
    <s v="T193"/>
    <x v="3"/>
    <s v="Advanced protocol"/>
    <n v="2446.2399999999998"/>
    <d v="2023-09-15T00:00:00"/>
    <d v="2023-12-20T00:00:00"/>
    <s v="Cash"/>
    <s v="Paid"/>
  </r>
  <r>
    <x v="193"/>
    <s v="P008"/>
    <s v="D002"/>
    <x v="151"/>
    <x v="2"/>
    <x v="4"/>
    <s v="Therapy"/>
    <x v="0"/>
    <x v="0"/>
    <s v="David Davis"/>
    <x v="0"/>
    <d v="1976-07-05T00:00:00"/>
    <n v="49"/>
    <x v="0"/>
    <x v="6"/>
    <x v="1"/>
    <s v="T194"/>
    <x v="3"/>
    <s v="Standard procedure"/>
    <n v="1903.17"/>
    <d v="2023-04-06T00:00:00"/>
    <d v="2023-05-02T00:00:00"/>
    <s v="Cash"/>
    <s v="Paid"/>
  </r>
  <r>
    <x v="194"/>
    <s v="P048"/>
    <s v="D010"/>
    <x v="152"/>
    <x v="6"/>
    <x v="13"/>
    <s v="Checkup"/>
    <x v="0"/>
    <x v="0"/>
    <s v="Emily Miller"/>
    <x v="1"/>
    <d v="1983-03-24T00:00:00"/>
    <n v="42"/>
    <x v="2"/>
    <x v="5"/>
    <x v="1"/>
    <s v="T195"/>
    <x v="2"/>
    <s v="Standard procedure"/>
    <n v="2777.64"/>
    <d v="2023-08-19T00:00:00"/>
    <d v="2023-06-28T00:00:00"/>
    <s v="Insurance"/>
    <s v="Paid"/>
  </r>
  <r>
    <x v="195"/>
    <s v="P045"/>
    <s v="D006"/>
    <x v="153"/>
    <x v="2"/>
    <x v="16"/>
    <s v="Checkup"/>
    <x v="2"/>
    <x v="0"/>
    <s v="Linda Miller"/>
    <x v="0"/>
    <d v="1966-04-25T00:00:00"/>
    <n v="59"/>
    <x v="1"/>
    <x v="2"/>
    <x v="0"/>
    <s v="T196"/>
    <x v="0"/>
    <s v="Advanced protocol"/>
    <n v="2477.8000000000002"/>
    <d v="2023-10-26T00:00:00"/>
    <d v="2023-06-19T00:00:00"/>
    <s v="Insurance"/>
    <s v="Pending"/>
  </r>
  <r>
    <x v="196"/>
    <s v="P001"/>
    <s v="D005"/>
    <x v="154"/>
    <x v="6"/>
    <x v="33"/>
    <s v="Emergency"/>
    <x v="1"/>
    <x v="1"/>
    <s v="David Williams"/>
    <x v="0"/>
    <d v="1955-06-04T00:00:00"/>
    <n v="70"/>
    <x v="0"/>
    <x v="9"/>
    <x v="0"/>
    <s v="T197"/>
    <x v="3"/>
    <s v="Standard procedure"/>
    <n v="975.49"/>
    <d v="2023-04-01T00:00:00"/>
    <d v="2023-04-09T00:00:00"/>
    <s v="Cash"/>
    <s v="Failed"/>
  </r>
  <r>
    <x v="197"/>
    <s v="P022"/>
    <s v="D006"/>
    <x v="155"/>
    <x v="3"/>
    <x v="32"/>
    <s v="Therapy"/>
    <x v="1"/>
    <x v="1"/>
    <s v="John Brown"/>
    <x v="1"/>
    <d v="1955-05-10T00:00:00"/>
    <n v="70"/>
    <x v="1"/>
    <x v="2"/>
    <x v="0"/>
    <s v="T198"/>
    <x v="2"/>
    <s v="Basic screening"/>
    <n v="3383.72"/>
    <d v="2023-05-15T00:00:00"/>
    <d v="2023-11-12T00:00:00"/>
    <s v="Cash"/>
    <s v="Failed"/>
  </r>
  <r>
    <x v="198"/>
    <s v="P017"/>
    <s v="D001"/>
    <x v="156"/>
    <x v="3"/>
    <x v="4"/>
    <s v="Follow-up"/>
    <x v="3"/>
    <x v="0"/>
    <s v="Jane Jones"/>
    <x v="1"/>
    <d v="1991-05-01T00:00:00"/>
    <n v="34"/>
    <x v="0"/>
    <x v="8"/>
    <x v="2"/>
    <s v="T199"/>
    <x v="0"/>
    <s v="Basic screening"/>
    <n v="1472.17"/>
    <d v="2023-05-01T00:00:00"/>
    <d v="2023-10-29T00:00:00"/>
    <s v="Cash"/>
    <s v="Pending"/>
  </r>
  <r>
    <x v="199"/>
    <s v="P007"/>
    <s v="D005"/>
    <x v="157"/>
    <x v="6"/>
    <x v="36"/>
    <s v="Consultation"/>
    <x v="2"/>
    <x v="0"/>
    <s v="Alex Johnson"/>
    <x v="0"/>
    <d v="1989-06-08T00:00:00"/>
    <n v="36"/>
    <x v="1"/>
    <x v="9"/>
    <x v="0"/>
    <s v="T200"/>
    <x v="4"/>
    <s v="Basic screening"/>
    <n v="3288.15"/>
    <d v="2023-12-30T00:00:00"/>
    <d v="2023-05-09T00:00:00"/>
    <s v="Cash"/>
    <s v="Fail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69E716-290A-4E81-9FFD-7C74D7712757}"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9">
  <location ref="A3:F7" firstHeaderRow="1" firstDataRow="2" firstDataCol="1"/>
  <pivotFields count="27">
    <pivotField subtotalTop="0" showAll="0" defaultSubtotal="0"/>
    <pivotField subtotalTop="0" showAll="0" defaultSubtotal="0"/>
    <pivotField subtotalTop="0" showAll="0" defaultSubtotal="0"/>
    <pivotField numFmtId="165" subtotalTop="0" showAll="0" defaultSubtotal="0">
      <items count="158">
        <item x="38"/>
        <item x="52"/>
        <item x="124"/>
        <item x="118"/>
        <item x="73"/>
        <item x="141"/>
        <item x="33"/>
        <item x="95"/>
        <item x="130"/>
        <item x="9"/>
        <item x="14"/>
        <item x="45"/>
        <item x="139"/>
        <item x="74"/>
        <item x="89"/>
        <item x="63"/>
        <item x="120"/>
        <item x="81"/>
        <item x="144"/>
        <item x="47"/>
        <item x="114"/>
        <item x="18"/>
        <item x="49"/>
        <item x="146"/>
        <item x="78"/>
        <item x="76"/>
        <item x="35"/>
        <item x="23"/>
        <item x="145"/>
        <item x="102"/>
        <item x="86"/>
        <item x="134"/>
        <item x="8"/>
        <item x="123"/>
        <item x="140"/>
        <item x="54"/>
        <item x="61"/>
        <item x="103"/>
        <item x="24"/>
        <item x="39"/>
        <item x="109"/>
        <item x="37"/>
        <item x="34"/>
        <item x="40"/>
        <item x="154"/>
        <item x="28"/>
        <item x="151"/>
        <item x="101"/>
        <item x="82"/>
        <item x="6"/>
        <item x="143"/>
        <item x="121"/>
        <item x="53"/>
        <item x="36"/>
        <item x="32"/>
        <item x="91"/>
        <item x="20"/>
        <item x="138"/>
        <item x="46"/>
        <item x="156"/>
        <item x="44"/>
        <item x="84"/>
        <item x="11"/>
        <item x="67"/>
        <item x="21"/>
        <item x="59"/>
        <item x="107"/>
        <item x="125"/>
        <item x="112"/>
        <item x="155"/>
        <item x="94"/>
        <item x="7"/>
        <item x="13"/>
        <item x="58"/>
        <item x="79"/>
        <item x="135"/>
        <item x="1"/>
        <item x="80"/>
        <item x="64"/>
        <item x="31"/>
        <item x="56"/>
        <item x="115"/>
        <item x="127"/>
        <item x="5"/>
        <item x="98"/>
        <item x="22"/>
        <item x="26"/>
        <item x="72"/>
        <item x="128"/>
        <item x="2"/>
        <item x="57"/>
        <item x="15"/>
        <item x="85"/>
        <item x="4"/>
        <item x="83"/>
        <item x="122"/>
        <item x="16"/>
        <item x="48"/>
        <item x="93"/>
        <item x="66"/>
        <item x="133"/>
        <item x="108"/>
        <item x="129"/>
        <item x="92"/>
        <item x="97"/>
        <item x="0"/>
        <item x="60"/>
        <item x="90"/>
        <item x="12"/>
        <item x="152"/>
        <item x="106"/>
        <item x="62"/>
        <item x="27"/>
        <item x="149"/>
        <item x="3"/>
        <item x="142"/>
        <item x="111"/>
        <item x="150"/>
        <item x="70"/>
        <item x="41"/>
        <item x="87"/>
        <item x="30"/>
        <item x="42"/>
        <item x="132"/>
        <item x="147"/>
        <item x="51"/>
        <item x="113"/>
        <item x="110"/>
        <item x="77"/>
        <item x="137"/>
        <item x="88"/>
        <item x="153"/>
        <item x="25"/>
        <item x="136"/>
        <item x="116"/>
        <item x="104"/>
        <item x="29"/>
        <item x="75"/>
        <item x="117"/>
        <item x="10"/>
        <item x="105"/>
        <item x="17"/>
        <item x="131"/>
        <item x="148"/>
        <item x="55"/>
        <item x="96"/>
        <item x="68"/>
        <item x="19"/>
        <item x="119"/>
        <item x="100"/>
        <item x="69"/>
        <item x="50"/>
        <item x="126"/>
        <item x="99"/>
        <item x="43"/>
        <item x="65"/>
        <item x="71"/>
        <item x="157"/>
      </items>
    </pivotField>
    <pivotField subtotalTop="0" showAll="0" defaultSubtotal="0">
      <items count="7">
        <item x="4"/>
        <item x="3"/>
        <item x="5"/>
        <item x="0"/>
        <item x="2"/>
        <item x="1"/>
        <item x="6"/>
      </items>
    </pivotField>
    <pivotField numFmtId="164" subtotalTop="0" showAll="0" defaultSubtotal="0">
      <items count="40">
        <item x="2"/>
        <item x="38"/>
        <item x="32"/>
        <item x="7"/>
        <item x="31"/>
        <item x="3"/>
        <item x="29"/>
        <item x="16"/>
        <item x="11"/>
        <item x="36"/>
        <item x="6"/>
        <item x="20"/>
        <item x="14"/>
        <item x="25"/>
        <item x="22"/>
        <item x="28"/>
        <item x="12"/>
        <item x="34"/>
        <item x="23"/>
        <item x="4"/>
        <item x="17"/>
        <item x="19"/>
        <item x="33"/>
        <item x="8"/>
        <item x="24"/>
        <item x="18"/>
        <item x="1"/>
        <item x="37"/>
        <item x="27"/>
        <item x="0"/>
        <item x="9"/>
        <item x="26"/>
        <item x="10"/>
        <item x="5"/>
        <item x="35"/>
        <item x="39"/>
        <item x="15"/>
        <item x="13"/>
        <item x="30"/>
        <item x="21"/>
      </items>
    </pivotField>
    <pivotField subtotalTop="0" showAll="0" defaultSubtotal="0"/>
    <pivotField subtotalTop="0" showAll="0" defaultSubtotal="0">
      <items count="4">
        <item h="1" x="2"/>
        <item x="3"/>
        <item h="1" x="1"/>
        <item x="0"/>
      </items>
    </pivotField>
    <pivotField subtotalTop="0" showAll="0" defaultSubtotal="0"/>
    <pivotField subtotalTop="0" showAll="0" defaultSubtotal="0"/>
    <pivotField subtotalTop="0" showAll="0" defaultSubtotal="0">
      <items count="2">
        <item x="0"/>
        <item x="1"/>
      </items>
    </pivotField>
    <pivotField numFmtId="165" subtotalTop="0" showAll="0" defaultSubtotal="0"/>
    <pivotField numFmtId="1" subtotalTop="0" showAll="0" defaultSubtotal="0"/>
    <pivotField subtotalTop="0" showAll="0" defaultSubtotal="0">
      <items count="4">
        <item x="3"/>
        <item x="1"/>
        <item x="2"/>
        <item x="0"/>
      </items>
    </pivotField>
    <pivotField subtotalTop="0" showAll="0" defaultSubtotal="0">
      <items count="10">
        <item x="2"/>
        <item x="1"/>
        <item x="8"/>
        <item x="6"/>
        <item x="3"/>
        <item x="7"/>
        <item x="5"/>
        <item x="4"/>
        <item x="0"/>
        <item x="9"/>
      </items>
    </pivotField>
    <pivotField subtotalTop="0" showAll="0" defaultSubtotal="0">
      <items count="3">
        <item h="1" x="0"/>
        <item x="1"/>
        <item h="1" x="2"/>
      </items>
    </pivotField>
    <pivotField subtotalTop="0" showAll="0" defaultSubtotal="0"/>
    <pivotField axis="axisCol" subtotalTop="0" showAll="0" defaultSubtotal="0">
      <items count="5">
        <item x="0"/>
        <item x="2"/>
        <item x="1"/>
        <item x="3"/>
        <item x="4"/>
      </items>
    </pivotField>
    <pivotField subtotalTop="0" showAll="0" defaultSubtotal="0"/>
    <pivotField dataField="1" numFmtId="4" subtotalTop="0" showAll="0" defaultSubtotal="0"/>
    <pivotField numFmtId="165" subtotalTop="0" showAll="0" defaultSubtotal="0"/>
    <pivotField subtotalTop="0" showAll="0" defaultSubtotal="0"/>
    <pivotField subtotalTop="0" showAll="0" defaultSubtotal="0"/>
    <pivotField subtotalTop="0" showAll="0" defaultSubtotal="0"/>
    <pivotField axis="axisRow" subtotalTop="0" showAll="0" defaultSubtotal="0">
      <items count="14">
        <item x="0"/>
        <item x="1"/>
        <item x="2"/>
        <item x="3"/>
        <item x="4"/>
        <item x="5"/>
        <item x="6"/>
        <item x="7"/>
        <item x="8"/>
        <item x="9"/>
        <item x="10"/>
        <item x="11"/>
        <item x="12"/>
        <item x="13"/>
      </items>
    </pivotField>
    <pivotField subtotalTop="0"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ubtotalTop="0" dragToRow="0" dragToCol="0" dragToPage="0" showAll="0" defaultSubtotal="0"/>
  </pivotFields>
  <rowFields count="1">
    <field x="24"/>
  </rowFields>
  <rowItems count="3">
    <i>
      <x v="10"/>
    </i>
    <i>
      <x v="11"/>
    </i>
    <i>
      <x v="12"/>
    </i>
  </rowItems>
  <colFields count="1">
    <field x="17"/>
  </colFields>
  <colItems count="5">
    <i>
      <x/>
    </i>
    <i>
      <x v="1"/>
    </i>
    <i>
      <x v="2"/>
    </i>
    <i>
      <x v="3"/>
    </i>
    <i>
      <x v="4"/>
    </i>
  </colItems>
  <dataFields count="1">
    <dataField name="Sum of Cost" fld="19" baseField="0" baseItem="0" numFmtId="4"/>
  </dataFields>
  <chartFormats count="12">
    <chartFormat chart="6" format="0" series="1">
      <pivotArea type="data" outline="0" fieldPosition="0">
        <references count="2">
          <reference field="4294967294" count="1" selected="0">
            <x v="0"/>
          </reference>
          <reference field="17" count="1" selected="0">
            <x v="0"/>
          </reference>
        </references>
      </pivotArea>
    </chartFormat>
    <chartFormat chart="6" format="1" series="1">
      <pivotArea type="data" outline="0" fieldPosition="0">
        <references count="2">
          <reference field="4294967294" count="1" selected="0">
            <x v="0"/>
          </reference>
          <reference field="17" count="1" selected="0">
            <x v="1"/>
          </reference>
        </references>
      </pivotArea>
    </chartFormat>
    <chartFormat chart="6" format="2" series="1">
      <pivotArea type="data" outline="0" fieldPosition="0">
        <references count="2">
          <reference field="4294967294" count="1" selected="0">
            <x v="0"/>
          </reference>
          <reference field="17" count="1" selected="0">
            <x v="2"/>
          </reference>
        </references>
      </pivotArea>
    </chartFormat>
    <chartFormat chart="6" format="3" series="1">
      <pivotArea type="data" outline="0" fieldPosition="0">
        <references count="2">
          <reference field="4294967294" count="1" selected="0">
            <x v="0"/>
          </reference>
          <reference field="17" count="1" selected="0">
            <x v="3"/>
          </reference>
        </references>
      </pivotArea>
    </chartFormat>
    <chartFormat chart="6" format="4" series="1">
      <pivotArea type="data" outline="0" fieldPosition="0">
        <references count="2">
          <reference field="4294967294" count="1" selected="0">
            <x v="0"/>
          </reference>
          <reference field="17" count="1" selected="0">
            <x v="4"/>
          </reference>
        </references>
      </pivotArea>
    </chartFormat>
    <chartFormat chart="6" format="5" series="1">
      <pivotArea type="data" outline="0" fieldPosition="0">
        <references count="1">
          <reference field="4294967294" count="1" selected="0">
            <x v="0"/>
          </reference>
        </references>
      </pivotArea>
    </chartFormat>
    <chartFormat chart="16" format="11" series="1">
      <pivotArea type="data" outline="0" fieldPosition="0">
        <references count="2">
          <reference field="4294967294" count="1" selected="0">
            <x v="0"/>
          </reference>
          <reference field="17" count="1" selected="0">
            <x v="0"/>
          </reference>
        </references>
      </pivotArea>
    </chartFormat>
    <chartFormat chart="16" format="12" series="1">
      <pivotArea type="data" outline="0" fieldPosition="0">
        <references count="2">
          <reference field="4294967294" count="1" selected="0">
            <x v="0"/>
          </reference>
          <reference field="17" count="1" selected="0">
            <x v="1"/>
          </reference>
        </references>
      </pivotArea>
    </chartFormat>
    <chartFormat chart="16" format="13" series="1">
      <pivotArea type="data" outline="0" fieldPosition="0">
        <references count="2">
          <reference field="4294967294" count="1" selected="0">
            <x v="0"/>
          </reference>
          <reference field="17" count="1" selected="0">
            <x v="2"/>
          </reference>
        </references>
      </pivotArea>
    </chartFormat>
    <chartFormat chart="16" format="14" series="1">
      <pivotArea type="data" outline="0" fieldPosition="0">
        <references count="2">
          <reference field="4294967294" count="1" selected="0">
            <x v="0"/>
          </reference>
          <reference field="17" count="1" selected="0">
            <x v="3"/>
          </reference>
        </references>
      </pivotArea>
    </chartFormat>
    <chartFormat chart="16" format="15" series="1">
      <pivotArea type="data" outline="0" fieldPosition="0">
        <references count="2">
          <reference field="4294967294" count="1" selected="0">
            <x v="0"/>
          </reference>
          <reference field="17" count="1" selected="0">
            <x v="4"/>
          </reference>
        </references>
      </pivotArea>
    </chartFormat>
    <chartFormat chart="16"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dateBetween" evalOrder="-1" id="48" name="appointment_date">
      <autoFilter ref="A1">
        <filterColumn colId="0">
          <customFilters and="1">
            <customFilter operator="greaterThanOrEqual" val="45200"/>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0B5036-D5A8-40AB-8B2C-F0FA7F165BD1}"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26">
  <location ref="A3:F5" firstHeaderRow="1" firstDataRow="2" firstDataCol="1"/>
  <pivotFields count="27">
    <pivotField subtotalTop="0" showAll="0" defaultSubtotal="0"/>
    <pivotField subtotalTop="0" showAll="0" defaultSubtotal="0"/>
    <pivotField subtotalTop="0" showAll="0" defaultSubtotal="0"/>
    <pivotField numFmtId="165" subtotalTop="0" showAll="0" defaultSubtotal="0">
      <items count="158">
        <item x="38"/>
        <item x="52"/>
        <item x="124"/>
        <item x="118"/>
        <item x="73"/>
        <item x="141"/>
        <item x="33"/>
        <item x="95"/>
        <item x="130"/>
        <item x="9"/>
        <item x="14"/>
        <item x="45"/>
        <item x="139"/>
        <item x="74"/>
        <item x="89"/>
        <item x="63"/>
        <item x="120"/>
        <item x="81"/>
        <item x="144"/>
        <item x="47"/>
        <item x="114"/>
        <item x="18"/>
        <item x="49"/>
        <item x="146"/>
        <item x="78"/>
        <item x="76"/>
        <item x="35"/>
        <item x="23"/>
        <item x="145"/>
        <item x="102"/>
        <item x="86"/>
        <item x="134"/>
        <item x="8"/>
        <item x="123"/>
        <item x="140"/>
        <item x="54"/>
        <item x="61"/>
        <item x="103"/>
        <item x="24"/>
        <item x="39"/>
        <item x="109"/>
        <item x="37"/>
        <item x="34"/>
        <item x="40"/>
        <item x="154"/>
        <item x="28"/>
        <item x="151"/>
        <item x="101"/>
        <item x="82"/>
        <item x="6"/>
        <item x="143"/>
        <item x="121"/>
        <item x="53"/>
        <item x="36"/>
        <item x="32"/>
        <item x="91"/>
        <item x="20"/>
        <item x="138"/>
        <item x="46"/>
        <item x="156"/>
        <item x="44"/>
        <item x="84"/>
        <item x="11"/>
        <item x="67"/>
        <item x="21"/>
        <item x="59"/>
        <item x="107"/>
        <item x="125"/>
        <item x="112"/>
        <item x="155"/>
        <item x="94"/>
        <item x="7"/>
        <item x="13"/>
        <item x="58"/>
        <item x="79"/>
        <item x="135"/>
        <item x="1"/>
        <item x="80"/>
        <item x="64"/>
        <item x="31"/>
        <item x="56"/>
        <item x="115"/>
        <item x="127"/>
        <item x="5"/>
        <item x="98"/>
        <item x="22"/>
        <item x="26"/>
        <item x="72"/>
        <item x="128"/>
        <item x="2"/>
        <item x="57"/>
        <item x="15"/>
        <item x="85"/>
        <item x="4"/>
        <item x="83"/>
        <item x="122"/>
        <item x="16"/>
        <item x="48"/>
        <item x="93"/>
        <item x="66"/>
        <item x="133"/>
        <item x="108"/>
        <item x="129"/>
        <item x="92"/>
        <item x="97"/>
        <item x="0"/>
        <item x="60"/>
        <item x="90"/>
        <item x="12"/>
        <item x="152"/>
        <item x="106"/>
        <item x="62"/>
        <item x="27"/>
        <item x="149"/>
        <item x="3"/>
        <item x="142"/>
        <item x="111"/>
        <item x="150"/>
        <item x="70"/>
        <item x="41"/>
        <item x="87"/>
        <item x="30"/>
        <item x="42"/>
        <item x="132"/>
        <item x="147"/>
        <item x="51"/>
        <item x="113"/>
        <item x="110"/>
        <item x="77"/>
        <item x="137"/>
        <item x="88"/>
        <item x="153"/>
        <item x="25"/>
        <item x="136"/>
        <item x="116"/>
        <item x="104"/>
        <item x="29"/>
        <item x="75"/>
        <item x="117"/>
        <item x="10"/>
        <item x="105"/>
        <item x="17"/>
        <item x="131"/>
        <item x="148"/>
        <item x="55"/>
        <item x="96"/>
        <item x="68"/>
        <item x="19"/>
        <item x="119"/>
        <item x="100"/>
        <item x="69"/>
        <item x="50"/>
        <item x="126"/>
        <item x="99"/>
        <item x="43"/>
        <item x="65"/>
        <item x="71"/>
        <item x="157"/>
      </items>
    </pivotField>
    <pivotField subtotalTop="0" showAll="0" defaultSubtotal="0">
      <items count="7">
        <item x="4"/>
        <item x="3"/>
        <item x="5"/>
        <item x="0"/>
        <item x="2"/>
        <item x="1"/>
        <item x="6"/>
      </items>
    </pivotField>
    <pivotField numFmtId="164" subtotalTop="0" showAll="0" defaultSubtotal="0">
      <items count="40">
        <item x="2"/>
        <item x="38"/>
        <item x="32"/>
        <item x="7"/>
        <item x="31"/>
        <item x="3"/>
        <item x="29"/>
        <item x="16"/>
        <item x="11"/>
        <item x="36"/>
        <item x="6"/>
        <item x="20"/>
        <item x="14"/>
        <item x="25"/>
        <item x="22"/>
        <item x="28"/>
        <item x="12"/>
        <item x="34"/>
        <item x="23"/>
        <item x="4"/>
        <item x="17"/>
        <item x="19"/>
        <item x="33"/>
        <item x="8"/>
        <item x="24"/>
        <item x="18"/>
        <item x="1"/>
        <item x="37"/>
        <item x="27"/>
        <item x="0"/>
        <item x="9"/>
        <item x="26"/>
        <item x="10"/>
        <item x="5"/>
        <item x="35"/>
        <item x="39"/>
        <item x="15"/>
        <item x="13"/>
        <item x="30"/>
        <item x="21"/>
      </items>
    </pivotField>
    <pivotField subtotalTop="0" showAll="0" defaultSubtotal="0"/>
    <pivotField subtotalTop="0" showAll="0" defaultSubtotal="0">
      <items count="4">
        <item h="1" x="2"/>
        <item x="3"/>
        <item h="1" x="1"/>
        <item x="0"/>
      </items>
    </pivotField>
    <pivotField subtotalTop="0" showAll="0" defaultSubtotal="0"/>
    <pivotField subtotalTop="0" showAll="0" defaultSubtotal="0"/>
    <pivotField subtotalTop="0" showAll="0" defaultSubtotal="0">
      <items count="2">
        <item x="0"/>
        <item x="1"/>
      </items>
    </pivotField>
    <pivotField numFmtId="165" subtotalTop="0" showAll="0" defaultSubtotal="0"/>
    <pivotField numFmtId="1" subtotalTop="0" showAll="0" defaultSubtotal="0"/>
    <pivotField subtotalTop="0" showAll="0" defaultSubtotal="0">
      <items count="4">
        <item x="3"/>
        <item x="1"/>
        <item x="2"/>
        <item x="0"/>
      </items>
    </pivotField>
    <pivotField subtotalTop="0" showAll="0" defaultSubtotal="0">
      <items count="10">
        <item x="2"/>
        <item x="1"/>
        <item x="8"/>
        <item x="6"/>
        <item x="3"/>
        <item x="7"/>
        <item x="5"/>
        <item x="4"/>
        <item x="0"/>
        <item x="9"/>
      </items>
    </pivotField>
    <pivotField axis="axisRow" subtotalTop="0" showAll="0" defaultSubtotal="0">
      <items count="3">
        <item h="1" x="0"/>
        <item x="1"/>
        <item h="1" x="2"/>
      </items>
    </pivotField>
    <pivotField subtotalTop="0" showAll="0" defaultSubtotal="0"/>
    <pivotField axis="axisCol" subtotalTop="0" showAll="0" defaultSubtotal="0">
      <items count="5">
        <item x="0"/>
        <item x="2"/>
        <item x="1"/>
        <item x="3"/>
        <item x="4"/>
      </items>
    </pivotField>
    <pivotField subtotalTop="0" showAll="0" defaultSubtotal="0"/>
    <pivotField dataField="1" numFmtId="4" subtotalTop="0" showAll="0" defaultSubtotal="0"/>
    <pivotField numFmtId="165" subtotalTop="0" showAll="0" defaultSubtotal="0"/>
    <pivotField subtotalTop="0" showAll="0" defaultSubtotal="0"/>
    <pivotField subtotalTop="0" showAll="0" defaultSubtotal="0"/>
    <pivotField subtotalTop="0" showAll="0" defaultSubtotal="0"/>
    <pivotField subtotalTop="0" showAll="0" defaultSubtotal="0">
      <items count="14">
        <item x="0"/>
        <item x="1"/>
        <item x="2"/>
        <item x="3"/>
        <item x="4"/>
        <item x="5"/>
        <item x="6"/>
        <item x="7"/>
        <item x="8"/>
        <item x="9"/>
        <item x="10"/>
        <item x="11"/>
        <item x="12"/>
        <item x="13"/>
      </items>
    </pivotField>
    <pivotField subtotalTop="0"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ubtotalTop="0" dragToRow="0" dragToCol="0" dragToPage="0" showAll="0" defaultSubtotal="0"/>
  </pivotFields>
  <rowFields count="1">
    <field x="15"/>
  </rowFields>
  <rowItems count="1">
    <i>
      <x v="1"/>
    </i>
  </rowItems>
  <colFields count="1">
    <field x="17"/>
  </colFields>
  <colItems count="5">
    <i>
      <x/>
    </i>
    <i>
      <x v="1"/>
    </i>
    <i>
      <x v="2"/>
    </i>
    <i>
      <x v="3"/>
    </i>
    <i>
      <x v="4"/>
    </i>
  </colItems>
  <dataFields count="1">
    <dataField name="Sum of Cost" fld="19" baseField="0" baseItem="0" numFmtId="4"/>
  </dataFields>
  <chartFormats count="22">
    <chartFormat chart="15" format="3" series="1">
      <pivotArea type="data" outline="0" fieldPosition="0">
        <references count="1">
          <reference field="4294967294" count="1" selected="0">
            <x v="0"/>
          </reference>
        </references>
      </pivotArea>
    </chartFormat>
    <chartFormat chart="15" format="4" series="1">
      <pivotArea type="data" outline="0" fieldPosition="0">
        <references count="2">
          <reference field="4294967294" count="1" selected="0">
            <x v="0"/>
          </reference>
          <reference field="17" count="1" selected="0">
            <x v="1"/>
          </reference>
        </references>
      </pivotArea>
    </chartFormat>
    <chartFormat chart="15" format="5" series="1">
      <pivotArea type="data" outline="0" fieldPosition="0">
        <references count="2">
          <reference field="4294967294" count="1" selected="0">
            <x v="0"/>
          </reference>
          <reference field="17" count="1" selected="0">
            <x v="2"/>
          </reference>
        </references>
      </pivotArea>
    </chartFormat>
    <chartFormat chart="15" format="6" series="1">
      <pivotArea type="data" outline="0" fieldPosition="0">
        <references count="2">
          <reference field="4294967294" count="1" selected="0">
            <x v="0"/>
          </reference>
          <reference field="17" count="1" selected="0">
            <x v="3"/>
          </reference>
        </references>
      </pivotArea>
    </chartFormat>
    <chartFormat chart="15" format="7" series="1">
      <pivotArea type="data" outline="0" fieldPosition="0">
        <references count="2">
          <reference field="4294967294" count="1" selected="0">
            <x v="0"/>
          </reference>
          <reference field="17" count="1" selected="0">
            <x v="4"/>
          </reference>
        </references>
      </pivotArea>
    </chartFormat>
    <chartFormat chart="15" format="8" series="1">
      <pivotArea type="data" outline="0" fieldPosition="0">
        <references count="3">
          <reference field="4294967294" count="1" selected="0">
            <x v="0"/>
          </reference>
          <reference field="15" count="1" selected="0">
            <x v="2"/>
          </reference>
          <reference field="17" count="1" selected="0">
            <x v="1"/>
          </reference>
        </references>
      </pivotArea>
    </chartFormat>
    <chartFormat chart="15" format="9" series="1">
      <pivotArea type="data" outline="0" fieldPosition="0">
        <references count="3">
          <reference field="4294967294" count="1" selected="0">
            <x v="0"/>
          </reference>
          <reference field="15" count="1" selected="0">
            <x v="0"/>
          </reference>
          <reference field="17" count="1" selected="0">
            <x v="2"/>
          </reference>
        </references>
      </pivotArea>
    </chartFormat>
    <chartFormat chart="15" format="10" series="1">
      <pivotArea type="data" outline="0" fieldPosition="0">
        <references count="3">
          <reference field="4294967294" count="1" selected="0">
            <x v="0"/>
          </reference>
          <reference field="15" count="1" selected="0">
            <x v="1"/>
          </reference>
          <reference field="17" count="1" selected="0">
            <x v="2"/>
          </reference>
        </references>
      </pivotArea>
    </chartFormat>
    <chartFormat chart="15" format="11" series="1">
      <pivotArea type="data" outline="0" fieldPosition="0">
        <references count="3">
          <reference field="4294967294" count="1" selected="0">
            <x v="0"/>
          </reference>
          <reference field="15" count="1" selected="0">
            <x v="2"/>
          </reference>
          <reference field="17" count="1" selected="0">
            <x v="2"/>
          </reference>
        </references>
      </pivotArea>
    </chartFormat>
    <chartFormat chart="15" format="12" series="1">
      <pivotArea type="data" outline="0" fieldPosition="0">
        <references count="3">
          <reference field="4294967294" count="1" selected="0">
            <x v="0"/>
          </reference>
          <reference field="15" count="1" selected="0">
            <x v="0"/>
          </reference>
          <reference field="17" count="1" selected="0">
            <x v="3"/>
          </reference>
        </references>
      </pivotArea>
    </chartFormat>
    <chartFormat chart="15" format="13" series="1">
      <pivotArea type="data" outline="0" fieldPosition="0">
        <references count="3">
          <reference field="4294967294" count="1" selected="0">
            <x v="0"/>
          </reference>
          <reference field="15" count="1" selected="0">
            <x v="1"/>
          </reference>
          <reference field="17" count="1" selected="0">
            <x v="3"/>
          </reference>
        </references>
      </pivotArea>
    </chartFormat>
    <chartFormat chart="15" format="14" series="1">
      <pivotArea type="data" outline="0" fieldPosition="0">
        <references count="3">
          <reference field="4294967294" count="1" selected="0">
            <x v="0"/>
          </reference>
          <reference field="15" count="1" selected="0">
            <x v="2"/>
          </reference>
          <reference field="17" count="1" selected="0">
            <x v="3"/>
          </reference>
        </references>
      </pivotArea>
    </chartFormat>
    <chartFormat chart="15" format="15" series="1">
      <pivotArea type="data" outline="0" fieldPosition="0">
        <references count="3">
          <reference field="4294967294" count="1" selected="0">
            <x v="0"/>
          </reference>
          <reference field="15" count="1" selected="0">
            <x v="0"/>
          </reference>
          <reference field="17" count="1" selected="0">
            <x v="4"/>
          </reference>
        </references>
      </pivotArea>
    </chartFormat>
    <chartFormat chart="15" format="16" series="1">
      <pivotArea type="data" outline="0" fieldPosition="0">
        <references count="3">
          <reference field="4294967294" count="1" selected="0">
            <x v="0"/>
          </reference>
          <reference field="15" count="1" selected="0">
            <x v="1"/>
          </reference>
          <reference field="17" count="1" selected="0">
            <x v="4"/>
          </reference>
        </references>
      </pivotArea>
    </chartFormat>
    <chartFormat chart="15" format="17" series="1">
      <pivotArea type="data" outline="0" fieldPosition="0">
        <references count="3">
          <reference field="4294967294" count="1" selected="0">
            <x v="0"/>
          </reference>
          <reference field="15" count="1" selected="0">
            <x v="2"/>
          </reference>
          <reference field="17" count="1" selected="0">
            <x v="4"/>
          </reference>
        </references>
      </pivotArea>
    </chartFormat>
    <chartFormat chart="15" format="18" series="1">
      <pivotArea type="data" outline="0" fieldPosition="0">
        <references count="2">
          <reference field="4294967294" count="1" selected="0">
            <x v="0"/>
          </reference>
          <reference field="17" count="1" selected="0">
            <x v="0"/>
          </reference>
        </references>
      </pivotArea>
    </chartFormat>
    <chartFormat chart="25" format="24" series="1">
      <pivotArea type="data" outline="0" fieldPosition="0">
        <references count="2">
          <reference field="4294967294" count="1" selected="0">
            <x v="0"/>
          </reference>
          <reference field="17" count="1" selected="0">
            <x v="0"/>
          </reference>
        </references>
      </pivotArea>
    </chartFormat>
    <chartFormat chart="25" format="25" series="1">
      <pivotArea type="data" outline="0" fieldPosition="0">
        <references count="2">
          <reference field="4294967294" count="1" selected="0">
            <x v="0"/>
          </reference>
          <reference field="17" count="1" selected="0">
            <x v="1"/>
          </reference>
        </references>
      </pivotArea>
    </chartFormat>
    <chartFormat chart="25" format="26" series="1">
      <pivotArea type="data" outline="0" fieldPosition="0">
        <references count="2">
          <reference field="4294967294" count="1" selected="0">
            <x v="0"/>
          </reference>
          <reference field="17" count="1" selected="0">
            <x v="2"/>
          </reference>
        </references>
      </pivotArea>
    </chartFormat>
    <chartFormat chart="25" format="27" series="1">
      <pivotArea type="data" outline="0" fieldPosition="0">
        <references count="2">
          <reference field="4294967294" count="1" selected="0">
            <x v="0"/>
          </reference>
          <reference field="17" count="1" selected="0">
            <x v="3"/>
          </reference>
        </references>
      </pivotArea>
    </chartFormat>
    <chartFormat chart="25" format="28" series="1">
      <pivotArea type="data" outline="0" fieldPosition="0">
        <references count="2">
          <reference field="4294967294" count="1" selected="0">
            <x v="0"/>
          </reference>
          <reference field="17" count="1" selected="0">
            <x v="4"/>
          </reference>
        </references>
      </pivotArea>
    </chartFormat>
    <chartFormat chart="25" format="2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dateBetween" evalOrder="-1" id="48" name="appointment_date">
      <autoFilter ref="A1">
        <filterColumn colId="0">
          <customFilters and="1">
            <customFilter operator="greaterThanOrEqual" val="45200"/>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005993-04F9-4EAC-B902-F5EE9328AA12}"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6">
  <location ref="A3:B5" firstHeaderRow="1" firstDataRow="1" firstDataCol="1"/>
  <pivotFields count="27">
    <pivotField dataField="1" subtotalTop="0" showAll="0" defaultSubtotal="0">
      <items count="2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s>
    </pivotField>
    <pivotField subtotalTop="0" showAll="0" defaultSubtotal="0"/>
    <pivotField subtotalTop="0" showAll="0" defaultSubtotal="0"/>
    <pivotField numFmtId="165" subtotalTop="0" showAll="0" defaultSubtotal="0">
      <items count="158">
        <item x="38"/>
        <item x="52"/>
        <item x="124"/>
        <item x="118"/>
        <item x="73"/>
        <item x="141"/>
        <item x="33"/>
        <item x="95"/>
        <item x="130"/>
        <item x="9"/>
        <item x="14"/>
        <item x="45"/>
        <item x="139"/>
        <item x="74"/>
        <item x="89"/>
        <item x="63"/>
        <item x="120"/>
        <item x="81"/>
        <item x="144"/>
        <item x="47"/>
        <item x="114"/>
        <item x="18"/>
        <item x="49"/>
        <item x="146"/>
        <item x="78"/>
        <item x="76"/>
        <item x="35"/>
        <item x="23"/>
        <item x="145"/>
        <item x="102"/>
        <item x="86"/>
        <item x="134"/>
        <item x="8"/>
        <item x="123"/>
        <item x="140"/>
        <item x="54"/>
        <item x="61"/>
        <item x="103"/>
        <item x="24"/>
        <item x="39"/>
        <item x="109"/>
        <item x="37"/>
        <item x="34"/>
        <item x="40"/>
        <item x="154"/>
        <item x="28"/>
        <item x="151"/>
        <item x="101"/>
        <item x="82"/>
        <item x="6"/>
        <item x="143"/>
        <item x="121"/>
        <item x="53"/>
        <item x="36"/>
        <item x="32"/>
        <item x="91"/>
        <item x="20"/>
        <item x="138"/>
        <item x="46"/>
        <item x="156"/>
        <item x="44"/>
        <item x="84"/>
        <item x="11"/>
        <item x="67"/>
        <item x="21"/>
        <item x="59"/>
        <item x="107"/>
        <item x="125"/>
        <item x="112"/>
        <item x="155"/>
        <item x="94"/>
        <item x="7"/>
        <item x="13"/>
        <item x="58"/>
        <item x="79"/>
        <item x="135"/>
        <item x="1"/>
        <item x="80"/>
        <item x="64"/>
        <item x="31"/>
        <item x="56"/>
        <item x="115"/>
        <item x="127"/>
        <item x="5"/>
        <item x="98"/>
        <item x="22"/>
        <item x="26"/>
        <item x="72"/>
        <item x="128"/>
        <item x="2"/>
        <item x="57"/>
        <item x="15"/>
        <item x="85"/>
        <item x="4"/>
        <item x="83"/>
        <item x="122"/>
        <item x="16"/>
        <item x="48"/>
        <item x="93"/>
        <item x="66"/>
        <item x="133"/>
        <item x="108"/>
        <item x="129"/>
        <item x="92"/>
        <item x="97"/>
        <item x="0"/>
        <item x="60"/>
        <item x="90"/>
        <item x="12"/>
        <item x="152"/>
        <item x="106"/>
        <item x="62"/>
        <item x="27"/>
        <item x="149"/>
        <item x="3"/>
        <item x="142"/>
        <item x="111"/>
        <item x="150"/>
        <item x="70"/>
        <item x="41"/>
        <item x="87"/>
        <item x="30"/>
        <item x="42"/>
        <item x="132"/>
        <item x="147"/>
        <item x="51"/>
        <item x="113"/>
        <item x="110"/>
        <item x="77"/>
        <item x="137"/>
        <item x="88"/>
        <item x="153"/>
        <item x="25"/>
        <item x="136"/>
        <item x="116"/>
        <item x="104"/>
        <item x="29"/>
        <item x="75"/>
        <item x="117"/>
        <item x="10"/>
        <item x="105"/>
        <item x="17"/>
        <item x="131"/>
        <item x="148"/>
        <item x="55"/>
        <item x="96"/>
        <item x="68"/>
        <item x="19"/>
        <item x="119"/>
        <item x="100"/>
        <item x="69"/>
        <item x="50"/>
        <item x="126"/>
        <item x="99"/>
        <item x="43"/>
        <item x="65"/>
        <item x="71"/>
        <item x="157"/>
      </items>
    </pivotField>
    <pivotField subtotalTop="0" showAll="0" defaultSubtotal="0">
      <items count="7">
        <item x="4"/>
        <item x="3"/>
        <item x="5"/>
        <item x="0"/>
        <item x="2"/>
        <item x="1"/>
        <item x="6"/>
      </items>
    </pivotField>
    <pivotField numFmtId="164" subtotalTop="0" showAll="0" defaultSubtotal="0">
      <items count="40">
        <item x="2"/>
        <item x="38"/>
        <item x="32"/>
        <item x="7"/>
        <item x="31"/>
        <item x="3"/>
        <item x="29"/>
        <item x="16"/>
        <item x="11"/>
        <item x="36"/>
        <item x="6"/>
        <item x="20"/>
        <item x="14"/>
        <item x="25"/>
        <item x="22"/>
        <item x="28"/>
        <item x="12"/>
        <item x="34"/>
        <item x="23"/>
        <item x="4"/>
        <item x="17"/>
        <item x="19"/>
        <item x="33"/>
        <item x="8"/>
        <item x="24"/>
        <item x="18"/>
        <item x="1"/>
        <item x="37"/>
        <item x="27"/>
        <item x="0"/>
        <item x="9"/>
        <item x="26"/>
        <item x="10"/>
        <item x="5"/>
        <item x="35"/>
        <item x="39"/>
        <item x="15"/>
        <item x="13"/>
        <item x="30"/>
        <item x="21"/>
      </items>
    </pivotField>
    <pivotField subtotalTop="0" showAll="0" defaultSubtotal="0"/>
    <pivotField axis="axisRow" subtotalTop="0" multipleItemSelectionAllowed="1" showAll="0" defaultSubtotal="0">
      <items count="4">
        <item h="1" x="2"/>
        <item x="3"/>
        <item n="No Show" h="1" x="1"/>
        <item x="0"/>
      </items>
    </pivotField>
    <pivotField subtotalTop="0" showAll="0" defaultSubtotal="0"/>
    <pivotField subtotalTop="0" showAll="0" defaultSubtotal="0"/>
    <pivotField subtotalTop="0" showAll="0" defaultSubtotal="0">
      <items count="2">
        <item x="0"/>
        <item x="1"/>
      </items>
    </pivotField>
    <pivotField numFmtId="165" subtotalTop="0" showAll="0" defaultSubtotal="0"/>
    <pivotField numFmtId="1" subtotalTop="0" showAll="0" defaultSubtotal="0"/>
    <pivotField subtotalTop="0" showAll="0" defaultSubtotal="0">
      <items count="4">
        <item x="3"/>
        <item x="1"/>
        <item x="2"/>
        <item x="0"/>
      </items>
    </pivotField>
    <pivotField subtotalTop="0" showAll="0" defaultSubtotal="0">
      <items count="10">
        <item x="2"/>
        <item x="1"/>
        <item x="8"/>
        <item x="6"/>
        <item x="3"/>
        <item x="7"/>
        <item x="5"/>
        <item x="4"/>
        <item x="0"/>
        <item x="9"/>
      </items>
    </pivotField>
    <pivotField subtotalTop="0" showAll="0" defaultSubtotal="0">
      <items count="3">
        <item h="1" x="0"/>
        <item x="1"/>
        <item h="1" x="2"/>
      </items>
    </pivotField>
    <pivotField subtotalTop="0" showAll="0" defaultSubtotal="0"/>
    <pivotField subtotalTop="0" showAll="0" defaultSubtotal="0">
      <items count="5">
        <item x="0"/>
        <item x="2"/>
        <item x="1"/>
        <item x="3"/>
        <item x="4"/>
      </items>
    </pivotField>
    <pivotField subtotalTop="0" showAll="0" defaultSubtotal="0"/>
    <pivotField numFmtId="4" subtotalTop="0" showAll="0" defaultSubtotal="0"/>
    <pivotField numFmtId="165" subtotalTop="0" showAll="0" defaultSubtotal="0"/>
    <pivotField subtotalTop="0" showAll="0" defaultSubtotal="0"/>
    <pivotField subtotalTop="0" showAll="0" defaultSubtotal="0"/>
    <pivotField subtotalTop="0" showAll="0" defaultSubtotal="0"/>
    <pivotField subtotalTop="0" showAll="0" defaultSubtotal="0">
      <items count="14">
        <item x="0"/>
        <item x="1"/>
        <item x="2"/>
        <item x="3"/>
        <item x="4"/>
        <item x="5"/>
        <item x="6"/>
        <item x="7"/>
        <item x="8"/>
        <item x="9"/>
        <item x="10"/>
        <item x="11"/>
        <item x="12"/>
        <item x="13"/>
      </items>
    </pivotField>
    <pivotField subtotalTop="0"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subtotalTop="0" dragToRow="0" dragToCol="0" dragToPage="0" showAll="0" defaultSubtotal="0"/>
  </pivotFields>
  <rowFields count="1">
    <field x="7"/>
  </rowFields>
  <rowItems count="2">
    <i>
      <x v="1"/>
    </i>
    <i>
      <x v="3"/>
    </i>
  </rowItems>
  <colItems count="1">
    <i/>
  </colItems>
  <dataFields count="1">
    <dataField name="Count of appointment_id" fld="0" subtotal="count" showDataAs="percentOfTotal" baseField="7" baseItem="3" numFmtId="9"/>
  </dataFields>
  <formats count="2">
    <format dxfId="210">
      <pivotArea outline="0" fieldPosition="0">
        <references count="1">
          <reference field="4294967294" count="1">
            <x v="0"/>
          </reference>
        </references>
      </pivotArea>
    </format>
    <format dxfId="209">
      <pivotArea outline="0" collapsedLevelsAreSubtotals="1" fieldPosition="0"/>
    </format>
  </formats>
  <chartFormats count="21">
    <chartFormat chart="29" format="0" series="1">
      <pivotArea type="data" outline="0" fieldPosition="0">
        <references count="1">
          <reference field="4294967294" count="1" selected="0">
            <x v="0"/>
          </reference>
        </references>
      </pivotArea>
    </chartFormat>
    <chartFormat chart="32" format="6" series="1">
      <pivotArea type="data" outline="0" fieldPosition="0">
        <references count="1">
          <reference field="4294967294" count="1" selected="0">
            <x v="0"/>
          </reference>
        </references>
      </pivotArea>
    </chartFormat>
    <chartFormat chart="32" format="7">
      <pivotArea type="data" outline="0" fieldPosition="0">
        <references count="2">
          <reference field="4294967294" count="1" selected="0">
            <x v="0"/>
          </reference>
          <reference field="7" count="1" selected="0">
            <x v="0"/>
          </reference>
        </references>
      </pivotArea>
    </chartFormat>
    <chartFormat chart="32" format="8">
      <pivotArea type="data" outline="0" fieldPosition="0">
        <references count="2">
          <reference field="4294967294" count="1" selected="0">
            <x v="0"/>
          </reference>
          <reference field="7" count="1" selected="0">
            <x v="1"/>
          </reference>
        </references>
      </pivotArea>
    </chartFormat>
    <chartFormat chart="32" format="9">
      <pivotArea type="data" outline="0" fieldPosition="0">
        <references count="2">
          <reference field="4294967294" count="1" selected="0">
            <x v="0"/>
          </reference>
          <reference field="7" count="1" selected="0">
            <x v="2"/>
          </reference>
        </references>
      </pivotArea>
    </chartFormat>
    <chartFormat chart="32" format="10">
      <pivotArea type="data" outline="0" fieldPosition="0">
        <references count="2">
          <reference field="4294967294" count="1" selected="0">
            <x v="0"/>
          </reference>
          <reference field="7" count="1" selected="0">
            <x v="3"/>
          </reference>
        </references>
      </pivotArea>
    </chartFormat>
    <chartFormat chart="35" format="11" series="1">
      <pivotArea type="data" outline="0" fieldPosition="0">
        <references count="1">
          <reference field="4294967294" count="1" selected="0">
            <x v="0"/>
          </reference>
        </references>
      </pivotArea>
    </chartFormat>
    <chartFormat chart="35" format="12">
      <pivotArea type="data" outline="0" fieldPosition="0">
        <references count="2">
          <reference field="4294967294" count="1" selected="0">
            <x v="0"/>
          </reference>
          <reference field="7" count="1" selected="0">
            <x v="0"/>
          </reference>
        </references>
      </pivotArea>
    </chartFormat>
    <chartFormat chart="35" format="13">
      <pivotArea type="data" outline="0" fieldPosition="0">
        <references count="2">
          <reference field="4294967294" count="1" selected="0">
            <x v="0"/>
          </reference>
          <reference field="7" count="1" selected="0">
            <x v="1"/>
          </reference>
        </references>
      </pivotArea>
    </chartFormat>
    <chartFormat chart="35" format="14">
      <pivotArea type="data" outline="0" fieldPosition="0">
        <references count="2">
          <reference field="4294967294" count="1" selected="0">
            <x v="0"/>
          </reference>
          <reference field="7" count="1" selected="0">
            <x v="2"/>
          </reference>
        </references>
      </pivotArea>
    </chartFormat>
    <chartFormat chart="35" format="15">
      <pivotArea type="data" outline="0" fieldPosition="0">
        <references count="2">
          <reference field="4294967294" count="1" selected="0">
            <x v="0"/>
          </reference>
          <reference field="7" count="1" selected="0">
            <x v="3"/>
          </reference>
        </references>
      </pivotArea>
    </chartFormat>
    <chartFormat chart="36" format="16" series="1">
      <pivotArea type="data" outline="0" fieldPosition="0">
        <references count="1">
          <reference field="4294967294" count="1" selected="0">
            <x v="0"/>
          </reference>
        </references>
      </pivotArea>
    </chartFormat>
    <chartFormat chart="36" format="17">
      <pivotArea type="data" outline="0" fieldPosition="0">
        <references count="2">
          <reference field="4294967294" count="1" selected="0">
            <x v="0"/>
          </reference>
          <reference field="7" count="1" selected="0">
            <x v="0"/>
          </reference>
        </references>
      </pivotArea>
    </chartFormat>
    <chartFormat chart="36" format="18">
      <pivotArea type="data" outline="0" fieldPosition="0">
        <references count="2">
          <reference field="4294967294" count="1" selected="0">
            <x v="0"/>
          </reference>
          <reference field="7" count="1" selected="0">
            <x v="1"/>
          </reference>
        </references>
      </pivotArea>
    </chartFormat>
    <chartFormat chart="36" format="19">
      <pivotArea type="data" outline="0" fieldPosition="0">
        <references count="2">
          <reference field="4294967294" count="1" selected="0">
            <x v="0"/>
          </reference>
          <reference field="7" count="1" selected="0">
            <x v="2"/>
          </reference>
        </references>
      </pivotArea>
    </chartFormat>
    <chartFormat chart="36" format="20">
      <pivotArea type="data" outline="0" fieldPosition="0">
        <references count="2">
          <reference field="4294967294" count="1" selected="0">
            <x v="0"/>
          </reference>
          <reference field="7" count="1" selected="0">
            <x v="3"/>
          </reference>
        </references>
      </pivotArea>
    </chartFormat>
    <chartFormat chart="37" format="16" series="1">
      <pivotArea type="data" outline="0" fieldPosition="0">
        <references count="1">
          <reference field="4294967294" count="1" selected="0">
            <x v="0"/>
          </reference>
        </references>
      </pivotArea>
    </chartFormat>
    <chartFormat chart="37" format="17">
      <pivotArea type="data" outline="0" fieldPosition="0">
        <references count="2">
          <reference field="4294967294" count="1" selected="0">
            <x v="0"/>
          </reference>
          <reference field="7" count="1" selected="0">
            <x v="0"/>
          </reference>
        </references>
      </pivotArea>
    </chartFormat>
    <chartFormat chart="37" format="18">
      <pivotArea type="data" outline="0" fieldPosition="0">
        <references count="2">
          <reference field="4294967294" count="1" selected="0">
            <x v="0"/>
          </reference>
          <reference field="7" count="1" selected="0">
            <x v="1"/>
          </reference>
        </references>
      </pivotArea>
    </chartFormat>
    <chartFormat chart="37" format="19">
      <pivotArea type="data" outline="0" fieldPosition="0">
        <references count="2">
          <reference field="4294967294" count="1" selected="0">
            <x v="0"/>
          </reference>
          <reference field="7" count="1" selected="0">
            <x v="2"/>
          </reference>
        </references>
      </pivotArea>
    </chartFormat>
    <chartFormat chart="37" format="20">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filters count="1">
    <filter fld="3" type="dateBetween" evalOrder="-1" id="48" name="appointment_date">
      <autoFilter ref="A1">
        <filterColumn colId="0">
          <customFilters and="1">
            <customFilter operator="greaterThanOrEqual" val="45200"/>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6CF60F3-0C4D-4318-B519-C4C56BDBC923}" sourceName="gender">
  <pivotTables>
    <pivotTable tabId="6" name="PivotTable1"/>
    <pivotTable tabId="10" name="PivotTable1"/>
    <pivotTable tabId="7" name="PivotTable1"/>
  </pivotTables>
  <data>
    <tabular pivotCacheId="14478403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urance_provider" xr10:uid="{21B100FA-B6E7-4558-855F-4567AB809F51}" sourceName="insurance_provider">
  <pivotTables>
    <pivotTable tabId="6" name="PivotTable1"/>
    <pivotTable tabId="10" name="PivotTable1"/>
    <pivotTable tabId="7" name="PivotTable1"/>
  </pivotTables>
  <data>
    <tabular pivotCacheId="1447840391">
      <items count="4">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spital_branch" xr10:uid="{57B2CFD4-067E-498B-8BA0-5769BB770BBB}" sourceName="hospital_branch">
  <pivotTables>
    <pivotTable tabId="6" name="PivotTable1"/>
    <pivotTable tabId="10" name="PivotTable1"/>
    <pivotTable tabId="7" name="PivotTable1"/>
  </pivotTables>
  <data>
    <tabular pivotCacheId="1447840391">
      <items count="3">
        <i x="0"/>
        <i x="1" s="1"/>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 xr10:uid="{D4F25470-17D9-4616-99A2-8546F775E101}" sourceName="day_of_week">
  <pivotTables>
    <pivotTable tabId="6" name="PivotTable1"/>
    <pivotTable tabId="10" name="PivotTable1"/>
    <pivotTable tabId="7" name="PivotTable1"/>
  </pivotTables>
  <data>
    <tabular pivotCacheId="1447840391">
      <items count="7">
        <i x="4" s="1"/>
        <i x="3" s="1"/>
        <i x="5" s="1"/>
        <i x="0" s="1"/>
        <i x="2" s="1"/>
        <i x="1"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63C35916-64C6-4CD7-9293-0430BF399109}" sourceName="status">
  <pivotTables>
    <pivotTable tabId="6" name="PivotTable1"/>
    <pivotTable tabId="10" name="PivotTable1"/>
    <pivotTable tabId="7" name="PivotTable1"/>
  </pivotTables>
  <data>
    <tabular pivotCacheId="1447840391">
      <items count="4">
        <i x="2"/>
        <i x="3" s="1"/>
        <i x="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tor_name" xr10:uid="{4EA6BD79-B726-4366-99A7-7567E1369166}" sourceName="doctor_name">
  <pivotTables>
    <pivotTable tabId="6" name="PivotTable1"/>
    <pivotTable tabId="10" name="PivotTable1"/>
    <pivotTable tabId="7" name="PivotTable1"/>
  </pivotTables>
  <data>
    <tabular pivotCacheId="1447840391">
      <items count="10">
        <i x="6" s="1"/>
        <i x="3" s="1"/>
        <i x="5" s="1"/>
        <i x="2" s="1" nd="1"/>
        <i x="1" s="1" nd="1"/>
        <i x="8" s="1" nd="1"/>
        <i x="7" s="1" nd="1"/>
        <i x="4" s="1" nd="1"/>
        <i x="0" s="1" nd="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surance_provider 1" xr10:uid="{5E891560-358F-4E8C-A356-A41BF5ADE20B}" cache="Slicer_insurance_provider" caption="Insurance Provider" style="Light Yellow Theme" rowHeight="247650"/>
  <slicer name="hospital_branch 1" xr10:uid="{C79FF024-F242-4E81-9036-C745EC816210}" cache="Slicer_hospital_branch" caption="Hospital Branch" style="Light Yellow Theme" rowHeight="247650"/>
  <slicer name="status 1" xr10:uid="{097244FA-C627-4BE9-ABE6-3FAA78D754F8}" cache="Slicer_status" caption="Appointment Status" style="Light Yellow Theme" rowHeight="247650"/>
  <slicer name="doctor_name 1" xr10:uid="{E0E882FC-F2A8-40F5-BBF8-09B5683C9CBC}" cache="Slicer_doctor_name" caption="Doctor" columnCount="3" style="Light Yellow Them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A11CFB2-DA88-4C6A-8DF7-262039BFEE33}" cache="Slicer_gender" caption="gender" style="Light Yellow Theme" rowHeight="247650"/>
  <slicer name="insurance_provider" xr10:uid="{5EEBF1B3-4209-4E80-8DAB-9740A22F0ADA}" cache="Slicer_insurance_provider" caption="insurance_provider" columnCount="2" style="Light Yellow Theme" rowHeight="247650"/>
  <slicer name="hospital_branch" xr10:uid="{FF51F7AA-68D7-4EF9-ABCE-6DCD5585C8B7}" cache="Slicer_hospital_branch" caption="hospital_branch" columnCount="3" style="Light Yellow Theme" rowHeight="247650"/>
  <slicer name="day_of_week" xr10:uid="{02D9A382-CE67-48B1-B0F4-5DB2C19BC341}" cache="Slicer_day_of_week" caption="day_of_week" style="Light Yellow Theme" rowHeight="247650"/>
  <slicer name="status" xr10:uid="{4330819D-D6DC-47B3-A815-7AE5D90C52EA}" cache="Slicer_status" caption="status" style="Light Yellow Theme" rowHeight="247650"/>
  <slicer name="doctor_name" xr10:uid="{CDF510B8-C576-4798-BF11-04B376E60C60}" cache="Slicer_doctor_name" caption="doctor_name" style="Light Yellow Them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DDA2CF-82D9-4A69-9EF9-5C2C094192D1}" name="Table1" displayName="Table1" ref="A1:X201" totalsRowShown="0">
  <autoFilter ref="A1:X201" xr:uid="{F6DDA2CF-82D9-4A69-9EF9-5C2C094192D1}"/>
  <tableColumns count="24">
    <tableColumn id="1" xr3:uid="{47AF568C-4E29-4C18-AC3A-7189B04FCCB5}" name="appointment_id"/>
    <tableColumn id="2" xr3:uid="{6A2283A8-1560-467E-B204-0CF7F3090CD1}" name="patient_id"/>
    <tableColumn id="3" xr3:uid="{E09F747B-2173-4179-867D-AA1809C82581}" name="doctor_id"/>
    <tableColumn id="4" xr3:uid="{3993D83D-52EE-4044-8432-728FD466EB0C}" name="appointment_date" dataDxfId="208"/>
    <tableColumn id="24" xr3:uid="{D40B3A46-7240-44F3-B2E7-8E610D8E2607}" name="day_of_week" dataDxfId="207">
      <calculatedColumnFormula>TEXT(Table1[[#This Row],[appointment_date]],"ddd")</calculatedColumnFormula>
    </tableColumn>
    <tableColumn id="5" xr3:uid="{A955496A-3DF5-4C0B-B509-6EF2572AF2C5}" name="appointment_time" dataDxfId="206"/>
    <tableColumn id="6" xr3:uid="{FE8A1518-AEE3-48A8-BD4F-26C80AAC8B97}" name="reason_for_visit"/>
    <tableColumn id="7" xr3:uid="{9D9FF4F6-AC4D-4349-BA38-CC50C9359E22}" name="status"/>
    <tableColumn id="25" xr3:uid="{D045FA83-F349-42EA-B5B8-8F2DA1E6B65C}" name="no_show_flag" dataDxfId="205">
      <calculatedColumnFormula>IF(H2="No-show",1,0)</calculatedColumnFormula>
    </tableColumn>
    <tableColumn id="8" xr3:uid="{2AC3B7BC-CC05-4459-9E3E-E53CD23545A5}" name="patient_name">
      <calculatedColumnFormula>_xlfn.XLOOKUP(B2,patients!$A$1:$A$51,patients!$L$1:$L$51,,0)</calculatedColumnFormula>
    </tableColumn>
    <tableColumn id="9" xr3:uid="{C0BF8370-B6BB-4573-9F00-66BE8CCB270A}" name="gender">
      <calculatedColumnFormula>INDEX(patients!$A$1:$L$51,MATCH($B2,patients!$A$1:$A$51,0),MATCH(appointments!K$1,patients!$A$1:$L$1,0))</calculatedColumnFormula>
    </tableColumn>
    <tableColumn id="10" xr3:uid="{A040FA24-B969-407F-9D60-8C28CEBFF48E}" name="date_of_birth" dataDxfId="204">
      <calculatedColumnFormula>INDEX(patients!$A$1:$L$51,MATCH($B2,patients!$A$1:$A$51,0),MATCH(appointments!L$1,patients!$A$1:$L$1,0))</calculatedColumnFormula>
    </tableColumn>
    <tableColumn id="11" xr3:uid="{DE193526-678F-40B3-ACD4-F60DF0B5A414}" name="age" dataDxfId="203">
      <calculatedColumnFormula>YEAR(NOW())-YEAR(L2)</calculatedColumnFormula>
    </tableColumn>
    <tableColumn id="12" xr3:uid="{A7934B0D-A6EE-42B9-B60F-5568E0CF84D1}" name="insurance_provider">
      <calculatedColumnFormula>INDEX(patients!$A$1:$L$51,MATCH($B2,patients!$A$1:$A$51,0),MATCH(appointments!N$1,patients!$A$1:$L$1,0))</calculatedColumnFormula>
    </tableColumn>
    <tableColumn id="13" xr3:uid="{009B4A0C-4E75-43E2-84C2-124CC0127D9D}" name="doctor_name">
      <calculatedColumnFormula>_xlfn.XLOOKUP(C2,doctors!$A$1:$A$11,doctors!$I$1:$I$11,,0)</calculatedColumnFormula>
    </tableColumn>
    <tableColumn id="14" xr3:uid="{AF9DE6C4-E448-470D-BA5B-DFB74A3B1938}" name="hospital_branch">
      <calculatedColumnFormula>_xlfn.XLOOKUP(C2,doctors!$A$1:$A$11,doctors!$G$1:$G$11,,0)</calculatedColumnFormula>
    </tableColumn>
    <tableColumn id="15" xr3:uid="{B31433D9-C4A6-4E13-B5F8-A595D8EE2615}" name="treatment_ID">
      <calculatedColumnFormula>_xlfn.XLOOKUP(A2,treatments!$B$1:$B$201,treatments!$A$1:$A$201,,0)</calculatedColumnFormula>
    </tableColumn>
    <tableColumn id="16" xr3:uid="{5E30729E-6F92-4A5E-9309-5A9B75B16B74}" name="treatment_type">
      <calculatedColumnFormula>INDEX(treatments!$A$1:$F$201,MATCH(appointments!$A2,treatments!$B$1:$B$201,0),MATCH(appointments!R$1,treatments!$A$1:$F$1,0))</calculatedColumnFormula>
    </tableColumn>
    <tableColumn id="17" xr3:uid="{C89E26A6-5B07-403A-94F2-A0F96FF3F230}" name="description">
      <calculatedColumnFormula>INDEX(treatments!$A$1:$F$201,MATCH(appointments!$A2,treatments!$B$1:$B$201,0),MATCH(appointments!S$1,treatments!$A$1:$F$1,0))</calculatedColumnFormula>
    </tableColumn>
    <tableColumn id="18" xr3:uid="{0B8F18DA-32F4-4837-A760-66054A9CCDFB}" name="Cost" dataDxfId="202">
      <calculatedColumnFormula>INDEX(treatments!$A$1:$F$201,MATCH(appointments!$A2,treatments!$B$1:$B$201,0),MATCH(appointments!T$1,treatments!$A$1:$F$1,0))</calculatedColumnFormula>
    </tableColumn>
    <tableColumn id="19" xr3:uid="{CD081E61-A8CB-4EE9-BA83-CACF34674DE3}" name="treatment_date" dataDxfId="201">
      <calculatedColumnFormula>INDEX(treatments!$A$1:$F$201,MATCH(appointments!$A2,treatments!$B$1:$B$201,0),MATCH(appointments!U$1,treatments!$A$1:$F$1,0))</calculatedColumnFormula>
    </tableColumn>
    <tableColumn id="20" xr3:uid="{33DC7460-FED4-4463-A8AC-352C285E9EB8}" name="bill_date" dataDxfId="200">
      <calculatedColumnFormula>INDEX(billing!$A$1:$G$201,MATCH(appointments!$B2,billing!$B$1:$B$201,0),MATCH(appointments!V$1,billing!$A$1:$G$1,0))</calculatedColumnFormula>
    </tableColumn>
    <tableColumn id="21" xr3:uid="{529BD2BC-9D37-4211-A670-4A400B726A0C}" name="payment_method">
      <calculatedColumnFormula>INDEX(billing!$A$1:$G$201,MATCH(appointments!$B2,billing!$B$1:$B$201,0),MATCH(appointments!W$1,billing!$A$1:$G$1,0))</calculatedColumnFormula>
    </tableColumn>
    <tableColumn id="22" xr3:uid="{D1F58C67-F3FC-4885-81A7-244B175BD291}" name="payment_status">
      <calculatedColumnFormula>INDEX(billing!$A$1:$G$201,MATCH(appointments!$B2,billing!$B$1:$B$201,0),MATCH(appointments!X$1,billing!$A$1:$G$1,0))</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appointment_date" xr10:uid="{7C1F0944-02CF-4CC3-AF7A-E79BBB56DE74}" sourceName="appointment_date">
  <pivotTables>
    <pivotTable tabId="6" name="PivotTable1"/>
    <pivotTable tabId="10" name="PivotTable1"/>
    <pivotTable tabId="7" name="PivotTable1"/>
  </pivotTables>
  <state minimalRefreshVersion="6" lastRefreshVersion="6" pivotCacheId="1447840391" filterType="dateBetween">
    <selection startDate="2023-10-01T00:00:00" endDate="2023-12-31T00:00:00"/>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appointment_date 1" xr10:uid="{18929C14-1480-4B9A-BF19-6F233006A802}" cache="NativeTimeline_appointment_date" caption="Appointment Date" level="2" selectionLevel="1" scrollPosition="2023-01-0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appointment_date" xr10:uid="{D3607252-3C9E-48C3-A690-C9004A9F11B5}" cache="NativeTimeline_appointment_date" caption="appointment_date" level="2" selectionLevel="1" scrollPosition="2023-01-01T00:00:00" style="Timeline Style 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94CFF-B0D1-4AA9-B22F-883BF9DDC275}">
  <dimension ref="G1:AD18"/>
  <sheetViews>
    <sheetView showGridLines="0" showRowColHeaders="0" tabSelected="1" zoomScale="80" zoomScaleNormal="80" workbookViewId="0">
      <selection activeCell="AE23" sqref="AE23"/>
    </sheetView>
  </sheetViews>
  <sheetFormatPr defaultRowHeight="14.4" x14ac:dyDescent="0.3"/>
  <cols>
    <col min="1" max="1" width="1.77734375" customWidth="1"/>
  </cols>
  <sheetData>
    <row r="1" spans="30:30" ht="4.95" customHeight="1" x14ac:dyDescent="0.3"/>
    <row r="15" spans="30:30" x14ac:dyDescent="0.3">
      <c r="AD15" t="s">
        <v>889</v>
      </c>
    </row>
    <row r="18" spans="7:7" x14ac:dyDescent="0.3">
      <c r="G18" t="s">
        <v>888</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351C-4252-470F-A590-392E6A945219}">
  <dimension ref="A3:F7"/>
  <sheetViews>
    <sheetView workbookViewId="0">
      <selection activeCell="AD35" sqref="AD35"/>
    </sheetView>
  </sheetViews>
  <sheetFormatPr defaultRowHeight="14.4" x14ac:dyDescent="0.3"/>
  <cols>
    <col min="1" max="1" width="13" bestFit="1" customWidth="1"/>
    <col min="2" max="2" width="16.33203125" bestFit="1" customWidth="1"/>
    <col min="3" max="4" width="8.109375" bestFit="1" customWidth="1"/>
    <col min="5" max="5" width="13.5546875" bestFit="1" customWidth="1"/>
    <col min="6" max="6" width="8.109375" bestFit="1" customWidth="1"/>
    <col min="7" max="7" width="15.5546875" bestFit="1" customWidth="1"/>
    <col min="8" max="9" width="8.109375" bestFit="1" customWidth="1"/>
    <col min="10" max="10" width="13.5546875" bestFit="1" customWidth="1"/>
    <col min="11" max="11" width="8.109375" bestFit="1" customWidth="1"/>
    <col min="12" max="12" width="16.44140625" bestFit="1" customWidth="1"/>
    <col min="13" max="14" width="8.109375" bestFit="1" customWidth="1"/>
    <col min="15" max="15" width="13.5546875" bestFit="1" customWidth="1"/>
    <col min="16" max="16" width="8.109375" bestFit="1" customWidth="1"/>
    <col min="17" max="17" width="13.5546875" bestFit="1" customWidth="1"/>
    <col min="18" max="18" width="8.109375" bestFit="1" customWidth="1"/>
    <col min="19" max="19" width="19.88671875" bestFit="1" customWidth="1"/>
    <col min="20" max="20" width="11" bestFit="1" customWidth="1"/>
    <col min="21" max="21" width="10.6640625" bestFit="1" customWidth="1"/>
    <col min="22" max="22" width="11" bestFit="1" customWidth="1"/>
  </cols>
  <sheetData>
    <row r="3" spans="1:6" x14ac:dyDescent="0.3">
      <c r="A3" s="5" t="s">
        <v>857</v>
      </c>
      <c r="B3" s="5" t="s">
        <v>858</v>
      </c>
    </row>
    <row r="4" spans="1:6" x14ac:dyDescent="0.3">
      <c r="A4" s="5" t="s">
        <v>856</v>
      </c>
      <c r="B4" t="s">
        <v>839</v>
      </c>
      <c r="C4" t="s">
        <v>840</v>
      </c>
      <c r="D4" t="s">
        <v>844</v>
      </c>
      <c r="E4" t="s">
        <v>842</v>
      </c>
      <c r="F4" t="s">
        <v>838</v>
      </c>
    </row>
    <row r="5" spans="1:6" x14ac:dyDescent="0.3">
      <c r="A5" s="6" t="s">
        <v>859</v>
      </c>
      <c r="B5" s="1"/>
      <c r="C5" s="1"/>
      <c r="D5" s="1"/>
      <c r="E5" s="1">
        <v>1736.63</v>
      </c>
      <c r="F5" s="1">
        <v>1108.25</v>
      </c>
    </row>
    <row r="6" spans="1:6" x14ac:dyDescent="0.3">
      <c r="A6" s="6" t="s">
        <v>860</v>
      </c>
      <c r="B6" s="1">
        <v>4834.0200000000004</v>
      </c>
      <c r="C6" s="1">
        <v>4672.3</v>
      </c>
      <c r="D6" s="1">
        <v>4716.3100000000004</v>
      </c>
      <c r="E6" s="1"/>
      <c r="F6" s="1">
        <v>2120.61</v>
      </c>
    </row>
    <row r="7" spans="1:6" x14ac:dyDescent="0.3">
      <c r="A7" s="6" t="s">
        <v>861</v>
      </c>
      <c r="B7" s="1">
        <v>6372.7</v>
      </c>
      <c r="C7" s="1">
        <v>1113.98</v>
      </c>
      <c r="D7" s="1"/>
      <c r="E7" s="1">
        <v>2992.11</v>
      </c>
      <c r="F7" s="1"/>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6B5BF-63DF-407C-AB33-AD9C44B4F48D}">
  <dimension ref="A3:F5"/>
  <sheetViews>
    <sheetView workbookViewId="0">
      <selection activeCell="L13" sqref="L13"/>
    </sheetView>
  </sheetViews>
  <sheetFormatPr defaultRowHeight="14.4" x14ac:dyDescent="0.3"/>
  <cols>
    <col min="1" max="1" width="13.5546875" bestFit="1" customWidth="1"/>
    <col min="2" max="2" width="16.33203125" bestFit="1" customWidth="1"/>
    <col min="3" max="4" width="8.109375" bestFit="1" customWidth="1"/>
    <col min="5" max="5" width="13.5546875" bestFit="1" customWidth="1"/>
    <col min="6" max="6" width="8.109375" bestFit="1" customWidth="1"/>
    <col min="7" max="7" width="15" bestFit="1" customWidth="1"/>
    <col min="8" max="8" width="15.44140625" bestFit="1" customWidth="1"/>
    <col min="9" max="9" width="14.109375" bestFit="1" customWidth="1"/>
    <col min="10" max="10" width="15" bestFit="1" customWidth="1"/>
    <col min="11" max="11" width="15.44140625" bestFit="1" customWidth="1"/>
    <col min="12" max="12" width="14.109375" bestFit="1" customWidth="1"/>
    <col min="13" max="13" width="15" bestFit="1" customWidth="1"/>
    <col min="14" max="14" width="15.44140625" bestFit="1" customWidth="1"/>
    <col min="15" max="15" width="14.109375" bestFit="1" customWidth="1"/>
    <col min="16" max="16" width="15" bestFit="1" customWidth="1"/>
    <col min="17" max="24" width="6.5546875" bestFit="1" customWidth="1"/>
    <col min="25" max="201" width="8.109375" bestFit="1" customWidth="1"/>
  </cols>
  <sheetData>
    <row r="3" spans="1:6" x14ac:dyDescent="0.3">
      <c r="A3" s="5" t="s">
        <v>857</v>
      </c>
      <c r="B3" s="5" t="s">
        <v>858</v>
      </c>
    </row>
    <row r="4" spans="1:6" x14ac:dyDescent="0.3">
      <c r="A4" s="5" t="s">
        <v>856</v>
      </c>
      <c r="B4" t="s">
        <v>839</v>
      </c>
      <c r="C4" t="s">
        <v>840</v>
      </c>
      <c r="D4" t="s">
        <v>844</v>
      </c>
      <c r="E4" t="s">
        <v>842</v>
      </c>
      <c r="F4" t="s">
        <v>838</v>
      </c>
    </row>
    <row r="5" spans="1:6" x14ac:dyDescent="0.3">
      <c r="A5" s="6" t="s">
        <v>687</v>
      </c>
      <c r="B5" s="1">
        <v>11206.720000000001</v>
      </c>
      <c r="C5" s="1">
        <v>5786.2800000000007</v>
      </c>
      <c r="D5" s="1">
        <v>4716.3100000000004</v>
      </c>
      <c r="E5" s="1">
        <v>4728.74</v>
      </c>
      <c r="F5" s="1">
        <v>3228.86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EA8A9-3582-466E-80EB-43B42958F113}">
  <dimension ref="A3:AA35"/>
  <sheetViews>
    <sheetView workbookViewId="0">
      <selection activeCell="B6" sqref="B6"/>
    </sheetView>
  </sheetViews>
  <sheetFormatPr defaultRowHeight="14.4" x14ac:dyDescent="0.3"/>
  <cols>
    <col min="1" max="1" width="13" bestFit="1" customWidth="1"/>
    <col min="2" max="2" width="23.21875" bestFit="1" customWidth="1"/>
    <col min="3" max="3" width="19.44140625" bestFit="1" customWidth="1"/>
    <col min="4" max="4" width="22.33203125" bestFit="1" customWidth="1"/>
    <col min="5" max="6" width="6" bestFit="1" customWidth="1"/>
    <col min="7" max="11" width="5" bestFit="1" customWidth="1"/>
    <col min="12" max="12" width="4.77734375" bestFit="1" customWidth="1"/>
    <col min="13" max="13" width="8.44140625" customWidth="1"/>
    <col min="14" max="14" width="12.77734375" bestFit="1" customWidth="1"/>
    <col min="15" max="15" width="8.44140625" bestFit="1" customWidth="1"/>
    <col min="16" max="16" width="19.88671875" bestFit="1" customWidth="1"/>
    <col min="17" max="17" width="19.109375" bestFit="1" customWidth="1"/>
    <col min="18" max="21" width="8.44140625" bestFit="1" customWidth="1"/>
    <col min="22" max="26" width="7.44140625" bestFit="1" customWidth="1"/>
    <col min="27" max="27" width="18.5546875" bestFit="1" customWidth="1"/>
    <col min="28" max="41" width="7.44140625" bestFit="1" customWidth="1"/>
    <col min="42" max="201" width="8.109375" bestFit="1" customWidth="1"/>
  </cols>
  <sheetData>
    <row r="3" spans="1:20" x14ac:dyDescent="0.3">
      <c r="A3" s="5" t="s">
        <v>856</v>
      </c>
      <c r="B3" t="s">
        <v>870</v>
      </c>
      <c r="P3" s="28" t="s">
        <v>885</v>
      </c>
      <c r="S3" s="28" t="s">
        <v>886</v>
      </c>
      <c r="T3" s="28"/>
    </row>
    <row r="4" spans="1:20" x14ac:dyDescent="0.3">
      <c r="A4" s="6" t="s">
        <v>41</v>
      </c>
      <c r="B4" s="31">
        <v>0.4</v>
      </c>
      <c r="P4" s="29"/>
      <c r="Q4" s="29" t="s">
        <v>885</v>
      </c>
      <c r="S4" s="27" t="s">
        <v>874</v>
      </c>
      <c r="T4" s="30">
        <v>0.15</v>
      </c>
    </row>
    <row r="5" spans="1:20" x14ac:dyDescent="0.3">
      <c r="A5" s="6" t="s">
        <v>11</v>
      </c>
      <c r="B5" s="31">
        <v>0.6</v>
      </c>
      <c r="P5" s="29" t="s">
        <v>863</v>
      </c>
      <c r="Q5" s="30">
        <f ca="1">SUM($Q5:$Z5)</f>
        <v>0.42307692307692313</v>
      </c>
      <c r="S5" s="27" t="s">
        <v>875</v>
      </c>
      <c r="T5" s="30">
        <v>0.19</v>
      </c>
    </row>
    <row r="6" spans="1:20" x14ac:dyDescent="0.3">
      <c r="P6" s="29" t="s">
        <v>864</v>
      </c>
      <c r="Q6" s="30">
        <f t="shared" ref="Q6:Q11" ca="1" si="0">SUM($Q6:$Z6)</f>
        <v>0.23076923076923078</v>
      </c>
      <c r="S6" s="27" t="s">
        <v>876</v>
      </c>
      <c r="T6" s="30">
        <v>0.16</v>
      </c>
    </row>
    <row r="7" spans="1:20" x14ac:dyDescent="0.3">
      <c r="P7" s="29" t="s">
        <v>865</v>
      </c>
      <c r="Q7" s="30">
        <f t="shared" ca="1" si="0"/>
        <v>0.1891891891891892</v>
      </c>
      <c r="S7" s="27" t="s">
        <v>877</v>
      </c>
      <c r="T7" s="30">
        <v>0.16</v>
      </c>
    </row>
    <row r="8" spans="1:20" x14ac:dyDescent="0.3">
      <c r="P8" s="29" t="s">
        <v>866</v>
      </c>
      <c r="Q8" s="30">
        <f t="shared" ca="1" si="0"/>
        <v>0.35135135135135137</v>
      </c>
      <c r="S8" s="27" t="s">
        <v>878</v>
      </c>
      <c r="T8" s="30">
        <v>0.06</v>
      </c>
    </row>
    <row r="9" spans="1:20" x14ac:dyDescent="0.3">
      <c r="P9" s="29" t="s">
        <v>867</v>
      </c>
      <c r="Q9" s="30">
        <f t="shared" ca="1" si="0"/>
        <v>0.21428571428571425</v>
      </c>
      <c r="S9" s="27" t="s">
        <v>879</v>
      </c>
      <c r="T9" s="30">
        <v>0.16</v>
      </c>
    </row>
    <row r="10" spans="1:20" x14ac:dyDescent="0.3">
      <c r="P10" s="29" t="s">
        <v>868</v>
      </c>
      <c r="Q10" s="30">
        <f t="shared" ca="1" si="0"/>
        <v>0.17391304347826086</v>
      </c>
      <c r="S10" s="27" t="s">
        <v>880</v>
      </c>
      <c r="T10" s="30">
        <v>0.2</v>
      </c>
    </row>
    <row r="11" spans="1:20" x14ac:dyDescent="0.3">
      <c r="P11" s="29" t="s">
        <v>869</v>
      </c>
      <c r="Q11" s="30">
        <f t="shared" ca="1" si="0"/>
        <v>0.21739130434782608</v>
      </c>
      <c r="S11" s="27" t="s">
        <v>881</v>
      </c>
      <c r="T11" s="30">
        <v>0.26</v>
      </c>
    </row>
    <row r="12" spans="1:20" x14ac:dyDescent="0.3">
      <c r="S12" s="27" t="s">
        <v>882</v>
      </c>
      <c r="T12" s="30">
        <v>0.16</v>
      </c>
    </row>
    <row r="13" spans="1:20" x14ac:dyDescent="0.3">
      <c r="S13" s="27" t="s">
        <v>883</v>
      </c>
      <c r="T13" s="30">
        <v>0.3</v>
      </c>
    </row>
    <row r="16" spans="1:20" x14ac:dyDescent="0.3">
      <c r="B16" s="28" t="s">
        <v>871</v>
      </c>
      <c r="P16" s="28" t="s">
        <v>887</v>
      </c>
    </row>
    <row r="17" spans="2:27" x14ac:dyDescent="0.3">
      <c r="B17" s="13"/>
      <c r="C17" s="14" t="s">
        <v>874</v>
      </c>
      <c r="D17" s="14" t="s">
        <v>875</v>
      </c>
      <c r="E17" s="14" t="s">
        <v>876</v>
      </c>
      <c r="F17" s="14" t="s">
        <v>877</v>
      </c>
      <c r="G17" s="14" t="s">
        <v>878</v>
      </c>
      <c r="H17" s="14" t="s">
        <v>879</v>
      </c>
      <c r="I17" s="14" t="s">
        <v>880</v>
      </c>
      <c r="J17" s="14" t="s">
        <v>881</v>
      </c>
      <c r="K17" s="14" t="s">
        <v>882</v>
      </c>
      <c r="L17" s="15" t="s">
        <v>883</v>
      </c>
      <c r="M17" s="25" t="s">
        <v>884</v>
      </c>
      <c r="P17" s="29"/>
      <c r="Q17" s="29" t="s">
        <v>874</v>
      </c>
      <c r="R17" s="29" t="s">
        <v>875</v>
      </c>
      <c r="S17" s="29" t="s">
        <v>876</v>
      </c>
      <c r="T17" s="29" t="s">
        <v>877</v>
      </c>
      <c r="U17" s="29" t="s">
        <v>878</v>
      </c>
      <c r="V17" s="29" t="s">
        <v>879</v>
      </c>
      <c r="W17" s="29" t="s">
        <v>880</v>
      </c>
      <c r="X17" s="29" t="s">
        <v>881</v>
      </c>
      <c r="Y17" s="29" t="s">
        <v>882</v>
      </c>
      <c r="Z17" s="29" t="s">
        <v>883</v>
      </c>
      <c r="AA17" s="29" t="s">
        <v>885</v>
      </c>
    </row>
    <row r="18" spans="2:27" x14ac:dyDescent="0.3">
      <c r="B18" s="19" t="s">
        <v>863</v>
      </c>
      <c r="C18" s="20"/>
      <c r="D18" s="20">
        <v>1</v>
      </c>
      <c r="E18" s="20">
        <v>3</v>
      </c>
      <c r="F18" s="20">
        <v>3</v>
      </c>
      <c r="G18" s="20">
        <v>1</v>
      </c>
      <c r="H18" s="20">
        <v>5</v>
      </c>
      <c r="I18" s="20">
        <v>3</v>
      </c>
      <c r="J18" s="20">
        <v>4</v>
      </c>
      <c r="K18" s="20">
        <v>1</v>
      </c>
      <c r="L18" s="21">
        <v>5</v>
      </c>
      <c r="M18">
        <f>SUM(C18:L18)</f>
        <v>26</v>
      </c>
      <c r="P18" s="29" t="s">
        <v>863</v>
      </c>
      <c r="Q18" s="30" t="str">
        <f>IF(C28/SUM(NoShowRate!$C18:$L18)=0,"",C28/SUM(NoShowRate!$C18:$L18))</f>
        <v/>
      </c>
      <c r="R18" s="30" t="str">
        <f>IF(D28/SUM(NoShowRate!$C18:$L18)=0,"",D28/SUM(NoShowRate!$C18:$L18))</f>
        <v/>
      </c>
      <c r="S18" s="30" t="str">
        <f>IF(E28/SUM(NoShowRate!$C18:$L18)=0,"",E28/SUM(NoShowRate!$C18:$L18))</f>
        <v/>
      </c>
      <c r="T18" s="30">
        <f>IF(F28/SUM(NoShowRate!$C18:$L18)=0,"",F28/SUM(NoShowRate!$C18:$L18))</f>
        <v>3.8461538461538464E-2</v>
      </c>
      <c r="U18" s="30" t="str">
        <f>IF(G28/SUM(NoShowRate!$C18:$L18)=0,"",G28/SUM(NoShowRate!$C18:$L18))</f>
        <v/>
      </c>
      <c r="V18" s="30">
        <f>IF(H28/SUM(NoShowRate!$C18:$L18)=0,"",H28/SUM(NoShowRate!$C18:$L18))</f>
        <v>3.8461538461538464E-2</v>
      </c>
      <c r="W18" s="30">
        <f>IF(I28/SUM(NoShowRate!$C18:$L18)=0,"",I28/SUM(NoShowRate!$C18:$L18))</f>
        <v>7.6923076923076927E-2</v>
      </c>
      <c r="X18" s="30">
        <f>IF(J28/SUM(NoShowRate!$C18:$L18)=0,"",J28/SUM(NoShowRate!$C18:$L18))</f>
        <v>0.11538461538461539</v>
      </c>
      <c r="Y18" s="30">
        <f>IF(K28/SUM(NoShowRate!$C18:$L18)=0,"",K28/SUM(NoShowRate!$C18:$L18))</f>
        <v>3.8461538461538464E-2</v>
      </c>
      <c r="Z18" s="30">
        <f>IF(L28/SUM(NoShowRate!$C18:$L18)=0,"",L28/SUM(NoShowRate!$C18:$L18))</f>
        <v>0.11538461538461539</v>
      </c>
      <c r="AA18" s="30">
        <f t="shared" ref="AA18:AA24" si="1">SUM($Q18:$Z18)</f>
        <v>0.42307692307692313</v>
      </c>
    </row>
    <row r="19" spans="2:27" x14ac:dyDescent="0.3">
      <c r="B19" s="26" t="s">
        <v>864</v>
      </c>
      <c r="C19" s="17">
        <v>4</v>
      </c>
      <c r="D19" s="17"/>
      <c r="E19" s="17">
        <v>2</v>
      </c>
      <c r="F19" s="17"/>
      <c r="G19" s="17">
        <v>5</v>
      </c>
      <c r="H19" s="17">
        <v>3</v>
      </c>
      <c r="I19" s="17">
        <v>2</v>
      </c>
      <c r="J19" s="17">
        <v>4</v>
      </c>
      <c r="K19" s="17">
        <v>3</v>
      </c>
      <c r="L19" s="18">
        <v>3</v>
      </c>
      <c r="M19">
        <f t="shared" ref="M19:M24" si="2">SUM(C19:L19)</f>
        <v>26</v>
      </c>
      <c r="P19" s="29" t="s">
        <v>864</v>
      </c>
      <c r="Q19" s="30">
        <f>IF($C$29/SUM(NoShowRate!$C19:$L19)=0,"",$C$29/SUM(NoShowRate!$C19:$L19))</f>
        <v>7.6923076923076927E-2</v>
      </c>
      <c r="R19" s="30" t="str">
        <f>IF(D29/SUM(NoShowRate!$C19:$L19)=0,"",D29/SUM(NoShowRate!$C19:$L19))</f>
        <v/>
      </c>
      <c r="S19" s="30">
        <f>IF(E29/SUM(NoShowRate!$C19:$L19)=0,"",E29/SUM(NoShowRate!$C19:$L19))</f>
        <v>3.8461538461538464E-2</v>
      </c>
      <c r="T19" s="30" t="str">
        <f>IF(F29/SUM(NoShowRate!$C19:$L19)=0,"",F29/SUM(NoShowRate!$C19:$L19))</f>
        <v/>
      </c>
      <c r="U19" s="30" t="str">
        <f>IF(G29/SUM(NoShowRate!$C19:$L19)=0,"",G29/SUM(NoShowRate!$C19:$L19))</f>
        <v/>
      </c>
      <c r="V19" s="30" t="str">
        <f>IF(H29/SUM(NoShowRate!$C19:$L19)=0,"",H29/SUM(NoShowRate!$C19:$L19))</f>
        <v/>
      </c>
      <c r="W19" s="30" t="str">
        <f>IF(I29/SUM(NoShowRate!$C19:$L19)=0,"",I29/SUM(NoShowRate!$C19:$L19))</f>
        <v/>
      </c>
      <c r="X19" s="30" t="str">
        <f>IF(J29/SUM(NoShowRate!$C19:$L19)=0,"",J29/SUM(NoShowRate!$C19:$L19))</f>
        <v/>
      </c>
      <c r="Y19" s="30">
        <f>IF(K29/SUM(NoShowRate!$C19:$L19)=0,"",K29/SUM(NoShowRate!$C19:$L19))</f>
        <v>3.8461538461538464E-2</v>
      </c>
      <c r="Z19" s="30">
        <f>IF(L29/SUM(NoShowRate!$C19:$L19)=0,"",L29/SUM(NoShowRate!$C19:$L19))</f>
        <v>7.6923076923076927E-2</v>
      </c>
      <c r="AA19" s="30">
        <f t="shared" si="1"/>
        <v>0.23076923076923078</v>
      </c>
    </row>
    <row r="20" spans="2:27" x14ac:dyDescent="0.3">
      <c r="B20" s="19" t="s">
        <v>865</v>
      </c>
      <c r="C20" s="20">
        <v>3</v>
      </c>
      <c r="D20" s="20">
        <v>3</v>
      </c>
      <c r="E20" s="20">
        <v>4</v>
      </c>
      <c r="F20" s="20">
        <v>6</v>
      </c>
      <c r="G20" s="20">
        <v>2</v>
      </c>
      <c r="H20" s="20">
        <v>5</v>
      </c>
      <c r="I20" s="20">
        <v>4</v>
      </c>
      <c r="J20" s="20">
        <v>7</v>
      </c>
      <c r="K20" s="20">
        <v>2</v>
      </c>
      <c r="L20" s="21">
        <v>1</v>
      </c>
      <c r="M20">
        <f t="shared" si="2"/>
        <v>37</v>
      </c>
      <c r="P20" s="29" t="s">
        <v>865</v>
      </c>
      <c r="Q20" s="30" t="str">
        <f>IF(C30/SUM(NoShowRate!$C20:$L20)=0,"",C30/SUM(NoShowRate!$C20:$L20))</f>
        <v/>
      </c>
      <c r="R20" s="30" t="str">
        <f>IF(D30/SUM(NoShowRate!$C20:$L20)=0,"",D30/SUM(NoShowRate!$C20:$L20))</f>
        <v/>
      </c>
      <c r="S20" s="30">
        <f>IF(E30/SUM(NoShowRate!$C20:$L20)=0,"",E30/SUM(NoShowRate!$C20:$L20))</f>
        <v>2.7027027027027029E-2</v>
      </c>
      <c r="T20" s="30">
        <f>IF(F30/SUM(NoShowRate!$C20:$L20)=0,"",F30/SUM(NoShowRate!$C20:$L20))</f>
        <v>2.7027027027027029E-2</v>
      </c>
      <c r="U20" s="30" t="str">
        <f>IF(G30/SUM(NoShowRate!$C20:$L20)=0,"",G30/SUM(NoShowRate!$C20:$L20))</f>
        <v/>
      </c>
      <c r="V20" s="30">
        <f>IF(H30/SUM(NoShowRate!$C20:$L20)=0,"",H30/SUM(NoShowRate!$C20:$L20))</f>
        <v>8.1081081081081086E-2</v>
      </c>
      <c r="W20" s="30" t="str">
        <f>IF(I30/SUM(NoShowRate!$C20:$L20)=0,"",I30/SUM(NoShowRate!$C20:$L20))</f>
        <v/>
      </c>
      <c r="X20" s="30">
        <f>IF(J30/SUM(NoShowRate!$C20:$L20)=0,"",J30/SUM(NoShowRate!$C20:$L20))</f>
        <v>5.4054054054054057E-2</v>
      </c>
      <c r="Y20" s="30" t="str">
        <f>IF(K30/SUM(NoShowRate!$C20:$L20)=0,"",K30/SUM(NoShowRate!$C20:$L20))</f>
        <v/>
      </c>
      <c r="Z20" s="30" t="str">
        <f>IF(L30/SUM(NoShowRate!$C20:$L20)=0,"",L30/SUM(NoShowRate!$C20:$L20))</f>
        <v/>
      </c>
      <c r="AA20" s="30">
        <f t="shared" si="1"/>
        <v>0.1891891891891892</v>
      </c>
    </row>
    <row r="21" spans="2:27" x14ac:dyDescent="0.3">
      <c r="B21" s="26" t="s">
        <v>866</v>
      </c>
      <c r="C21" s="17">
        <v>9</v>
      </c>
      <c r="D21" s="17">
        <v>4</v>
      </c>
      <c r="E21" s="17">
        <v>4</v>
      </c>
      <c r="F21" s="17">
        <v>2</v>
      </c>
      <c r="G21" s="17">
        <v>7</v>
      </c>
      <c r="H21" s="17">
        <v>1</v>
      </c>
      <c r="I21" s="17">
        <v>2</v>
      </c>
      <c r="J21" s="17">
        <v>4</v>
      </c>
      <c r="K21" s="17">
        <v>3</v>
      </c>
      <c r="L21" s="18">
        <v>1</v>
      </c>
      <c r="M21">
        <f t="shared" si="2"/>
        <v>37</v>
      </c>
      <c r="P21" s="29" t="s">
        <v>866</v>
      </c>
      <c r="Q21" s="30">
        <f>IF(C31/SUM(NoShowRate!$C21:$L21)=0,"",C31/SUM(NoShowRate!$C21:$L21))</f>
        <v>2.7027027027027029E-2</v>
      </c>
      <c r="R21" s="30">
        <f>IF(D31/SUM(NoShowRate!$C21:$L21)=0,"",D31/SUM(NoShowRate!$C21:$L21))</f>
        <v>0.10810810810810811</v>
      </c>
      <c r="S21" s="30">
        <f>IF(E31/SUM(NoShowRate!$C21:$L21)=0,"",E31/SUM(NoShowRate!$C21:$L21))</f>
        <v>5.4054054054054057E-2</v>
      </c>
      <c r="T21" s="30">
        <f>IF(F31/SUM(NoShowRate!$C21:$L21)=0,"",F31/SUM(NoShowRate!$C21:$L21))</f>
        <v>5.4054054054054057E-2</v>
      </c>
      <c r="U21" s="30">
        <f>IF(G31/SUM(NoShowRate!$C21:$L21)=0,"",G31/SUM(NoShowRate!$C21:$L21))</f>
        <v>2.7027027027027029E-2</v>
      </c>
      <c r="V21" s="30" t="str">
        <f>IF(H31/SUM(NoShowRate!$C21:$L21)=0,"",H31/SUM(NoShowRate!$C21:$L21))</f>
        <v/>
      </c>
      <c r="W21" s="30" t="str">
        <f>IF(I31/SUM(NoShowRate!$C21:$L21)=0,"",I31/SUM(NoShowRate!$C21:$L21))</f>
        <v/>
      </c>
      <c r="X21" s="30">
        <f>IF(J31/SUM(NoShowRate!$C21:$L21)=0,"",J31/SUM(NoShowRate!$C21:$L21))</f>
        <v>5.4054054054054057E-2</v>
      </c>
      <c r="Y21" s="30" t="str">
        <f>IF(K31/SUM(NoShowRate!$C21:$L21)=0,"",K31/SUM(NoShowRate!$C21:$L21))</f>
        <v/>
      </c>
      <c r="Z21" s="30">
        <f>IF(L31/SUM(NoShowRate!$C21:$L21)=0,"",L31/SUM(NoShowRate!$C21:$L21))</f>
        <v>2.7027027027027029E-2</v>
      </c>
      <c r="AA21" s="30">
        <f t="shared" si="1"/>
        <v>0.35135135135135137</v>
      </c>
    </row>
    <row r="22" spans="2:27" x14ac:dyDescent="0.3">
      <c r="B22" s="19" t="s">
        <v>867</v>
      </c>
      <c r="C22" s="20">
        <v>1</v>
      </c>
      <c r="D22" s="20">
        <v>4</v>
      </c>
      <c r="E22" s="20">
        <v>1</v>
      </c>
      <c r="F22" s="20">
        <v>1</v>
      </c>
      <c r="G22" s="20">
        <v>4</v>
      </c>
      <c r="H22" s="20">
        <v>3</v>
      </c>
      <c r="I22" s="20">
        <v>3</v>
      </c>
      <c r="J22" s="20">
        <v>4</v>
      </c>
      <c r="K22" s="20">
        <v>2</v>
      </c>
      <c r="L22" s="21">
        <v>5</v>
      </c>
      <c r="M22">
        <f t="shared" si="2"/>
        <v>28</v>
      </c>
      <c r="P22" s="29" t="s">
        <v>867</v>
      </c>
      <c r="Q22" s="30" t="str">
        <f>IF(C32/SUM(NoShowRate!$C22:$L22)=0,"",C32/SUM(NoShowRate!$C22:$L22))</f>
        <v/>
      </c>
      <c r="R22" s="30">
        <f>IF(D32/SUM(NoShowRate!$C22:$L22)=0,"",D32/SUM(NoShowRate!$C22:$L22))</f>
        <v>3.5714285714285712E-2</v>
      </c>
      <c r="S22" s="30" t="str">
        <f>IF(E32/SUM(NoShowRate!$C22:$L22)=0,"",E32/SUM(NoShowRate!$C22:$L22))</f>
        <v/>
      </c>
      <c r="T22" s="30" t="str">
        <f>IF(F32/SUM(NoShowRate!$C22:$L22)=0,"",F32/SUM(NoShowRate!$C22:$L22))</f>
        <v/>
      </c>
      <c r="U22" s="30">
        <f>IF(G32/SUM(NoShowRate!$C22:$L22)=0,"",G32/SUM(NoShowRate!$C22:$L22))</f>
        <v>3.5714285714285712E-2</v>
      </c>
      <c r="V22" s="30" t="str">
        <f>IF(H32/SUM(NoShowRate!$C22:$L22)=0,"",H32/SUM(NoShowRate!$C22:$L22))</f>
        <v/>
      </c>
      <c r="W22" s="30">
        <f>IF(I32/SUM(NoShowRate!$C22:$L22)=0,"",I32/SUM(NoShowRate!$C22:$L22))</f>
        <v>3.5714285714285712E-2</v>
      </c>
      <c r="X22" s="30">
        <f>IF(J32/SUM(NoShowRate!$C22:$L22)=0,"",J32/SUM(NoShowRate!$C22:$L22))</f>
        <v>3.5714285714285712E-2</v>
      </c>
      <c r="Y22" s="30">
        <f>IF(K32/SUM(NoShowRate!$C22:$L22)=0,"",K32/SUM(NoShowRate!$C22:$L22))</f>
        <v>3.5714285714285712E-2</v>
      </c>
      <c r="Z22" s="30">
        <f>IF(L32/SUM(NoShowRate!$C22:$L22)=0,"",L32/SUM(NoShowRate!$C22:$L22))</f>
        <v>3.5714285714285712E-2</v>
      </c>
      <c r="AA22" s="30">
        <f t="shared" si="1"/>
        <v>0.21428571428571425</v>
      </c>
    </row>
    <row r="23" spans="2:27" x14ac:dyDescent="0.3">
      <c r="B23" s="26" t="s">
        <v>868</v>
      </c>
      <c r="C23" s="17">
        <v>2</v>
      </c>
      <c r="D23" s="17">
        <v>4</v>
      </c>
      <c r="E23" s="17">
        <v>2</v>
      </c>
      <c r="F23" s="17">
        <v>3</v>
      </c>
      <c r="G23" s="17"/>
      <c r="H23" s="17">
        <v>2</v>
      </c>
      <c r="I23" s="17">
        <v>2</v>
      </c>
      <c r="J23" s="17">
        <v>5</v>
      </c>
      <c r="K23" s="17">
        <v>1</v>
      </c>
      <c r="L23" s="18">
        <v>2</v>
      </c>
      <c r="M23">
        <f t="shared" si="2"/>
        <v>23</v>
      </c>
      <c r="P23" s="29" t="s">
        <v>868</v>
      </c>
      <c r="Q23" s="30" t="str">
        <f>IF(C33/SUM(NoShowRate!$C23:$L23)=0,"",C33/SUM(NoShowRate!$C23:$L23))</f>
        <v/>
      </c>
      <c r="R23" s="30">
        <f>IF(D33/SUM(NoShowRate!$C23:$L23)=0,"",D33/SUM(NoShowRate!$C23:$L23))</f>
        <v>4.3478260869565216E-2</v>
      </c>
      <c r="S23" s="30">
        <f>IF(E33/SUM(NoShowRate!$C23:$L23)=0,"",E33/SUM(NoShowRate!$C23:$L23))</f>
        <v>4.3478260869565216E-2</v>
      </c>
      <c r="T23" s="30">
        <f>IF(F33/SUM(NoShowRate!$C23:$L23)=0,"",F33/SUM(NoShowRate!$C23:$L23))</f>
        <v>4.3478260869565216E-2</v>
      </c>
      <c r="U23" s="30" t="str">
        <f>IF(G33/SUM(NoShowRate!$C23:$L23)=0,"",G33/SUM(NoShowRate!$C23:$L23))</f>
        <v/>
      </c>
      <c r="V23" s="30" t="str">
        <f>IF(H33/SUM(NoShowRate!$C23:$L23)=0,"",H33/SUM(NoShowRate!$C23:$L23))</f>
        <v/>
      </c>
      <c r="W23" s="30">
        <f>IF(I33/SUM(NoShowRate!$C23:$L23)=0,"",I33/SUM(NoShowRate!$C23:$L23))</f>
        <v>4.3478260869565216E-2</v>
      </c>
      <c r="X23" s="30" t="str">
        <f>IF(J33/SUM(NoShowRate!$C23:$L23)=0,"",J33/SUM(NoShowRate!$C23:$L23))</f>
        <v/>
      </c>
      <c r="Y23" s="30" t="str">
        <f>IF(K33/SUM(NoShowRate!$C23:$L23)=0,"",K33/SUM(NoShowRate!$C23:$L23))</f>
        <v/>
      </c>
      <c r="Z23" s="30" t="str">
        <f>IF(L33/SUM(NoShowRate!$C23:$L23)=0,"",L33/SUM(NoShowRate!$C23:$L23))</f>
        <v/>
      </c>
      <c r="AA23" s="30">
        <f t="shared" si="1"/>
        <v>0.17391304347826086</v>
      </c>
    </row>
    <row r="24" spans="2:27" x14ac:dyDescent="0.3">
      <c r="B24" s="7" t="s">
        <v>869</v>
      </c>
      <c r="C24" s="8">
        <v>2</v>
      </c>
      <c r="D24" s="8">
        <v>1</v>
      </c>
      <c r="E24" s="8">
        <v>3</v>
      </c>
      <c r="F24" s="8">
        <v>3</v>
      </c>
      <c r="G24" s="8">
        <v>2</v>
      </c>
      <c r="H24" s="8">
        <v>1</v>
      </c>
      <c r="I24" s="8">
        <v>4</v>
      </c>
      <c r="J24" s="8"/>
      <c r="K24" s="8">
        <v>3</v>
      </c>
      <c r="L24" s="9">
        <v>4</v>
      </c>
      <c r="M24">
        <f t="shared" si="2"/>
        <v>23</v>
      </c>
      <c r="P24" s="29" t="s">
        <v>869</v>
      </c>
      <c r="Q24" s="30">
        <f>IF(C34/SUM(NoShowRate!$C24:$L24)=0,"",C34/SUM(NoShowRate!$C24:$L24))</f>
        <v>4.3478260869565216E-2</v>
      </c>
      <c r="R24" s="30" t="str">
        <f>IF(D34/SUM(NoShowRate!$C24:$L24)=0,"",D34/SUM(NoShowRate!$C24:$L24))</f>
        <v/>
      </c>
      <c r="S24" s="30" t="str">
        <f>IF(E34/SUM(NoShowRate!$C24:$L24)=0,"",E34/SUM(NoShowRate!$C24:$L24))</f>
        <v/>
      </c>
      <c r="T24" s="30" t="str">
        <f>IF(F34/SUM(NoShowRate!$C24:$L24)=0,"",F34/SUM(NoShowRate!$C24:$L24))</f>
        <v/>
      </c>
      <c r="U24" s="30" t="str">
        <f>IF(G34/SUM(NoShowRate!$C24:$L24)=0,"",G34/SUM(NoShowRate!$C24:$L24))</f>
        <v/>
      </c>
      <c r="V24" s="30">
        <f>IF(H34/SUM(NoShowRate!$C24:$L24)=0,"",H34/SUM(NoShowRate!$C24:$L24))</f>
        <v>4.3478260869565216E-2</v>
      </c>
      <c r="W24" s="30">
        <f>IF(I34/SUM(NoShowRate!$C24:$L24)=0,"",I34/SUM(NoShowRate!$C24:$L24))</f>
        <v>4.3478260869565216E-2</v>
      </c>
      <c r="X24" s="30" t="str">
        <f>IF(J34/SUM(NoShowRate!$C24:$L24)=0,"",J34/SUM(NoShowRate!$C24:$L24))</f>
        <v/>
      </c>
      <c r="Y24" s="30">
        <f>IF(K34/SUM(NoShowRate!$C24:$L24)=0,"",K34/SUM(NoShowRate!$C24:$L24))</f>
        <v>4.3478260869565216E-2</v>
      </c>
      <c r="Z24" s="30">
        <f>IF(L34/SUM(NoShowRate!$C24:$L24)=0,"",L34/SUM(NoShowRate!$C24:$L24))</f>
        <v>4.3478260869565216E-2</v>
      </c>
      <c r="AA24" s="30">
        <f t="shared" si="1"/>
        <v>0.21739130434782608</v>
      </c>
    </row>
    <row r="25" spans="2:27" x14ac:dyDescent="0.3">
      <c r="M25">
        <f>SUM(M18:M24)</f>
        <v>200</v>
      </c>
      <c r="P25" s="29" t="s">
        <v>886</v>
      </c>
      <c r="Q25" s="30">
        <f>SUM(Q18:Q24)</f>
        <v>0.14742836481966917</v>
      </c>
      <c r="R25" s="30">
        <f t="shared" ref="R25:Z25" si="3">SUM(R18:R24)</f>
        <v>0.18730065469195903</v>
      </c>
      <c r="S25" s="30">
        <f t="shared" si="3"/>
        <v>0.16302088041218477</v>
      </c>
      <c r="T25" s="30">
        <f t="shared" si="3"/>
        <v>0.16302088041218477</v>
      </c>
      <c r="U25" s="30">
        <f t="shared" si="3"/>
        <v>6.2741312741312741E-2</v>
      </c>
      <c r="V25" s="30">
        <f t="shared" si="3"/>
        <v>0.16302088041218477</v>
      </c>
      <c r="W25" s="30">
        <f t="shared" si="3"/>
        <v>0.19959388437649309</v>
      </c>
      <c r="X25" s="30">
        <f t="shared" si="3"/>
        <v>0.25920700920700923</v>
      </c>
      <c r="Y25" s="30">
        <f t="shared" si="3"/>
        <v>0.15611562350692787</v>
      </c>
      <c r="Z25" s="30">
        <f t="shared" si="3"/>
        <v>0.29852726591857026</v>
      </c>
      <c r="AA25" s="29"/>
    </row>
    <row r="26" spans="2:27" x14ac:dyDescent="0.3">
      <c r="B26" s="24" t="s">
        <v>873</v>
      </c>
      <c r="C26" s="22"/>
      <c r="D26" s="22"/>
      <c r="E26" s="22"/>
      <c r="F26" s="22"/>
      <c r="G26" s="22"/>
      <c r="H26" s="22"/>
      <c r="I26" s="22"/>
      <c r="J26" s="22"/>
      <c r="K26" s="22"/>
      <c r="L26" s="23"/>
    </row>
    <row r="27" spans="2:27" x14ac:dyDescent="0.3">
      <c r="B27" s="13"/>
      <c r="C27" s="14" t="s">
        <v>874</v>
      </c>
      <c r="D27" s="14" t="s">
        <v>875</v>
      </c>
      <c r="E27" s="14" t="s">
        <v>876</v>
      </c>
      <c r="F27" s="14" t="s">
        <v>877</v>
      </c>
      <c r="G27" s="14" t="s">
        <v>878</v>
      </c>
      <c r="H27" s="14" t="s">
        <v>879</v>
      </c>
      <c r="I27" s="14" t="s">
        <v>880</v>
      </c>
      <c r="J27" s="14" t="s">
        <v>881</v>
      </c>
      <c r="K27" s="14" t="s">
        <v>882</v>
      </c>
      <c r="L27" s="15" t="s">
        <v>883</v>
      </c>
      <c r="M27" s="25" t="s">
        <v>884</v>
      </c>
    </row>
    <row r="28" spans="2:27" x14ac:dyDescent="0.3">
      <c r="B28" s="16" t="s">
        <v>863</v>
      </c>
      <c r="C28" s="17"/>
      <c r="D28" s="17"/>
      <c r="E28" s="17"/>
      <c r="F28" s="17">
        <v>1</v>
      </c>
      <c r="G28" s="17"/>
      <c r="H28" s="17">
        <v>1</v>
      </c>
      <c r="I28" s="17">
        <v>2</v>
      </c>
      <c r="J28" s="17">
        <v>3</v>
      </c>
      <c r="K28" s="17">
        <v>1</v>
      </c>
      <c r="L28" s="18">
        <v>3</v>
      </c>
      <c r="M28">
        <f>SUM(C28:L28)</f>
        <v>11</v>
      </c>
      <c r="N28">
        <f>M28/M18</f>
        <v>0.42307692307692307</v>
      </c>
    </row>
    <row r="29" spans="2:27" x14ac:dyDescent="0.3">
      <c r="B29" s="19" t="s">
        <v>864</v>
      </c>
      <c r="C29" s="20">
        <v>2</v>
      </c>
      <c r="D29" s="20"/>
      <c r="E29" s="20">
        <v>1</v>
      </c>
      <c r="F29" s="20"/>
      <c r="G29" s="20"/>
      <c r="H29" s="20"/>
      <c r="I29" s="20"/>
      <c r="J29" s="20"/>
      <c r="K29" s="20">
        <v>1</v>
      </c>
      <c r="L29" s="21">
        <v>2</v>
      </c>
      <c r="M29">
        <f t="shared" ref="M29:M34" si="4">SUM(C29:L29)</f>
        <v>6</v>
      </c>
    </row>
    <row r="30" spans="2:27" x14ac:dyDescent="0.3">
      <c r="B30" s="16" t="s">
        <v>865</v>
      </c>
      <c r="C30" s="17"/>
      <c r="D30" s="17"/>
      <c r="E30" s="17">
        <v>1</v>
      </c>
      <c r="F30" s="17">
        <v>1</v>
      </c>
      <c r="G30" s="17"/>
      <c r="H30" s="17">
        <v>3</v>
      </c>
      <c r="I30" s="17"/>
      <c r="J30" s="17">
        <v>2</v>
      </c>
      <c r="K30" s="17"/>
      <c r="L30" s="18"/>
      <c r="M30">
        <f t="shared" si="4"/>
        <v>7</v>
      </c>
    </row>
    <row r="31" spans="2:27" x14ac:dyDescent="0.3">
      <c r="B31" s="19" t="s">
        <v>866</v>
      </c>
      <c r="C31" s="20">
        <v>1</v>
      </c>
      <c r="D31" s="20">
        <v>4</v>
      </c>
      <c r="E31" s="20">
        <v>2</v>
      </c>
      <c r="F31" s="20">
        <v>2</v>
      </c>
      <c r="G31" s="20">
        <v>1</v>
      </c>
      <c r="H31" s="20"/>
      <c r="I31" s="20"/>
      <c r="J31" s="20">
        <v>2</v>
      </c>
      <c r="K31" s="20"/>
      <c r="L31" s="21">
        <v>1</v>
      </c>
      <c r="M31">
        <f t="shared" si="4"/>
        <v>13</v>
      </c>
      <c r="N31">
        <f>M28/M35</f>
        <v>0.21153846153846154</v>
      </c>
    </row>
    <row r="32" spans="2:27" x14ac:dyDescent="0.3">
      <c r="B32" s="16" t="s">
        <v>867</v>
      </c>
      <c r="C32" s="17"/>
      <c r="D32" s="17">
        <v>1</v>
      </c>
      <c r="E32" s="17"/>
      <c r="F32" s="17"/>
      <c r="G32" s="17">
        <v>1</v>
      </c>
      <c r="H32" s="17"/>
      <c r="I32" s="17">
        <v>1</v>
      </c>
      <c r="J32" s="17">
        <v>1</v>
      </c>
      <c r="K32" s="17">
        <v>1</v>
      </c>
      <c r="L32" s="18">
        <v>1</v>
      </c>
      <c r="M32">
        <f t="shared" si="4"/>
        <v>6</v>
      </c>
    </row>
    <row r="33" spans="2:13" x14ac:dyDescent="0.3">
      <c r="B33" s="19" t="s">
        <v>868</v>
      </c>
      <c r="C33" s="20"/>
      <c r="D33" s="20">
        <v>1</v>
      </c>
      <c r="E33" s="20">
        <v>1</v>
      </c>
      <c r="F33" s="20">
        <v>1</v>
      </c>
      <c r="G33" s="20"/>
      <c r="H33" s="20"/>
      <c r="I33" s="20">
        <v>1</v>
      </c>
      <c r="J33" s="20"/>
      <c r="K33" s="20"/>
      <c r="L33" s="21"/>
      <c r="M33">
        <f t="shared" si="4"/>
        <v>4</v>
      </c>
    </row>
    <row r="34" spans="2:13" x14ac:dyDescent="0.3">
      <c r="B34" s="12" t="s">
        <v>869</v>
      </c>
      <c r="C34" s="10">
        <v>1</v>
      </c>
      <c r="D34" s="10"/>
      <c r="E34" s="10"/>
      <c r="F34" s="10"/>
      <c r="G34" s="10"/>
      <c r="H34" s="10">
        <v>1</v>
      </c>
      <c r="I34" s="10">
        <v>1</v>
      </c>
      <c r="J34" s="10"/>
      <c r="K34" s="10">
        <v>1</v>
      </c>
      <c r="L34" s="11">
        <v>1</v>
      </c>
      <c r="M34">
        <f t="shared" si="4"/>
        <v>5</v>
      </c>
    </row>
    <row r="35" spans="2:13" x14ac:dyDescent="0.3">
      <c r="M35">
        <f>SUM(M28:M34)</f>
        <v>52</v>
      </c>
    </row>
  </sheetData>
  <conditionalFormatting sqref="P4:P11">
    <cfRule type="colorScale" priority="9">
      <colorScale>
        <cfvo type="min"/>
        <cfvo type="percentile" val="50"/>
        <cfvo type="max"/>
        <color rgb="FF63BE7B"/>
        <color rgb="FFFFEB84"/>
        <color rgb="FFF8696B"/>
      </colorScale>
    </cfRule>
  </conditionalFormatting>
  <conditionalFormatting sqref="P17:Z24 AA17 P25">
    <cfRule type="colorScale" priority="13">
      <colorScale>
        <cfvo type="min"/>
        <cfvo type="percentile" val="50"/>
        <cfvo type="max"/>
        <color rgb="FF63BE7B"/>
        <color rgb="FFFFEB84"/>
        <color rgb="FFF8696B"/>
      </colorScale>
    </cfRule>
  </conditionalFormatting>
  <conditionalFormatting sqref="Q4">
    <cfRule type="colorScale" priority="8">
      <colorScale>
        <cfvo type="min"/>
        <cfvo type="percentile" val="50"/>
        <cfvo type="max"/>
        <color rgb="FF63BE7B"/>
        <color rgb="FFFFEB84"/>
        <color rgb="FFF8696B"/>
      </colorScale>
    </cfRule>
  </conditionalFormatting>
  <conditionalFormatting sqref="Q5:Q11">
    <cfRule type="colorScale" priority="6">
      <colorScale>
        <cfvo type="min"/>
        <cfvo type="percentile" val="50"/>
        <cfvo type="max"/>
        <color rgb="FF63BE7B"/>
        <color rgb="FFFFEB84"/>
        <color rgb="FFF8696B"/>
      </colorScale>
    </cfRule>
  </conditionalFormatting>
  <conditionalFormatting sqref="Q18:Z24">
    <cfRule type="colorScale" priority="14">
      <colorScale>
        <cfvo type="min"/>
        <cfvo type="percentile" val="50"/>
        <cfvo type="max"/>
        <color rgb="FFF8696B"/>
        <color rgb="FFFFEB84"/>
        <color rgb="FF63BE7B"/>
      </colorScale>
    </cfRule>
  </conditionalFormatting>
  <conditionalFormatting sqref="Q25:Z25">
    <cfRule type="colorScale" priority="10">
      <colorScale>
        <cfvo type="min"/>
        <cfvo type="percentile" val="50"/>
        <cfvo type="max"/>
        <color rgb="FF63BE7B"/>
        <color rgb="FFFFEB84"/>
        <color rgb="FFF8696B"/>
      </colorScale>
    </cfRule>
  </conditionalFormatting>
  <conditionalFormatting sqref="T4">
    <cfRule type="colorScale" priority="2">
      <colorScale>
        <cfvo type="min"/>
        <cfvo type="percentile" val="50"/>
        <cfvo type="max"/>
        <color rgb="FF63BE7B"/>
        <color rgb="FFFFEB84"/>
        <color rgb="FFF8696B"/>
      </colorScale>
    </cfRule>
  </conditionalFormatting>
  <conditionalFormatting sqref="T4:T13">
    <cfRule type="colorScale" priority="1">
      <colorScale>
        <cfvo type="min"/>
        <cfvo type="percentile" val="50"/>
        <cfvo type="max"/>
        <color rgb="FF63BE7B"/>
        <color rgb="FFFFEB84"/>
        <color rgb="FFF8696B"/>
      </colorScale>
    </cfRule>
  </conditionalFormatting>
  <conditionalFormatting sqref="T5:T13">
    <cfRule type="colorScale" priority="3">
      <colorScale>
        <cfvo type="min"/>
        <cfvo type="percentile" val="50"/>
        <cfvo type="max"/>
        <color rgb="FF63BE7B"/>
        <color rgb="FFFFEB84"/>
        <color rgb="FFF8696B"/>
      </colorScale>
    </cfRule>
  </conditionalFormatting>
  <conditionalFormatting sqref="AA18:AA24">
    <cfRule type="colorScale" priority="11">
      <colorScale>
        <cfvo type="min"/>
        <cfvo type="percentile" val="50"/>
        <cfvo type="max"/>
        <color rgb="FF63BE7B"/>
        <color rgb="FFFFEB84"/>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DA5BD-0711-4173-BB90-8AE32FDBBE50}">
  <dimension ref="A1"/>
  <sheetViews>
    <sheetView topLeftCell="A4" workbookViewId="0">
      <selection activeCell="M27" sqref="M27"/>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CD631-C1C9-4FDC-B7D1-ABBCEDB766EB}">
  <dimension ref="A1:X201"/>
  <sheetViews>
    <sheetView workbookViewId="0">
      <selection activeCell="L13" sqref="L13"/>
    </sheetView>
  </sheetViews>
  <sheetFormatPr defaultRowHeight="14.4" x14ac:dyDescent="0.3"/>
  <cols>
    <col min="1" max="1" width="16.6640625" customWidth="1"/>
    <col min="2" max="2" width="11.6640625" customWidth="1"/>
    <col min="3" max="3" width="11.109375" customWidth="1"/>
    <col min="4" max="5" width="18.88671875" customWidth="1"/>
    <col min="6" max="6" width="19" style="2" customWidth="1"/>
    <col min="7" max="7" width="16.77734375" customWidth="1"/>
    <col min="8" max="8" width="10.109375" bestFit="1" customWidth="1"/>
    <col min="9" max="9" width="10.109375" customWidth="1"/>
    <col min="10" max="10" width="15.5546875" bestFit="1" customWidth="1"/>
    <col min="11" max="13" width="15.5546875" customWidth="1"/>
    <col min="14" max="14" width="19.77734375" customWidth="1"/>
    <col min="15" max="15" width="14.33203125" customWidth="1"/>
    <col min="16" max="16" width="16.77734375" customWidth="1"/>
    <col min="17" max="17" width="14.44140625" customWidth="1"/>
    <col min="18" max="18" width="16.44140625" customWidth="1"/>
    <col min="19" max="19" width="20.109375" bestFit="1" customWidth="1"/>
    <col min="21" max="21" width="16.44140625" customWidth="1"/>
    <col min="22" max="22" width="11.6640625" bestFit="1" customWidth="1"/>
    <col min="23" max="23" width="18.21875" customWidth="1"/>
    <col min="24" max="24" width="16.77734375" customWidth="1"/>
  </cols>
  <sheetData>
    <row r="1" spans="1:24" x14ac:dyDescent="0.3">
      <c r="A1" t="s">
        <v>0</v>
      </c>
      <c r="B1" t="s">
        <v>1</v>
      </c>
      <c r="C1" t="s">
        <v>2</v>
      </c>
      <c r="D1" s="3" t="s">
        <v>3</v>
      </c>
      <c r="E1" s="3" t="s">
        <v>862</v>
      </c>
      <c r="F1" s="2" t="s">
        <v>4</v>
      </c>
      <c r="G1" t="s">
        <v>5</v>
      </c>
      <c r="H1" t="s">
        <v>6</v>
      </c>
      <c r="I1" t="s">
        <v>872</v>
      </c>
      <c r="J1" t="s">
        <v>852</v>
      </c>
      <c r="K1" t="s">
        <v>836</v>
      </c>
      <c r="L1" s="3" t="s">
        <v>835</v>
      </c>
      <c r="M1" s="3" t="s">
        <v>855</v>
      </c>
      <c r="N1" t="s">
        <v>831</v>
      </c>
      <c r="O1" t="s">
        <v>853</v>
      </c>
      <c r="P1" t="s">
        <v>715</v>
      </c>
      <c r="Q1" t="s">
        <v>854</v>
      </c>
      <c r="R1" t="s">
        <v>848</v>
      </c>
      <c r="S1" t="s">
        <v>847</v>
      </c>
      <c r="T1" s="1" t="s">
        <v>850</v>
      </c>
      <c r="U1" s="3" t="s">
        <v>845</v>
      </c>
      <c r="V1" s="3" t="s">
        <v>683</v>
      </c>
      <c r="W1" t="s">
        <v>681</v>
      </c>
      <c r="X1" t="s">
        <v>680</v>
      </c>
    </row>
    <row r="2" spans="1:24" x14ac:dyDescent="0.3">
      <c r="A2" t="s">
        <v>7</v>
      </c>
      <c r="B2" t="s">
        <v>8</v>
      </c>
      <c r="C2" t="s">
        <v>9</v>
      </c>
      <c r="D2" s="3">
        <v>45147</v>
      </c>
      <c r="E2" t="str">
        <f>TEXT(Table1[[#This Row],[appointment_date]],"ddd")</f>
        <v>Wed</v>
      </c>
      <c r="F2" s="2">
        <v>0.63541666666666663</v>
      </c>
      <c r="G2" t="s">
        <v>10</v>
      </c>
      <c r="H2" t="s">
        <v>11</v>
      </c>
      <c r="I2">
        <f t="shared" ref="I2:I33" si="0">IF(H2="No-show",1,0)</f>
        <v>0</v>
      </c>
      <c r="J2" t="str">
        <f>_xlfn.XLOOKUP(B2,patients!$A$1:$A$51,patients!$L$1:$L$51,,0)</f>
        <v>Alex Smith</v>
      </c>
      <c r="K2" t="str">
        <f>INDEX(patients!$A$1:$L$51,MATCH($B2,patients!$A$1:$A$51,0),MATCH(appointments!K$1,patients!$A$1:$L$1,0))</f>
        <v>F</v>
      </c>
      <c r="L2" s="3">
        <f>INDEX(patients!$A$1:$L$51,MATCH($B2,patients!$A$1:$A$51,0),MATCH(appointments!L$1,patients!$A$1:$L$1,0))</f>
        <v>18289</v>
      </c>
      <c r="M2" s="4">
        <f ca="1">YEAR(NOW())-YEAR(L2)</f>
        <v>75</v>
      </c>
      <c r="N2" t="str">
        <f>INDEX(patients!$A$1:$L$51,MATCH($B2,patients!$A$1:$A$51,0),MATCH(appointments!N$1,patients!$A$1:$L$1,0))</f>
        <v>WellnessCorp</v>
      </c>
      <c r="O2" t="str">
        <f>_xlfn.XLOOKUP(C2,doctors!$A$1:$A$11,doctors!$I$1:$I$11,,0)</f>
        <v>Sarah Smith</v>
      </c>
      <c r="P2" t="str">
        <f>_xlfn.XLOOKUP(C2,doctors!$A$1:$A$11,doctors!$G$1:$G$11,,0)</f>
        <v>Central Hospital</v>
      </c>
      <c r="Q2" t="str">
        <f>_xlfn.XLOOKUP(A2,treatments!$B$1:$B$201,treatments!$A$1:$A$201,,0)</f>
        <v>T001</v>
      </c>
      <c r="R2" t="str">
        <f>INDEX(treatments!$A$1:$F$201,MATCH(appointments!$A2,treatments!$B$1:$B$201,0),MATCH(appointments!R$1,treatments!$A$1:$F$1,0))</f>
        <v>Chemotherapy</v>
      </c>
      <c r="S2" t="str">
        <f>INDEX(treatments!$A$1:$F$201,MATCH(appointments!$A2,treatments!$B$1:$B$201,0),MATCH(appointments!S$1,treatments!$A$1:$F$1,0))</f>
        <v>Basic screening</v>
      </c>
      <c r="T2" s="1">
        <f>INDEX(treatments!$A$1:$F$201,MATCH(appointments!$A2,treatments!$B$1:$B$201,0),MATCH(appointments!T$1,treatments!$A$1:$F$1,0))</f>
        <v>3941.97</v>
      </c>
      <c r="U2" s="3">
        <f>INDEX(treatments!$A$1:$F$201,MATCH(appointments!$A2,treatments!$B$1:$B$201,0),MATCH(appointments!U$1,treatments!$A$1:$F$1,0))</f>
        <v>45147</v>
      </c>
      <c r="V2" s="3" t="str">
        <f>P26</f>
        <v>Westside Clinic</v>
      </c>
      <c r="W2" t="str">
        <f>INDEX(billing!$A$1:$G$201,MATCH(appointments!$B2,billing!$B$1:$B$201,0),MATCH(appointments!W$1,billing!$A$1:$G$1,0))</f>
        <v>Insurance</v>
      </c>
      <c r="X2" t="str">
        <f>INDEX(billing!$A$1:$G$201,MATCH(appointments!$B2,billing!$B$1:$B$201,0),MATCH(appointments!X$1,billing!$A$1:$G$1,0))</f>
        <v>Pending</v>
      </c>
    </row>
    <row r="3" spans="1:24" x14ac:dyDescent="0.3">
      <c r="A3" t="s">
        <v>12</v>
      </c>
      <c r="B3" t="s">
        <v>13</v>
      </c>
      <c r="C3" t="s">
        <v>14</v>
      </c>
      <c r="D3" s="3">
        <v>45086</v>
      </c>
      <c r="E3" t="str">
        <f>TEXT(Table1[[#This Row],[appointment_date]],"ddd")</f>
        <v>Fri</v>
      </c>
      <c r="F3" s="2">
        <v>0.60416666666666663</v>
      </c>
      <c r="G3" t="s">
        <v>10</v>
      </c>
      <c r="H3" t="s">
        <v>15</v>
      </c>
      <c r="I3">
        <f t="shared" si="0"/>
        <v>1</v>
      </c>
      <c r="J3" t="str">
        <f>_xlfn.XLOOKUP(B3,patients!$A$1:$A$51,patients!$L$1:$L$51,,0)</f>
        <v>Alex Moore</v>
      </c>
      <c r="K3" t="str">
        <f>INDEX(patients!$A$1:$L$51,MATCH($B3,patients!$A$1:$A$51,0),MATCH(appointments!K$1,patients!$A$1:$L$1,0))</f>
        <v>M</v>
      </c>
      <c r="L3" s="3">
        <f>INDEX(patients!$A$1:$L$51,MATCH($B3,patients!$A$1:$A$51,0),MATCH(appointments!L$1,patients!$A$1:$L$1,0))</f>
        <v>29594</v>
      </c>
      <c r="M3" s="4">
        <f t="shared" ref="M3:M66" ca="1" si="1">YEAR(NOW())-YEAR(L3)</f>
        <v>44</v>
      </c>
      <c r="N3" t="str">
        <f>INDEX(patients!$A$1:$L$51,MATCH($B3,patients!$A$1:$A$51,0),MATCH(appointments!N$1,patients!$A$1:$L$1,0))</f>
        <v>MedCare Plus</v>
      </c>
      <c r="O3" t="str">
        <f>_xlfn.XLOOKUP(C3,doctors!$A$1:$A$11,doctors!$I$1:$I$11,,0)</f>
        <v>David Jones</v>
      </c>
      <c r="P3" t="str">
        <f>_xlfn.XLOOKUP(C3,doctors!$A$1:$A$11,doctors!$G$1:$G$11,,0)</f>
        <v>Central Hospital</v>
      </c>
      <c r="Q3" t="str">
        <f>_xlfn.XLOOKUP(A3,treatments!$B$1:$B$201,treatments!$A$1:$A$201,,0)</f>
        <v>T002</v>
      </c>
      <c r="R3" t="str">
        <f>INDEX(treatments!$A$1:$F$201,MATCH(appointments!$A3,treatments!$B$1:$B$201,0),MATCH(appointments!R$1,treatments!$A$1:$F$1,0))</f>
        <v>MRI</v>
      </c>
      <c r="S3" t="str">
        <f>INDEX(treatments!$A$1:$F$201,MATCH(appointments!$A3,treatments!$B$1:$B$201,0),MATCH(appointments!S$1,treatments!$A$1:$F$1,0))</f>
        <v>Advanced protocol</v>
      </c>
      <c r="T3" s="1">
        <f>INDEX(treatments!$A$1:$F$201,MATCH(appointments!$A3,treatments!$B$1:$B$201,0),MATCH(appointments!T$1,treatments!$A$1:$F$1,0))</f>
        <v>4158.4399999999996</v>
      </c>
      <c r="U3" s="3">
        <f>INDEX(treatments!$A$1:$F$201,MATCH(appointments!$A3,treatments!$B$1:$B$201,0),MATCH(appointments!U$1,treatments!$A$1:$F$1,0))</f>
        <v>45086</v>
      </c>
      <c r="V3" s="3">
        <f>INDEX(billing!$A$1:$G$201,MATCH(appointments!$B3,billing!$B$1:$B$201,0),MATCH(appointments!V$1,billing!$A$1:$G$1,0))</f>
        <v>45086</v>
      </c>
      <c r="W3" t="str">
        <f>INDEX(billing!$A$1:$G$201,MATCH(appointments!$B3,billing!$B$1:$B$201,0),MATCH(appointments!W$1,billing!$A$1:$G$1,0))</f>
        <v>Insurance</v>
      </c>
      <c r="X3" t="str">
        <f>INDEX(billing!$A$1:$G$201,MATCH(appointments!$B3,billing!$B$1:$B$201,0),MATCH(appointments!X$1,billing!$A$1:$G$1,0))</f>
        <v>Paid</v>
      </c>
    </row>
    <row r="4" spans="1:24" x14ac:dyDescent="0.3">
      <c r="A4" t="s">
        <v>16</v>
      </c>
      <c r="B4" t="s">
        <v>17</v>
      </c>
      <c r="C4" t="s">
        <v>14</v>
      </c>
      <c r="D4" s="3">
        <v>45105</v>
      </c>
      <c r="E4" t="str">
        <f>TEXT(Table1[[#This Row],[appointment_date]],"ddd")</f>
        <v>Wed</v>
      </c>
      <c r="F4" s="2">
        <v>0.33333333333333331</v>
      </c>
      <c r="G4" t="s">
        <v>18</v>
      </c>
      <c r="H4" t="s">
        <v>19</v>
      </c>
      <c r="I4">
        <f t="shared" si="0"/>
        <v>0</v>
      </c>
      <c r="J4" t="str">
        <f>_xlfn.XLOOKUP(B4,patients!$A$1:$A$51,patients!$L$1:$L$51,,0)</f>
        <v>Emily Miller</v>
      </c>
      <c r="K4" t="str">
        <f>INDEX(patients!$A$1:$L$51,MATCH($B4,patients!$A$1:$A$51,0),MATCH(appointments!K$1,patients!$A$1:$L$1,0))</f>
        <v>M</v>
      </c>
      <c r="L4" s="3">
        <f>INDEX(patients!$A$1:$L$51,MATCH($B4,patients!$A$1:$A$51,0),MATCH(appointments!L$1,patients!$A$1:$L$1,0))</f>
        <v>30399</v>
      </c>
      <c r="M4" s="4">
        <f t="shared" ca="1" si="1"/>
        <v>42</v>
      </c>
      <c r="N4" t="str">
        <f>INDEX(patients!$A$1:$L$51,MATCH($B4,patients!$A$1:$A$51,0),MATCH(appointments!N$1,patients!$A$1:$L$1,0))</f>
        <v>PulseSecure</v>
      </c>
      <c r="O4" t="str">
        <f>_xlfn.XLOOKUP(C4,doctors!$A$1:$A$11,doctors!$I$1:$I$11,,0)</f>
        <v>David Jones</v>
      </c>
      <c r="P4" t="str">
        <f>_xlfn.XLOOKUP(C4,doctors!$A$1:$A$11,doctors!$G$1:$G$11,,0)</f>
        <v>Central Hospital</v>
      </c>
      <c r="Q4" t="str">
        <f>_xlfn.XLOOKUP(A4,treatments!$B$1:$B$201,treatments!$A$1:$A$201,,0)</f>
        <v>T003</v>
      </c>
      <c r="R4" t="str">
        <f>INDEX(treatments!$A$1:$F$201,MATCH(appointments!$A4,treatments!$B$1:$B$201,0),MATCH(appointments!R$1,treatments!$A$1:$F$1,0))</f>
        <v>MRI</v>
      </c>
      <c r="S4" t="str">
        <f>INDEX(treatments!$A$1:$F$201,MATCH(appointments!$A4,treatments!$B$1:$B$201,0),MATCH(appointments!S$1,treatments!$A$1:$F$1,0))</f>
        <v>Standard procedure</v>
      </c>
      <c r="T4" s="1">
        <f>INDEX(treatments!$A$1:$F$201,MATCH(appointments!$A4,treatments!$B$1:$B$201,0),MATCH(appointments!T$1,treatments!$A$1:$F$1,0))</f>
        <v>3731.55</v>
      </c>
      <c r="U4" s="3">
        <f>INDEX(treatments!$A$1:$F$201,MATCH(appointments!$A4,treatments!$B$1:$B$201,0),MATCH(appointments!U$1,treatments!$A$1:$F$1,0))</f>
        <v>45105</v>
      </c>
      <c r="V4" s="3">
        <f>INDEX(billing!$A$1:$G$201,MATCH(appointments!$B4,billing!$B$1:$B$201,0),MATCH(appointments!V$1,billing!$A$1:$G$1,0))</f>
        <v>45105</v>
      </c>
      <c r="W4" t="str">
        <f>INDEX(billing!$A$1:$G$201,MATCH(appointments!$B4,billing!$B$1:$B$201,0),MATCH(appointments!W$1,billing!$A$1:$G$1,0))</f>
        <v>Insurance</v>
      </c>
      <c r="X4" t="str">
        <f>INDEX(billing!$A$1:$G$201,MATCH(appointments!$B4,billing!$B$1:$B$201,0),MATCH(appointments!X$1,billing!$A$1:$G$1,0))</f>
        <v>Paid</v>
      </c>
    </row>
    <row r="5" spans="1:24" x14ac:dyDescent="0.3">
      <c r="A5" t="s">
        <v>20</v>
      </c>
      <c r="B5" t="s">
        <v>21</v>
      </c>
      <c r="C5" t="s">
        <v>22</v>
      </c>
      <c r="D5" s="3">
        <v>45170</v>
      </c>
      <c r="E5" t="str">
        <f>TEXT(Table1[[#This Row],[appointment_date]],"ddd")</f>
        <v>Fri</v>
      </c>
      <c r="F5" s="2">
        <v>0.38541666666666669</v>
      </c>
      <c r="G5" t="s">
        <v>18</v>
      </c>
      <c r="H5" t="s">
        <v>19</v>
      </c>
      <c r="I5">
        <f t="shared" si="0"/>
        <v>0</v>
      </c>
      <c r="J5" t="str">
        <f>_xlfn.XLOOKUP(B5,patients!$A$1:$A$51,patients!$L$1:$L$51,,0)</f>
        <v>Robert Wilson</v>
      </c>
      <c r="K5" t="str">
        <f>INDEX(patients!$A$1:$L$51,MATCH($B5,patients!$A$1:$A$51,0),MATCH(appointments!K$1,patients!$A$1:$L$1,0))</f>
        <v>M</v>
      </c>
      <c r="L5" s="3">
        <f>INDEX(patients!$A$1:$L$51,MATCH($B5,patients!$A$1:$A$51,0),MATCH(appointments!L$1,patients!$A$1:$L$1,0))</f>
        <v>24333</v>
      </c>
      <c r="M5" s="4">
        <f t="shared" ca="1" si="1"/>
        <v>59</v>
      </c>
      <c r="N5" t="str">
        <f>INDEX(patients!$A$1:$L$51,MATCH($B5,patients!$A$1:$A$51,0),MATCH(appointments!N$1,patients!$A$1:$L$1,0))</f>
        <v>HealthIndia</v>
      </c>
      <c r="O5" t="str">
        <f>_xlfn.XLOOKUP(C5,doctors!$A$1:$A$11,doctors!$I$1:$I$11,,0)</f>
        <v>Alex Davis</v>
      </c>
      <c r="P5" t="str">
        <f>_xlfn.XLOOKUP(C5,doctors!$A$1:$A$11,doctors!$G$1:$G$11,,0)</f>
        <v>Central Hospital</v>
      </c>
      <c r="Q5" t="str">
        <f>_xlfn.XLOOKUP(A5,treatments!$B$1:$B$201,treatments!$A$1:$A$201,,0)</f>
        <v>T004</v>
      </c>
      <c r="R5" t="str">
        <f>INDEX(treatments!$A$1:$F$201,MATCH(appointments!$A5,treatments!$B$1:$B$201,0),MATCH(appointments!R$1,treatments!$A$1:$F$1,0))</f>
        <v>MRI</v>
      </c>
      <c r="S5" t="str">
        <f>INDEX(treatments!$A$1:$F$201,MATCH(appointments!$A5,treatments!$B$1:$B$201,0),MATCH(appointments!S$1,treatments!$A$1:$F$1,0))</f>
        <v>Basic screening</v>
      </c>
      <c r="T5" s="1">
        <f>INDEX(treatments!$A$1:$F$201,MATCH(appointments!$A5,treatments!$B$1:$B$201,0),MATCH(appointments!T$1,treatments!$A$1:$F$1,0))</f>
        <v>4799.8599999999997</v>
      </c>
      <c r="U5" s="3">
        <f>INDEX(treatments!$A$1:$F$201,MATCH(appointments!$A5,treatments!$B$1:$B$201,0),MATCH(appointments!U$1,treatments!$A$1:$F$1,0))</f>
        <v>45170</v>
      </c>
      <c r="V5" s="3">
        <f>INDEX(billing!$A$1:$G$201,MATCH(appointments!$B5,billing!$B$1:$B$201,0),MATCH(appointments!V$1,billing!$A$1:$G$1,0))</f>
        <v>45170</v>
      </c>
      <c r="W5" t="str">
        <f>INDEX(billing!$A$1:$G$201,MATCH(appointments!$B5,billing!$B$1:$B$201,0),MATCH(appointments!W$1,billing!$A$1:$G$1,0))</f>
        <v>Insurance</v>
      </c>
      <c r="X5" t="str">
        <f>INDEX(billing!$A$1:$G$201,MATCH(appointments!$B5,billing!$B$1:$B$201,0),MATCH(appointments!X$1,billing!$A$1:$G$1,0))</f>
        <v>Failed</v>
      </c>
    </row>
    <row r="6" spans="1:24" x14ac:dyDescent="0.3">
      <c r="A6" t="s">
        <v>23</v>
      </c>
      <c r="B6" t="s">
        <v>24</v>
      </c>
      <c r="C6" t="s">
        <v>25</v>
      </c>
      <c r="D6" s="3">
        <v>45113</v>
      </c>
      <c r="E6" t="str">
        <f>TEXT(Table1[[#This Row],[appointment_date]],"ddd")</f>
        <v>Thu</v>
      </c>
      <c r="F6" s="2">
        <v>0.53125</v>
      </c>
      <c r="G6" t="s">
        <v>26</v>
      </c>
      <c r="H6" t="s">
        <v>15</v>
      </c>
      <c r="I6">
        <f t="shared" si="0"/>
        <v>1</v>
      </c>
      <c r="J6" t="str">
        <f>_xlfn.XLOOKUP(B6,patients!$A$1:$A$51,patients!$L$1:$L$51,,0)</f>
        <v>Emily Williams</v>
      </c>
      <c r="K6" t="str">
        <f>INDEX(patients!$A$1:$L$51,MATCH($B6,patients!$A$1:$A$51,0),MATCH(appointments!K$1,patients!$A$1:$L$1,0))</f>
        <v>M</v>
      </c>
      <c r="L6" s="3">
        <f>INDEX(patients!$A$1:$L$51,MATCH($B6,patients!$A$1:$A$51,0),MATCH(appointments!L$1,patients!$A$1:$L$1,0))</f>
        <v>26449</v>
      </c>
      <c r="M6" s="4">
        <f t="shared" ca="1" si="1"/>
        <v>53</v>
      </c>
      <c r="N6" t="str">
        <f>INDEX(patients!$A$1:$L$51,MATCH($B6,patients!$A$1:$A$51,0),MATCH(appointments!N$1,patients!$A$1:$L$1,0))</f>
        <v>PulseSecure</v>
      </c>
      <c r="O6" t="str">
        <f>_xlfn.XLOOKUP(C6,doctors!$A$1:$A$11,doctors!$I$1:$I$11,,0)</f>
        <v>Jane Smith</v>
      </c>
      <c r="P6" t="str">
        <f>_xlfn.XLOOKUP(C6,doctors!$A$1:$A$11,doctors!$G$1:$G$11,,0)</f>
        <v>Eastside Clinic</v>
      </c>
      <c r="Q6" t="str">
        <f>_xlfn.XLOOKUP(A6,treatments!$B$1:$B$201,treatments!$A$1:$A$201,,0)</f>
        <v>T005</v>
      </c>
      <c r="R6" t="str">
        <f>INDEX(treatments!$A$1:$F$201,MATCH(appointments!$A6,treatments!$B$1:$B$201,0),MATCH(appointments!R$1,treatments!$A$1:$F$1,0))</f>
        <v>ECG</v>
      </c>
      <c r="S6" t="str">
        <f>INDEX(treatments!$A$1:$F$201,MATCH(appointments!$A6,treatments!$B$1:$B$201,0),MATCH(appointments!S$1,treatments!$A$1:$F$1,0))</f>
        <v>Standard procedure</v>
      </c>
      <c r="T6" s="1">
        <f>INDEX(treatments!$A$1:$F$201,MATCH(appointments!$A6,treatments!$B$1:$B$201,0),MATCH(appointments!T$1,treatments!$A$1:$F$1,0))</f>
        <v>582.04999999999995</v>
      </c>
      <c r="U6" s="3">
        <f>INDEX(treatments!$A$1:$F$201,MATCH(appointments!$A6,treatments!$B$1:$B$201,0),MATCH(appointments!U$1,treatments!$A$1:$F$1,0))</f>
        <v>45113</v>
      </c>
      <c r="V6" s="3">
        <f>INDEX(billing!$A$1:$G$201,MATCH(appointments!$B6,billing!$B$1:$B$201,0),MATCH(appointments!V$1,billing!$A$1:$G$1,0))</f>
        <v>45113</v>
      </c>
      <c r="W6" t="str">
        <f>INDEX(billing!$A$1:$G$201,MATCH(appointments!$B6,billing!$B$1:$B$201,0),MATCH(appointments!W$1,billing!$A$1:$G$1,0))</f>
        <v>Credit Card</v>
      </c>
      <c r="X6" t="str">
        <f>INDEX(billing!$A$1:$G$201,MATCH(appointments!$B6,billing!$B$1:$B$201,0),MATCH(appointments!X$1,billing!$A$1:$G$1,0))</f>
        <v>Pending</v>
      </c>
    </row>
    <row r="7" spans="1:24" x14ac:dyDescent="0.3">
      <c r="A7" t="s">
        <v>27</v>
      </c>
      <c r="B7" t="s">
        <v>28</v>
      </c>
      <c r="C7" t="s">
        <v>22</v>
      </c>
      <c r="D7" s="3">
        <v>45096</v>
      </c>
      <c r="E7" t="str">
        <f>TEXT(Table1[[#This Row],[appointment_date]],"ddd")</f>
        <v>Mon</v>
      </c>
      <c r="F7" s="2">
        <v>0.67708333333333337</v>
      </c>
      <c r="G7" t="s">
        <v>29</v>
      </c>
      <c r="H7" t="s">
        <v>11</v>
      </c>
      <c r="I7">
        <f t="shared" si="0"/>
        <v>0</v>
      </c>
      <c r="J7" t="str">
        <f>_xlfn.XLOOKUP(B7,patients!$A$1:$A$51,patients!$L$1:$L$51,,0)</f>
        <v>Linda Miller</v>
      </c>
      <c r="K7" t="str">
        <f>INDEX(patients!$A$1:$L$51,MATCH($B7,patients!$A$1:$A$51,0),MATCH(appointments!K$1,patients!$A$1:$L$1,0))</f>
        <v>F</v>
      </c>
      <c r="L7" s="3">
        <f>INDEX(patients!$A$1:$L$51,MATCH($B7,patients!$A$1:$A$51,0),MATCH(appointments!L$1,patients!$A$1:$L$1,0))</f>
        <v>24222</v>
      </c>
      <c r="M7" s="4">
        <f t="shared" ca="1" si="1"/>
        <v>59</v>
      </c>
      <c r="N7" t="str">
        <f>INDEX(patients!$A$1:$L$51,MATCH($B7,patients!$A$1:$A$51,0),MATCH(appointments!N$1,patients!$A$1:$L$1,0))</f>
        <v>MedCare Plus</v>
      </c>
      <c r="O7" t="str">
        <f>_xlfn.XLOOKUP(C7,doctors!$A$1:$A$11,doctors!$I$1:$I$11,,0)</f>
        <v>Alex Davis</v>
      </c>
      <c r="P7" t="str">
        <f>_xlfn.XLOOKUP(C7,doctors!$A$1:$A$11,doctors!$G$1:$G$11,,0)</f>
        <v>Central Hospital</v>
      </c>
      <c r="Q7" t="str">
        <f>_xlfn.XLOOKUP(A7,treatments!$B$1:$B$201,treatments!$A$1:$A$201,,0)</f>
        <v>T006</v>
      </c>
      <c r="R7" t="str">
        <f>INDEX(treatments!$A$1:$F$201,MATCH(appointments!$A7,treatments!$B$1:$B$201,0),MATCH(appointments!R$1,treatments!$A$1:$F$1,0))</f>
        <v>Chemotherapy</v>
      </c>
      <c r="S7" t="str">
        <f>INDEX(treatments!$A$1:$F$201,MATCH(appointments!$A7,treatments!$B$1:$B$201,0),MATCH(appointments!S$1,treatments!$A$1:$F$1,0))</f>
        <v>Standard procedure</v>
      </c>
      <c r="T7" s="1">
        <f>INDEX(treatments!$A$1:$F$201,MATCH(appointments!$A7,treatments!$B$1:$B$201,0),MATCH(appointments!T$1,treatments!$A$1:$F$1,0))</f>
        <v>1381</v>
      </c>
      <c r="U7" s="3">
        <f>INDEX(treatments!$A$1:$F$201,MATCH(appointments!$A7,treatments!$B$1:$B$201,0),MATCH(appointments!U$1,treatments!$A$1:$F$1,0))</f>
        <v>45096</v>
      </c>
      <c r="V7" s="3">
        <f>INDEX(billing!$A$1:$G$201,MATCH(appointments!$B7,billing!$B$1:$B$201,0),MATCH(appointments!V$1,billing!$A$1:$G$1,0))</f>
        <v>45096</v>
      </c>
      <c r="W7" t="str">
        <f>INDEX(billing!$A$1:$G$201,MATCH(appointments!$B7,billing!$B$1:$B$201,0),MATCH(appointments!W$1,billing!$A$1:$G$1,0))</f>
        <v>Insurance</v>
      </c>
      <c r="X7" t="str">
        <f>INDEX(billing!$A$1:$G$201,MATCH(appointments!$B7,billing!$B$1:$B$201,0),MATCH(appointments!X$1,billing!$A$1:$G$1,0))</f>
        <v>Pending</v>
      </c>
    </row>
    <row r="8" spans="1:24" x14ac:dyDescent="0.3">
      <c r="A8" t="s">
        <v>30</v>
      </c>
      <c r="B8" t="s">
        <v>31</v>
      </c>
      <c r="C8" t="s">
        <v>32</v>
      </c>
      <c r="D8" s="3">
        <v>45025</v>
      </c>
      <c r="E8" t="str">
        <f>TEXT(Table1[[#This Row],[appointment_date]],"ddd")</f>
        <v>Sun</v>
      </c>
      <c r="F8" s="2">
        <v>0.4375</v>
      </c>
      <c r="G8" t="s">
        <v>18</v>
      </c>
      <c r="H8" t="s">
        <v>11</v>
      </c>
      <c r="I8">
        <f t="shared" si="0"/>
        <v>0</v>
      </c>
      <c r="J8" t="str">
        <f>_xlfn.XLOOKUP(B8,patients!$A$1:$A$51,patients!$L$1:$L$51,,0)</f>
        <v>David Williams</v>
      </c>
      <c r="K8" t="str">
        <f>INDEX(patients!$A$1:$L$51,MATCH($B8,patients!$A$1:$A$51,0),MATCH(appointments!K$1,patients!$A$1:$L$1,0))</f>
        <v>F</v>
      </c>
      <c r="L8" s="3">
        <f>INDEX(patients!$A$1:$L$51,MATCH($B8,patients!$A$1:$A$51,0),MATCH(appointments!L$1,patients!$A$1:$L$1,0))</f>
        <v>20244</v>
      </c>
      <c r="M8" s="4">
        <f t="shared" ca="1" si="1"/>
        <v>70</v>
      </c>
      <c r="N8" t="str">
        <f>INDEX(patients!$A$1:$L$51,MATCH($B8,patients!$A$1:$A$51,0),MATCH(appointments!N$1,patients!$A$1:$L$1,0))</f>
        <v>WellnessCorp</v>
      </c>
      <c r="O8" t="str">
        <f>_xlfn.XLOOKUP(C8,doctors!$A$1:$A$11,doctors!$I$1:$I$11,,0)</f>
        <v>Robert Davis</v>
      </c>
      <c r="P8" t="str">
        <f>_xlfn.XLOOKUP(C8,doctors!$A$1:$A$11,doctors!$G$1:$G$11,,0)</f>
        <v>Westside Clinic</v>
      </c>
      <c r="Q8" t="str">
        <f>_xlfn.XLOOKUP(A8,treatments!$B$1:$B$201,treatments!$A$1:$A$201,,0)</f>
        <v>T007</v>
      </c>
      <c r="R8" t="str">
        <f>INDEX(treatments!$A$1:$F$201,MATCH(appointments!$A8,treatments!$B$1:$B$201,0),MATCH(appointments!R$1,treatments!$A$1:$F$1,0))</f>
        <v>Chemotherapy</v>
      </c>
      <c r="S8" t="str">
        <f>INDEX(treatments!$A$1:$F$201,MATCH(appointments!$A8,treatments!$B$1:$B$201,0),MATCH(appointments!S$1,treatments!$A$1:$F$1,0))</f>
        <v>Advanced protocol</v>
      </c>
      <c r="T8" s="1">
        <f>INDEX(treatments!$A$1:$F$201,MATCH(appointments!$A8,treatments!$B$1:$B$201,0),MATCH(appointments!T$1,treatments!$A$1:$F$1,0))</f>
        <v>534.03</v>
      </c>
      <c r="U8" s="3">
        <f>INDEX(treatments!$A$1:$F$201,MATCH(appointments!$A8,treatments!$B$1:$B$201,0),MATCH(appointments!U$1,treatments!$A$1:$F$1,0))</f>
        <v>45025</v>
      </c>
      <c r="V8" s="3">
        <f>INDEX(billing!$A$1:$G$201,MATCH(appointments!$B8,billing!$B$1:$B$201,0),MATCH(appointments!V$1,billing!$A$1:$G$1,0))</f>
        <v>45025</v>
      </c>
      <c r="W8" t="str">
        <f>INDEX(billing!$A$1:$G$201,MATCH(appointments!$B8,billing!$B$1:$B$201,0),MATCH(appointments!W$1,billing!$A$1:$G$1,0))</f>
        <v>Cash</v>
      </c>
      <c r="X8" t="str">
        <f>INDEX(billing!$A$1:$G$201,MATCH(appointments!$B8,billing!$B$1:$B$201,0),MATCH(appointments!X$1,billing!$A$1:$G$1,0))</f>
        <v>Failed</v>
      </c>
    </row>
    <row r="9" spans="1:24" x14ac:dyDescent="0.3">
      <c r="A9" t="s">
        <v>33</v>
      </c>
      <c r="B9" t="s">
        <v>34</v>
      </c>
      <c r="C9" t="s">
        <v>35</v>
      </c>
      <c r="D9" s="3">
        <v>45070</v>
      </c>
      <c r="E9" t="str">
        <f>TEXT(Table1[[#This Row],[appointment_date]],"ddd")</f>
        <v>Wed</v>
      </c>
      <c r="F9" s="2">
        <v>0.36458333333333331</v>
      </c>
      <c r="G9" t="s">
        <v>18</v>
      </c>
      <c r="H9" t="s">
        <v>19</v>
      </c>
      <c r="I9">
        <f t="shared" si="0"/>
        <v>0</v>
      </c>
      <c r="J9" t="str">
        <f>_xlfn.XLOOKUP(B9,patients!$A$1:$A$51,patients!$L$1:$L$51,,0)</f>
        <v>Michael Taylor</v>
      </c>
      <c r="K9" t="str">
        <f>INDEX(patients!$A$1:$L$51,MATCH($B9,patients!$A$1:$A$51,0),MATCH(appointments!K$1,patients!$A$1:$L$1,0))</f>
        <v>M</v>
      </c>
      <c r="L9" s="3">
        <f>INDEX(patients!$A$1:$L$51,MATCH($B9,patients!$A$1:$A$51,0),MATCH(appointments!L$1,patients!$A$1:$L$1,0))</f>
        <v>36729</v>
      </c>
      <c r="M9" s="4">
        <f t="shared" ca="1" si="1"/>
        <v>25</v>
      </c>
      <c r="N9" t="str">
        <f>INDEX(patients!$A$1:$L$51,MATCH($B9,patients!$A$1:$A$51,0),MATCH(appointments!N$1,patients!$A$1:$L$1,0))</f>
        <v>PulseSecure</v>
      </c>
      <c r="O9" t="str">
        <f>_xlfn.XLOOKUP(C9,doctors!$A$1:$A$11,doctors!$I$1:$I$11,,0)</f>
        <v>Linda Wilson</v>
      </c>
      <c r="P9" t="str">
        <f>_xlfn.XLOOKUP(C9,doctors!$A$1:$A$11,doctors!$G$1:$G$11,,0)</f>
        <v>Eastside Clinic</v>
      </c>
      <c r="Q9" t="str">
        <f>_xlfn.XLOOKUP(A9,treatments!$B$1:$B$201,treatments!$A$1:$A$201,,0)</f>
        <v>T008</v>
      </c>
      <c r="R9" t="str">
        <f>INDEX(treatments!$A$1:$F$201,MATCH(appointments!$A9,treatments!$B$1:$B$201,0),MATCH(appointments!R$1,treatments!$A$1:$F$1,0))</f>
        <v>Physiotherapy</v>
      </c>
      <c r="S9" t="str">
        <f>INDEX(treatments!$A$1:$F$201,MATCH(appointments!$A9,treatments!$B$1:$B$201,0),MATCH(appointments!S$1,treatments!$A$1:$F$1,0))</f>
        <v>Basic screening</v>
      </c>
      <c r="T9" s="1">
        <f>INDEX(treatments!$A$1:$F$201,MATCH(appointments!$A9,treatments!$B$1:$B$201,0),MATCH(appointments!T$1,treatments!$A$1:$F$1,0))</f>
        <v>3413.64</v>
      </c>
      <c r="U9" s="3">
        <f>INDEX(treatments!$A$1:$F$201,MATCH(appointments!$A9,treatments!$B$1:$B$201,0),MATCH(appointments!U$1,treatments!$A$1:$F$1,0))</f>
        <v>45070</v>
      </c>
      <c r="V9" s="3">
        <f>INDEX(billing!$A$1:$G$201,MATCH(appointments!$B9,billing!$B$1:$B$201,0),MATCH(appointments!V$1,billing!$A$1:$G$1,0))</f>
        <v>45070</v>
      </c>
      <c r="W9" t="str">
        <f>INDEX(billing!$A$1:$G$201,MATCH(appointments!$B9,billing!$B$1:$B$201,0),MATCH(appointments!W$1,billing!$A$1:$G$1,0))</f>
        <v>Cash</v>
      </c>
      <c r="X9" t="str">
        <f>INDEX(billing!$A$1:$G$201,MATCH(appointments!$B9,billing!$B$1:$B$201,0),MATCH(appointments!X$1,billing!$A$1:$G$1,0))</f>
        <v>Failed</v>
      </c>
    </row>
    <row r="10" spans="1:24" x14ac:dyDescent="0.3">
      <c r="A10" t="s">
        <v>36</v>
      </c>
      <c r="B10" t="s">
        <v>37</v>
      </c>
      <c r="C10" t="s">
        <v>35</v>
      </c>
      <c r="D10" s="3">
        <v>44990</v>
      </c>
      <c r="E10" t="str">
        <f>TEXT(Table1[[#This Row],[appointment_date]],"ddd")</f>
        <v>Sun</v>
      </c>
      <c r="F10" s="2">
        <v>0.57291666666666663</v>
      </c>
      <c r="G10" t="s">
        <v>38</v>
      </c>
      <c r="H10" t="s">
        <v>11</v>
      </c>
      <c r="I10">
        <f t="shared" si="0"/>
        <v>0</v>
      </c>
      <c r="J10" t="str">
        <f>_xlfn.XLOOKUP(B10,patients!$A$1:$A$51,patients!$L$1:$L$51,,0)</f>
        <v>Jane Wilson</v>
      </c>
      <c r="K10" t="str">
        <f>INDEX(patients!$A$1:$L$51,MATCH($B10,patients!$A$1:$A$51,0),MATCH(appointments!K$1,patients!$A$1:$L$1,0))</f>
        <v>F</v>
      </c>
      <c r="L10" s="3">
        <f>INDEX(patients!$A$1:$L$51,MATCH($B10,patients!$A$1:$A$51,0),MATCH(appointments!L$1,patients!$A$1:$L$1,0))</f>
        <v>18609</v>
      </c>
      <c r="M10" s="4">
        <f t="shared" ca="1" si="1"/>
        <v>75</v>
      </c>
      <c r="N10" t="str">
        <f>INDEX(patients!$A$1:$L$51,MATCH($B10,patients!$A$1:$A$51,0),MATCH(appointments!N$1,patients!$A$1:$L$1,0))</f>
        <v>PulseSecure</v>
      </c>
      <c r="O10" t="str">
        <f>_xlfn.XLOOKUP(C10,doctors!$A$1:$A$11,doctors!$I$1:$I$11,,0)</f>
        <v>Linda Wilson</v>
      </c>
      <c r="P10" t="str">
        <f>_xlfn.XLOOKUP(C10,doctors!$A$1:$A$11,doctors!$G$1:$G$11,,0)</f>
        <v>Eastside Clinic</v>
      </c>
      <c r="Q10" t="str">
        <f>_xlfn.XLOOKUP(A10,treatments!$B$1:$B$201,treatments!$A$1:$A$201,,0)</f>
        <v>T009</v>
      </c>
      <c r="R10" t="str">
        <f>INDEX(treatments!$A$1:$F$201,MATCH(appointments!$A10,treatments!$B$1:$B$201,0),MATCH(appointments!R$1,treatments!$A$1:$F$1,0))</f>
        <v>Physiotherapy</v>
      </c>
      <c r="S10" t="str">
        <f>INDEX(treatments!$A$1:$F$201,MATCH(appointments!$A10,treatments!$B$1:$B$201,0),MATCH(appointments!S$1,treatments!$A$1:$F$1,0))</f>
        <v>Standard procedure</v>
      </c>
      <c r="T10" s="1">
        <f>INDEX(treatments!$A$1:$F$201,MATCH(appointments!$A10,treatments!$B$1:$B$201,0),MATCH(appointments!T$1,treatments!$A$1:$F$1,0))</f>
        <v>4541.1400000000003</v>
      </c>
      <c r="U10" s="3">
        <f>INDEX(treatments!$A$1:$F$201,MATCH(appointments!$A10,treatments!$B$1:$B$201,0),MATCH(appointments!U$1,treatments!$A$1:$F$1,0))</f>
        <v>44990</v>
      </c>
      <c r="V10" s="3">
        <f>INDEX(billing!$A$1:$G$201,MATCH(appointments!$B10,billing!$B$1:$B$201,0),MATCH(appointments!V$1,billing!$A$1:$G$1,0))</f>
        <v>44990</v>
      </c>
      <c r="W10" t="str">
        <f>INDEX(billing!$A$1:$G$201,MATCH(appointments!$B10,billing!$B$1:$B$201,0),MATCH(appointments!W$1,billing!$A$1:$G$1,0))</f>
        <v>Credit Card</v>
      </c>
      <c r="X10" t="str">
        <f>INDEX(billing!$A$1:$G$201,MATCH(appointments!$B10,billing!$B$1:$B$201,0),MATCH(appointments!X$1,billing!$A$1:$G$1,0))</f>
        <v>Paid</v>
      </c>
    </row>
    <row r="11" spans="1:24" x14ac:dyDescent="0.3">
      <c r="A11" t="s">
        <v>39</v>
      </c>
      <c r="B11" t="s">
        <v>40</v>
      </c>
      <c r="C11" t="s">
        <v>25</v>
      </c>
      <c r="D11" s="3">
        <v>44939</v>
      </c>
      <c r="E11" t="str">
        <f>TEXT(Table1[[#This Row],[appointment_date]],"ddd")</f>
        <v>Fri</v>
      </c>
      <c r="F11" s="2">
        <v>0.64583333333333337</v>
      </c>
      <c r="G11" t="s">
        <v>10</v>
      </c>
      <c r="H11" t="s">
        <v>41</v>
      </c>
      <c r="I11">
        <f t="shared" si="0"/>
        <v>0</v>
      </c>
      <c r="J11" t="str">
        <f>_xlfn.XLOOKUP(B11,patients!$A$1:$A$51,patients!$L$1:$L$51,,0)</f>
        <v>David Wilson</v>
      </c>
      <c r="K11" t="str">
        <f>INDEX(patients!$A$1:$L$51,MATCH($B11,patients!$A$1:$A$51,0),MATCH(appointments!K$1,patients!$A$1:$L$1,0))</f>
        <v>M</v>
      </c>
      <c r="L11" s="3">
        <f>INDEX(patients!$A$1:$L$51,MATCH($B11,patients!$A$1:$A$51,0),MATCH(appointments!L$1,patients!$A$1:$L$1,0))</f>
        <v>22090</v>
      </c>
      <c r="M11" s="4">
        <f t="shared" ca="1" si="1"/>
        <v>65</v>
      </c>
      <c r="N11" t="str">
        <f>INDEX(patients!$A$1:$L$51,MATCH($B11,patients!$A$1:$A$51,0),MATCH(appointments!N$1,patients!$A$1:$L$1,0))</f>
        <v>MedCare Plus</v>
      </c>
      <c r="O11" t="str">
        <f>_xlfn.XLOOKUP(C11,doctors!$A$1:$A$11,doctors!$I$1:$I$11,,0)</f>
        <v>Jane Smith</v>
      </c>
      <c r="P11" t="str">
        <f>_xlfn.XLOOKUP(C11,doctors!$A$1:$A$11,doctors!$G$1:$G$11,,0)</f>
        <v>Eastside Clinic</v>
      </c>
      <c r="Q11" t="str">
        <f>_xlfn.XLOOKUP(A11,treatments!$B$1:$B$201,treatments!$A$1:$A$201,,0)</f>
        <v>T010</v>
      </c>
      <c r="R11" t="str">
        <f>INDEX(treatments!$A$1:$F$201,MATCH(appointments!$A11,treatments!$B$1:$B$201,0),MATCH(appointments!R$1,treatments!$A$1:$F$1,0))</f>
        <v>Physiotherapy</v>
      </c>
      <c r="S11" t="str">
        <f>INDEX(treatments!$A$1:$F$201,MATCH(appointments!$A11,treatments!$B$1:$B$201,0),MATCH(appointments!S$1,treatments!$A$1:$F$1,0))</f>
        <v>Standard procedure</v>
      </c>
      <c r="T11" s="1">
        <f>INDEX(treatments!$A$1:$F$201,MATCH(appointments!$A11,treatments!$B$1:$B$201,0),MATCH(appointments!T$1,treatments!$A$1:$F$1,0))</f>
        <v>1595.67</v>
      </c>
      <c r="U11" s="3">
        <f>INDEX(treatments!$A$1:$F$201,MATCH(appointments!$A11,treatments!$B$1:$B$201,0),MATCH(appointments!U$1,treatments!$A$1:$F$1,0))</f>
        <v>44939</v>
      </c>
      <c r="V11" s="3">
        <f>INDEX(billing!$A$1:$G$201,MATCH(appointments!$B11,billing!$B$1:$B$201,0),MATCH(appointments!V$1,billing!$A$1:$G$1,0))</f>
        <v>44939</v>
      </c>
      <c r="W11" t="str">
        <f>INDEX(billing!$A$1:$G$201,MATCH(appointments!$B11,billing!$B$1:$B$201,0),MATCH(appointments!W$1,billing!$A$1:$G$1,0))</f>
        <v>Cash</v>
      </c>
      <c r="X11" t="str">
        <f>INDEX(billing!$A$1:$G$201,MATCH(appointments!$B11,billing!$B$1:$B$201,0),MATCH(appointments!X$1,billing!$A$1:$G$1,0))</f>
        <v>Paid</v>
      </c>
    </row>
    <row r="12" spans="1:24" x14ac:dyDescent="0.3">
      <c r="A12" t="s">
        <v>42</v>
      </c>
      <c r="B12" t="s">
        <v>43</v>
      </c>
      <c r="C12" t="s">
        <v>32</v>
      </c>
      <c r="D12" s="3">
        <v>45242</v>
      </c>
      <c r="E12" t="str">
        <f>TEXT(Table1[[#This Row],[appointment_date]],"ddd")</f>
        <v>Sun</v>
      </c>
      <c r="F12" s="2">
        <v>0.66666666666666663</v>
      </c>
      <c r="G12" t="s">
        <v>29</v>
      </c>
      <c r="H12" t="s">
        <v>15</v>
      </c>
      <c r="I12">
        <f t="shared" si="0"/>
        <v>1</v>
      </c>
      <c r="J12" t="str">
        <f>_xlfn.XLOOKUP(B12,patients!$A$1:$A$51,patients!$L$1:$L$51,,0)</f>
        <v>John Brown</v>
      </c>
      <c r="K12" t="str">
        <f>INDEX(patients!$A$1:$L$51,MATCH($B12,patients!$A$1:$A$51,0),MATCH(appointments!K$1,patients!$A$1:$L$1,0))</f>
        <v>M</v>
      </c>
      <c r="L12" s="3">
        <f>INDEX(patients!$A$1:$L$51,MATCH($B12,patients!$A$1:$A$51,0),MATCH(appointments!L$1,patients!$A$1:$L$1,0))</f>
        <v>20219</v>
      </c>
      <c r="M12" s="4">
        <f t="shared" ca="1" si="1"/>
        <v>70</v>
      </c>
      <c r="N12" t="str">
        <f>INDEX(patients!$A$1:$L$51,MATCH($B12,patients!$A$1:$A$51,0),MATCH(appointments!N$1,patients!$A$1:$L$1,0))</f>
        <v>MedCare Plus</v>
      </c>
      <c r="O12" t="str">
        <f>_xlfn.XLOOKUP(C12,doctors!$A$1:$A$11,doctors!$I$1:$I$11,,0)</f>
        <v>Robert Davis</v>
      </c>
      <c r="P12" t="str">
        <f>_xlfn.XLOOKUP(C12,doctors!$A$1:$A$11,doctors!$G$1:$G$11,,0)</f>
        <v>Westside Clinic</v>
      </c>
      <c r="Q12" t="str">
        <f>_xlfn.XLOOKUP(A12,treatments!$B$1:$B$201,treatments!$A$1:$A$201,,0)</f>
        <v>T011</v>
      </c>
      <c r="R12" t="str">
        <f>INDEX(treatments!$A$1:$F$201,MATCH(appointments!$A12,treatments!$B$1:$B$201,0),MATCH(appointments!R$1,treatments!$A$1:$F$1,0))</f>
        <v>MRI</v>
      </c>
      <c r="S12" t="str">
        <f>INDEX(treatments!$A$1:$F$201,MATCH(appointments!$A12,treatments!$B$1:$B$201,0),MATCH(appointments!S$1,treatments!$A$1:$F$1,0))</f>
        <v>Basic screening</v>
      </c>
      <c r="T12" s="1">
        <f>INDEX(treatments!$A$1:$F$201,MATCH(appointments!$A12,treatments!$B$1:$B$201,0),MATCH(appointments!T$1,treatments!$A$1:$F$1,0))</f>
        <v>4671.66</v>
      </c>
      <c r="U12" s="3">
        <f>INDEX(treatments!$A$1:$F$201,MATCH(appointments!$A12,treatments!$B$1:$B$201,0),MATCH(appointments!U$1,treatments!$A$1:$F$1,0))</f>
        <v>45242</v>
      </c>
      <c r="V12" s="3">
        <f>INDEX(billing!$A$1:$G$201,MATCH(appointments!$B12,billing!$B$1:$B$201,0),MATCH(appointments!V$1,billing!$A$1:$G$1,0))</f>
        <v>45242</v>
      </c>
      <c r="W12" t="str">
        <f>INDEX(billing!$A$1:$G$201,MATCH(appointments!$B12,billing!$B$1:$B$201,0),MATCH(appointments!W$1,billing!$A$1:$G$1,0))</f>
        <v>Cash</v>
      </c>
      <c r="X12" t="str">
        <f>INDEX(billing!$A$1:$G$201,MATCH(appointments!$B12,billing!$B$1:$B$201,0),MATCH(appointments!X$1,billing!$A$1:$G$1,0))</f>
        <v>Failed</v>
      </c>
    </row>
    <row r="13" spans="1:24" x14ac:dyDescent="0.3">
      <c r="A13" t="s">
        <v>44</v>
      </c>
      <c r="B13" t="s">
        <v>45</v>
      </c>
      <c r="C13" t="s">
        <v>25</v>
      </c>
      <c r="D13" s="3">
        <v>45053</v>
      </c>
      <c r="E13" t="str">
        <f>TEXT(Table1[[#This Row],[appointment_date]],"ddd")</f>
        <v>Sun</v>
      </c>
      <c r="F13" s="2">
        <v>0.41666666666666669</v>
      </c>
      <c r="G13" t="s">
        <v>38</v>
      </c>
      <c r="H13" t="s">
        <v>41</v>
      </c>
      <c r="I13">
        <f t="shared" si="0"/>
        <v>0</v>
      </c>
      <c r="J13" t="str">
        <f>_xlfn.XLOOKUP(B13,patients!$A$1:$A$51,patients!$L$1:$L$51,,0)</f>
        <v>David Smith</v>
      </c>
      <c r="K13" t="str">
        <f>INDEX(patients!$A$1:$L$51,MATCH($B13,patients!$A$1:$A$51,0),MATCH(appointments!K$1,patients!$A$1:$L$1,0))</f>
        <v>M</v>
      </c>
      <c r="L13" s="3">
        <f>INDEX(patients!$A$1:$L$51,MATCH($B13,patients!$A$1:$A$51,0),MATCH(appointments!L$1,patients!$A$1:$L$1,0))</f>
        <v>38487</v>
      </c>
      <c r="M13" s="4">
        <f t="shared" ca="1" si="1"/>
        <v>20</v>
      </c>
      <c r="N13" t="str">
        <f>INDEX(patients!$A$1:$L$51,MATCH($B13,patients!$A$1:$A$51,0),MATCH(appointments!N$1,patients!$A$1:$L$1,0))</f>
        <v>HealthIndia</v>
      </c>
      <c r="O13" t="str">
        <f>_xlfn.XLOOKUP(C13,doctors!$A$1:$A$11,doctors!$I$1:$I$11,,0)</f>
        <v>Jane Smith</v>
      </c>
      <c r="P13" t="str">
        <f>_xlfn.XLOOKUP(C13,doctors!$A$1:$A$11,doctors!$G$1:$G$11,,0)</f>
        <v>Eastside Clinic</v>
      </c>
      <c r="Q13" t="str">
        <f>_xlfn.XLOOKUP(A13,treatments!$B$1:$B$201,treatments!$A$1:$A$201,,0)</f>
        <v>T012</v>
      </c>
      <c r="R13" t="str">
        <f>INDEX(treatments!$A$1:$F$201,MATCH(appointments!$A13,treatments!$B$1:$B$201,0),MATCH(appointments!R$1,treatments!$A$1:$F$1,0))</f>
        <v>Chemotherapy</v>
      </c>
      <c r="S13" t="str">
        <f>INDEX(treatments!$A$1:$F$201,MATCH(appointments!$A13,treatments!$B$1:$B$201,0),MATCH(appointments!S$1,treatments!$A$1:$F$1,0))</f>
        <v>Standard procedure</v>
      </c>
      <c r="T13" s="1">
        <f>INDEX(treatments!$A$1:$F$201,MATCH(appointments!$A13,treatments!$B$1:$B$201,0),MATCH(appointments!T$1,treatments!$A$1:$F$1,0))</f>
        <v>771.2</v>
      </c>
      <c r="U13" s="3">
        <f>INDEX(treatments!$A$1:$F$201,MATCH(appointments!$A13,treatments!$B$1:$B$201,0),MATCH(appointments!U$1,treatments!$A$1:$F$1,0))</f>
        <v>45053</v>
      </c>
      <c r="V13" s="3">
        <f>INDEX(billing!$A$1:$G$201,MATCH(appointments!$B13,billing!$B$1:$B$201,0),MATCH(appointments!V$1,billing!$A$1:$G$1,0))</f>
        <v>45053</v>
      </c>
      <c r="W13" t="str">
        <f>INDEX(billing!$A$1:$G$201,MATCH(appointments!$B13,billing!$B$1:$B$201,0),MATCH(appointments!W$1,billing!$A$1:$G$1,0))</f>
        <v>Insurance</v>
      </c>
      <c r="X13" t="str">
        <f>INDEX(billing!$A$1:$G$201,MATCH(appointments!$B13,billing!$B$1:$B$201,0),MATCH(appointments!X$1,billing!$A$1:$G$1,0))</f>
        <v>Pending</v>
      </c>
    </row>
    <row r="14" spans="1:24" x14ac:dyDescent="0.3">
      <c r="A14" t="s">
        <v>46</v>
      </c>
      <c r="B14" t="s">
        <v>47</v>
      </c>
      <c r="C14" t="s">
        <v>48</v>
      </c>
      <c r="D14" s="3">
        <v>45154</v>
      </c>
      <c r="E14" t="str">
        <f>TEXT(Table1[[#This Row],[appointment_date]],"ddd")</f>
        <v>Wed</v>
      </c>
      <c r="F14" s="2">
        <v>0.5</v>
      </c>
      <c r="G14" t="s">
        <v>26</v>
      </c>
      <c r="H14" t="s">
        <v>11</v>
      </c>
      <c r="I14">
        <f t="shared" si="0"/>
        <v>0</v>
      </c>
      <c r="J14" t="str">
        <f>_xlfn.XLOOKUP(B14,patients!$A$1:$A$51,patients!$L$1:$L$51,,0)</f>
        <v>Laura Jones</v>
      </c>
      <c r="K14" t="str">
        <f>INDEX(patients!$A$1:$L$51,MATCH($B14,patients!$A$1:$A$51,0),MATCH(appointments!K$1,patients!$A$1:$L$1,0))</f>
        <v>M</v>
      </c>
      <c r="L14" s="3">
        <f>INDEX(patients!$A$1:$L$51,MATCH($B14,patients!$A$1:$A$51,0),MATCH(appointments!L$1,patients!$A$1:$L$1,0))</f>
        <v>28358</v>
      </c>
      <c r="M14" s="4">
        <f t="shared" ca="1" si="1"/>
        <v>48</v>
      </c>
      <c r="N14" t="str">
        <f>INDEX(patients!$A$1:$L$51,MATCH($B14,patients!$A$1:$A$51,0),MATCH(appointments!N$1,patients!$A$1:$L$1,0))</f>
        <v>PulseSecure</v>
      </c>
      <c r="O14" t="str">
        <f>_xlfn.XLOOKUP(C14,doctors!$A$1:$A$11,doctors!$I$1:$I$11,,0)</f>
        <v>Jane Davis</v>
      </c>
      <c r="P14" t="str">
        <f>_xlfn.XLOOKUP(C14,doctors!$A$1:$A$11,doctors!$G$1:$G$11,,0)</f>
        <v>Eastside Clinic</v>
      </c>
      <c r="Q14" t="str">
        <f>_xlfn.XLOOKUP(A14,treatments!$B$1:$B$201,treatments!$A$1:$A$201,,0)</f>
        <v>T013</v>
      </c>
      <c r="R14" t="str">
        <f>INDEX(treatments!$A$1:$F$201,MATCH(appointments!$A14,treatments!$B$1:$B$201,0),MATCH(appointments!R$1,treatments!$A$1:$F$1,0))</f>
        <v>MRI</v>
      </c>
      <c r="S14" t="str">
        <f>INDEX(treatments!$A$1:$F$201,MATCH(appointments!$A14,treatments!$B$1:$B$201,0),MATCH(appointments!S$1,treatments!$A$1:$F$1,0))</f>
        <v>Standard procedure</v>
      </c>
      <c r="T14" s="1">
        <f>INDEX(treatments!$A$1:$F$201,MATCH(appointments!$A14,treatments!$B$1:$B$201,0),MATCH(appointments!T$1,treatments!$A$1:$F$1,0))</f>
        <v>4704.96</v>
      </c>
      <c r="U14" s="3">
        <f>INDEX(treatments!$A$1:$F$201,MATCH(appointments!$A14,treatments!$B$1:$B$201,0),MATCH(appointments!U$1,treatments!$A$1:$F$1,0))</f>
        <v>45154</v>
      </c>
      <c r="V14" s="3">
        <f>INDEX(billing!$A$1:$G$201,MATCH(appointments!$B14,billing!$B$1:$B$201,0),MATCH(appointments!V$1,billing!$A$1:$G$1,0))</f>
        <v>45154</v>
      </c>
      <c r="W14" t="str">
        <f>INDEX(billing!$A$1:$G$201,MATCH(appointments!$B14,billing!$B$1:$B$201,0),MATCH(appointments!W$1,billing!$A$1:$G$1,0))</f>
        <v>Cash</v>
      </c>
      <c r="X14" t="str">
        <f>INDEX(billing!$A$1:$G$201,MATCH(appointments!$B14,billing!$B$1:$B$201,0),MATCH(appointments!X$1,billing!$A$1:$G$1,0))</f>
        <v>Paid</v>
      </c>
    </row>
    <row r="15" spans="1:24" x14ac:dyDescent="0.3">
      <c r="A15" t="s">
        <v>49</v>
      </c>
      <c r="B15" t="s">
        <v>50</v>
      </c>
      <c r="C15" t="s">
        <v>35</v>
      </c>
      <c r="D15" s="3">
        <v>45071</v>
      </c>
      <c r="E15" t="str">
        <f>TEXT(Table1[[#This Row],[appointment_date]],"ddd")</f>
        <v>Thu</v>
      </c>
      <c r="F15" s="2">
        <v>0.4375</v>
      </c>
      <c r="G15" t="s">
        <v>26</v>
      </c>
      <c r="H15" t="s">
        <v>19</v>
      </c>
      <c r="I15">
        <f t="shared" si="0"/>
        <v>0</v>
      </c>
      <c r="J15" t="str">
        <f>_xlfn.XLOOKUP(B15,patients!$A$1:$A$51,patients!$L$1:$L$51,,0)</f>
        <v>Laura Davis</v>
      </c>
      <c r="K15" t="str">
        <f>INDEX(patients!$A$1:$L$51,MATCH($B15,patients!$A$1:$A$51,0),MATCH(appointments!K$1,patients!$A$1:$L$1,0))</f>
        <v>F</v>
      </c>
      <c r="L15" s="3">
        <f>INDEX(patients!$A$1:$L$51,MATCH($B15,patients!$A$1:$A$51,0),MATCH(appointments!L$1,patients!$A$1:$L$1,0))</f>
        <v>33580</v>
      </c>
      <c r="M15" s="4">
        <f t="shared" ca="1" si="1"/>
        <v>34</v>
      </c>
      <c r="N15" t="str">
        <f>INDEX(patients!$A$1:$L$51,MATCH($B15,patients!$A$1:$A$51,0),MATCH(appointments!N$1,patients!$A$1:$L$1,0))</f>
        <v>MedCare Plus</v>
      </c>
      <c r="O15" t="str">
        <f>_xlfn.XLOOKUP(C15,doctors!$A$1:$A$11,doctors!$I$1:$I$11,,0)</f>
        <v>Linda Wilson</v>
      </c>
      <c r="P15" t="str">
        <f>_xlfn.XLOOKUP(C15,doctors!$A$1:$A$11,doctors!$G$1:$G$11,,0)</f>
        <v>Eastside Clinic</v>
      </c>
      <c r="Q15" t="str">
        <f>_xlfn.XLOOKUP(A15,treatments!$B$1:$B$201,treatments!$A$1:$A$201,,0)</f>
        <v>T014</v>
      </c>
      <c r="R15" t="str">
        <f>INDEX(treatments!$A$1:$F$201,MATCH(appointments!$A15,treatments!$B$1:$B$201,0),MATCH(appointments!R$1,treatments!$A$1:$F$1,0))</f>
        <v>ECG</v>
      </c>
      <c r="S15" t="str">
        <f>INDEX(treatments!$A$1:$F$201,MATCH(appointments!$A15,treatments!$B$1:$B$201,0),MATCH(appointments!S$1,treatments!$A$1:$F$1,0))</f>
        <v>Basic screening</v>
      </c>
      <c r="T15" s="1">
        <f>INDEX(treatments!$A$1:$F$201,MATCH(appointments!$A15,treatments!$B$1:$B$201,0),MATCH(appointments!T$1,treatments!$A$1:$F$1,0))</f>
        <v>2082.3000000000002</v>
      </c>
      <c r="U15" s="3">
        <f>INDEX(treatments!$A$1:$F$201,MATCH(appointments!$A15,treatments!$B$1:$B$201,0),MATCH(appointments!U$1,treatments!$A$1:$F$1,0))</f>
        <v>45071</v>
      </c>
      <c r="V15" s="3">
        <f>INDEX(billing!$A$1:$G$201,MATCH(appointments!$B15,billing!$B$1:$B$201,0),MATCH(appointments!V$1,billing!$A$1:$G$1,0))</f>
        <v>45071</v>
      </c>
      <c r="W15" t="str">
        <f>INDEX(billing!$A$1:$G$201,MATCH(appointments!$B15,billing!$B$1:$B$201,0),MATCH(appointments!W$1,billing!$A$1:$G$1,0))</f>
        <v>Credit Card</v>
      </c>
      <c r="X15" t="str">
        <f>INDEX(billing!$A$1:$G$201,MATCH(appointments!$B15,billing!$B$1:$B$201,0),MATCH(appointments!X$1,billing!$A$1:$G$1,0))</f>
        <v>Paid</v>
      </c>
    </row>
    <row r="16" spans="1:24" x14ac:dyDescent="0.3">
      <c r="A16" t="s">
        <v>51</v>
      </c>
      <c r="B16" t="s">
        <v>52</v>
      </c>
      <c r="C16" t="s">
        <v>14</v>
      </c>
      <c r="D16" s="3">
        <v>44941</v>
      </c>
      <c r="E16" t="str">
        <f>TEXT(Table1[[#This Row],[appointment_date]],"ddd")</f>
        <v>Sun</v>
      </c>
      <c r="F16" s="2">
        <v>0.71875</v>
      </c>
      <c r="G16" t="s">
        <v>18</v>
      </c>
      <c r="H16" t="s">
        <v>15</v>
      </c>
      <c r="I16">
        <f t="shared" si="0"/>
        <v>1</v>
      </c>
      <c r="J16" t="str">
        <f>_xlfn.XLOOKUP(B16,patients!$A$1:$A$51,patients!$L$1:$L$51,,0)</f>
        <v>John Taylor</v>
      </c>
      <c r="K16" t="str">
        <f>INDEX(patients!$A$1:$L$51,MATCH($B16,patients!$A$1:$A$51,0),MATCH(appointments!K$1,patients!$A$1:$L$1,0))</f>
        <v>M</v>
      </c>
      <c r="L16" s="3">
        <f>INDEX(patients!$A$1:$L$51,MATCH($B16,patients!$A$1:$A$51,0),MATCH(appointments!L$1,patients!$A$1:$L$1,0))</f>
        <v>37953</v>
      </c>
      <c r="M16" s="4">
        <f t="shared" ca="1" si="1"/>
        <v>22</v>
      </c>
      <c r="N16" t="str">
        <f>INDEX(patients!$A$1:$L$51,MATCH($B16,patients!$A$1:$A$51,0),MATCH(appointments!N$1,patients!$A$1:$L$1,0))</f>
        <v>MedCare Plus</v>
      </c>
      <c r="O16" t="str">
        <f>_xlfn.XLOOKUP(C16,doctors!$A$1:$A$11,doctors!$I$1:$I$11,,0)</f>
        <v>David Jones</v>
      </c>
      <c r="P16" t="str">
        <f>_xlfn.XLOOKUP(C16,doctors!$A$1:$A$11,doctors!$G$1:$G$11,,0)</f>
        <v>Central Hospital</v>
      </c>
      <c r="Q16" t="str">
        <f>_xlfn.XLOOKUP(A16,treatments!$B$1:$B$201,treatments!$A$1:$A$201,,0)</f>
        <v>T015</v>
      </c>
      <c r="R16" t="str">
        <f>INDEX(treatments!$A$1:$F$201,MATCH(appointments!$A16,treatments!$B$1:$B$201,0),MATCH(appointments!R$1,treatments!$A$1:$F$1,0))</f>
        <v>Physiotherapy</v>
      </c>
      <c r="S16" t="str">
        <f>INDEX(treatments!$A$1:$F$201,MATCH(appointments!$A16,treatments!$B$1:$B$201,0),MATCH(appointments!S$1,treatments!$A$1:$F$1,0))</f>
        <v>Basic screening</v>
      </c>
      <c r="T16" s="1">
        <f>INDEX(treatments!$A$1:$F$201,MATCH(appointments!$A16,treatments!$B$1:$B$201,0),MATCH(appointments!T$1,treatments!$A$1:$F$1,0))</f>
        <v>956.39</v>
      </c>
      <c r="U16" s="3">
        <f>INDEX(treatments!$A$1:$F$201,MATCH(appointments!$A16,treatments!$B$1:$B$201,0),MATCH(appointments!U$1,treatments!$A$1:$F$1,0))</f>
        <v>44941</v>
      </c>
      <c r="V16" s="3">
        <f>INDEX(billing!$A$1:$G$201,MATCH(appointments!$B16,billing!$B$1:$B$201,0),MATCH(appointments!V$1,billing!$A$1:$G$1,0))</f>
        <v>44941</v>
      </c>
      <c r="W16" t="str">
        <f>INDEX(billing!$A$1:$G$201,MATCH(appointments!$B16,billing!$B$1:$B$201,0),MATCH(appointments!W$1,billing!$A$1:$G$1,0))</f>
        <v>Insurance</v>
      </c>
      <c r="X16" t="str">
        <f>INDEX(billing!$A$1:$G$201,MATCH(appointments!$B16,billing!$B$1:$B$201,0),MATCH(appointments!X$1,billing!$A$1:$G$1,0))</f>
        <v>Pending</v>
      </c>
    </row>
    <row r="17" spans="1:24" x14ac:dyDescent="0.3">
      <c r="A17" t="s">
        <v>53</v>
      </c>
      <c r="B17" t="s">
        <v>34</v>
      </c>
      <c r="C17" t="s">
        <v>54</v>
      </c>
      <c r="D17" s="3">
        <v>45107</v>
      </c>
      <c r="E17" t="str">
        <f>TEXT(Table1[[#This Row],[appointment_date]],"ddd")</f>
        <v>Fri</v>
      </c>
      <c r="F17" s="2">
        <v>0.45833333333333331</v>
      </c>
      <c r="G17" t="s">
        <v>18</v>
      </c>
      <c r="H17" t="s">
        <v>11</v>
      </c>
      <c r="I17">
        <f t="shared" si="0"/>
        <v>0</v>
      </c>
      <c r="J17" t="str">
        <f>_xlfn.XLOOKUP(B17,patients!$A$1:$A$51,patients!$L$1:$L$51,,0)</f>
        <v>Michael Taylor</v>
      </c>
      <c r="K17" t="str">
        <f>INDEX(patients!$A$1:$L$51,MATCH($B17,patients!$A$1:$A$51,0),MATCH(appointments!K$1,patients!$A$1:$L$1,0))</f>
        <v>M</v>
      </c>
      <c r="L17" s="3">
        <f>INDEX(patients!$A$1:$L$51,MATCH($B17,patients!$A$1:$A$51,0),MATCH(appointments!L$1,patients!$A$1:$L$1,0))</f>
        <v>36729</v>
      </c>
      <c r="M17" s="4">
        <f t="shared" ca="1" si="1"/>
        <v>25</v>
      </c>
      <c r="N17" t="str">
        <f>INDEX(patients!$A$1:$L$51,MATCH($B17,patients!$A$1:$A$51,0),MATCH(appointments!N$1,patients!$A$1:$L$1,0))</f>
        <v>PulseSecure</v>
      </c>
      <c r="O17" t="str">
        <f>_xlfn.XLOOKUP(C17,doctors!$A$1:$A$11,doctors!$I$1:$I$11,,0)</f>
        <v>Linda Brown</v>
      </c>
      <c r="P17" t="str">
        <f>_xlfn.XLOOKUP(C17,doctors!$A$1:$A$11,doctors!$G$1:$G$11,,0)</f>
        <v>Westside Clinic</v>
      </c>
      <c r="Q17" t="str">
        <f>_xlfn.XLOOKUP(A17,treatments!$B$1:$B$201,treatments!$A$1:$A$201,,0)</f>
        <v>T016</v>
      </c>
      <c r="R17" t="str">
        <f>INDEX(treatments!$A$1:$F$201,MATCH(appointments!$A17,treatments!$B$1:$B$201,0),MATCH(appointments!R$1,treatments!$A$1:$F$1,0))</f>
        <v>MRI</v>
      </c>
      <c r="S17" t="str">
        <f>INDEX(treatments!$A$1:$F$201,MATCH(appointments!$A17,treatments!$B$1:$B$201,0),MATCH(appointments!S$1,treatments!$A$1:$F$1,0))</f>
        <v>Basic screening</v>
      </c>
      <c r="T17" s="1">
        <f>INDEX(treatments!$A$1:$F$201,MATCH(appointments!$A17,treatments!$B$1:$B$201,0),MATCH(appointments!T$1,treatments!$A$1:$F$1,0))</f>
        <v>2686.42</v>
      </c>
      <c r="U17" s="3">
        <f>INDEX(treatments!$A$1:$F$201,MATCH(appointments!$A17,treatments!$B$1:$B$201,0),MATCH(appointments!U$1,treatments!$A$1:$F$1,0))</f>
        <v>45107</v>
      </c>
      <c r="V17" s="3">
        <f>INDEX(billing!$A$1:$G$201,MATCH(appointments!$B17,billing!$B$1:$B$201,0),MATCH(appointments!V$1,billing!$A$1:$G$1,0))</f>
        <v>45070</v>
      </c>
      <c r="W17" t="str">
        <f>INDEX(billing!$A$1:$G$201,MATCH(appointments!$B17,billing!$B$1:$B$201,0),MATCH(appointments!W$1,billing!$A$1:$G$1,0))</f>
        <v>Cash</v>
      </c>
      <c r="X17" t="str">
        <f>INDEX(billing!$A$1:$G$201,MATCH(appointments!$B17,billing!$B$1:$B$201,0),MATCH(appointments!X$1,billing!$A$1:$G$1,0))</f>
        <v>Failed</v>
      </c>
    </row>
    <row r="18" spans="1:24" x14ac:dyDescent="0.3">
      <c r="A18" t="s">
        <v>55</v>
      </c>
      <c r="B18" t="s">
        <v>56</v>
      </c>
      <c r="C18" t="s">
        <v>9</v>
      </c>
      <c r="D18" s="3">
        <v>45118</v>
      </c>
      <c r="E18" t="str">
        <f>TEXT(Table1[[#This Row],[appointment_date]],"ddd")</f>
        <v>Tue</v>
      </c>
      <c r="F18" s="2">
        <v>0.70833333333333337</v>
      </c>
      <c r="G18" t="s">
        <v>26</v>
      </c>
      <c r="H18" t="s">
        <v>11</v>
      </c>
      <c r="I18">
        <f t="shared" si="0"/>
        <v>0</v>
      </c>
      <c r="J18" t="str">
        <f>_xlfn.XLOOKUP(B18,patients!$A$1:$A$51,patients!$L$1:$L$51,,0)</f>
        <v>Robert Williams</v>
      </c>
      <c r="K18" t="str">
        <f>INDEX(patients!$A$1:$L$51,MATCH($B18,patients!$A$1:$A$51,0),MATCH(appointments!K$1,patients!$A$1:$L$1,0))</f>
        <v>M</v>
      </c>
      <c r="L18" s="3">
        <f>INDEX(patients!$A$1:$L$51,MATCH($B18,patients!$A$1:$A$51,0),MATCH(appointments!L$1,patients!$A$1:$L$1,0))</f>
        <v>36196</v>
      </c>
      <c r="M18" s="4">
        <f t="shared" ca="1" si="1"/>
        <v>26</v>
      </c>
      <c r="N18" t="str">
        <f>INDEX(patients!$A$1:$L$51,MATCH($B18,patients!$A$1:$A$51,0),MATCH(appointments!N$1,patients!$A$1:$L$1,0))</f>
        <v>HealthIndia</v>
      </c>
      <c r="O18" t="str">
        <f>_xlfn.XLOOKUP(C18,doctors!$A$1:$A$11,doctors!$I$1:$I$11,,0)</f>
        <v>Sarah Smith</v>
      </c>
      <c r="P18" t="str">
        <f>_xlfn.XLOOKUP(C18,doctors!$A$1:$A$11,doctors!$G$1:$G$11,,0)</f>
        <v>Central Hospital</v>
      </c>
      <c r="Q18" t="str">
        <f>_xlfn.XLOOKUP(A18,treatments!$B$1:$B$201,treatments!$A$1:$A$201,,0)</f>
        <v>T017</v>
      </c>
      <c r="R18" t="str">
        <f>INDEX(treatments!$A$1:$F$201,MATCH(appointments!$A18,treatments!$B$1:$B$201,0),MATCH(appointments!R$1,treatments!$A$1:$F$1,0))</f>
        <v>MRI</v>
      </c>
      <c r="S18" t="str">
        <f>INDEX(treatments!$A$1:$F$201,MATCH(appointments!$A18,treatments!$B$1:$B$201,0),MATCH(appointments!S$1,treatments!$A$1:$F$1,0))</f>
        <v>Basic screening</v>
      </c>
      <c r="T18" s="1">
        <f>INDEX(treatments!$A$1:$F$201,MATCH(appointments!$A18,treatments!$B$1:$B$201,0),MATCH(appointments!T$1,treatments!$A$1:$F$1,0))</f>
        <v>1655.49</v>
      </c>
      <c r="U18" s="3">
        <f>INDEX(treatments!$A$1:$F$201,MATCH(appointments!$A18,treatments!$B$1:$B$201,0),MATCH(appointments!U$1,treatments!$A$1:$F$1,0))</f>
        <v>45118</v>
      </c>
      <c r="V18" s="3">
        <f>INDEX(billing!$A$1:$G$201,MATCH(appointments!$B18,billing!$B$1:$B$201,0),MATCH(appointments!V$1,billing!$A$1:$G$1,0))</f>
        <v>45118</v>
      </c>
      <c r="W18" t="str">
        <f>INDEX(billing!$A$1:$G$201,MATCH(appointments!$B18,billing!$B$1:$B$201,0),MATCH(appointments!W$1,billing!$A$1:$G$1,0))</f>
        <v>Credit Card</v>
      </c>
      <c r="X18" t="str">
        <f>INDEX(billing!$A$1:$G$201,MATCH(appointments!$B18,billing!$B$1:$B$201,0),MATCH(appointments!X$1,billing!$A$1:$G$1,0))</f>
        <v>Pending</v>
      </c>
    </row>
    <row r="19" spans="1:24" x14ac:dyDescent="0.3">
      <c r="A19" t="s">
        <v>57</v>
      </c>
      <c r="B19" t="s">
        <v>43</v>
      </c>
      <c r="C19" t="s">
        <v>32</v>
      </c>
      <c r="D19" s="3">
        <v>45244</v>
      </c>
      <c r="E19" t="str">
        <f>TEXT(Table1[[#This Row],[appointment_date]],"ddd")</f>
        <v>Tue</v>
      </c>
      <c r="F19" s="2">
        <v>0.40625</v>
      </c>
      <c r="G19" t="s">
        <v>18</v>
      </c>
      <c r="H19" t="s">
        <v>19</v>
      </c>
      <c r="I19">
        <f t="shared" si="0"/>
        <v>0</v>
      </c>
      <c r="J19" t="str">
        <f>_xlfn.XLOOKUP(B19,patients!$A$1:$A$51,patients!$L$1:$L$51,,0)</f>
        <v>John Brown</v>
      </c>
      <c r="K19" t="str">
        <f>INDEX(patients!$A$1:$L$51,MATCH($B19,patients!$A$1:$A$51,0),MATCH(appointments!K$1,patients!$A$1:$L$1,0))</f>
        <v>M</v>
      </c>
      <c r="L19" s="3">
        <f>INDEX(patients!$A$1:$L$51,MATCH($B19,patients!$A$1:$A$51,0),MATCH(appointments!L$1,patients!$A$1:$L$1,0))</f>
        <v>20219</v>
      </c>
      <c r="M19" s="4">
        <f t="shared" ca="1" si="1"/>
        <v>70</v>
      </c>
      <c r="N19" t="str">
        <f>INDEX(patients!$A$1:$L$51,MATCH($B19,patients!$A$1:$A$51,0),MATCH(appointments!N$1,patients!$A$1:$L$1,0))</f>
        <v>MedCare Plus</v>
      </c>
      <c r="O19" t="str">
        <f>_xlfn.XLOOKUP(C19,doctors!$A$1:$A$11,doctors!$I$1:$I$11,,0)</f>
        <v>Robert Davis</v>
      </c>
      <c r="P19" t="str">
        <f>_xlfn.XLOOKUP(C19,doctors!$A$1:$A$11,doctors!$G$1:$G$11,,0)</f>
        <v>Westside Clinic</v>
      </c>
      <c r="Q19" t="str">
        <f>_xlfn.XLOOKUP(A19,treatments!$B$1:$B$201,treatments!$A$1:$A$201,,0)</f>
        <v>T018</v>
      </c>
      <c r="R19" t="str">
        <f>INDEX(treatments!$A$1:$F$201,MATCH(appointments!$A19,treatments!$B$1:$B$201,0),MATCH(appointments!R$1,treatments!$A$1:$F$1,0))</f>
        <v>ECG</v>
      </c>
      <c r="S19" t="str">
        <f>INDEX(treatments!$A$1:$F$201,MATCH(appointments!$A19,treatments!$B$1:$B$201,0),MATCH(appointments!S$1,treatments!$A$1:$F$1,0))</f>
        <v>Advanced protocol</v>
      </c>
      <c r="T19" s="1">
        <f>INDEX(treatments!$A$1:$F$201,MATCH(appointments!$A19,treatments!$B$1:$B$201,0),MATCH(appointments!T$1,treatments!$A$1:$F$1,0))</f>
        <v>1781.93</v>
      </c>
      <c r="U19" s="3">
        <f>INDEX(treatments!$A$1:$F$201,MATCH(appointments!$A19,treatments!$B$1:$B$201,0),MATCH(appointments!U$1,treatments!$A$1:$F$1,0))</f>
        <v>45244</v>
      </c>
      <c r="V19" s="3">
        <f>INDEX(billing!$A$1:$G$201,MATCH(appointments!$B19,billing!$B$1:$B$201,0),MATCH(appointments!V$1,billing!$A$1:$G$1,0))</f>
        <v>45242</v>
      </c>
      <c r="W19" t="str">
        <f>INDEX(billing!$A$1:$G$201,MATCH(appointments!$B19,billing!$B$1:$B$201,0),MATCH(appointments!W$1,billing!$A$1:$G$1,0))</f>
        <v>Cash</v>
      </c>
      <c r="X19" t="str">
        <f>INDEX(billing!$A$1:$G$201,MATCH(appointments!$B19,billing!$B$1:$B$201,0),MATCH(appointments!X$1,billing!$A$1:$G$1,0))</f>
        <v>Failed</v>
      </c>
    </row>
    <row r="20" spans="1:24" x14ac:dyDescent="0.3">
      <c r="A20" t="s">
        <v>58</v>
      </c>
      <c r="B20" t="s">
        <v>45</v>
      </c>
      <c r="C20" t="s">
        <v>59</v>
      </c>
      <c r="D20" s="3">
        <v>44963</v>
      </c>
      <c r="E20" t="str">
        <f>TEXT(Table1[[#This Row],[appointment_date]],"ddd")</f>
        <v>Mon</v>
      </c>
      <c r="F20" s="2">
        <v>0.64583333333333337</v>
      </c>
      <c r="G20" t="s">
        <v>29</v>
      </c>
      <c r="H20" t="s">
        <v>19</v>
      </c>
      <c r="I20">
        <f t="shared" si="0"/>
        <v>0</v>
      </c>
      <c r="J20" t="str">
        <f>_xlfn.XLOOKUP(B20,patients!$A$1:$A$51,patients!$L$1:$L$51,,0)</f>
        <v>David Smith</v>
      </c>
      <c r="K20" t="str">
        <f>INDEX(patients!$A$1:$L$51,MATCH($B20,patients!$A$1:$A$51,0),MATCH(appointments!K$1,patients!$A$1:$L$1,0))</f>
        <v>M</v>
      </c>
      <c r="L20" s="3">
        <f>INDEX(patients!$A$1:$L$51,MATCH($B20,patients!$A$1:$A$51,0),MATCH(appointments!L$1,patients!$A$1:$L$1,0))</f>
        <v>38487</v>
      </c>
      <c r="M20" s="4">
        <f t="shared" ca="1" si="1"/>
        <v>20</v>
      </c>
      <c r="N20" t="str">
        <f>INDEX(patients!$A$1:$L$51,MATCH($B20,patients!$A$1:$A$51,0),MATCH(appointments!N$1,patients!$A$1:$L$1,0))</f>
        <v>HealthIndia</v>
      </c>
      <c r="O20" t="str">
        <f>_xlfn.XLOOKUP(C20,doctors!$A$1:$A$11,doctors!$I$1:$I$11,,0)</f>
        <v>David Taylor</v>
      </c>
      <c r="P20" t="str">
        <f>_xlfn.XLOOKUP(C20,doctors!$A$1:$A$11,doctors!$G$1:$G$11,,0)</f>
        <v>Westside Clinic</v>
      </c>
      <c r="Q20" t="str">
        <f>_xlfn.XLOOKUP(A20,treatments!$B$1:$B$201,treatments!$A$1:$A$201,,0)</f>
        <v>T019</v>
      </c>
      <c r="R20" t="str">
        <f>INDEX(treatments!$A$1:$F$201,MATCH(appointments!$A20,treatments!$B$1:$B$201,0),MATCH(appointments!R$1,treatments!$A$1:$F$1,0))</f>
        <v>X-Ray</v>
      </c>
      <c r="S20" t="str">
        <f>INDEX(treatments!$A$1:$F$201,MATCH(appointments!$A20,treatments!$B$1:$B$201,0),MATCH(appointments!S$1,treatments!$A$1:$F$1,0))</f>
        <v>Basic screening</v>
      </c>
      <c r="T20" s="1">
        <f>INDEX(treatments!$A$1:$F$201,MATCH(appointments!$A20,treatments!$B$1:$B$201,0),MATCH(appointments!T$1,treatments!$A$1:$F$1,0))</f>
        <v>1882.8</v>
      </c>
      <c r="U20" s="3">
        <f>INDEX(treatments!$A$1:$F$201,MATCH(appointments!$A20,treatments!$B$1:$B$201,0),MATCH(appointments!U$1,treatments!$A$1:$F$1,0))</f>
        <v>44963</v>
      </c>
      <c r="V20" s="3">
        <f>INDEX(billing!$A$1:$G$201,MATCH(appointments!$B20,billing!$B$1:$B$201,0),MATCH(appointments!V$1,billing!$A$1:$G$1,0))</f>
        <v>45053</v>
      </c>
      <c r="W20" t="str">
        <f>INDEX(billing!$A$1:$G$201,MATCH(appointments!$B20,billing!$B$1:$B$201,0),MATCH(appointments!W$1,billing!$A$1:$G$1,0))</f>
        <v>Insurance</v>
      </c>
      <c r="X20" t="str">
        <f>INDEX(billing!$A$1:$G$201,MATCH(appointments!$B20,billing!$B$1:$B$201,0),MATCH(appointments!X$1,billing!$A$1:$G$1,0))</f>
        <v>Pending</v>
      </c>
    </row>
    <row r="21" spans="1:24" x14ac:dyDescent="0.3">
      <c r="A21" t="s">
        <v>60</v>
      </c>
      <c r="B21" t="s">
        <v>61</v>
      </c>
      <c r="C21" t="s">
        <v>25</v>
      </c>
      <c r="D21" s="3">
        <v>45265</v>
      </c>
      <c r="E21" t="str">
        <f>TEXT(Table1[[#This Row],[appointment_date]],"ddd")</f>
        <v>Tue</v>
      </c>
      <c r="F21" s="2">
        <v>0.63541666666666663</v>
      </c>
      <c r="G21" t="s">
        <v>18</v>
      </c>
      <c r="H21" t="s">
        <v>41</v>
      </c>
      <c r="I21">
        <f t="shared" si="0"/>
        <v>0</v>
      </c>
      <c r="J21" t="str">
        <f>_xlfn.XLOOKUP(B21,patients!$A$1:$A$51,patients!$L$1:$L$51,,0)</f>
        <v>Alex Taylor</v>
      </c>
      <c r="K21" t="str">
        <f>INDEX(patients!$A$1:$L$51,MATCH($B21,patients!$A$1:$A$51,0),MATCH(appointments!K$1,patients!$A$1:$L$1,0))</f>
        <v>M</v>
      </c>
      <c r="L21" s="3">
        <f>INDEX(patients!$A$1:$L$51,MATCH($B21,patients!$A$1:$A$51,0),MATCH(appointments!L$1,patients!$A$1:$L$1,0))</f>
        <v>24895</v>
      </c>
      <c r="M21" s="4">
        <f t="shared" ca="1" si="1"/>
        <v>57</v>
      </c>
      <c r="N21" t="str">
        <f>INDEX(patients!$A$1:$L$51,MATCH($B21,patients!$A$1:$A$51,0),MATCH(appointments!N$1,patients!$A$1:$L$1,0))</f>
        <v>MedCare Plus</v>
      </c>
      <c r="O21" t="str">
        <f>_xlfn.XLOOKUP(C21,doctors!$A$1:$A$11,doctors!$I$1:$I$11,,0)</f>
        <v>Jane Smith</v>
      </c>
      <c r="P21" t="str">
        <f>_xlfn.XLOOKUP(C21,doctors!$A$1:$A$11,doctors!$G$1:$G$11,,0)</f>
        <v>Eastside Clinic</v>
      </c>
      <c r="Q21" t="str">
        <f>_xlfn.XLOOKUP(A21,treatments!$B$1:$B$201,treatments!$A$1:$A$201,,0)</f>
        <v>T020</v>
      </c>
      <c r="R21" t="str">
        <f>INDEX(treatments!$A$1:$F$201,MATCH(appointments!$A21,treatments!$B$1:$B$201,0),MATCH(appointments!R$1,treatments!$A$1:$F$1,0))</f>
        <v>Chemotherapy</v>
      </c>
      <c r="S21" t="str">
        <f>INDEX(treatments!$A$1:$F$201,MATCH(appointments!$A21,treatments!$B$1:$B$201,0),MATCH(appointments!S$1,treatments!$A$1:$F$1,0))</f>
        <v>Advanced protocol</v>
      </c>
      <c r="T21" s="1">
        <f>INDEX(treatments!$A$1:$F$201,MATCH(appointments!$A21,treatments!$B$1:$B$201,0),MATCH(appointments!T$1,treatments!$A$1:$F$1,0))</f>
        <v>4113.62</v>
      </c>
      <c r="U21" s="3">
        <f>INDEX(treatments!$A$1:$F$201,MATCH(appointments!$A21,treatments!$B$1:$B$201,0),MATCH(appointments!U$1,treatments!$A$1:$F$1,0))</f>
        <v>45265</v>
      </c>
      <c r="V21" s="3">
        <f>INDEX(billing!$A$1:$G$201,MATCH(appointments!$B21,billing!$B$1:$B$201,0),MATCH(appointments!V$1,billing!$A$1:$G$1,0))</f>
        <v>45265</v>
      </c>
      <c r="W21" t="str">
        <f>INDEX(billing!$A$1:$G$201,MATCH(appointments!$B21,billing!$B$1:$B$201,0),MATCH(appointments!W$1,billing!$A$1:$G$1,0))</f>
        <v>Credit Card</v>
      </c>
      <c r="X21" t="str">
        <f>INDEX(billing!$A$1:$G$201,MATCH(appointments!$B21,billing!$B$1:$B$201,0),MATCH(appointments!X$1,billing!$A$1:$G$1,0))</f>
        <v>Failed</v>
      </c>
    </row>
    <row r="22" spans="1:24" x14ac:dyDescent="0.3">
      <c r="A22" t="s">
        <v>62</v>
      </c>
      <c r="B22" t="s">
        <v>63</v>
      </c>
      <c r="C22" t="s">
        <v>9</v>
      </c>
      <c r="D22" s="3">
        <v>45040</v>
      </c>
      <c r="E22" t="str">
        <f>TEXT(Table1[[#This Row],[appointment_date]],"ddd")</f>
        <v>Mon</v>
      </c>
      <c r="F22" s="2">
        <v>0.41666666666666669</v>
      </c>
      <c r="G22" t="s">
        <v>10</v>
      </c>
      <c r="H22" t="s">
        <v>15</v>
      </c>
      <c r="I22">
        <f t="shared" si="0"/>
        <v>1</v>
      </c>
      <c r="J22" t="str">
        <f>_xlfn.XLOOKUP(B22,patients!$A$1:$A$51,patients!$L$1:$L$51,,0)</f>
        <v>Alex Moore</v>
      </c>
      <c r="K22" t="str">
        <f>INDEX(patients!$A$1:$L$51,MATCH($B22,patients!$A$1:$A$51,0),MATCH(appointments!K$1,patients!$A$1:$L$1,0))</f>
        <v>M</v>
      </c>
      <c r="L22" s="3">
        <f>INDEX(patients!$A$1:$L$51,MATCH($B22,patients!$A$1:$A$51,0),MATCH(appointments!L$1,patients!$A$1:$L$1,0))</f>
        <v>34072</v>
      </c>
      <c r="M22" s="4">
        <f t="shared" ca="1" si="1"/>
        <v>32</v>
      </c>
      <c r="N22" t="str">
        <f>INDEX(patients!$A$1:$L$51,MATCH($B22,patients!$A$1:$A$51,0),MATCH(appointments!N$1,patients!$A$1:$L$1,0))</f>
        <v>MedCare Plus</v>
      </c>
      <c r="O22" t="str">
        <f>_xlfn.XLOOKUP(C22,doctors!$A$1:$A$11,doctors!$I$1:$I$11,,0)</f>
        <v>Sarah Smith</v>
      </c>
      <c r="P22" t="str">
        <f>_xlfn.XLOOKUP(C22,doctors!$A$1:$A$11,doctors!$G$1:$G$11,,0)</f>
        <v>Central Hospital</v>
      </c>
      <c r="Q22" t="str">
        <f>_xlfn.XLOOKUP(A22,treatments!$B$1:$B$201,treatments!$A$1:$A$201,,0)</f>
        <v>T021</v>
      </c>
      <c r="R22" t="str">
        <f>INDEX(treatments!$A$1:$F$201,MATCH(appointments!$A22,treatments!$B$1:$B$201,0),MATCH(appointments!R$1,treatments!$A$1:$F$1,0))</f>
        <v>X-Ray</v>
      </c>
      <c r="S22" t="str">
        <f>INDEX(treatments!$A$1:$F$201,MATCH(appointments!$A22,treatments!$B$1:$B$201,0),MATCH(appointments!S$1,treatments!$A$1:$F$1,0))</f>
        <v>Advanced protocol</v>
      </c>
      <c r="T22" s="1">
        <f>INDEX(treatments!$A$1:$F$201,MATCH(appointments!$A22,treatments!$B$1:$B$201,0),MATCH(appointments!T$1,treatments!$A$1:$F$1,0))</f>
        <v>2926.23</v>
      </c>
      <c r="U22" s="3">
        <f>INDEX(treatments!$A$1:$F$201,MATCH(appointments!$A22,treatments!$B$1:$B$201,0),MATCH(appointments!U$1,treatments!$A$1:$F$1,0))</f>
        <v>45040</v>
      </c>
      <c r="V22" s="3">
        <f>INDEX(billing!$A$1:$G$201,MATCH(appointments!$B22,billing!$B$1:$B$201,0),MATCH(appointments!V$1,billing!$A$1:$G$1,0))</f>
        <v>45040</v>
      </c>
      <c r="W22" t="str">
        <f>INDEX(billing!$A$1:$G$201,MATCH(appointments!$B22,billing!$B$1:$B$201,0),MATCH(appointments!W$1,billing!$A$1:$G$1,0))</f>
        <v>Insurance</v>
      </c>
      <c r="X22" t="str">
        <f>INDEX(billing!$A$1:$G$201,MATCH(appointments!$B22,billing!$B$1:$B$201,0),MATCH(appointments!X$1,billing!$A$1:$G$1,0))</f>
        <v>Failed</v>
      </c>
    </row>
    <row r="23" spans="1:24" x14ac:dyDescent="0.3">
      <c r="A23" t="s">
        <v>64</v>
      </c>
      <c r="B23" t="s">
        <v>40</v>
      </c>
      <c r="C23" t="s">
        <v>59</v>
      </c>
      <c r="D23" s="3">
        <v>45244</v>
      </c>
      <c r="E23" t="str">
        <f>TEXT(Table1[[#This Row],[appointment_date]],"ddd")</f>
        <v>Tue</v>
      </c>
      <c r="F23" s="2">
        <v>0.54166666666666663</v>
      </c>
      <c r="G23" t="s">
        <v>18</v>
      </c>
      <c r="H23" t="s">
        <v>15</v>
      </c>
      <c r="I23">
        <f t="shared" si="0"/>
        <v>1</v>
      </c>
      <c r="J23" t="str">
        <f>_xlfn.XLOOKUP(B23,patients!$A$1:$A$51,patients!$L$1:$L$51,,0)</f>
        <v>David Wilson</v>
      </c>
      <c r="K23" t="str">
        <f>INDEX(patients!$A$1:$L$51,MATCH($B23,patients!$A$1:$A$51,0),MATCH(appointments!K$1,patients!$A$1:$L$1,0))</f>
        <v>M</v>
      </c>
      <c r="L23" s="3">
        <f>INDEX(patients!$A$1:$L$51,MATCH($B23,patients!$A$1:$A$51,0),MATCH(appointments!L$1,patients!$A$1:$L$1,0))</f>
        <v>22090</v>
      </c>
      <c r="M23" s="4">
        <f t="shared" ca="1" si="1"/>
        <v>65</v>
      </c>
      <c r="N23" t="str">
        <f>INDEX(patients!$A$1:$L$51,MATCH($B23,patients!$A$1:$A$51,0),MATCH(appointments!N$1,patients!$A$1:$L$1,0))</f>
        <v>MedCare Plus</v>
      </c>
      <c r="O23" t="str">
        <f>_xlfn.XLOOKUP(C23,doctors!$A$1:$A$11,doctors!$I$1:$I$11,,0)</f>
        <v>David Taylor</v>
      </c>
      <c r="P23" t="str">
        <f>_xlfn.XLOOKUP(C23,doctors!$A$1:$A$11,doctors!$G$1:$G$11,,0)</f>
        <v>Westside Clinic</v>
      </c>
      <c r="Q23" t="str">
        <f>_xlfn.XLOOKUP(A23,treatments!$B$1:$B$201,treatments!$A$1:$A$201,,0)</f>
        <v>T022</v>
      </c>
      <c r="R23" t="str">
        <f>INDEX(treatments!$A$1:$F$201,MATCH(appointments!$A23,treatments!$B$1:$B$201,0),MATCH(appointments!R$1,treatments!$A$1:$F$1,0))</f>
        <v>Physiotherapy</v>
      </c>
      <c r="S23" t="str">
        <f>INDEX(treatments!$A$1:$F$201,MATCH(appointments!$A23,treatments!$B$1:$B$201,0),MATCH(appointments!S$1,treatments!$A$1:$F$1,0))</f>
        <v>Advanced protocol</v>
      </c>
      <c r="T23" s="1">
        <f>INDEX(treatments!$A$1:$F$201,MATCH(appointments!$A23,treatments!$B$1:$B$201,0),MATCH(appointments!T$1,treatments!$A$1:$F$1,0))</f>
        <v>1900.88</v>
      </c>
      <c r="U23" s="3">
        <f>INDEX(treatments!$A$1:$F$201,MATCH(appointments!$A23,treatments!$B$1:$B$201,0),MATCH(appointments!U$1,treatments!$A$1:$F$1,0))</f>
        <v>45244</v>
      </c>
      <c r="V23" s="3">
        <f>INDEX(billing!$A$1:$G$201,MATCH(appointments!$B23,billing!$B$1:$B$201,0),MATCH(appointments!V$1,billing!$A$1:$G$1,0))</f>
        <v>44939</v>
      </c>
      <c r="W23" t="str">
        <f>INDEX(billing!$A$1:$G$201,MATCH(appointments!$B23,billing!$B$1:$B$201,0),MATCH(appointments!W$1,billing!$A$1:$G$1,0))</f>
        <v>Cash</v>
      </c>
      <c r="X23" t="str">
        <f>INDEX(billing!$A$1:$G$201,MATCH(appointments!$B23,billing!$B$1:$B$201,0),MATCH(appointments!X$1,billing!$A$1:$G$1,0))</f>
        <v>Paid</v>
      </c>
    </row>
    <row r="24" spans="1:24" x14ac:dyDescent="0.3">
      <c r="A24" t="s">
        <v>65</v>
      </c>
      <c r="B24" t="s">
        <v>66</v>
      </c>
      <c r="C24" t="s">
        <v>9</v>
      </c>
      <c r="D24" s="3">
        <v>45055</v>
      </c>
      <c r="E24" t="str">
        <f>TEXT(Table1[[#This Row],[appointment_date]],"ddd")</f>
        <v>Tue</v>
      </c>
      <c r="F24" s="2">
        <v>0.60416666666666663</v>
      </c>
      <c r="G24" t="s">
        <v>38</v>
      </c>
      <c r="H24" t="s">
        <v>19</v>
      </c>
      <c r="I24">
        <f t="shared" si="0"/>
        <v>0</v>
      </c>
      <c r="J24" t="str">
        <f>_xlfn.XLOOKUP(B24,patients!$A$1:$A$51,patients!$L$1:$L$51,,0)</f>
        <v>Jane Moore</v>
      </c>
      <c r="K24" t="str">
        <f>INDEX(patients!$A$1:$L$51,MATCH($B24,patients!$A$1:$A$51,0),MATCH(appointments!K$1,patients!$A$1:$L$1,0))</f>
        <v>M</v>
      </c>
      <c r="L24" s="3">
        <f>INDEX(patients!$A$1:$L$51,MATCH($B24,patients!$A$1:$A$51,0),MATCH(appointments!L$1,patients!$A$1:$L$1,0))</f>
        <v>35046</v>
      </c>
      <c r="M24" s="4">
        <f t="shared" ca="1" si="1"/>
        <v>30</v>
      </c>
      <c r="N24" t="str">
        <f>INDEX(patients!$A$1:$L$51,MATCH($B24,patients!$A$1:$A$51,0),MATCH(appointments!N$1,patients!$A$1:$L$1,0))</f>
        <v>WellnessCorp</v>
      </c>
      <c r="O24" t="str">
        <f>_xlfn.XLOOKUP(C24,doctors!$A$1:$A$11,doctors!$I$1:$I$11,,0)</f>
        <v>Sarah Smith</v>
      </c>
      <c r="P24" t="str">
        <f>_xlfn.XLOOKUP(C24,doctors!$A$1:$A$11,doctors!$G$1:$G$11,,0)</f>
        <v>Central Hospital</v>
      </c>
      <c r="Q24" t="str">
        <f>_xlfn.XLOOKUP(A24,treatments!$B$1:$B$201,treatments!$A$1:$A$201,,0)</f>
        <v>T023</v>
      </c>
      <c r="R24" t="str">
        <f>INDEX(treatments!$A$1:$F$201,MATCH(appointments!$A24,treatments!$B$1:$B$201,0),MATCH(appointments!R$1,treatments!$A$1:$F$1,0))</f>
        <v>MRI</v>
      </c>
      <c r="S24" t="str">
        <f>INDEX(treatments!$A$1:$F$201,MATCH(appointments!$A24,treatments!$B$1:$B$201,0),MATCH(appointments!S$1,treatments!$A$1:$F$1,0))</f>
        <v>Standard procedure</v>
      </c>
      <c r="T24" s="1">
        <f>INDEX(treatments!$A$1:$F$201,MATCH(appointments!$A24,treatments!$B$1:$B$201,0),MATCH(appointments!T$1,treatments!$A$1:$F$1,0))</f>
        <v>3246.5</v>
      </c>
      <c r="U24" s="3">
        <f>INDEX(treatments!$A$1:$F$201,MATCH(appointments!$A24,treatments!$B$1:$B$201,0),MATCH(appointments!U$1,treatments!$A$1:$F$1,0))</f>
        <v>45055</v>
      </c>
      <c r="V24" s="3">
        <f>INDEX(billing!$A$1:$G$201,MATCH(appointments!$B24,billing!$B$1:$B$201,0),MATCH(appointments!V$1,billing!$A$1:$G$1,0))</f>
        <v>45055</v>
      </c>
      <c r="W24" t="str">
        <f>INDEX(billing!$A$1:$G$201,MATCH(appointments!$B24,billing!$B$1:$B$201,0),MATCH(appointments!W$1,billing!$A$1:$G$1,0))</f>
        <v>Credit Card</v>
      </c>
      <c r="X24" t="str">
        <f>INDEX(billing!$A$1:$G$201,MATCH(appointments!$B24,billing!$B$1:$B$201,0),MATCH(appointments!X$1,billing!$A$1:$G$1,0))</f>
        <v>Pending</v>
      </c>
    </row>
    <row r="25" spans="1:24" x14ac:dyDescent="0.3">
      <c r="A25" t="s">
        <v>67</v>
      </c>
      <c r="B25" t="s">
        <v>68</v>
      </c>
      <c r="C25" t="s">
        <v>54</v>
      </c>
      <c r="D25" s="3">
        <v>45098</v>
      </c>
      <c r="E25" t="str">
        <f>TEXT(Table1[[#This Row],[appointment_date]],"ddd")</f>
        <v>Wed</v>
      </c>
      <c r="F25" s="2">
        <v>0.33333333333333331</v>
      </c>
      <c r="G25" t="s">
        <v>29</v>
      </c>
      <c r="H25" t="s">
        <v>41</v>
      </c>
      <c r="I25">
        <f t="shared" si="0"/>
        <v>0</v>
      </c>
      <c r="J25" t="str">
        <f>_xlfn.XLOOKUP(B25,patients!$A$1:$A$51,patients!$L$1:$L$51,,0)</f>
        <v>David Moore</v>
      </c>
      <c r="K25" t="str">
        <f>INDEX(patients!$A$1:$L$51,MATCH($B25,patients!$A$1:$A$51,0),MATCH(appointments!K$1,patients!$A$1:$L$1,0))</f>
        <v>M</v>
      </c>
      <c r="L25" s="3">
        <f>INDEX(patients!$A$1:$L$51,MATCH($B25,patients!$A$1:$A$51,0),MATCH(appointments!L$1,patients!$A$1:$L$1,0))</f>
        <v>26629</v>
      </c>
      <c r="M25" s="4">
        <f t="shared" ca="1" si="1"/>
        <v>53</v>
      </c>
      <c r="N25" t="str">
        <f>INDEX(patients!$A$1:$L$51,MATCH($B25,patients!$A$1:$A$51,0),MATCH(appointments!N$1,patients!$A$1:$L$1,0))</f>
        <v>MedCare Plus</v>
      </c>
      <c r="O25" t="str">
        <f>_xlfn.XLOOKUP(C25,doctors!$A$1:$A$11,doctors!$I$1:$I$11,,0)</f>
        <v>Linda Brown</v>
      </c>
      <c r="P25" t="str">
        <f>_xlfn.XLOOKUP(C25,doctors!$A$1:$A$11,doctors!$G$1:$G$11,,0)</f>
        <v>Westside Clinic</v>
      </c>
      <c r="Q25" t="str">
        <f>_xlfn.XLOOKUP(A25,treatments!$B$1:$B$201,treatments!$A$1:$A$201,,0)</f>
        <v>T024</v>
      </c>
      <c r="R25" t="str">
        <f>INDEX(treatments!$A$1:$F$201,MATCH(appointments!$A25,treatments!$B$1:$B$201,0),MATCH(appointments!R$1,treatments!$A$1:$F$1,0))</f>
        <v>ECG</v>
      </c>
      <c r="S25" t="str">
        <f>INDEX(treatments!$A$1:$F$201,MATCH(appointments!$A25,treatments!$B$1:$B$201,0),MATCH(appointments!S$1,treatments!$A$1:$F$1,0))</f>
        <v>Advanced protocol</v>
      </c>
      <c r="T25" s="1">
        <f>INDEX(treatments!$A$1:$F$201,MATCH(appointments!$A25,treatments!$B$1:$B$201,0),MATCH(appointments!T$1,treatments!$A$1:$F$1,0))</f>
        <v>3722.68</v>
      </c>
      <c r="U25" s="3">
        <f>INDEX(treatments!$A$1:$F$201,MATCH(appointments!$A25,treatments!$B$1:$B$201,0),MATCH(appointments!U$1,treatments!$A$1:$F$1,0))</f>
        <v>45098</v>
      </c>
      <c r="V25" s="3">
        <f>INDEX(billing!$A$1:$G$201,MATCH(appointments!$B25,billing!$B$1:$B$201,0),MATCH(appointments!V$1,billing!$A$1:$G$1,0))</f>
        <v>45098</v>
      </c>
      <c r="W25" t="str">
        <f>INDEX(billing!$A$1:$G$201,MATCH(appointments!$B25,billing!$B$1:$B$201,0),MATCH(appointments!W$1,billing!$A$1:$G$1,0))</f>
        <v>Cash</v>
      </c>
      <c r="X25" t="str">
        <f>INDEX(billing!$A$1:$G$201,MATCH(appointments!$B25,billing!$B$1:$B$201,0),MATCH(appointments!X$1,billing!$A$1:$G$1,0))</f>
        <v>Pending</v>
      </c>
    </row>
    <row r="26" spans="1:24" x14ac:dyDescent="0.3">
      <c r="A26" t="s">
        <v>69</v>
      </c>
      <c r="B26" t="s">
        <v>70</v>
      </c>
      <c r="C26" t="s">
        <v>59</v>
      </c>
      <c r="D26" s="3">
        <v>44982</v>
      </c>
      <c r="E26" t="str">
        <f>TEXT(Table1[[#This Row],[appointment_date]],"ddd")</f>
        <v>Sat</v>
      </c>
      <c r="F26" s="2">
        <v>0.33333333333333331</v>
      </c>
      <c r="G26" t="s">
        <v>38</v>
      </c>
      <c r="H26" t="s">
        <v>15</v>
      </c>
      <c r="I26">
        <f t="shared" si="0"/>
        <v>1</v>
      </c>
      <c r="J26" t="str">
        <f>_xlfn.XLOOKUP(B26,patients!$A$1:$A$51,patients!$L$1:$L$51,,0)</f>
        <v>Emily Moore</v>
      </c>
      <c r="K26" t="str">
        <f>INDEX(patients!$A$1:$L$51,MATCH($B26,patients!$A$1:$A$51,0),MATCH(appointments!K$1,patients!$A$1:$L$1,0))</f>
        <v>M</v>
      </c>
      <c r="L26" s="3">
        <f>INDEX(patients!$A$1:$L$51,MATCH($B26,patients!$A$1:$A$51,0),MATCH(appointments!L$1,patients!$A$1:$L$1,0))</f>
        <v>23734</v>
      </c>
      <c r="M26" s="4">
        <f t="shared" ca="1" si="1"/>
        <v>61</v>
      </c>
      <c r="N26" t="str">
        <f>INDEX(patients!$A$1:$L$51,MATCH($B26,patients!$A$1:$A$51,0),MATCH(appointments!N$1,patients!$A$1:$L$1,0))</f>
        <v>PulseSecure</v>
      </c>
      <c r="O26" t="str">
        <f>_xlfn.XLOOKUP(C26,doctors!$A$1:$A$11,doctors!$I$1:$I$11,,0)</f>
        <v>David Taylor</v>
      </c>
      <c r="P26" t="str">
        <f>_xlfn.XLOOKUP(C26,doctors!$A$1:$A$11,doctors!$G$1:$G$11,,0)</f>
        <v>Westside Clinic</v>
      </c>
      <c r="Q26" t="str">
        <f>_xlfn.XLOOKUP(A26,treatments!$B$1:$B$201,treatments!$A$1:$A$201,,0)</f>
        <v>T025</v>
      </c>
      <c r="R26" t="str">
        <f>INDEX(treatments!$A$1:$F$201,MATCH(appointments!$A26,treatments!$B$1:$B$201,0),MATCH(appointments!R$1,treatments!$A$1:$F$1,0))</f>
        <v>ECG</v>
      </c>
      <c r="S26" t="str">
        <f>INDEX(treatments!$A$1:$F$201,MATCH(appointments!$A26,treatments!$B$1:$B$201,0),MATCH(appointments!S$1,treatments!$A$1:$F$1,0))</f>
        <v>Advanced protocol</v>
      </c>
      <c r="T26" s="1">
        <f>INDEX(treatments!$A$1:$F$201,MATCH(appointments!$A26,treatments!$B$1:$B$201,0),MATCH(appointments!T$1,treatments!$A$1:$F$1,0))</f>
        <v>1726.81</v>
      </c>
      <c r="U26" s="3">
        <f>INDEX(treatments!$A$1:$F$201,MATCH(appointments!$A26,treatments!$B$1:$B$201,0),MATCH(appointments!U$1,treatments!$A$1:$F$1,0))</f>
        <v>44982</v>
      </c>
      <c r="V26" s="3">
        <f>INDEX(billing!$A$1:$G$201,MATCH(appointments!$B26,billing!$B$1:$B$201,0),MATCH(appointments!V$1,billing!$A$1:$G$1,0))</f>
        <v>44982</v>
      </c>
      <c r="W26" t="str">
        <f>INDEX(billing!$A$1:$G$201,MATCH(appointments!$B26,billing!$B$1:$B$201,0),MATCH(appointments!W$1,billing!$A$1:$G$1,0))</f>
        <v>Cash</v>
      </c>
      <c r="X26" t="str">
        <f>INDEX(billing!$A$1:$G$201,MATCH(appointments!$B26,billing!$B$1:$B$201,0),MATCH(appointments!X$1,billing!$A$1:$G$1,0))</f>
        <v>Failed</v>
      </c>
    </row>
    <row r="27" spans="1:24" x14ac:dyDescent="0.3">
      <c r="A27" t="s">
        <v>71</v>
      </c>
      <c r="B27" t="s">
        <v>72</v>
      </c>
      <c r="C27" t="s">
        <v>22</v>
      </c>
      <c r="D27" s="3">
        <v>45002</v>
      </c>
      <c r="E27" t="str">
        <f>TEXT(Table1[[#This Row],[appointment_date]],"ddd")</f>
        <v>Fri</v>
      </c>
      <c r="F27" s="2">
        <v>0.59375</v>
      </c>
      <c r="G27" t="s">
        <v>38</v>
      </c>
      <c r="H27" t="s">
        <v>19</v>
      </c>
      <c r="I27">
        <f t="shared" si="0"/>
        <v>0</v>
      </c>
      <c r="J27" t="str">
        <f>_xlfn.XLOOKUP(B27,patients!$A$1:$A$51,patients!$L$1:$L$51,,0)</f>
        <v>Michael Taylor</v>
      </c>
      <c r="K27" t="str">
        <f>INDEX(patients!$A$1:$L$51,MATCH($B27,patients!$A$1:$A$51,0),MATCH(appointments!K$1,patients!$A$1:$L$1,0))</f>
        <v>F</v>
      </c>
      <c r="L27" s="3">
        <f>INDEX(patients!$A$1:$L$51,MATCH($B27,patients!$A$1:$A$51,0),MATCH(appointments!L$1,patients!$A$1:$L$1,0))</f>
        <v>31656</v>
      </c>
      <c r="M27" s="4">
        <f t="shared" ca="1" si="1"/>
        <v>39</v>
      </c>
      <c r="N27" t="str">
        <f>INDEX(patients!$A$1:$L$51,MATCH($B27,patients!$A$1:$A$51,0),MATCH(appointments!N$1,patients!$A$1:$L$1,0))</f>
        <v>MedCare Plus</v>
      </c>
      <c r="O27" t="str">
        <f>_xlfn.XLOOKUP(C27,doctors!$A$1:$A$11,doctors!$I$1:$I$11,,0)</f>
        <v>Alex Davis</v>
      </c>
      <c r="P27" t="str">
        <f>_xlfn.XLOOKUP(C27,doctors!$A$1:$A$11,doctors!$G$1:$G$11,,0)</f>
        <v>Central Hospital</v>
      </c>
      <c r="Q27" t="str">
        <f>_xlfn.XLOOKUP(A27,treatments!$B$1:$B$201,treatments!$A$1:$A$201,,0)</f>
        <v>T026</v>
      </c>
      <c r="R27" t="str">
        <f>INDEX(treatments!$A$1:$F$201,MATCH(appointments!$A27,treatments!$B$1:$B$201,0),MATCH(appointments!R$1,treatments!$A$1:$F$1,0))</f>
        <v>Chemotherapy</v>
      </c>
      <c r="S27" t="str">
        <f>INDEX(treatments!$A$1:$F$201,MATCH(appointments!$A27,treatments!$B$1:$B$201,0),MATCH(appointments!S$1,treatments!$A$1:$F$1,0))</f>
        <v>Standard procedure</v>
      </c>
      <c r="T27" s="1">
        <f>INDEX(treatments!$A$1:$F$201,MATCH(appointments!$A27,treatments!$B$1:$B$201,0),MATCH(appointments!T$1,treatments!$A$1:$F$1,0))</f>
        <v>2360.9699999999998</v>
      </c>
      <c r="U27" s="3">
        <f>INDEX(treatments!$A$1:$F$201,MATCH(appointments!$A27,treatments!$B$1:$B$201,0),MATCH(appointments!U$1,treatments!$A$1:$F$1,0))</f>
        <v>45002</v>
      </c>
      <c r="V27" s="3">
        <f>INDEX(billing!$A$1:$G$201,MATCH(appointments!$B27,billing!$B$1:$B$201,0),MATCH(appointments!V$1,billing!$A$1:$G$1,0))</f>
        <v>45002</v>
      </c>
      <c r="W27" t="str">
        <f>INDEX(billing!$A$1:$G$201,MATCH(appointments!$B27,billing!$B$1:$B$201,0),MATCH(appointments!W$1,billing!$A$1:$G$1,0))</f>
        <v>Insurance</v>
      </c>
      <c r="X27" t="str">
        <f>INDEX(billing!$A$1:$G$201,MATCH(appointments!$B27,billing!$B$1:$B$201,0),MATCH(appointments!X$1,billing!$A$1:$G$1,0))</f>
        <v>Paid</v>
      </c>
    </row>
    <row r="28" spans="1:24" x14ac:dyDescent="0.3">
      <c r="A28" t="s">
        <v>73</v>
      </c>
      <c r="B28" t="s">
        <v>40</v>
      </c>
      <c r="C28" t="s">
        <v>74</v>
      </c>
      <c r="D28" s="3">
        <v>45244</v>
      </c>
      <c r="E28" t="str">
        <f>TEXT(Table1[[#This Row],[appointment_date]],"ddd")</f>
        <v>Tue</v>
      </c>
      <c r="F28" s="2">
        <v>0.53125</v>
      </c>
      <c r="G28" t="s">
        <v>10</v>
      </c>
      <c r="H28" t="s">
        <v>11</v>
      </c>
      <c r="I28">
        <f t="shared" si="0"/>
        <v>0</v>
      </c>
      <c r="J28" t="str">
        <f>_xlfn.XLOOKUP(B28,patients!$A$1:$A$51,patients!$L$1:$L$51,,0)</f>
        <v>David Wilson</v>
      </c>
      <c r="K28" t="str">
        <f>INDEX(patients!$A$1:$L$51,MATCH($B28,patients!$A$1:$A$51,0),MATCH(appointments!K$1,patients!$A$1:$L$1,0))</f>
        <v>M</v>
      </c>
      <c r="L28" s="3">
        <f>INDEX(patients!$A$1:$L$51,MATCH($B28,patients!$A$1:$A$51,0),MATCH(appointments!L$1,patients!$A$1:$L$1,0))</f>
        <v>22090</v>
      </c>
      <c r="M28" s="4">
        <f t="shared" ca="1" si="1"/>
        <v>65</v>
      </c>
      <c r="N28" t="str">
        <f>INDEX(patients!$A$1:$L$51,MATCH($B28,patients!$A$1:$A$51,0),MATCH(appointments!N$1,patients!$A$1:$L$1,0))</f>
        <v>MedCare Plus</v>
      </c>
      <c r="O28" t="str">
        <f>_xlfn.XLOOKUP(C28,doctors!$A$1:$A$11,doctors!$I$1:$I$11,,0)</f>
        <v>Sarah Taylor</v>
      </c>
      <c r="P28" t="str">
        <f>_xlfn.XLOOKUP(C28,doctors!$A$1:$A$11,doctors!$G$1:$G$11,,0)</f>
        <v>Central Hospital</v>
      </c>
      <c r="Q28" t="str">
        <f>_xlfn.XLOOKUP(A28,treatments!$B$1:$B$201,treatments!$A$1:$A$201,,0)</f>
        <v>T027</v>
      </c>
      <c r="R28" t="str">
        <f>INDEX(treatments!$A$1:$F$201,MATCH(appointments!$A28,treatments!$B$1:$B$201,0),MATCH(appointments!R$1,treatments!$A$1:$F$1,0))</f>
        <v>X-Ray</v>
      </c>
      <c r="S28" t="str">
        <f>INDEX(treatments!$A$1:$F$201,MATCH(appointments!$A28,treatments!$B$1:$B$201,0),MATCH(appointments!S$1,treatments!$A$1:$F$1,0))</f>
        <v>Standard procedure</v>
      </c>
      <c r="T28" s="1">
        <f>INDEX(treatments!$A$1:$F$201,MATCH(appointments!$A28,treatments!$B$1:$B$201,0),MATCH(appointments!T$1,treatments!$A$1:$F$1,0))</f>
        <v>1048.49</v>
      </c>
      <c r="U28" s="3">
        <f>INDEX(treatments!$A$1:$F$201,MATCH(appointments!$A28,treatments!$B$1:$B$201,0),MATCH(appointments!U$1,treatments!$A$1:$F$1,0))</f>
        <v>45244</v>
      </c>
      <c r="V28" s="3">
        <f>INDEX(billing!$A$1:$G$201,MATCH(appointments!$B28,billing!$B$1:$B$201,0),MATCH(appointments!V$1,billing!$A$1:$G$1,0))</f>
        <v>44939</v>
      </c>
      <c r="W28" t="str">
        <f>INDEX(billing!$A$1:$G$201,MATCH(appointments!$B28,billing!$B$1:$B$201,0),MATCH(appointments!W$1,billing!$A$1:$G$1,0))</f>
        <v>Cash</v>
      </c>
      <c r="X28" t="str">
        <f>INDEX(billing!$A$1:$G$201,MATCH(appointments!$B28,billing!$B$1:$B$201,0),MATCH(appointments!X$1,billing!$A$1:$G$1,0))</f>
        <v>Paid</v>
      </c>
    </row>
    <row r="29" spans="1:24" x14ac:dyDescent="0.3">
      <c r="A29" t="s">
        <v>75</v>
      </c>
      <c r="B29" t="s">
        <v>50</v>
      </c>
      <c r="C29" t="s">
        <v>22</v>
      </c>
      <c r="D29" s="3">
        <v>45228</v>
      </c>
      <c r="E29" t="str">
        <f>TEXT(Table1[[#This Row],[appointment_date]],"ddd")</f>
        <v>Sun</v>
      </c>
      <c r="F29" s="2">
        <v>0.64583333333333337</v>
      </c>
      <c r="G29" t="s">
        <v>29</v>
      </c>
      <c r="H29" t="s">
        <v>15</v>
      </c>
      <c r="I29">
        <f t="shared" si="0"/>
        <v>1</v>
      </c>
      <c r="J29" t="str">
        <f>_xlfn.XLOOKUP(B29,patients!$A$1:$A$51,patients!$L$1:$L$51,,0)</f>
        <v>Laura Davis</v>
      </c>
      <c r="K29" t="str">
        <f>INDEX(patients!$A$1:$L$51,MATCH($B29,patients!$A$1:$A$51,0),MATCH(appointments!K$1,patients!$A$1:$L$1,0))</f>
        <v>F</v>
      </c>
      <c r="L29" s="3">
        <f>INDEX(patients!$A$1:$L$51,MATCH($B29,patients!$A$1:$A$51,0),MATCH(appointments!L$1,patients!$A$1:$L$1,0))</f>
        <v>33580</v>
      </c>
      <c r="M29" s="4">
        <f t="shared" ca="1" si="1"/>
        <v>34</v>
      </c>
      <c r="N29" t="str">
        <f>INDEX(patients!$A$1:$L$51,MATCH($B29,patients!$A$1:$A$51,0),MATCH(appointments!N$1,patients!$A$1:$L$1,0))</f>
        <v>MedCare Plus</v>
      </c>
      <c r="O29" t="str">
        <f>_xlfn.XLOOKUP(C29,doctors!$A$1:$A$11,doctors!$I$1:$I$11,,0)</f>
        <v>Alex Davis</v>
      </c>
      <c r="P29" t="str">
        <f>_xlfn.XLOOKUP(C29,doctors!$A$1:$A$11,doctors!$G$1:$G$11,,0)</f>
        <v>Central Hospital</v>
      </c>
      <c r="Q29" t="str">
        <f>_xlfn.XLOOKUP(A29,treatments!$B$1:$B$201,treatments!$A$1:$A$201,,0)</f>
        <v>T028</v>
      </c>
      <c r="R29" t="str">
        <f>INDEX(treatments!$A$1:$F$201,MATCH(appointments!$A29,treatments!$B$1:$B$201,0),MATCH(appointments!R$1,treatments!$A$1:$F$1,0))</f>
        <v>Chemotherapy</v>
      </c>
      <c r="S29" t="str">
        <f>INDEX(treatments!$A$1:$F$201,MATCH(appointments!$A29,treatments!$B$1:$B$201,0),MATCH(appointments!S$1,treatments!$A$1:$F$1,0))</f>
        <v>Standard procedure</v>
      </c>
      <c r="T29" s="1">
        <f>INDEX(treatments!$A$1:$F$201,MATCH(appointments!$A29,treatments!$B$1:$B$201,0),MATCH(appointments!T$1,treatments!$A$1:$F$1,0))</f>
        <v>1315.17</v>
      </c>
      <c r="U29" s="3">
        <f>INDEX(treatments!$A$1:$F$201,MATCH(appointments!$A29,treatments!$B$1:$B$201,0),MATCH(appointments!U$1,treatments!$A$1:$F$1,0))</f>
        <v>45228</v>
      </c>
      <c r="V29" s="3">
        <f>INDEX(billing!$A$1:$G$201,MATCH(appointments!$B29,billing!$B$1:$B$201,0),MATCH(appointments!V$1,billing!$A$1:$G$1,0))</f>
        <v>45071</v>
      </c>
      <c r="W29" t="str">
        <f>INDEX(billing!$A$1:$G$201,MATCH(appointments!$B29,billing!$B$1:$B$201,0),MATCH(appointments!W$1,billing!$A$1:$G$1,0))</f>
        <v>Credit Card</v>
      </c>
      <c r="X29" t="str">
        <f>INDEX(billing!$A$1:$G$201,MATCH(appointments!$B29,billing!$B$1:$B$201,0),MATCH(appointments!X$1,billing!$A$1:$G$1,0))</f>
        <v>Paid</v>
      </c>
    </row>
    <row r="30" spans="1:24" x14ac:dyDescent="0.3">
      <c r="A30" t="s">
        <v>76</v>
      </c>
      <c r="B30" t="s">
        <v>34</v>
      </c>
      <c r="C30" t="s">
        <v>35</v>
      </c>
      <c r="D30" s="3">
        <v>45102</v>
      </c>
      <c r="E30" t="str">
        <f>TEXT(Table1[[#This Row],[appointment_date]],"ddd")</f>
        <v>Sun</v>
      </c>
      <c r="F30" s="2">
        <v>0.60416666666666663</v>
      </c>
      <c r="G30" t="s">
        <v>29</v>
      </c>
      <c r="H30" t="s">
        <v>41</v>
      </c>
      <c r="I30">
        <f t="shared" si="0"/>
        <v>0</v>
      </c>
      <c r="J30" t="str">
        <f>_xlfn.XLOOKUP(B30,patients!$A$1:$A$51,patients!$L$1:$L$51,,0)</f>
        <v>Michael Taylor</v>
      </c>
      <c r="K30" t="str">
        <f>INDEX(patients!$A$1:$L$51,MATCH($B30,patients!$A$1:$A$51,0),MATCH(appointments!K$1,patients!$A$1:$L$1,0))</f>
        <v>M</v>
      </c>
      <c r="L30" s="3">
        <f>INDEX(patients!$A$1:$L$51,MATCH($B30,patients!$A$1:$A$51,0),MATCH(appointments!L$1,patients!$A$1:$L$1,0))</f>
        <v>36729</v>
      </c>
      <c r="M30" s="4">
        <f t="shared" ca="1" si="1"/>
        <v>25</v>
      </c>
      <c r="N30" t="str">
        <f>INDEX(patients!$A$1:$L$51,MATCH($B30,patients!$A$1:$A$51,0),MATCH(appointments!N$1,patients!$A$1:$L$1,0))</f>
        <v>PulseSecure</v>
      </c>
      <c r="O30" t="str">
        <f>_xlfn.XLOOKUP(C30,doctors!$A$1:$A$11,doctors!$I$1:$I$11,,0)</f>
        <v>Linda Wilson</v>
      </c>
      <c r="P30" t="str">
        <f>_xlfn.XLOOKUP(C30,doctors!$A$1:$A$11,doctors!$G$1:$G$11,,0)</f>
        <v>Eastside Clinic</v>
      </c>
      <c r="Q30" t="str">
        <f>_xlfn.XLOOKUP(A30,treatments!$B$1:$B$201,treatments!$A$1:$A$201,,0)</f>
        <v>T029</v>
      </c>
      <c r="R30" t="str">
        <f>INDEX(treatments!$A$1:$F$201,MATCH(appointments!$A30,treatments!$B$1:$B$201,0),MATCH(appointments!R$1,treatments!$A$1:$F$1,0))</f>
        <v>MRI</v>
      </c>
      <c r="S30" t="str">
        <f>INDEX(treatments!$A$1:$F$201,MATCH(appointments!$A30,treatments!$B$1:$B$201,0),MATCH(appointments!S$1,treatments!$A$1:$F$1,0))</f>
        <v>Basic screening</v>
      </c>
      <c r="T30" s="1">
        <f>INDEX(treatments!$A$1:$F$201,MATCH(appointments!$A30,treatments!$B$1:$B$201,0),MATCH(appointments!T$1,treatments!$A$1:$F$1,0))</f>
        <v>3565.03</v>
      </c>
      <c r="U30" s="3">
        <f>INDEX(treatments!$A$1:$F$201,MATCH(appointments!$A30,treatments!$B$1:$B$201,0),MATCH(appointments!U$1,treatments!$A$1:$F$1,0))</f>
        <v>45102</v>
      </c>
      <c r="V30" s="3">
        <f>INDEX(billing!$A$1:$G$201,MATCH(appointments!$B30,billing!$B$1:$B$201,0),MATCH(appointments!V$1,billing!$A$1:$G$1,0))</f>
        <v>45070</v>
      </c>
      <c r="W30" t="str">
        <f>INDEX(billing!$A$1:$G$201,MATCH(appointments!$B30,billing!$B$1:$B$201,0),MATCH(appointments!W$1,billing!$A$1:$G$1,0))</f>
        <v>Cash</v>
      </c>
      <c r="X30" t="str">
        <f>INDEX(billing!$A$1:$G$201,MATCH(appointments!$B30,billing!$B$1:$B$201,0),MATCH(appointments!X$1,billing!$A$1:$G$1,0))</f>
        <v>Failed</v>
      </c>
    </row>
    <row r="31" spans="1:24" x14ac:dyDescent="0.3">
      <c r="A31" t="s">
        <v>77</v>
      </c>
      <c r="B31" t="s">
        <v>52</v>
      </c>
      <c r="C31" t="s">
        <v>74</v>
      </c>
      <c r="D31" s="3">
        <v>45167</v>
      </c>
      <c r="E31" t="str">
        <f>TEXT(Table1[[#This Row],[appointment_date]],"ddd")</f>
        <v>Tue</v>
      </c>
      <c r="F31" s="2">
        <v>0.55208333333333337</v>
      </c>
      <c r="G31" t="s">
        <v>29</v>
      </c>
      <c r="H31" t="s">
        <v>41</v>
      </c>
      <c r="I31">
        <f t="shared" si="0"/>
        <v>0</v>
      </c>
      <c r="J31" t="str">
        <f>_xlfn.XLOOKUP(B31,patients!$A$1:$A$51,patients!$L$1:$L$51,,0)</f>
        <v>John Taylor</v>
      </c>
      <c r="K31" t="str">
        <f>INDEX(patients!$A$1:$L$51,MATCH($B31,patients!$A$1:$A$51,0),MATCH(appointments!K$1,patients!$A$1:$L$1,0))</f>
        <v>M</v>
      </c>
      <c r="L31" s="3">
        <f>INDEX(patients!$A$1:$L$51,MATCH($B31,patients!$A$1:$A$51,0),MATCH(appointments!L$1,patients!$A$1:$L$1,0))</f>
        <v>37953</v>
      </c>
      <c r="M31" s="4">
        <f t="shared" ca="1" si="1"/>
        <v>22</v>
      </c>
      <c r="N31" t="str">
        <f>INDEX(patients!$A$1:$L$51,MATCH($B31,patients!$A$1:$A$51,0),MATCH(appointments!N$1,patients!$A$1:$L$1,0))</f>
        <v>MedCare Plus</v>
      </c>
      <c r="O31" t="str">
        <f>_xlfn.XLOOKUP(C31,doctors!$A$1:$A$11,doctors!$I$1:$I$11,,0)</f>
        <v>Sarah Taylor</v>
      </c>
      <c r="P31" t="str">
        <f>_xlfn.XLOOKUP(C31,doctors!$A$1:$A$11,doctors!$G$1:$G$11,,0)</f>
        <v>Central Hospital</v>
      </c>
      <c r="Q31" t="str">
        <f>_xlfn.XLOOKUP(A31,treatments!$B$1:$B$201,treatments!$A$1:$A$201,,0)</f>
        <v>T030</v>
      </c>
      <c r="R31" t="str">
        <f>INDEX(treatments!$A$1:$F$201,MATCH(appointments!$A31,treatments!$B$1:$B$201,0),MATCH(appointments!R$1,treatments!$A$1:$F$1,0))</f>
        <v>Chemotherapy</v>
      </c>
      <c r="S31" t="str">
        <f>INDEX(treatments!$A$1:$F$201,MATCH(appointments!$A31,treatments!$B$1:$B$201,0),MATCH(appointments!S$1,treatments!$A$1:$F$1,0))</f>
        <v>Standard procedure</v>
      </c>
      <c r="T31" s="1">
        <f>INDEX(treatments!$A$1:$F$201,MATCH(appointments!$A31,treatments!$B$1:$B$201,0),MATCH(appointments!T$1,treatments!$A$1:$F$1,0))</f>
        <v>1316.47</v>
      </c>
      <c r="U31" s="3">
        <f>INDEX(treatments!$A$1:$F$201,MATCH(appointments!$A31,treatments!$B$1:$B$201,0),MATCH(appointments!U$1,treatments!$A$1:$F$1,0))</f>
        <v>45167</v>
      </c>
      <c r="V31" s="3">
        <f>INDEX(billing!$A$1:$G$201,MATCH(appointments!$B31,billing!$B$1:$B$201,0),MATCH(appointments!V$1,billing!$A$1:$G$1,0))</f>
        <v>44941</v>
      </c>
      <c r="W31" t="str">
        <f>INDEX(billing!$A$1:$G$201,MATCH(appointments!$B31,billing!$B$1:$B$201,0),MATCH(appointments!W$1,billing!$A$1:$G$1,0))</f>
        <v>Insurance</v>
      </c>
      <c r="X31" t="str">
        <f>INDEX(billing!$A$1:$G$201,MATCH(appointments!$B31,billing!$B$1:$B$201,0),MATCH(appointments!X$1,billing!$A$1:$G$1,0))</f>
        <v>Pending</v>
      </c>
    </row>
    <row r="32" spans="1:24" x14ac:dyDescent="0.3">
      <c r="A32" t="s">
        <v>78</v>
      </c>
      <c r="B32" t="s">
        <v>52</v>
      </c>
      <c r="C32" t="s">
        <v>22</v>
      </c>
      <c r="D32" s="3">
        <v>45020</v>
      </c>
      <c r="E32" t="str">
        <f>TEXT(Table1[[#This Row],[appointment_date]],"ddd")</f>
        <v>Tue</v>
      </c>
      <c r="F32" s="2">
        <v>0.4375</v>
      </c>
      <c r="G32" t="s">
        <v>29</v>
      </c>
      <c r="H32" t="s">
        <v>41</v>
      </c>
      <c r="I32">
        <f t="shared" si="0"/>
        <v>0</v>
      </c>
      <c r="J32" t="str">
        <f>_xlfn.XLOOKUP(B32,patients!$A$1:$A$51,patients!$L$1:$L$51,,0)</f>
        <v>John Taylor</v>
      </c>
      <c r="K32" t="str">
        <f>INDEX(patients!$A$1:$L$51,MATCH($B32,patients!$A$1:$A$51,0),MATCH(appointments!K$1,patients!$A$1:$L$1,0))</f>
        <v>M</v>
      </c>
      <c r="L32" s="3">
        <f>INDEX(patients!$A$1:$L$51,MATCH($B32,patients!$A$1:$A$51,0),MATCH(appointments!L$1,patients!$A$1:$L$1,0))</f>
        <v>37953</v>
      </c>
      <c r="M32" s="4">
        <f t="shared" ca="1" si="1"/>
        <v>22</v>
      </c>
      <c r="N32" t="str">
        <f>INDEX(patients!$A$1:$L$51,MATCH($B32,patients!$A$1:$A$51,0),MATCH(appointments!N$1,patients!$A$1:$L$1,0))</f>
        <v>MedCare Plus</v>
      </c>
      <c r="O32" t="str">
        <f>_xlfn.XLOOKUP(C32,doctors!$A$1:$A$11,doctors!$I$1:$I$11,,0)</f>
        <v>Alex Davis</v>
      </c>
      <c r="P32" t="str">
        <f>_xlfn.XLOOKUP(C32,doctors!$A$1:$A$11,doctors!$G$1:$G$11,,0)</f>
        <v>Central Hospital</v>
      </c>
      <c r="Q32" t="str">
        <f>_xlfn.XLOOKUP(A32,treatments!$B$1:$B$201,treatments!$A$1:$A$201,,0)</f>
        <v>T031</v>
      </c>
      <c r="R32" t="str">
        <f>INDEX(treatments!$A$1:$F$201,MATCH(appointments!$A32,treatments!$B$1:$B$201,0),MATCH(appointments!R$1,treatments!$A$1:$F$1,0))</f>
        <v>ECG</v>
      </c>
      <c r="S32" t="str">
        <f>INDEX(treatments!$A$1:$F$201,MATCH(appointments!$A32,treatments!$B$1:$B$201,0),MATCH(appointments!S$1,treatments!$A$1:$F$1,0))</f>
        <v>Standard procedure</v>
      </c>
      <c r="T32" s="1">
        <f>INDEX(treatments!$A$1:$F$201,MATCH(appointments!$A32,treatments!$B$1:$B$201,0),MATCH(appointments!T$1,treatments!$A$1:$F$1,0))</f>
        <v>2863.24</v>
      </c>
      <c r="U32" s="3">
        <f>INDEX(treatments!$A$1:$F$201,MATCH(appointments!$A32,treatments!$B$1:$B$201,0),MATCH(appointments!U$1,treatments!$A$1:$F$1,0))</f>
        <v>45020</v>
      </c>
      <c r="V32" s="3">
        <f>INDEX(billing!$A$1:$G$201,MATCH(appointments!$B32,billing!$B$1:$B$201,0),MATCH(appointments!V$1,billing!$A$1:$G$1,0))</f>
        <v>44941</v>
      </c>
      <c r="W32" t="str">
        <f>INDEX(billing!$A$1:$G$201,MATCH(appointments!$B32,billing!$B$1:$B$201,0),MATCH(appointments!W$1,billing!$A$1:$G$1,0))</f>
        <v>Insurance</v>
      </c>
      <c r="X32" t="str">
        <f>INDEX(billing!$A$1:$G$201,MATCH(appointments!$B32,billing!$B$1:$B$201,0),MATCH(appointments!X$1,billing!$A$1:$G$1,0))</f>
        <v>Pending</v>
      </c>
    </row>
    <row r="33" spans="1:24" x14ac:dyDescent="0.3">
      <c r="A33" t="s">
        <v>79</v>
      </c>
      <c r="B33" t="s">
        <v>17</v>
      </c>
      <c r="C33" t="s">
        <v>74</v>
      </c>
      <c r="D33" s="3">
        <v>45236</v>
      </c>
      <c r="E33" t="str">
        <f>TEXT(Table1[[#This Row],[appointment_date]],"ddd")</f>
        <v>Mon</v>
      </c>
      <c r="F33" s="2">
        <v>0.44791666666666669</v>
      </c>
      <c r="G33" t="s">
        <v>29</v>
      </c>
      <c r="H33" t="s">
        <v>11</v>
      </c>
      <c r="I33">
        <f t="shared" si="0"/>
        <v>0</v>
      </c>
      <c r="J33" t="str">
        <f>_xlfn.XLOOKUP(B33,patients!$A$1:$A$51,patients!$L$1:$L$51,,0)</f>
        <v>Emily Miller</v>
      </c>
      <c r="K33" t="str">
        <f>INDEX(patients!$A$1:$L$51,MATCH($B33,patients!$A$1:$A$51,0),MATCH(appointments!K$1,patients!$A$1:$L$1,0))</f>
        <v>M</v>
      </c>
      <c r="L33" s="3">
        <f>INDEX(patients!$A$1:$L$51,MATCH($B33,patients!$A$1:$A$51,0),MATCH(appointments!L$1,patients!$A$1:$L$1,0))</f>
        <v>30399</v>
      </c>
      <c r="M33" s="4">
        <f t="shared" ca="1" si="1"/>
        <v>42</v>
      </c>
      <c r="N33" t="str">
        <f>INDEX(patients!$A$1:$L$51,MATCH($B33,patients!$A$1:$A$51,0),MATCH(appointments!N$1,patients!$A$1:$L$1,0))</f>
        <v>PulseSecure</v>
      </c>
      <c r="O33" t="str">
        <f>_xlfn.XLOOKUP(C33,doctors!$A$1:$A$11,doctors!$I$1:$I$11,,0)</f>
        <v>Sarah Taylor</v>
      </c>
      <c r="P33" t="str">
        <f>_xlfn.XLOOKUP(C33,doctors!$A$1:$A$11,doctors!$G$1:$G$11,,0)</f>
        <v>Central Hospital</v>
      </c>
      <c r="Q33" t="str">
        <f>_xlfn.XLOOKUP(A33,treatments!$B$1:$B$201,treatments!$A$1:$A$201,,0)</f>
        <v>T032</v>
      </c>
      <c r="R33" t="str">
        <f>INDEX(treatments!$A$1:$F$201,MATCH(appointments!$A33,treatments!$B$1:$B$201,0),MATCH(appointments!R$1,treatments!$A$1:$F$1,0))</f>
        <v>ECG</v>
      </c>
      <c r="S33" t="str">
        <f>INDEX(treatments!$A$1:$F$201,MATCH(appointments!$A33,treatments!$B$1:$B$201,0),MATCH(appointments!S$1,treatments!$A$1:$F$1,0))</f>
        <v>Advanced protocol</v>
      </c>
      <c r="T33" s="1">
        <f>INDEX(treatments!$A$1:$F$201,MATCH(appointments!$A33,treatments!$B$1:$B$201,0),MATCH(appointments!T$1,treatments!$A$1:$F$1,0))</f>
        <v>3690.71</v>
      </c>
      <c r="U33" s="3">
        <f>INDEX(treatments!$A$1:$F$201,MATCH(appointments!$A33,treatments!$B$1:$B$201,0),MATCH(appointments!U$1,treatments!$A$1:$F$1,0))</f>
        <v>45236</v>
      </c>
      <c r="V33" s="3">
        <f>INDEX(billing!$A$1:$G$201,MATCH(appointments!$B33,billing!$B$1:$B$201,0),MATCH(appointments!V$1,billing!$A$1:$G$1,0))</f>
        <v>45105</v>
      </c>
      <c r="W33" t="str">
        <f>INDEX(billing!$A$1:$G$201,MATCH(appointments!$B33,billing!$B$1:$B$201,0),MATCH(appointments!W$1,billing!$A$1:$G$1,0))</f>
        <v>Insurance</v>
      </c>
      <c r="X33" t="str">
        <f>INDEX(billing!$A$1:$G$201,MATCH(appointments!$B33,billing!$B$1:$B$201,0),MATCH(appointments!X$1,billing!$A$1:$G$1,0))</f>
        <v>Paid</v>
      </c>
    </row>
    <row r="34" spans="1:24" x14ac:dyDescent="0.3">
      <c r="A34" t="s">
        <v>80</v>
      </c>
      <c r="B34" t="s">
        <v>81</v>
      </c>
      <c r="C34" t="s">
        <v>74</v>
      </c>
      <c r="D34" s="3">
        <v>45192</v>
      </c>
      <c r="E34" t="str">
        <f>TEXT(Table1[[#This Row],[appointment_date]],"ddd")</f>
        <v>Sat</v>
      </c>
      <c r="F34" s="2">
        <v>0.73958333333333337</v>
      </c>
      <c r="G34" t="s">
        <v>10</v>
      </c>
      <c r="H34" t="s">
        <v>15</v>
      </c>
      <c r="I34">
        <f t="shared" ref="I34:I65" si="2">IF(H34="No-show",1,0)</f>
        <v>1</v>
      </c>
      <c r="J34" t="str">
        <f>_xlfn.XLOOKUP(B34,patients!$A$1:$A$51,patients!$L$1:$L$51,,0)</f>
        <v>Michael Wilson</v>
      </c>
      <c r="K34" t="str">
        <f>INDEX(patients!$A$1:$L$51,MATCH($B34,patients!$A$1:$A$51,0),MATCH(appointments!K$1,patients!$A$1:$L$1,0))</f>
        <v>M</v>
      </c>
      <c r="L34" s="3">
        <f>INDEX(patients!$A$1:$L$51,MATCH($B34,patients!$A$1:$A$51,0),MATCH(appointments!L$1,patients!$A$1:$L$1,0))</f>
        <v>37316</v>
      </c>
      <c r="M34" s="4">
        <f t="shared" ca="1" si="1"/>
        <v>23</v>
      </c>
      <c r="N34" t="str">
        <f>INDEX(patients!$A$1:$L$51,MATCH($B34,patients!$A$1:$A$51,0),MATCH(appointments!N$1,patients!$A$1:$L$1,0))</f>
        <v>WellnessCorp</v>
      </c>
      <c r="O34" t="str">
        <f>_xlfn.XLOOKUP(C34,doctors!$A$1:$A$11,doctors!$I$1:$I$11,,0)</f>
        <v>Sarah Taylor</v>
      </c>
      <c r="P34" t="str">
        <f>_xlfn.XLOOKUP(C34,doctors!$A$1:$A$11,doctors!$G$1:$G$11,,0)</f>
        <v>Central Hospital</v>
      </c>
      <c r="Q34" t="str">
        <f>_xlfn.XLOOKUP(A34,treatments!$B$1:$B$201,treatments!$A$1:$A$201,,0)</f>
        <v>T033</v>
      </c>
      <c r="R34" t="str">
        <f>INDEX(treatments!$A$1:$F$201,MATCH(appointments!$A34,treatments!$B$1:$B$201,0),MATCH(appointments!R$1,treatments!$A$1:$F$1,0))</f>
        <v>Physiotherapy</v>
      </c>
      <c r="S34" t="str">
        <f>INDEX(treatments!$A$1:$F$201,MATCH(appointments!$A34,treatments!$B$1:$B$201,0),MATCH(appointments!S$1,treatments!$A$1:$F$1,0))</f>
        <v>Standard procedure</v>
      </c>
      <c r="T34" s="1">
        <f>INDEX(treatments!$A$1:$F$201,MATCH(appointments!$A34,treatments!$B$1:$B$201,0),MATCH(appointments!T$1,treatments!$A$1:$F$1,0))</f>
        <v>980.95</v>
      </c>
      <c r="U34" s="3">
        <f>INDEX(treatments!$A$1:$F$201,MATCH(appointments!$A34,treatments!$B$1:$B$201,0),MATCH(appointments!U$1,treatments!$A$1:$F$1,0))</f>
        <v>45192</v>
      </c>
      <c r="V34" s="3">
        <f>INDEX(billing!$A$1:$G$201,MATCH(appointments!$B34,billing!$B$1:$B$201,0),MATCH(appointments!V$1,billing!$A$1:$G$1,0))</f>
        <v>45192</v>
      </c>
      <c r="W34" t="str">
        <f>INDEX(billing!$A$1:$G$201,MATCH(appointments!$B34,billing!$B$1:$B$201,0),MATCH(appointments!W$1,billing!$A$1:$G$1,0))</f>
        <v>Credit Card</v>
      </c>
      <c r="X34" t="str">
        <f>INDEX(billing!$A$1:$G$201,MATCH(appointments!$B34,billing!$B$1:$B$201,0),MATCH(appointments!X$1,billing!$A$1:$G$1,0))</f>
        <v>Paid</v>
      </c>
    </row>
    <row r="35" spans="1:24" x14ac:dyDescent="0.3">
      <c r="A35" t="s">
        <v>82</v>
      </c>
      <c r="B35" t="s">
        <v>37</v>
      </c>
      <c r="C35" t="s">
        <v>14</v>
      </c>
      <c r="D35" s="3">
        <v>45090</v>
      </c>
      <c r="E35" t="str">
        <f>TEXT(Table1[[#This Row],[appointment_date]],"ddd")</f>
        <v>Tue</v>
      </c>
      <c r="F35" s="2">
        <v>0.47916666666666669</v>
      </c>
      <c r="G35" t="s">
        <v>18</v>
      </c>
      <c r="H35" t="s">
        <v>15</v>
      </c>
      <c r="I35">
        <f t="shared" si="2"/>
        <v>1</v>
      </c>
      <c r="J35" t="str">
        <f>_xlfn.XLOOKUP(B35,patients!$A$1:$A$51,patients!$L$1:$L$51,,0)</f>
        <v>Jane Wilson</v>
      </c>
      <c r="K35" t="str">
        <f>INDEX(patients!$A$1:$L$51,MATCH($B35,patients!$A$1:$A$51,0),MATCH(appointments!K$1,patients!$A$1:$L$1,0))</f>
        <v>F</v>
      </c>
      <c r="L35" s="3">
        <f>INDEX(patients!$A$1:$L$51,MATCH($B35,patients!$A$1:$A$51,0),MATCH(appointments!L$1,patients!$A$1:$L$1,0))</f>
        <v>18609</v>
      </c>
      <c r="M35" s="4">
        <f t="shared" ca="1" si="1"/>
        <v>75</v>
      </c>
      <c r="N35" t="str">
        <f>INDEX(patients!$A$1:$L$51,MATCH($B35,patients!$A$1:$A$51,0),MATCH(appointments!N$1,patients!$A$1:$L$1,0))</f>
        <v>PulseSecure</v>
      </c>
      <c r="O35" t="str">
        <f>_xlfn.XLOOKUP(C35,doctors!$A$1:$A$11,doctors!$I$1:$I$11,,0)</f>
        <v>David Jones</v>
      </c>
      <c r="P35" t="str">
        <f>_xlfn.XLOOKUP(C35,doctors!$A$1:$A$11,doctors!$G$1:$G$11,,0)</f>
        <v>Central Hospital</v>
      </c>
      <c r="Q35" t="str">
        <f>_xlfn.XLOOKUP(A35,treatments!$B$1:$B$201,treatments!$A$1:$A$201,,0)</f>
        <v>T034</v>
      </c>
      <c r="R35" t="str">
        <f>INDEX(treatments!$A$1:$F$201,MATCH(appointments!$A35,treatments!$B$1:$B$201,0),MATCH(appointments!R$1,treatments!$A$1:$F$1,0))</f>
        <v>Physiotherapy</v>
      </c>
      <c r="S35" t="str">
        <f>INDEX(treatments!$A$1:$F$201,MATCH(appointments!$A35,treatments!$B$1:$B$201,0),MATCH(appointments!S$1,treatments!$A$1:$F$1,0))</f>
        <v>Basic screening</v>
      </c>
      <c r="T35" s="1">
        <f>INDEX(treatments!$A$1:$F$201,MATCH(appointments!$A35,treatments!$B$1:$B$201,0),MATCH(appointments!T$1,treatments!$A$1:$F$1,0))</f>
        <v>3052.9</v>
      </c>
      <c r="U35" s="3">
        <f>INDEX(treatments!$A$1:$F$201,MATCH(appointments!$A35,treatments!$B$1:$B$201,0),MATCH(appointments!U$1,treatments!$A$1:$F$1,0))</f>
        <v>45090</v>
      </c>
      <c r="V35" s="3">
        <f>INDEX(billing!$A$1:$G$201,MATCH(appointments!$B35,billing!$B$1:$B$201,0),MATCH(appointments!V$1,billing!$A$1:$G$1,0))</f>
        <v>44990</v>
      </c>
      <c r="W35" t="str">
        <f>INDEX(billing!$A$1:$G$201,MATCH(appointments!$B35,billing!$B$1:$B$201,0),MATCH(appointments!W$1,billing!$A$1:$G$1,0))</f>
        <v>Credit Card</v>
      </c>
      <c r="X35" t="str">
        <f>INDEX(billing!$A$1:$G$201,MATCH(appointments!$B35,billing!$B$1:$B$201,0),MATCH(appointments!X$1,billing!$A$1:$G$1,0))</f>
        <v>Paid</v>
      </c>
    </row>
    <row r="36" spans="1:24" x14ac:dyDescent="0.3">
      <c r="A36" t="s">
        <v>83</v>
      </c>
      <c r="B36" t="s">
        <v>84</v>
      </c>
      <c r="C36" t="s">
        <v>25</v>
      </c>
      <c r="D36" s="3">
        <v>45034</v>
      </c>
      <c r="E36" t="str">
        <f>TEXT(Table1[[#This Row],[appointment_date]],"ddd")</f>
        <v>Tue</v>
      </c>
      <c r="F36" s="2">
        <v>0.36458333333333331</v>
      </c>
      <c r="G36" t="s">
        <v>38</v>
      </c>
      <c r="H36" t="s">
        <v>11</v>
      </c>
      <c r="I36">
        <f t="shared" si="2"/>
        <v>0</v>
      </c>
      <c r="J36" t="str">
        <f>_xlfn.XLOOKUP(B36,patients!$A$1:$A$51,patients!$L$1:$L$51,,0)</f>
        <v>Michael Wilson</v>
      </c>
      <c r="K36" t="str">
        <f>INDEX(patients!$A$1:$L$51,MATCH($B36,patients!$A$1:$A$51,0),MATCH(appointments!K$1,patients!$A$1:$L$1,0))</f>
        <v>M</v>
      </c>
      <c r="L36" s="3">
        <f>INDEX(patients!$A$1:$L$51,MATCH($B36,patients!$A$1:$A$51,0),MATCH(appointments!L$1,patients!$A$1:$L$1,0))</f>
        <v>35790</v>
      </c>
      <c r="M36" s="4">
        <f t="shared" ca="1" si="1"/>
        <v>28</v>
      </c>
      <c r="N36" t="str">
        <f>INDEX(patients!$A$1:$L$51,MATCH($B36,patients!$A$1:$A$51,0),MATCH(appointments!N$1,patients!$A$1:$L$1,0))</f>
        <v>MedCare Plus</v>
      </c>
      <c r="O36" t="str">
        <f>_xlfn.XLOOKUP(C36,doctors!$A$1:$A$11,doctors!$I$1:$I$11,,0)</f>
        <v>Jane Smith</v>
      </c>
      <c r="P36" t="str">
        <f>_xlfn.XLOOKUP(C36,doctors!$A$1:$A$11,doctors!$G$1:$G$11,,0)</f>
        <v>Eastside Clinic</v>
      </c>
      <c r="Q36" t="str">
        <f>_xlfn.XLOOKUP(A36,treatments!$B$1:$B$201,treatments!$A$1:$A$201,,0)</f>
        <v>T035</v>
      </c>
      <c r="R36" t="str">
        <f>INDEX(treatments!$A$1:$F$201,MATCH(appointments!$A36,treatments!$B$1:$B$201,0),MATCH(appointments!R$1,treatments!$A$1:$F$1,0))</f>
        <v>MRI</v>
      </c>
      <c r="S36" t="str">
        <f>INDEX(treatments!$A$1:$F$201,MATCH(appointments!$A36,treatments!$B$1:$B$201,0),MATCH(appointments!S$1,treatments!$A$1:$F$1,0))</f>
        <v>Standard procedure</v>
      </c>
      <c r="T36" s="1">
        <f>INDEX(treatments!$A$1:$F$201,MATCH(appointments!$A36,treatments!$B$1:$B$201,0),MATCH(appointments!T$1,treatments!$A$1:$F$1,0))</f>
        <v>1654.53</v>
      </c>
      <c r="U36" s="3">
        <f>INDEX(treatments!$A$1:$F$201,MATCH(appointments!$A36,treatments!$B$1:$B$201,0),MATCH(appointments!U$1,treatments!$A$1:$F$1,0))</f>
        <v>45034</v>
      </c>
      <c r="V36" s="3">
        <f>INDEX(billing!$A$1:$G$201,MATCH(appointments!$B36,billing!$B$1:$B$201,0),MATCH(appointments!V$1,billing!$A$1:$G$1,0))</f>
        <v>45034</v>
      </c>
      <c r="W36" t="str">
        <f>INDEX(billing!$A$1:$G$201,MATCH(appointments!$B36,billing!$B$1:$B$201,0),MATCH(appointments!W$1,billing!$A$1:$G$1,0))</f>
        <v>Insurance</v>
      </c>
      <c r="X36" t="str">
        <f>INDEX(billing!$A$1:$G$201,MATCH(appointments!$B36,billing!$B$1:$B$201,0),MATCH(appointments!X$1,billing!$A$1:$G$1,0))</f>
        <v>Failed</v>
      </c>
    </row>
    <row r="37" spans="1:24" x14ac:dyDescent="0.3">
      <c r="A37" t="s">
        <v>85</v>
      </c>
      <c r="B37" t="s">
        <v>86</v>
      </c>
      <c r="C37" t="s">
        <v>25</v>
      </c>
      <c r="D37" s="3">
        <v>44934</v>
      </c>
      <c r="E37" t="str">
        <f>TEXT(Table1[[#This Row],[appointment_date]],"ddd")</f>
        <v>Sun</v>
      </c>
      <c r="F37" s="2">
        <v>0.60416666666666663</v>
      </c>
      <c r="G37" t="s">
        <v>29</v>
      </c>
      <c r="H37" t="s">
        <v>15</v>
      </c>
      <c r="I37">
        <f t="shared" si="2"/>
        <v>1</v>
      </c>
      <c r="J37" t="str">
        <f>_xlfn.XLOOKUP(B37,patients!$A$1:$A$51,patients!$L$1:$L$51,,0)</f>
        <v>Michael Wilson</v>
      </c>
      <c r="K37" t="str">
        <f>INDEX(patients!$A$1:$L$51,MATCH($B37,patients!$A$1:$A$51,0),MATCH(appointments!K$1,patients!$A$1:$L$1,0))</f>
        <v>F</v>
      </c>
      <c r="L37" s="3">
        <f>INDEX(patients!$A$1:$L$51,MATCH($B37,patients!$A$1:$A$51,0),MATCH(appointments!L$1,patients!$A$1:$L$1,0))</f>
        <v>25605</v>
      </c>
      <c r="M37" s="4">
        <f t="shared" ca="1" si="1"/>
        <v>55</v>
      </c>
      <c r="N37" t="str">
        <f>INDEX(patients!$A$1:$L$51,MATCH($B37,patients!$A$1:$A$51,0),MATCH(appointments!N$1,patients!$A$1:$L$1,0))</f>
        <v>MedCare Plus</v>
      </c>
      <c r="O37" t="str">
        <f>_xlfn.XLOOKUP(C37,doctors!$A$1:$A$11,doctors!$I$1:$I$11,,0)</f>
        <v>Jane Smith</v>
      </c>
      <c r="P37" t="str">
        <f>_xlfn.XLOOKUP(C37,doctors!$A$1:$A$11,doctors!$G$1:$G$11,,0)</f>
        <v>Eastside Clinic</v>
      </c>
      <c r="Q37" t="str">
        <f>_xlfn.XLOOKUP(A37,treatments!$B$1:$B$201,treatments!$A$1:$A$201,,0)</f>
        <v>T036</v>
      </c>
      <c r="R37" t="str">
        <f>INDEX(treatments!$A$1:$F$201,MATCH(appointments!$A37,treatments!$B$1:$B$201,0),MATCH(appointments!R$1,treatments!$A$1:$F$1,0))</f>
        <v>X-Ray</v>
      </c>
      <c r="S37" t="str">
        <f>INDEX(treatments!$A$1:$F$201,MATCH(appointments!$A37,treatments!$B$1:$B$201,0),MATCH(appointments!S$1,treatments!$A$1:$F$1,0))</f>
        <v>Basic screening</v>
      </c>
      <c r="T37" s="1">
        <f>INDEX(treatments!$A$1:$F$201,MATCH(appointments!$A37,treatments!$B$1:$B$201,0),MATCH(appointments!T$1,treatments!$A$1:$F$1,0))</f>
        <v>4833.17</v>
      </c>
      <c r="U37" s="3">
        <f>INDEX(treatments!$A$1:$F$201,MATCH(appointments!$A37,treatments!$B$1:$B$201,0),MATCH(appointments!U$1,treatments!$A$1:$F$1,0))</f>
        <v>44934</v>
      </c>
      <c r="V37" s="3">
        <f>INDEX(billing!$A$1:$G$201,MATCH(appointments!$B37,billing!$B$1:$B$201,0),MATCH(appointments!V$1,billing!$A$1:$G$1,0))</f>
        <v>44934</v>
      </c>
      <c r="W37" t="str">
        <f>INDEX(billing!$A$1:$G$201,MATCH(appointments!$B37,billing!$B$1:$B$201,0),MATCH(appointments!W$1,billing!$A$1:$G$1,0))</f>
        <v>Cash</v>
      </c>
      <c r="X37" t="str">
        <f>INDEX(billing!$A$1:$G$201,MATCH(appointments!$B37,billing!$B$1:$B$201,0),MATCH(appointments!X$1,billing!$A$1:$G$1,0))</f>
        <v>Pending</v>
      </c>
    </row>
    <row r="38" spans="1:24" x14ac:dyDescent="0.3">
      <c r="A38" t="s">
        <v>87</v>
      </c>
      <c r="B38" t="s">
        <v>70</v>
      </c>
      <c r="C38" t="s">
        <v>14</v>
      </c>
      <c r="D38" s="3">
        <v>45013</v>
      </c>
      <c r="E38" t="str">
        <f>TEXT(Table1[[#This Row],[appointment_date]],"ddd")</f>
        <v>Tue</v>
      </c>
      <c r="F38" s="2">
        <v>0.45833333333333331</v>
      </c>
      <c r="G38" t="s">
        <v>18</v>
      </c>
      <c r="H38" t="s">
        <v>11</v>
      </c>
      <c r="I38">
        <f t="shared" si="2"/>
        <v>0</v>
      </c>
      <c r="J38" t="str">
        <f>_xlfn.XLOOKUP(B38,patients!$A$1:$A$51,patients!$L$1:$L$51,,0)</f>
        <v>Emily Moore</v>
      </c>
      <c r="K38" t="str">
        <f>INDEX(patients!$A$1:$L$51,MATCH($B38,patients!$A$1:$A$51,0),MATCH(appointments!K$1,patients!$A$1:$L$1,0))</f>
        <v>M</v>
      </c>
      <c r="L38" s="3">
        <f>INDEX(patients!$A$1:$L$51,MATCH($B38,patients!$A$1:$A$51,0),MATCH(appointments!L$1,patients!$A$1:$L$1,0))</f>
        <v>23734</v>
      </c>
      <c r="M38" s="4">
        <f t="shared" ca="1" si="1"/>
        <v>61</v>
      </c>
      <c r="N38" t="str">
        <f>INDEX(patients!$A$1:$L$51,MATCH($B38,patients!$A$1:$A$51,0),MATCH(appointments!N$1,patients!$A$1:$L$1,0))</f>
        <v>PulseSecure</v>
      </c>
      <c r="O38" t="str">
        <f>_xlfn.XLOOKUP(C38,doctors!$A$1:$A$11,doctors!$I$1:$I$11,,0)</f>
        <v>David Jones</v>
      </c>
      <c r="P38" t="str">
        <f>_xlfn.XLOOKUP(C38,doctors!$A$1:$A$11,doctors!$G$1:$G$11,,0)</f>
        <v>Central Hospital</v>
      </c>
      <c r="Q38" t="str">
        <f>_xlfn.XLOOKUP(A38,treatments!$B$1:$B$201,treatments!$A$1:$A$201,,0)</f>
        <v>T037</v>
      </c>
      <c r="R38" t="str">
        <f>INDEX(treatments!$A$1:$F$201,MATCH(appointments!$A38,treatments!$B$1:$B$201,0),MATCH(appointments!R$1,treatments!$A$1:$F$1,0))</f>
        <v>Chemotherapy</v>
      </c>
      <c r="S38" t="str">
        <f>INDEX(treatments!$A$1:$F$201,MATCH(appointments!$A38,treatments!$B$1:$B$201,0),MATCH(appointments!S$1,treatments!$A$1:$F$1,0))</f>
        <v>Standard procedure</v>
      </c>
      <c r="T38" s="1">
        <f>INDEX(treatments!$A$1:$F$201,MATCH(appointments!$A38,treatments!$B$1:$B$201,0),MATCH(appointments!T$1,treatments!$A$1:$F$1,0))</f>
        <v>2675.96</v>
      </c>
      <c r="U38" s="3">
        <f>INDEX(treatments!$A$1:$F$201,MATCH(appointments!$A38,treatments!$B$1:$B$201,0),MATCH(appointments!U$1,treatments!$A$1:$F$1,0))</f>
        <v>45013</v>
      </c>
      <c r="V38" s="3">
        <f>INDEX(billing!$A$1:$G$201,MATCH(appointments!$B38,billing!$B$1:$B$201,0),MATCH(appointments!V$1,billing!$A$1:$G$1,0))</f>
        <v>44982</v>
      </c>
      <c r="W38" t="str">
        <f>INDEX(billing!$A$1:$G$201,MATCH(appointments!$B38,billing!$B$1:$B$201,0),MATCH(appointments!W$1,billing!$A$1:$G$1,0))</f>
        <v>Cash</v>
      </c>
      <c r="X38" t="str">
        <f>INDEX(billing!$A$1:$G$201,MATCH(appointments!$B38,billing!$B$1:$B$201,0),MATCH(appointments!X$1,billing!$A$1:$G$1,0))</f>
        <v>Failed</v>
      </c>
    </row>
    <row r="39" spans="1:24" x14ac:dyDescent="0.3">
      <c r="A39" t="s">
        <v>88</v>
      </c>
      <c r="B39" t="s">
        <v>56</v>
      </c>
      <c r="C39" t="s">
        <v>9</v>
      </c>
      <c r="D39" s="3">
        <v>44980</v>
      </c>
      <c r="E39" t="str">
        <f>TEXT(Table1[[#This Row],[appointment_date]],"ddd")</f>
        <v>Thu</v>
      </c>
      <c r="F39" s="2">
        <v>0.54166666666666663</v>
      </c>
      <c r="G39" t="s">
        <v>18</v>
      </c>
      <c r="H39" t="s">
        <v>11</v>
      </c>
      <c r="I39">
        <f t="shared" si="2"/>
        <v>0</v>
      </c>
      <c r="J39" t="str">
        <f>_xlfn.XLOOKUP(B39,patients!$A$1:$A$51,patients!$L$1:$L$51,,0)</f>
        <v>Robert Williams</v>
      </c>
      <c r="K39" t="str">
        <f>INDEX(patients!$A$1:$L$51,MATCH($B39,patients!$A$1:$A$51,0),MATCH(appointments!K$1,patients!$A$1:$L$1,0))</f>
        <v>M</v>
      </c>
      <c r="L39" s="3">
        <f>INDEX(patients!$A$1:$L$51,MATCH($B39,patients!$A$1:$A$51,0),MATCH(appointments!L$1,patients!$A$1:$L$1,0))</f>
        <v>36196</v>
      </c>
      <c r="M39" s="4">
        <f t="shared" ca="1" si="1"/>
        <v>26</v>
      </c>
      <c r="N39" t="str">
        <f>INDEX(patients!$A$1:$L$51,MATCH($B39,patients!$A$1:$A$51,0),MATCH(appointments!N$1,patients!$A$1:$L$1,0))</f>
        <v>HealthIndia</v>
      </c>
      <c r="O39" t="str">
        <f>_xlfn.XLOOKUP(C39,doctors!$A$1:$A$11,doctors!$I$1:$I$11,,0)</f>
        <v>Sarah Smith</v>
      </c>
      <c r="P39" t="str">
        <f>_xlfn.XLOOKUP(C39,doctors!$A$1:$A$11,doctors!$G$1:$G$11,,0)</f>
        <v>Central Hospital</v>
      </c>
      <c r="Q39" t="str">
        <f>_xlfn.XLOOKUP(A39,treatments!$B$1:$B$201,treatments!$A$1:$A$201,,0)</f>
        <v>T038</v>
      </c>
      <c r="R39" t="str">
        <f>INDEX(treatments!$A$1:$F$201,MATCH(appointments!$A39,treatments!$B$1:$B$201,0),MATCH(appointments!R$1,treatments!$A$1:$F$1,0))</f>
        <v>MRI</v>
      </c>
      <c r="S39" t="str">
        <f>INDEX(treatments!$A$1:$F$201,MATCH(appointments!$A39,treatments!$B$1:$B$201,0),MATCH(appointments!S$1,treatments!$A$1:$F$1,0))</f>
        <v>Standard procedure</v>
      </c>
      <c r="T39" s="1">
        <f>INDEX(treatments!$A$1:$F$201,MATCH(appointments!$A39,treatments!$B$1:$B$201,0),MATCH(appointments!T$1,treatments!$A$1:$F$1,0))</f>
        <v>4126.97</v>
      </c>
      <c r="U39" s="3">
        <f>INDEX(treatments!$A$1:$F$201,MATCH(appointments!$A39,treatments!$B$1:$B$201,0),MATCH(appointments!U$1,treatments!$A$1:$F$1,0))</f>
        <v>44980</v>
      </c>
      <c r="V39" s="3">
        <f>INDEX(billing!$A$1:$G$201,MATCH(appointments!$B39,billing!$B$1:$B$201,0),MATCH(appointments!V$1,billing!$A$1:$G$1,0))</f>
        <v>45118</v>
      </c>
      <c r="W39" t="str">
        <f>INDEX(billing!$A$1:$G$201,MATCH(appointments!$B39,billing!$B$1:$B$201,0),MATCH(appointments!W$1,billing!$A$1:$G$1,0))</f>
        <v>Credit Card</v>
      </c>
      <c r="X39" t="str">
        <f>INDEX(billing!$A$1:$G$201,MATCH(appointments!$B39,billing!$B$1:$B$201,0),MATCH(appointments!X$1,billing!$A$1:$G$1,0))</f>
        <v>Pending</v>
      </c>
    </row>
    <row r="40" spans="1:24" x14ac:dyDescent="0.3">
      <c r="A40" t="s">
        <v>89</v>
      </c>
      <c r="B40" t="s">
        <v>90</v>
      </c>
      <c r="C40" t="s">
        <v>48</v>
      </c>
      <c r="D40" s="3">
        <v>45033</v>
      </c>
      <c r="E40" t="str">
        <f>TEXT(Table1[[#This Row],[appointment_date]],"ddd")</f>
        <v>Mon</v>
      </c>
      <c r="F40" s="2">
        <v>0.33333333333333331</v>
      </c>
      <c r="G40" t="s">
        <v>38</v>
      </c>
      <c r="H40" t="s">
        <v>11</v>
      </c>
      <c r="I40">
        <f t="shared" si="2"/>
        <v>0</v>
      </c>
      <c r="J40" t="str">
        <f>_xlfn.XLOOKUP(B40,patients!$A$1:$A$51,patients!$L$1:$L$51,,0)</f>
        <v>Linda Johnson</v>
      </c>
      <c r="K40" t="str">
        <f>INDEX(patients!$A$1:$L$51,MATCH($B40,patients!$A$1:$A$51,0),MATCH(appointments!K$1,patients!$A$1:$L$1,0))</f>
        <v>M</v>
      </c>
      <c r="L40" s="3">
        <f>INDEX(patients!$A$1:$L$51,MATCH($B40,patients!$A$1:$A$51,0),MATCH(appointments!L$1,patients!$A$1:$L$1,0))</f>
        <v>34387</v>
      </c>
      <c r="M40" s="4">
        <f t="shared" ca="1" si="1"/>
        <v>31</v>
      </c>
      <c r="N40" t="str">
        <f>INDEX(patients!$A$1:$L$51,MATCH($B40,patients!$A$1:$A$51,0),MATCH(appointments!N$1,patients!$A$1:$L$1,0))</f>
        <v>WellnessCorp</v>
      </c>
      <c r="O40" t="str">
        <f>_xlfn.XLOOKUP(C40,doctors!$A$1:$A$11,doctors!$I$1:$I$11,,0)</f>
        <v>Jane Davis</v>
      </c>
      <c r="P40" t="str">
        <f>_xlfn.XLOOKUP(C40,doctors!$A$1:$A$11,doctors!$G$1:$G$11,,0)</f>
        <v>Eastside Clinic</v>
      </c>
      <c r="Q40" t="str">
        <f>_xlfn.XLOOKUP(A40,treatments!$B$1:$B$201,treatments!$A$1:$A$201,,0)</f>
        <v>T039</v>
      </c>
      <c r="R40" t="str">
        <f>INDEX(treatments!$A$1:$F$201,MATCH(appointments!$A40,treatments!$B$1:$B$201,0),MATCH(appointments!R$1,treatments!$A$1:$F$1,0))</f>
        <v>Physiotherapy</v>
      </c>
      <c r="S40" t="str">
        <f>INDEX(treatments!$A$1:$F$201,MATCH(appointments!$A40,treatments!$B$1:$B$201,0),MATCH(appointments!S$1,treatments!$A$1:$F$1,0))</f>
        <v>Standard procedure</v>
      </c>
      <c r="T40" s="1">
        <f>INDEX(treatments!$A$1:$F$201,MATCH(appointments!$A40,treatments!$B$1:$B$201,0),MATCH(appointments!T$1,treatments!$A$1:$F$1,0))</f>
        <v>2976.02</v>
      </c>
      <c r="U40" s="3">
        <f>INDEX(treatments!$A$1:$F$201,MATCH(appointments!$A40,treatments!$B$1:$B$201,0),MATCH(appointments!U$1,treatments!$A$1:$F$1,0))</f>
        <v>45033</v>
      </c>
      <c r="V40" s="3">
        <f>INDEX(billing!$A$1:$G$201,MATCH(appointments!$B40,billing!$B$1:$B$201,0),MATCH(appointments!V$1,billing!$A$1:$G$1,0))</f>
        <v>45033</v>
      </c>
      <c r="W40" t="str">
        <f>INDEX(billing!$A$1:$G$201,MATCH(appointments!$B40,billing!$B$1:$B$201,0),MATCH(appointments!W$1,billing!$A$1:$G$1,0))</f>
        <v>Insurance</v>
      </c>
      <c r="X40" t="str">
        <f>INDEX(billing!$A$1:$G$201,MATCH(appointments!$B40,billing!$B$1:$B$201,0),MATCH(appointments!X$1,billing!$A$1:$G$1,0))</f>
        <v>Failed</v>
      </c>
    </row>
    <row r="41" spans="1:24" x14ac:dyDescent="0.3">
      <c r="A41" t="s">
        <v>91</v>
      </c>
      <c r="B41" t="s">
        <v>92</v>
      </c>
      <c r="C41" t="s">
        <v>9</v>
      </c>
      <c r="D41" s="3">
        <v>45012</v>
      </c>
      <c r="E41" t="str">
        <f>TEXT(Table1[[#This Row],[appointment_date]],"ddd")</f>
        <v>Mon</v>
      </c>
      <c r="F41" s="2">
        <v>0.52083333333333337</v>
      </c>
      <c r="G41" t="s">
        <v>10</v>
      </c>
      <c r="H41" t="s">
        <v>41</v>
      </c>
      <c r="I41">
        <f t="shared" si="2"/>
        <v>0</v>
      </c>
      <c r="J41" t="str">
        <f>_xlfn.XLOOKUP(B41,patients!$A$1:$A$51,patients!$L$1:$L$51,,0)</f>
        <v>Michael Taylor</v>
      </c>
      <c r="K41" t="str">
        <f>INDEX(patients!$A$1:$L$51,MATCH($B41,patients!$A$1:$A$51,0),MATCH(appointments!K$1,patients!$A$1:$L$1,0))</f>
        <v>M</v>
      </c>
      <c r="L41" s="3">
        <f>INDEX(patients!$A$1:$L$51,MATCH($B41,patients!$A$1:$A$51,0),MATCH(appointments!L$1,patients!$A$1:$L$1,0))</f>
        <v>37177</v>
      </c>
      <c r="M41" s="4">
        <f t="shared" ca="1" si="1"/>
        <v>24</v>
      </c>
      <c r="N41" t="str">
        <f>INDEX(patients!$A$1:$L$51,MATCH($B41,patients!$A$1:$A$51,0),MATCH(appointments!N$1,patients!$A$1:$L$1,0))</f>
        <v>WellnessCorp</v>
      </c>
      <c r="O41" t="str">
        <f>_xlfn.XLOOKUP(C41,doctors!$A$1:$A$11,doctors!$I$1:$I$11,,0)</f>
        <v>Sarah Smith</v>
      </c>
      <c r="P41" t="str">
        <f>_xlfn.XLOOKUP(C41,doctors!$A$1:$A$11,doctors!$G$1:$G$11,,0)</f>
        <v>Central Hospital</v>
      </c>
      <c r="Q41" t="str">
        <f>_xlfn.XLOOKUP(A41,treatments!$B$1:$B$201,treatments!$A$1:$A$201,,0)</f>
        <v>T040</v>
      </c>
      <c r="R41" t="str">
        <f>INDEX(treatments!$A$1:$F$201,MATCH(appointments!$A41,treatments!$B$1:$B$201,0),MATCH(appointments!R$1,treatments!$A$1:$F$1,0))</f>
        <v>Chemotherapy</v>
      </c>
      <c r="S41" t="str">
        <f>INDEX(treatments!$A$1:$F$201,MATCH(appointments!$A41,treatments!$B$1:$B$201,0),MATCH(appointments!S$1,treatments!$A$1:$F$1,0))</f>
        <v>Standard procedure</v>
      </c>
      <c r="T41" s="1">
        <f>INDEX(treatments!$A$1:$F$201,MATCH(appointments!$A41,treatments!$B$1:$B$201,0),MATCH(appointments!T$1,treatments!$A$1:$F$1,0))</f>
        <v>695.36</v>
      </c>
      <c r="U41" s="3">
        <f>INDEX(treatments!$A$1:$F$201,MATCH(appointments!$A41,treatments!$B$1:$B$201,0),MATCH(appointments!U$1,treatments!$A$1:$F$1,0))</f>
        <v>45012</v>
      </c>
      <c r="V41" s="3">
        <f>INDEX(billing!$A$1:$G$201,MATCH(appointments!$B41,billing!$B$1:$B$201,0),MATCH(appointments!V$1,billing!$A$1:$G$1,0))</f>
        <v>45012</v>
      </c>
      <c r="W41" t="str">
        <f>INDEX(billing!$A$1:$G$201,MATCH(appointments!$B41,billing!$B$1:$B$201,0),MATCH(appointments!W$1,billing!$A$1:$G$1,0))</f>
        <v>Cash</v>
      </c>
      <c r="X41" t="str">
        <f>INDEX(billing!$A$1:$G$201,MATCH(appointments!$B41,billing!$B$1:$B$201,0),MATCH(appointments!X$1,billing!$A$1:$G$1,0))</f>
        <v>Failed</v>
      </c>
    </row>
    <row r="42" spans="1:24" x14ac:dyDescent="0.3">
      <c r="A42" t="s">
        <v>93</v>
      </c>
      <c r="B42" t="s">
        <v>40</v>
      </c>
      <c r="C42" t="s">
        <v>59</v>
      </c>
      <c r="D42" s="3">
        <v>44927</v>
      </c>
      <c r="E42" t="str">
        <f>TEXT(Table1[[#This Row],[appointment_date]],"ddd")</f>
        <v>Sun</v>
      </c>
      <c r="F42" s="2">
        <v>0.58333333333333337</v>
      </c>
      <c r="G42" t="s">
        <v>26</v>
      </c>
      <c r="H42" t="s">
        <v>15</v>
      </c>
      <c r="I42">
        <f t="shared" si="2"/>
        <v>1</v>
      </c>
      <c r="J42" t="str">
        <f>_xlfn.XLOOKUP(B42,patients!$A$1:$A$51,patients!$L$1:$L$51,,0)</f>
        <v>David Wilson</v>
      </c>
      <c r="K42" t="str">
        <f>INDEX(patients!$A$1:$L$51,MATCH($B42,patients!$A$1:$A$51,0),MATCH(appointments!K$1,patients!$A$1:$L$1,0))</f>
        <v>M</v>
      </c>
      <c r="L42" s="3">
        <f>INDEX(patients!$A$1:$L$51,MATCH($B42,patients!$A$1:$A$51,0),MATCH(appointments!L$1,patients!$A$1:$L$1,0))</f>
        <v>22090</v>
      </c>
      <c r="M42" s="4">
        <f t="shared" ca="1" si="1"/>
        <v>65</v>
      </c>
      <c r="N42" t="str">
        <f>INDEX(patients!$A$1:$L$51,MATCH($B42,patients!$A$1:$A$51,0),MATCH(appointments!N$1,patients!$A$1:$L$1,0))</f>
        <v>MedCare Plus</v>
      </c>
      <c r="O42" t="str">
        <f>_xlfn.XLOOKUP(C42,doctors!$A$1:$A$11,doctors!$I$1:$I$11,,0)</f>
        <v>David Taylor</v>
      </c>
      <c r="P42" t="str">
        <f>_xlfn.XLOOKUP(C42,doctors!$A$1:$A$11,doctors!$G$1:$G$11,,0)</f>
        <v>Westside Clinic</v>
      </c>
      <c r="Q42" t="str">
        <f>_xlfn.XLOOKUP(A42,treatments!$B$1:$B$201,treatments!$A$1:$A$201,,0)</f>
        <v>T041</v>
      </c>
      <c r="R42" t="str">
        <f>INDEX(treatments!$A$1:$F$201,MATCH(appointments!$A42,treatments!$B$1:$B$201,0),MATCH(appointments!R$1,treatments!$A$1:$F$1,0))</f>
        <v>Physiotherapy</v>
      </c>
      <c r="S42" t="str">
        <f>INDEX(treatments!$A$1:$F$201,MATCH(appointments!$A42,treatments!$B$1:$B$201,0),MATCH(appointments!S$1,treatments!$A$1:$F$1,0))</f>
        <v>Basic screening</v>
      </c>
      <c r="T42" s="1">
        <f>INDEX(treatments!$A$1:$F$201,MATCH(appointments!$A42,treatments!$B$1:$B$201,0),MATCH(appointments!T$1,treatments!$A$1:$F$1,0))</f>
        <v>3349.18</v>
      </c>
      <c r="U42" s="3">
        <f>INDEX(treatments!$A$1:$F$201,MATCH(appointments!$A42,treatments!$B$1:$B$201,0),MATCH(appointments!U$1,treatments!$A$1:$F$1,0))</f>
        <v>44927</v>
      </c>
      <c r="V42" s="3">
        <f>INDEX(billing!$A$1:$G$201,MATCH(appointments!$B42,billing!$B$1:$B$201,0),MATCH(appointments!V$1,billing!$A$1:$G$1,0))</f>
        <v>44939</v>
      </c>
      <c r="W42" t="str">
        <f>INDEX(billing!$A$1:$G$201,MATCH(appointments!$B42,billing!$B$1:$B$201,0),MATCH(appointments!W$1,billing!$A$1:$G$1,0))</f>
        <v>Cash</v>
      </c>
      <c r="X42" t="str">
        <f>INDEX(billing!$A$1:$G$201,MATCH(appointments!$B42,billing!$B$1:$B$201,0),MATCH(appointments!X$1,billing!$A$1:$G$1,0))</f>
        <v>Paid</v>
      </c>
    </row>
    <row r="43" spans="1:24" x14ac:dyDescent="0.3">
      <c r="A43" t="s">
        <v>94</v>
      </c>
      <c r="B43" t="s">
        <v>84</v>
      </c>
      <c r="C43" t="s">
        <v>59</v>
      </c>
      <c r="D43" s="3">
        <v>45006</v>
      </c>
      <c r="E43" t="str">
        <f>TEXT(Table1[[#This Row],[appointment_date]],"ddd")</f>
        <v>Tue</v>
      </c>
      <c r="F43" s="2">
        <v>0.46875</v>
      </c>
      <c r="G43" t="s">
        <v>26</v>
      </c>
      <c r="H43" t="s">
        <v>11</v>
      </c>
      <c r="I43">
        <f t="shared" si="2"/>
        <v>0</v>
      </c>
      <c r="J43" t="str">
        <f>_xlfn.XLOOKUP(B43,patients!$A$1:$A$51,patients!$L$1:$L$51,,0)</f>
        <v>Michael Wilson</v>
      </c>
      <c r="K43" t="str">
        <f>INDEX(patients!$A$1:$L$51,MATCH($B43,patients!$A$1:$A$51,0),MATCH(appointments!K$1,patients!$A$1:$L$1,0))</f>
        <v>M</v>
      </c>
      <c r="L43" s="3">
        <f>INDEX(patients!$A$1:$L$51,MATCH($B43,patients!$A$1:$A$51,0),MATCH(appointments!L$1,patients!$A$1:$L$1,0))</f>
        <v>35790</v>
      </c>
      <c r="M43" s="4">
        <f t="shared" ca="1" si="1"/>
        <v>28</v>
      </c>
      <c r="N43" t="str">
        <f>INDEX(patients!$A$1:$L$51,MATCH($B43,patients!$A$1:$A$51,0),MATCH(appointments!N$1,patients!$A$1:$L$1,0))</f>
        <v>MedCare Plus</v>
      </c>
      <c r="O43" t="str">
        <f>_xlfn.XLOOKUP(C43,doctors!$A$1:$A$11,doctors!$I$1:$I$11,,0)</f>
        <v>David Taylor</v>
      </c>
      <c r="P43" t="str">
        <f>_xlfn.XLOOKUP(C43,doctors!$A$1:$A$11,doctors!$G$1:$G$11,,0)</f>
        <v>Westside Clinic</v>
      </c>
      <c r="Q43" t="str">
        <f>_xlfn.XLOOKUP(A43,treatments!$B$1:$B$201,treatments!$A$1:$A$201,,0)</f>
        <v>T042</v>
      </c>
      <c r="R43" t="str">
        <f>INDEX(treatments!$A$1:$F$201,MATCH(appointments!$A43,treatments!$B$1:$B$201,0),MATCH(appointments!R$1,treatments!$A$1:$F$1,0))</f>
        <v>Chemotherapy</v>
      </c>
      <c r="S43" t="str">
        <f>INDEX(treatments!$A$1:$F$201,MATCH(appointments!$A43,treatments!$B$1:$B$201,0),MATCH(appointments!S$1,treatments!$A$1:$F$1,0))</f>
        <v>Basic screening</v>
      </c>
      <c r="T43" s="1">
        <f>INDEX(treatments!$A$1:$F$201,MATCH(appointments!$A43,treatments!$B$1:$B$201,0),MATCH(appointments!T$1,treatments!$A$1:$F$1,0))</f>
        <v>4781.32</v>
      </c>
      <c r="U43" s="3">
        <f>INDEX(treatments!$A$1:$F$201,MATCH(appointments!$A43,treatments!$B$1:$B$201,0),MATCH(appointments!U$1,treatments!$A$1:$F$1,0))</f>
        <v>45006</v>
      </c>
      <c r="V43" s="3">
        <f>INDEX(billing!$A$1:$G$201,MATCH(appointments!$B43,billing!$B$1:$B$201,0),MATCH(appointments!V$1,billing!$A$1:$G$1,0))</f>
        <v>45034</v>
      </c>
      <c r="W43" t="str">
        <f>INDEX(billing!$A$1:$G$201,MATCH(appointments!$B43,billing!$B$1:$B$201,0),MATCH(appointments!W$1,billing!$A$1:$G$1,0))</f>
        <v>Insurance</v>
      </c>
      <c r="X43" t="str">
        <f>INDEX(billing!$A$1:$G$201,MATCH(appointments!$B43,billing!$B$1:$B$201,0),MATCH(appointments!X$1,billing!$A$1:$G$1,0))</f>
        <v>Failed</v>
      </c>
    </row>
    <row r="44" spans="1:24" x14ac:dyDescent="0.3">
      <c r="A44" t="s">
        <v>95</v>
      </c>
      <c r="B44" t="s">
        <v>8</v>
      </c>
      <c r="C44" t="s">
        <v>74</v>
      </c>
      <c r="D44" s="3">
        <v>45014</v>
      </c>
      <c r="E44" t="str">
        <f>TEXT(Table1[[#This Row],[appointment_date]],"ddd")</f>
        <v>Wed</v>
      </c>
      <c r="F44" s="2">
        <v>0.38541666666666669</v>
      </c>
      <c r="G44" t="s">
        <v>18</v>
      </c>
      <c r="H44" t="s">
        <v>15</v>
      </c>
      <c r="I44">
        <f t="shared" si="2"/>
        <v>1</v>
      </c>
      <c r="J44" t="str">
        <f>_xlfn.XLOOKUP(B44,patients!$A$1:$A$51,patients!$L$1:$L$51,,0)</f>
        <v>Alex Smith</v>
      </c>
      <c r="K44" t="str">
        <f>INDEX(patients!$A$1:$L$51,MATCH($B44,patients!$A$1:$A$51,0),MATCH(appointments!K$1,patients!$A$1:$L$1,0))</f>
        <v>F</v>
      </c>
      <c r="L44" s="3">
        <f>INDEX(patients!$A$1:$L$51,MATCH($B44,patients!$A$1:$A$51,0),MATCH(appointments!L$1,patients!$A$1:$L$1,0))</f>
        <v>18289</v>
      </c>
      <c r="M44" s="4">
        <f t="shared" ca="1" si="1"/>
        <v>75</v>
      </c>
      <c r="N44" t="str">
        <f>INDEX(patients!$A$1:$L$51,MATCH($B44,patients!$A$1:$A$51,0),MATCH(appointments!N$1,patients!$A$1:$L$1,0))</f>
        <v>WellnessCorp</v>
      </c>
      <c r="O44" t="str">
        <f>_xlfn.XLOOKUP(C44,doctors!$A$1:$A$11,doctors!$I$1:$I$11,,0)</f>
        <v>Sarah Taylor</v>
      </c>
      <c r="P44" t="str">
        <f>_xlfn.XLOOKUP(C44,doctors!$A$1:$A$11,doctors!$G$1:$G$11,,0)</f>
        <v>Central Hospital</v>
      </c>
      <c r="Q44" t="str">
        <f>_xlfn.XLOOKUP(A44,treatments!$B$1:$B$201,treatments!$A$1:$A$201,,0)</f>
        <v>T043</v>
      </c>
      <c r="R44" t="str">
        <f>INDEX(treatments!$A$1:$F$201,MATCH(appointments!$A44,treatments!$B$1:$B$201,0),MATCH(appointments!R$1,treatments!$A$1:$F$1,0))</f>
        <v>X-Ray</v>
      </c>
      <c r="S44" t="str">
        <f>INDEX(treatments!$A$1:$F$201,MATCH(appointments!$A44,treatments!$B$1:$B$201,0),MATCH(appointments!S$1,treatments!$A$1:$F$1,0))</f>
        <v>Advanced protocol</v>
      </c>
      <c r="T44" s="1">
        <f>INDEX(treatments!$A$1:$F$201,MATCH(appointments!$A44,treatments!$B$1:$B$201,0),MATCH(appointments!T$1,treatments!$A$1:$F$1,0))</f>
        <v>3207.25</v>
      </c>
      <c r="U44" s="3">
        <f>INDEX(treatments!$A$1:$F$201,MATCH(appointments!$A44,treatments!$B$1:$B$201,0),MATCH(appointments!U$1,treatments!$A$1:$F$1,0))</f>
        <v>45014</v>
      </c>
      <c r="V44" s="3">
        <f>INDEX(billing!$A$1:$G$201,MATCH(appointments!$B44,billing!$B$1:$B$201,0),MATCH(appointments!V$1,billing!$A$1:$G$1,0))</f>
        <v>45147</v>
      </c>
      <c r="W44" t="str">
        <f>INDEX(billing!$A$1:$G$201,MATCH(appointments!$B44,billing!$B$1:$B$201,0),MATCH(appointments!W$1,billing!$A$1:$G$1,0))</f>
        <v>Insurance</v>
      </c>
      <c r="X44" t="str">
        <f>INDEX(billing!$A$1:$G$201,MATCH(appointments!$B44,billing!$B$1:$B$201,0),MATCH(appointments!X$1,billing!$A$1:$G$1,0))</f>
        <v>Pending</v>
      </c>
    </row>
    <row r="45" spans="1:24" x14ac:dyDescent="0.3">
      <c r="A45" t="s">
        <v>96</v>
      </c>
      <c r="B45" t="s">
        <v>97</v>
      </c>
      <c r="C45" t="s">
        <v>22</v>
      </c>
      <c r="D45" s="3">
        <v>45189</v>
      </c>
      <c r="E45" t="str">
        <f>TEXT(Table1[[#This Row],[appointment_date]],"ddd")</f>
        <v>Wed</v>
      </c>
      <c r="F45" s="2">
        <v>0.52083333333333337</v>
      </c>
      <c r="G45" t="s">
        <v>38</v>
      </c>
      <c r="H45" t="s">
        <v>41</v>
      </c>
      <c r="I45">
        <f t="shared" si="2"/>
        <v>0</v>
      </c>
      <c r="J45" t="str">
        <f>_xlfn.XLOOKUP(B45,patients!$A$1:$A$51,patients!$L$1:$L$51,,0)</f>
        <v>Robert Miller</v>
      </c>
      <c r="K45" t="str">
        <f>INDEX(patients!$A$1:$L$51,MATCH($B45,patients!$A$1:$A$51,0),MATCH(appointments!K$1,patients!$A$1:$L$1,0))</f>
        <v>M</v>
      </c>
      <c r="L45" s="3">
        <f>INDEX(patients!$A$1:$L$51,MATCH($B45,patients!$A$1:$A$51,0),MATCH(appointments!L$1,patients!$A$1:$L$1,0))</f>
        <v>31791</v>
      </c>
      <c r="M45" s="4">
        <f t="shared" ca="1" si="1"/>
        <v>38</v>
      </c>
      <c r="N45" t="str">
        <f>INDEX(patients!$A$1:$L$51,MATCH($B45,patients!$A$1:$A$51,0),MATCH(appointments!N$1,patients!$A$1:$L$1,0))</f>
        <v>WellnessCorp</v>
      </c>
      <c r="O45" t="str">
        <f>_xlfn.XLOOKUP(C45,doctors!$A$1:$A$11,doctors!$I$1:$I$11,,0)</f>
        <v>Alex Davis</v>
      </c>
      <c r="P45" t="str">
        <f>_xlfn.XLOOKUP(C45,doctors!$A$1:$A$11,doctors!$G$1:$G$11,,0)</f>
        <v>Central Hospital</v>
      </c>
      <c r="Q45" t="str">
        <f>_xlfn.XLOOKUP(A45,treatments!$B$1:$B$201,treatments!$A$1:$A$201,,0)</f>
        <v>T044</v>
      </c>
      <c r="R45" t="str">
        <f>INDEX(treatments!$A$1:$F$201,MATCH(appointments!$A45,treatments!$B$1:$B$201,0),MATCH(appointments!R$1,treatments!$A$1:$F$1,0))</f>
        <v>MRI</v>
      </c>
      <c r="S45" t="str">
        <f>INDEX(treatments!$A$1:$F$201,MATCH(appointments!$A45,treatments!$B$1:$B$201,0),MATCH(appointments!S$1,treatments!$A$1:$F$1,0))</f>
        <v>Basic screening</v>
      </c>
      <c r="T45" s="1">
        <f>INDEX(treatments!$A$1:$F$201,MATCH(appointments!$A45,treatments!$B$1:$B$201,0),MATCH(appointments!T$1,treatments!$A$1:$F$1,0))</f>
        <v>4186.3500000000004</v>
      </c>
      <c r="U45" s="3">
        <f>INDEX(treatments!$A$1:$F$201,MATCH(appointments!$A45,treatments!$B$1:$B$201,0),MATCH(appointments!U$1,treatments!$A$1:$F$1,0))</f>
        <v>45189</v>
      </c>
      <c r="V45" s="3">
        <f>INDEX(billing!$A$1:$G$201,MATCH(appointments!$B45,billing!$B$1:$B$201,0),MATCH(appointments!V$1,billing!$A$1:$G$1,0))</f>
        <v>45189</v>
      </c>
      <c r="W45" t="str">
        <f>INDEX(billing!$A$1:$G$201,MATCH(appointments!$B45,billing!$B$1:$B$201,0),MATCH(appointments!W$1,billing!$A$1:$G$1,0))</f>
        <v>Insurance</v>
      </c>
      <c r="X45" t="str">
        <f>INDEX(billing!$A$1:$G$201,MATCH(appointments!$B45,billing!$B$1:$B$201,0),MATCH(appointments!X$1,billing!$A$1:$G$1,0))</f>
        <v>Paid</v>
      </c>
    </row>
    <row r="46" spans="1:24" x14ac:dyDescent="0.3">
      <c r="A46" t="s">
        <v>98</v>
      </c>
      <c r="B46" t="s">
        <v>92</v>
      </c>
      <c r="C46" t="s">
        <v>22</v>
      </c>
      <c r="D46" s="3">
        <v>45197</v>
      </c>
      <c r="E46" t="str">
        <f>TEXT(Table1[[#This Row],[appointment_date]],"ddd")</f>
        <v>Thu</v>
      </c>
      <c r="F46" s="2">
        <v>0.70833333333333337</v>
      </c>
      <c r="G46" t="s">
        <v>26</v>
      </c>
      <c r="H46" t="s">
        <v>11</v>
      </c>
      <c r="I46">
        <f t="shared" si="2"/>
        <v>0</v>
      </c>
      <c r="J46" t="str">
        <f>_xlfn.XLOOKUP(B46,patients!$A$1:$A$51,patients!$L$1:$L$51,,0)</f>
        <v>Michael Taylor</v>
      </c>
      <c r="K46" t="str">
        <f>INDEX(patients!$A$1:$L$51,MATCH($B46,patients!$A$1:$A$51,0),MATCH(appointments!K$1,patients!$A$1:$L$1,0))</f>
        <v>M</v>
      </c>
      <c r="L46" s="3">
        <f>INDEX(patients!$A$1:$L$51,MATCH($B46,patients!$A$1:$A$51,0),MATCH(appointments!L$1,patients!$A$1:$L$1,0))</f>
        <v>37177</v>
      </c>
      <c r="M46" s="4">
        <f t="shared" ca="1" si="1"/>
        <v>24</v>
      </c>
      <c r="N46" t="str">
        <f>INDEX(patients!$A$1:$L$51,MATCH($B46,patients!$A$1:$A$51,0),MATCH(appointments!N$1,patients!$A$1:$L$1,0))</f>
        <v>WellnessCorp</v>
      </c>
      <c r="O46" t="str">
        <f>_xlfn.XLOOKUP(C46,doctors!$A$1:$A$11,doctors!$I$1:$I$11,,0)</f>
        <v>Alex Davis</v>
      </c>
      <c r="P46" t="str">
        <f>_xlfn.XLOOKUP(C46,doctors!$A$1:$A$11,doctors!$G$1:$G$11,,0)</f>
        <v>Central Hospital</v>
      </c>
      <c r="Q46" t="str">
        <f>_xlfn.XLOOKUP(A46,treatments!$B$1:$B$201,treatments!$A$1:$A$201,,0)</f>
        <v>T045</v>
      </c>
      <c r="R46" t="str">
        <f>INDEX(treatments!$A$1:$F$201,MATCH(appointments!$A46,treatments!$B$1:$B$201,0),MATCH(appointments!R$1,treatments!$A$1:$F$1,0))</f>
        <v>Chemotherapy</v>
      </c>
      <c r="S46" t="str">
        <f>INDEX(treatments!$A$1:$F$201,MATCH(appointments!$A46,treatments!$B$1:$B$201,0),MATCH(appointments!S$1,treatments!$A$1:$F$1,0))</f>
        <v>Standard procedure</v>
      </c>
      <c r="T46" s="1">
        <f>INDEX(treatments!$A$1:$F$201,MATCH(appointments!$A46,treatments!$B$1:$B$201,0),MATCH(appointments!T$1,treatments!$A$1:$F$1,0))</f>
        <v>4478.93</v>
      </c>
      <c r="U46" s="3">
        <f>INDEX(treatments!$A$1:$F$201,MATCH(appointments!$A46,treatments!$B$1:$B$201,0),MATCH(appointments!U$1,treatments!$A$1:$F$1,0))</f>
        <v>45197</v>
      </c>
      <c r="V46" s="3">
        <f>INDEX(billing!$A$1:$G$201,MATCH(appointments!$B46,billing!$B$1:$B$201,0),MATCH(appointments!V$1,billing!$A$1:$G$1,0))</f>
        <v>45012</v>
      </c>
      <c r="W46" t="str">
        <f>INDEX(billing!$A$1:$G$201,MATCH(appointments!$B46,billing!$B$1:$B$201,0),MATCH(appointments!W$1,billing!$A$1:$G$1,0))</f>
        <v>Cash</v>
      </c>
      <c r="X46" t="str">
        <f>INDEX(billing!$A$1:$G$201,MATCH(appointments!$B46,billing!$B$1:$B$201,0),MATCH(appointments!X$1,billing!$A$1:$G$1,0))</f>
        <v>Failed</v>
      </c>
    </row>
    <row r="47" spans="1:24" x14ac:dyDescent="0.3">
      <c r="A47" t="s">
        <v>99</v>
      </c>
      <c r="B47" t="s">
        <v>100</v>
      </c>
      <c r="C47" t="s">
        <v>25</v>
      </c>
      <c r="D47" s="3">
        <v>45280</v>
      </c>
      <c r="E47" t="str">
        <f>TEXT(Table1[[#This Row],[appointment_date]],"ddd")</f>
        <v>Wed</v>
      </c>
      <c r="F47" s="2">
        <v>0.55208333333333337</v>
      </c>
      <c r="G47" t="s">
        <v>18</v>
      </c>
      <c r="H47" t="s">
        <v>19</v>
      </c>
      <c r="I47">
        <f t="shared" si="2"/>
        <v>0</v>
      </c>
      <c r="J47" t="str">
        <f>_xlfn.XLOOKUP(B47,patients!$A$1:$A$51,patients!$L$1:$L$51,,0)</f>
        <v>Sarah Miller</v>
      </c>
      <c r="K47" t="str">
        <f>INDEX(patients!$A$1:$L$51,MATCH($B47,patients!$A$1:$A$51,0),MATCH(appointments!K$1,patients!$A$1:$L$1,0))</f>
        <v>M</v>
      </c>
      <c r="L47" s="3">
        <f>INDEX(patients!$A$1:$L$51,MATCH($B47,patients!$A$1:$A$51,0),MATCH(appointments!L$1,patients!$A$1:$L$1,0))</f>
        <v>27538</v>
      </c>
      <c r="M47" s="4">
        <f t="shared" ca="1" si="1"/>
        <v>50</v>
      </c>
      <c r="N47" t="str">
        <f>INDEX(patients!$A$1:$L$51,MATCH($B47,patients!$A$1:$A$51,0),MATCH(appointments!N$1,patients!$A$1:$L$1,0))</f>
        <v>WellnessCorp</v>
      </c>
      <c r="O47" t="str">
        <f>_xlfn.XLOOKUP(C47,doctors!$A$1:$A$11,doctors!$I$1:$I$11,,0)</f>
        <v>Jane Smith</v>
      </c>
      <c r="P47" t="str">
        <f>_xlfn.XLOOKUP(C47,doctors!$A$1:$A$11,doctors!$G$1:$G$11,,0)</f>
        <v>Eastside Clinic</v>
      </c>
      <c r="Q47" t="str">
        <f>_xlfn.XLOOKUP(A47,treatments!$B$1:$B$201,treatments!$A$1:$A$201,,0)</f>
        <v>T046</v>
      </c>
      <c r="R47" t="str">
        <f>INDEX(treatments!$A$1:$F$201,MATCH(appointments!$A47,treatments!$B$1:$B$201,0),MATCH(appointments!R$1,treatments!$A$1:$F$1,0))</f>
        <v>ECG</v>
      </c>
      <c r="S47" t="str">
        <f>INDEX(treatments!$A$1:$F$201,MATCH(appointments!$A47,treatments!$B$1:$B$201,0),MATCH(appointments!S$1,treatments!$A$1:$F$1,0))</f>
        <v>Advanced protocol</v>
      </c>
      <c r="T47" s="1">
        <f>INDEX(treatments!$A$1:$F$201,MATCH(appointments!$A47,treatments!$B$1:$B$201,0),MATCH(appointments!T$1,treatments!$A$1:$F$1,0))</f>
        <v>1526.36</v>
      </c>
      <c r="U47" s="3">
        <f>INDEX(treatments!$A$1:$F$201,MATCH(appointments!$A47,treatments!$B$1:$B$201,0),MATCH(appointments!U$1,treatments!$A$1:$F$1,0))</f>
        <v>45280</v>
      </c>
      <c r="V47" s="3">
        <f>INDEX(billing!$A$1:$G$201,MATCH(appointments!$B47,billing!$B$1:$B$201,0),MATCH(appointments!V$1,billing!$A$1:$G$1,0))</f>
        <v>45280</v>
      </c>
      <c r="W47" t="str">
        <f>INDEX(billing!$A$1:$G$201,MATCH(appointments!$B47,billing!$B$1:$B$201,0),MATCH(appointments!W$1,billing!$A$1:$G$1,0))</f>
        <v>Cash</v>
      </c>
      <c r="X47" t="str">
        <f>INDEX(billing!$A$1:$G$201,MATCH(appointments!$B47,billing!$B$1:$B$201,0),MATCH(appointments!X$1,billing!$A$1:$G$1,0))</f>
        <v>Paid</v>
      </c>
    </row>
    <row r="48" spans="1:24" x14ac:dyDescent="0.3">
      <c r="A48" t="s">
        <v>101</v>
      </c>
      <c r="B48" t="s">
        <v>13</v>
      </c>
      <c r="C48" t="s">
        <v>32</v>
      </c>
      <c r="D48" s="3">
        <v>45048</v>
      </c>
      <c r="E48" t="str">
        <f>TEXT(Table1[[#This Row],[appointment_date]],"ddd")</f>
        <v>Tue</v>
      </c>
      <c r="F48" s="2">
        <v>0.45833333333333331</v>
      </c>
      <c r="G48" t="s">
        <v>10</v>
      </c>
      <c r="H48" t="s">
        <v>41</v>
      </c>
      <c r="I48">
        <f t="shared" si="2"/>
        <v>0</v>
      </c>
      <c r="J48" t="str">
        <f>_xlfn.XLOOKUP(B48,patients!$A$1:$A$51,patients!$L$1:$L$51,,0)</f>
        <v>Alex Moore</v>
      </c>
      <c r="K48" t="str">
        <f>INDEX(patients!$A$1:$L$51,MATCH($B48,patients!$A$1:$A$51,0),MATCH(appointments!K$1,patients!$A$1:$L$1,0))</f>
        <v>M</v>
      </c>
      <c r="L48" s="3">
        <f>INDEX(patients!$A$1:$L$51,MATCH($B48,patients!$A$1:$A$51,0),MATCH(appointments!L$1,patients!$A$1:$L$1,0))</f>
        <v>29594</v>
      </c>
      <c r="M48" s="4">
        <f t="shared" ca="1" si="1"/>
        <v>44</v>
      </c>
      <c r="N48" t="str">
        <f>INDEX(patients!$A$1:$L$51,MATCH($B48,patients!$A$1:$A$51,0),MATCH(appointments!N$1,patients!$A$1:$L$1,0))</f>
        <v>MedCare Plus</v>
      </c>
      <c r="O48" t="str">
        <f>_xlfn.XLOOKUP(C48,doctors!$A$1:$A$11,doctors!$I$1:$I$11,,0)</f>
        <v>Robert Davis</v>
      </c>
      <c r="P48" t="str">
        <f>_xlfn.XLOOKUP(C48,doctors!$A$1:$A$11,doctors!$G$1:$G$11,,0)</f>
        <v>Westside Clinic</v>
      </c>
      <c r="Q48" t="str">
        <f>_xlfn.XLOOKUP(A48,treatments!$B$1:$B$201,treatments!$A$1:$A$201,,0)</f>
        <v>T047</v>
      </c>
      <c r="R48" t="str">
        <f>INDEX(treatments!$A$1:$F$201,MATCH(appointments!$A48,treatments!$B$1:$B$201,0),MATCH(appointments!R$1,treatments!$A$1:$F$1,0))</f>
        <v>ECG</v>
      </c>
      <c r="S48" t="str">
        <f>INDEX(treatments!$A$1:$F$201,MATCH(appointments!$A48,treatments!$B$1:$B$201,0),MATCH(appointments!S$1,treatments!$A$1:$F$1,0))</f>
        <v>Advanced protocol</v>
      </c>
      <c r="T48" s="1">
        <f>INDEX(treatments!$A$1:$F$201,MATCH(appointments!$A48,treatments!$B$1:$B$201,0),MATCH(appointments!T$1,treatments!$A$1:$F$1,0))</f>
        <v>1454.2</v>
      </c>
      <c r="U48" s="3">
        <f>INDEX(treatments!$A$1:$F$201,MATCH(appointments!$A48,treatments!$B$1:$B$201,0),MATCH(appointments!U$1,treatments!$A$1:$F$1,0))</f>
        <v>45048</v>
      </c>
      <c r="V48" s="3">
        <f>INDEX(billing!$A$1:$G$201,MATCH(appointments!$B48,billing!$B$1:$B$201,0),MATCH(appointments!V$1,billing!$A$1:$G$1,0))</f>
        <v>45086</v>
      </c>
      <c r="W48" t="str">
        <f>INDEX(billing!$A$1:$G$201,MATCH(appointments!$B48,billing!$B$1:$B$201,0),MATCH(appointments!W$1,billing!$A$1:$G$1,0))</f>
        <v>Insurance</v>
      </c>
      <c r="X48" t="str">
        <f>INDEX(billing!$A$1:$G$201,MATCH(appointments!$B48,billing!$B$1:$B$201,0),MATCH(appointments!X$1,billing!$A$1:$G$1,0))</f>
        <v>Paid</v>
      </c>
    </row>
    <row r="49" spans="1:24" x14ac:dyDescent="0.3">
      <c r="A49" t="s">
        <v>102</v>
      </c>
      <c r="B49" t="s">
        <v>31</v>
      </c>
      <c r="C49" t="s">
        <v>9</v>
      </c>
      <c r="D49" s="3">
        <v>44942</v>
      </c>
      <c r="E49" t="str">
        <f>TEXT(Table1[[#This Row],[appointment_date]],"ddd")</f>
        <v>Mon</v>
      </c>
      <c r="F49" s="2">
        <v>0.65625</v>
      </c>
      <c r="G49" t="s">
        <v>26</v>
      </c>
      <c r="H49" t="s">
        <v>19</v>
      </c>
      <c r="I49">
        <f t="shared" si="2"/>
        <v>0</v>
      </c>
      <c r="J49" t="str">
        <f>_xlfn.XLOOKUP(B49,patients!$A$1:$A$51,patients!$L$1:$L$51,,0)</f>
        <v>David Williams</v>
      </c>
      <c r="K49" t="str">
        <f>INDEX(patients!$A$1:$L$51,MATCH($B49,patients!$A$1:$A$51,0),MATCH(appointments!K$1,patients!$A$1:$L$1,0))</f>
        <v>F</v>
      </c>
      <c r="L49" s="3">
        <f>INDEX(patients!$A$1:$L$51,MATCH($B49,patients!$A$1:$A$51,0),MATCH(appointments!L$1,patients!$A$1:$L$1,0))</f>
        <v>20244</v>
      </c>
      <c r="M49" s="4">
        <f t="shared" ca="1" si="1"/>
        <v>70</v>
      </c>
      <c r="N49" t="str">
        <f>INDEX(patients!$A$1:$L$51,MATCH($B49,patients!$A$1:$A$51,0),MATCH(appointments!N$1,patients!$A$1:$L$1,0))</f>
        <v>WellnessCorp</v>
      </c>
      <c r="O49" t="str">
        <f>_xlfn.XLOOKUP(C49,doctors!$A$1:$A$11,doctors!$I$1:$I$11,,0)</f>
        <v>Sarah Smith</v>
      </c>
      <c r="P49" t="str">
        <f>_xlfn.XLOOKUP(C49,doctors!$A$1:$A$11,doctors!$G$1:$G$11,,0)</f>
        <v>Central Hospital</v>
      </c>
      <c r="Q49" t="str">
        <f>_xlfn.XLOOKUP(A49,treatments!$B$1:$B$201,treatments!$A$1:$A$201,,0)</f>
        <v>T048</v>
      </c>
      <c r="R49" t="str">
        <f>INDEX(treatments!$A$1:$F$201,MATCH(appointments!$A49,treatments!$B$1:$B$201,0),MATCH(appointments!R$1,treatments!$A$1:$F$1,0))</f>
        <v>Chemotherapy</v>
      </c>
      <c r="S49" t="str">
        <f>INDEX(treatments!$A$1:$F$201,MATCH(appointments!$A49,treatments!$B$1:$B$201,0),MATCH(appointments!S$1,treatments!$A$1:$F$1,0))</f>
        <v>Advanced protocol</v>
      </c>
      <c r="T49" s="1">
        <f>INDEX(treatments!$A$1:$F$201,MATCH(appointments!$A49,treatments!$B$1:$B$201,0),MATCH(appointments!T$1,treatments!$A$1:$F$1,0))</f>
        <v>3249.41</v>
      </c>
      <c r="U49" s="3">
        <f>INDEX(treatments!$A$1:$F$201,MATCH(appointments!$A49,treatments!$B$1:$B$201,0),MATCH(appointments!U$1,treatments!$A$1:$F$1,0))</f>
        <v>44942</v>
      </c>
      <c r="V49" s="3">
        <f>INDEX(billing!$A$1:$G$201,MATCH(appointments!$B49,billing!$B$1:$B$201,0),MATCH(appointments!V$1,billing!$A$1:$G$1,0))</f>
        <v>45025</v>
      </c>
      <c r="W49" t="str">
        <f>INDEX(billing!$A$1:$G$201,MATCH(appointments!$B49,billing!$B$1:$B$201,0),MATCH(appointments!W$1,billing!$A$1:$G$1,0))</f>
        <v>Cash</v>
      </c>
      <c r="X49" t="str">
        <f>INDEX(billing!$A$1:$G$201,MATCH(appointments!$B49,billing!$B$1:$B$201,0),MATCH(appointments!X$1,billing!$A$1:$G$1,0))</f>
        <v>Failed</v>
      </c>
    </row>
    <row r="50" spans="1:24" x14ac:dyDescent="0.3">
      <c r="A50" t="s">
        <v>103</v>
      </c>
      <c r="B50" t="s">
        <v>40</v>
      </c>
      <c r="C50" t="s">
        <v>35</v>
      </c>
      <c r="D50" s="3">
        <v>45046</v>
      </c>
      <c r="E50" t="str">
        <f>TEXT(Table1[[#This Row],[appointment_date]],"ddd")</f>
        <v>Sun</v>
      </c>
      <c r="F50" s="2">
        <v>0.64583333333333337</v>
      </c>
      <c r="G50" t="s">
        <v>18</v>
      </c>
      <c r="H50" t="s">
        <v>15</v>
      </c>
      <c r="I50">
        <f t="shared" si="2"/>
        <v>1</v>
      </c>
      <c r="J50" t="str">
        <f>_xlfn.XLOOKUP(B50,patients!$A$1:$A$51,patients!$L$1:$L$51,,0)</f>
        <v>David Wilson</v>
      </c>
      <c r="K50" t="str">
        <f>INDEX(patients!$A$1:$L$51,MATCH($B50,patients!$A$1:$A$51,0),MATCH(appointments!K$1,patients!$A$1:$L$1,0))</f>
        <v>M</v>
      </c>
      <c r="L50" s="3">
        <f>INDEX(patients!$A$1:$L$51,MATCH($B50,patients!$A$1:$A$51,0),MATCH(appointments!L$1,patients!$A$1:$L$1,0))</f>
        <v>22090</v>
      </c>
      <c r="M50" s="4">
        <f t="shared" ca="1" si="1"/>
        <v>65</v>
      </c>
      <c r="N50" t="str">
        <f>INDEX(patients!$A$1:$L$51,MATCH($B50,patients!$A$1:$A$51,0),MATCH(appointments!N$1,patients!$A$1:$L$1,0))</f>
        <v>MedCare Plus</v>
      </c>
      <c r="O50" t="str">
        <f>_xlfn.XLOOKUP(C50,doctors!$A$1:$A$11,doctors!$I$1:$I$11,,0)</f>
        <v>Linda Wilson</v>
      </c>
      <c r="P50" t="str">
        <f>_xlfn.XLOOKUP(C50,doctors!$A$1:$A$11,doctors!$G$1:$G$11,,0)</f>
        <v>Eastside Clinic</v>
      </c>
      <c r="Q50" t="str">
        <f>_xlfn.XLOOKUP(A50,treatments!$B$1:$B$201,treatments!$A$1:$A$201,,0)</f>
        <v>T049</v>
      </c>
      <c r="R50" t="str">
        <f>INDEX(treatments!$A$1:$F$201,MATCH(appointments!$A50,treatments!$B$1:$B$201,0),MATCH(appointments!R$1,treatments!$A$1:$F$1,0))</f>
        <v>Chemotherapy</v>
      </c>
      <c r="S50" t="str">
        <f>INDEX(treatments!$A$1:$F$201,MATCH(appointments!$A50,treatments!$B$1:$B$201,0),MATCH(appointments!S$1,treatments!$A$1:$F$1,0))</f>
        <v>Standard procedure</v>
      </c>
      <c r="T50" s="1">
        <f>INDEX(treatments!$A$1:$F$201,MATCH(appointments!$A50,treatments!$B$1:$B$201,0),MATCH(appointments!T$1,treatments!$A$1:$F$1,0))</f>
        <v>2349.63</v>
      </c>
      <c r="U50" s="3">
        <f>INDEX(treatments!$A$1:$F$201,MATCH(appointments!$A50,treatments!$B$1:$B$201,0),MATCH(appointments!U$1,treatments!$A$1:$F$1,0))</f>
        <v>45046</v>
      </c>
      <c r="V50" s="3">
        <f>INDEX(billing!$A$1:$G$201,MATCH(appointments!$B50,billing!$B$1:$B$201,0),MATCH(appointments!V$1,billing!$A$1:$G$1,0))</f>
        <v>44939</v>
      </c>
      <c r="W50" t="str">
        <f>INDEX(billing!$A$1:$G$201,MATCH(appointments!$B50,billing!$B$1:$B$201,0),MATCH(appointments!W$1,billing!$A$1:$G$1,0))</f>
        <v>Cash</v>
      </c>
      <c r="X50" t="str">
        <f>INDEX(billing!$A$1:$G$201,MATCH(appointments!$B50,billing!$B$1:$B$201,0),MATCH(appointments!X$1,billing!$A$1:$G$1,0))</f>
        <v>Paid</v>
      </c>
    </row>
    <row r="51" spans="1:24" x14ac:dyDescent="0.3">
      <c r="A51" t="s">
        <v>104</v>
      </c>
      <c r="B51" t="s">
        <v>28</v>
      </c>
      <c r="C51" t="s">
        <v>54</v>
      </c>
      <c r="D51" s="3">
        <v>45154</v>
      </c>
      <c r="E51" t="str">
        <f>TEXT(Table1[[#This Row],[appointment_date]],"ddd")</f>
        <v>Wed</v>
      </c>
      <c r="F51" s="2">
        <v>0.625</v>
      </c>
      <c r="G51" t="s">
        <v>18</v>
      </c>
      <c r="H51" t="s">
        <v>15</v>
      </c>
      <c r="I51">
        <f t="shared" si="2"/>
        <v>1</v>
      </c>
      <c r="J51" t="str">
        <f>_xlfn.XLOOKUP(B51,patients!$A$1:$A$51,patients!$L$1:$L$51,,0)</f>
        <v>Linda Miller</v>
      </c>
      <c r="K51" t="str">
        <f>INDEX(patients!$A$1:$L$51,MATCH($B51,patients!$A$1:$A$51,0),MATCH(appointments!K$1,patients!$A$1:$L$1,0))</f>
        <v>F</v>
      </c>
      <c r="L51" s="3">
        <f>INDEX(patients!$A$1:$L$51,MATCH($B51,patients!$A$1:$A$51,0),MATCH(appointments!L$1,patients!$A$1:$L$1,0))</f>
        <v>24222</v>
      </c>
      <c r="M51" s="4">
        <f t="shared" ca="1" si="1"/>
        <v>59</v>
      </c>
      <c r="N51" t="str">
        <f>INDEX(patients!$A$1:$L$51,MATCH($B51,patients!$A$1:$A$51,0),MATCH(appointments!N$1,patients!$A$1:$L$1,0))</f>
        <v>MedCare Plus</v>
      </c>
      <c r="O51" t="str">
        <f>_xlfn.XLOOKUP(C51,doctors!$A$1:$A$11,doctors!$I$1:$I$11,,0)</f>
        <v>Linda Brown</v>
      </c>
      <c r="P51" t="str">
        <f>_xlfn.XLOOKUP(C51,doctors!$A$1:$A$11,doctors!$G$1:$G$11,,0)</f>
        <v>Westside Clinic</v>
      </c>
      <c r="Q51" t="str">
        <f>_xlfn.XLOOKUP(A51,treatments!$B$1:$B$201,treatments!$A$1:$A$201,,0)</f>
        <v>T050</v>
      </c>
      <c r="R51" t="str">
        <f>INDEX(treatments!$A$1:$F$201,MATCH(appointments!$A51,treatments!$B$1:$B$201,0),MATCH(appointments!R$1,treatments!$A$1:$F$1,0))</f>
        <v>Chemotherapy</v>
      </c>
      <c r="S51" t="str">
        <f>INDEX(treatments!$A$1:$F$201,MATCH(appointments!$A51,treatments!$B$1:$B$201,0),MATCH(appointments!S$1,treatments!$A$1:$F$1,0))</f>
        <v>Basic screening</v>
      </c>
      <c r="T51" s="1">
        <f>INDEX(treatments!$A$1:$F$201,MATCH(appointments!$A51,treatments!$B$1:$B$201,0),MATCH(appointments!T$1,treatments!$A$1:$F$1,0))</f>
        <v>4279.38</v>
      </c>
      <c r="U51" s="3">
        <f>INDEX(treatments!$A$1:$F$201,MATCH(appointments!$A51,treatments!$B$1:$B$201,0),MATCH(appointments!U$1,treatments!$A$1:$F$1,0))</f>
        <v>45154</v>
      </c>
      <c r="V51" s="3">
        <f>INDEX(billing!$A$1:$G$201,MATCH(appointments!$B51,billing!$B$1:$B$201,0),MATCH(appointments!V$1,billing!$A$1:$G$1,0))</f>
        <v>45096</v>
      </c>
      <c r="W51" t="str">
        <f>INDEX(billing!$A$1:$G$201,MATCH(appointments!$B51,billing!$B$1:$B$201,0),MATCH(appointments!W$1,billing!$A$1:$G$1,0))</f>
        <v>Insurance</v>
      </c>
      <c r="X51" t="str">
        <f>INDEX(billing!$A$1:$G$201,MATCH(appointments!$B51,billing!$B$1:$B$201,0),MATCH(appointments!X$1,billing!$A$1:$G$1,0))</f>
        <v>Pending</v>
      </c>
    </row>
    <row r="52" spans="1:24" x14ac:dyDescent="0.3">
      <c r="A52" t="s">
        <v>105</v>
      </c>
      <c r="B52" t="s">
        <v>106</v>
      </c>
      <c r="C52" t="s">
        <v>22</v>
      </c>
      <c r="D52" s="3">
        <v>44961</v>
      </c>
      <c r="E52" t="str">
        <f>TEXT(Table1[[#This Row],[appointment_date]],"ddd")</f>
        <v>Sat</v>
      </c>
      <c r="F52" s="2">
        <v>0.48958333333333331</v>
      </c>
      <c r="G52" t="s">
        <v>29</v>
      </c>
      <c r="H52" t="s">
        <v>41</v>
      </c>
      <c r="I52">
        <f t="shared" si="2"/>
        <v>0</v>
      </c>
      <c r="J52" t="str">
        <f>_xlfn.XLOOKUP(B52,patients!$A$1:$A$51,patients!$L$1:$L$51,,0)</f>
        <v>Michael Johnson</v>
      </c>
      <c r="K52" t="str">
        <f>INDEX(patients!$A$1:$L$51,MATCH($B52,patients!$A$1:$A$51,0),MATCH(appointments!K$1,patients!$A$1:$L$1,0))</f>
        <v>F</v>
      </c>
      <c r="L52" s="3">
        <f>INDEX(patients!$A$1:$L$51,MATCH($B52,patients!$A$1:$A$51,0),MATCH(appointments!L$1,patients!$A$1:$L$1,0))</f>
        <v>29637</v>
      </c>
      <c r="M52" s="4">
        <f t="shared" ca="1" si="1"/>
        <v>44</v>
      </c>
      <c r="N52" t="str">
        <f>INDEX(patients!$A$1:$L$51,MATCH($B52,patients!$A$1:$A$51,0),MATCH(appointments!N$1,patients!$A$1:$L$1,0))</f>
        <v>HealthIndia</v>
      </c>
      <c r="O52" t="str">
        <f>_xlfn.XLOOKUP(C52,doctors!$A$1:$A$11,doctors!$I$1:$I$11,,0)</f>
        <v>Alex Davis</v>
      </c>
      <c r="P52" t="str">
        <f>_xlfn.XLOOKUP(C52,doctors!$A$1:$A$11,doctors!$G$1:$G$11,,0)</f>
        <v>Central Hospital</v>
      </c>
      <c r="Q52" t="str">
        <f>_xlfn.XLOOKUP(A52,treatments!$B$1:$B$201,treatments!$A$1:$A$201,,0)</f>
        <v>T051</v>
      </c>
      <c r="R52" t="str">
        <f>INDEX(treatments!$A$1:$F$201,MATCH(appointments!$A52,treatments!$B$1:$B$201,0),MATCH(appointments!R$1,treatments!$A$1:$F$1,0))</f>
        <v>ECG</v>
      </c>
      <c r="S52" t="str">
        <f>INDEX(treatments!$A$1:$F$201,MATCH(appointments!$A52,treatments!$B$1:$B$201,0),MATCH(appointments!S$1,treatments!$A$1:$F$1,0))</f>
        <v>Standard procedure</v>
      </c>
      <c r="T52" s="1">
        <f>INDEX(treatments!$A$1:$F$201,MATCH(appointments!$A52,treatments!$B$1:$B$201,0),MATCH(appointments!T$1,treatments!$A$1:$F$1,0))</f>
        <v>4550.1000000000004</v>
      </c>
      <c r="U52" s="3">
        <f>INDEX(treatments!$A$1:$F$201,MATCH(appointments!$A52,treatments!$B$1:$B$201,0),MATCH(appointments!U$1,treatments!$A$1:$F$1,0))</f>
        <v>44961</v>
      </c>
      <c r="V52" s="3">
        <f>INDEX(billing!$A$1:$G$201,MATCH(appointments!$B52,billing!$B$1:$B$201,0),MATCH(appointments!V$1,billing!$A$1:$G$1,0))</f>
        <v>44961</v>
      </c>
      <c r="W52" t="str">
        <f>INDEX(billing!$A$1:$G$201,MATCH(appointments!$B52,billing!$B$1:$B$201,0),MATCH(appointments!W$1,billing!$A$1:$G$1,0))</f>
        <v>Credit Card</v>
      </c>
      <c r="X52" t="str">
        <f>INDEX(billing!$A$1:$G$201,MATCH(appointments!$B52,billing!$B$1:$B$201,0),MATCH(appointments!X$1,billing!$A$1:$G$1,0))</f>
        <v>Failed</v>
      </c>
    </row>
    <row r="53" spans="1:24" x14ac:dyDescent="0.3">
      <c r="A53" t="s">
        <v>107</v>
      </c>
      <c r="B53" t="s">
        <v>34</v>
      </c>
      <c r="C53" t="s">
        <v>54</v>
      </c>
      <c r="D53" s="3">
        <v>45119</v>
      </c>
      <c r="E53" t="str">
        <f>TEXT(Table1[[#This Row],[appointment_date]],"ddd")</f>
        <v>Wed</v>
      </c>
      <c r="F53" s="2">
        <v>0.39583333333333331</v>
      </c>
      <c r="G53" t="s">
        <v>10</v>
      </c>
      <c r="H53" t="s">
        <v>15</v>
      </c>
      <c r="I53">
        <f t="shared" si="2"/>
        <v>1</v>
      </c>
      <c r="J53" t="str">
        <f>_xlfn.XLOOKUP(B53,patients!$A$1:$A$51,patients!$L$1:$L$51,,0)</f>
        <v>Michael Taylor</v>
      </c>
      <c r="K53" t="str">
        <f>INDEX(patients!$A$1:$L$51,MATCH($B53,patients!$A$1:$A$51,0),MATCH(appointments!K$1,patients!$A$1:$L$1,0))</f>
        <v>M</v>
      </c>
      <c r="L53" s="3">
        <f>INDEX(patients!$A$1:$L$51,MATCH($B53,patients!$A$1:$A$51,0),MATCH(appointments!L$1,patients!$A$1:$L$1,0))</f>
        <v>36729</v>
      </c>
      <c r="M53" s="4">
        <f t="shared" ca="1" si="1"/>
        <v>25</v>
      </c>
      <c r="N53" t="str">
        <f>INDEX(patients!$A$1:$L$51,MATCH($B53,patients!$A$1:$A$51,0),MATCH(appointments!N$1,patients!$A$1:$L$1,0))</f>
        <v>PulseSecure</v>
      </c>
      <c r="O53" t="str">
        <f>_xlfn.XLOOKUP(C53,doctors!$A$1:$A$11,doctors!$I$1:$I$11,,0)</f>
        <v>Linda Brown</v>
      </c>
      <c r="P53" t="str">
        <f>_xlfn.XLOOKUP(C53,doctors!$A$1:$A$11,doctors!$G$1:$G$11,,0)</f>
        <v>Westside Clinic</v>
      </c>
      <c r="Q53" t="str">
        <f>_xlfn.XLOOKUP(A53,treatments!$B$1:$B$201,treatments!$A$1:$A$201,,0)</f>
        <v>T052</v>
      </c>
      <c r="R53" t="str">
        <f>INDEX(treatments!$A$1:$F$201,MATCH(appointments!$A53,treatments!$B$1:$B$201,0),MATCH(appointments!R$1,treatments!$A$1:$F$1,0))</f>
        <v>ECG</v>
      </c>
      <c r="S53" t="str">
        <f>INDEX(treatments!$A$1:$F$201,MATCH(appointments!$A53,treatments!$B$1:$B$201,0),MATCH(appointments!S$1,treatments!$A$1:$F$1,0))</f>
        <v>Advanced protocol</v>
      </c>
      <c r="T53" s="1">
        <f>INDEX(treatments!$A$1:$F$201,MATCH(appointments!$A53,treatments!$B$1:$B$201,0),MATCH(appointments!T$1,treatments!$A$1:$F$1,0))</f>
        <v>2090.4</v>
      </c>
      <c r="U53" s="3">
        <f>INDEX(treatments!$A$1:$F$201,MATCH(appointments!$A53,treatments!$B$1:$B$201,0),MATCH(appointments!U$1,treatments!$A$1:$F$1,0))</f>
        <v>45119</v>
      </c>
      <c r="V53" s="3">
        <f>INDEX(billing!$A$1:$G$201,MATCH(appointments!$B53,billing!$B$1:$B$201,0),MATCH(appointments!V$1,billing!$A$1:$G$1,0))</f>
        <v>45070</v>
      </c>
      <c r="W53" t="str">
        <f>INDEX(billing!$A$1:$G$201,MATCH(appointments!$B53,billing!$B$1:$B$201,0),MATCH(appointments!W$1,billing!$A$1:$G$1,0))</f>
        <v>Cash</v>
      </c>
      <c r="X53" t="str">
        <f>INDEX(billing!$A$1:$G$201,MATCH(appointments!$B53,billing!$B$1:$B$201,0),MATCH(appointments!X$1,billing!$A$1:$G$1,0))</f>
        <v>Failed</v>
      </c>
    </row>
    <row r="54" spans="1:24" x14ac:dyDescent="0.3">
      <c r="A54" t="s">
        <v>108</v>
      </c>
      <c r="B54" t="s">
        <v>109</v>
      </c>
      <c r="C54" t="s">
        <v>74</v>
      </c>
      <c r="D54" s="3">
        <v>44969</v>
      </c>
      <c r="E54" t="str">
        <f>TEXT(Table1[[#This Row],[appointment_date]],"ddd")</f>
        <v>Sun</v>
      </c>
      <c r="F54" s="2">
        <v>0.4375</v>
      </c>
      <c r="G54" t="s">
        <v>29</v>
      </c>
      <c r="H54" t="s">
        <v>19</v>
      </c>
      <c r="I54">
        <f t="shared" si="2"/>
        <v>0</v>
      </c>
      <c r="J54" t="str">
        <f>_xlfn.XLOOKUP(B54,patients!$A$1:$A$51,patients!$L$1:$L$51,,0)</f>
        <v>Sarah Brown</v>
      </c>
      <c r="K54" t="str">
        <f>INDEX(patients!$A$1:$L$51,MATCH($B54,patients!$A$1:$A$51,0),MATCH(appointments!K$1,patients!$A$1:$L$1,0))</f>
        <v>F</v>
      </c>
      <c r="L54" s="3">
        <f>INDEX(patients!$A$1:$L$51,MATCH($B54,patients!$A$1:$A$51,0),MATCH(appointments!L$1,patients!$A$1:$L$1,0))</f>
        <v>33546</v>
      </c>
      <c r="M54" s="4">
        <f t="shared" ca="1" si="1"/>
        <v>34</v>
      </c>
      <c r="N54" t="str">
        <f>INDEX(patients!$A$1:$L$51,MATCH($B54,patients!$A$1:$A$51,0),MATCH(appointments!N$1,patients!$A$1:$L$1,0))</f>
        <v>WellnessCorp</v>
      </c>
      <c r="O54" t="str">
        <f>_xlfn.XLOOKUP(C54,doctors!$A$1:$A$11,doctors!$I$1:$I$11,,0)</f>
        <v>Sarah Taylor</v>
      </c>
      <c r="P54" t="str">
        <f>_xlfn.XLOOKUP(C54,doctors!$A$1:$A$11,doctors!$G$1:$G$11,,0)</f>
        <v>Central Hospital</v>
      </c>
      <c r="Q54" t="str">
        <f>_xlfn.XLOOKUP(A54,treatments!$B$1:$B$201,treatments!$A$1:$A$201,,0)</f>
        <v>T053</v>
      </c>
      <c r="R54" t="str">
        <f>INDEX(treatments!$A$1:$F$201,MATCH(appointments!$A54,treatments!$B$1:$B$201,0),MATCH(appointments!R$1,treatments!$A$1:$F$1,0))</f>
        <v>Chemotherapy</v>
      </c>
      <c r="S54" t="str">
        <f>INDEX(treatments!$A$1:$F$201,MATCH(appointments!$A54,treatments!$B$1:$B$201,0),MATCH(appointments!S$1,treatments!$A$1:$F$1,0))</f>
        <v>Standard procedure</v>
      </c>
      <c r="T54" s="1">
        <f>INDEX(treatments!$A$1:$F$201,MATCH(appointments!$A54,treatments!$B$1:$B$201,0),MATCH(appointments!T$1,treatments!$A$1:$F$1,0))</f>
        <v>1565.92</v>
      </c>
      <c r="U54" s="3">
        <f>INDEX(treatments!$A$1:$F$201,MATCH(appointments!$A54,treatments!$B$1:$B$201,0),MATCH(appointments!U$1,treatments!$A$1:$F$1,0))</f>
        <v>44969</v>
      </c>
      <c r="V54" s="3">
        <f>INDEX(billing!$A$1:$G$201,MATCH(appointments!$B54,billing!$B$1:$B$201,0),MATCH(appointments!V$1,billing!$A$1:$G$1,0))</f>
        <v>44969</v>
      </c>
      <c r="W54" t="str">
        <f>INDEX(billing!$A$1:$G$201,MATCH(appointments!$B54,billing!$B$1:$B$201,0),MATCH(appointments!W$1,billing!$A$1:$G$1,0))</f>
        <v>Insurance</v>
      </c>
      <c r="X54" t="str">
        <f>INDEX(billing!$A$1:$G$201,MATCH(appointments!$B54,billing!$B$1:$B$201,0),MATCH(appointments!X$1,billing!$A$1:$G$1,0))</f>
        <v>Pending</v>
      </c>
    </row>
    <row r="55" spans="1:24" x14ac:dyDescent="0.3">
      <c r="A55" t="s">
        <v>110</v>
      </c>
      <c r="B55" t="s">
        <v>34</v>
      </c>
      <c r="C55" t="s">
        <v>54</v>
      </c>
      <c r="D55" s="3">
        <v>45276</v>
      </c>
      <c r="E55" t="str">
        <f>TEXT(Table1[[#This Row],[appointment_date]],"ddd")</f>
        <v>Sat</v>
      </c>
      <c r="F55" s="2">
        <v>0.48958333333333331</v>
      </c>
      <c r="G55" t="s">
        <v>38</v>
      </c>
      <c r="H55" t="s">
        <v>11</v>
      </c>
      <c r="I55">
        <f t="shared" si="2"/>
        <v>0</v>
      </c>
      <c r="J55" t="str">
        <f>_xlfn.XLOOKUP(B55,patients!$A$1:$A$51,patients!$L$1:$L$51,,0)</f>
        <v>Michael Taylor</v>
      </c>
      <c r="K55" t="str">
        <f>INDEX(patients!$A$1:$L$51,MATCH($B55,patients!$A$1:$A$51,0),MATCH(appointments!K$1,patients!$A$1:$L$1,0))</f>
        <v>M</v>
      </c>
      <c r="L55" s="3">
        <f>INDEX(patients!$A$1:$L$51,MATCH($B55,patients!$A$1:$A$51,0),MATCH(appointments!L$1,patients!$A$1:$L$1,0))</f>
        <v>36729</v>
      </c>
      <c r="M55" s="4">
        <f t="shared" ca="1" si="1"/>
        <v>25</v>
      </c>
      <c r="N55" t="str">
        <f>INDEX(patients!$A$1:$L$51,MATCH($B55,patients!$A$1:$A$51,0),MATCH(appointments!N$1,patients!$A$1:$L$1,0))</f>
        <v>PulseSecure</v>
      </c>
      <c r="O55" t="str">
        <f>_xlfn.XLOOKUP(C55,doctors!$A$1:$A$11,doctors!$I$1:$I$11,,0)</f>
        <v>Linda Brown</v>
      </c>
      <c r="P55" t="str">
        <f>_xlfn.XLOOKUP(C55,doctors!$A$1:$A$11,doctors!$G$1:$G$11,,0)</f>
        <v>Westside Clinic</v>
      </c>
      <c r="Q55" t="str">
        <f>_xlfn.XLOOKUP(A55,treatments!$B$1:$B$201,treatments!$A$1:$A$201,,0)</f>
        <v>T054</v>
      </c>
      <c r="R55" t="str">
        <f>INDEX(treatments!$A$1:$F$201,MATCH(appointments!$A55,treatments!$B$1:$B$201,0),MATCH(appointments!R$1,treatments!$A$1:$F$1,0))</f>
        <v>Physiotherapy</v>
      </c>
      <c r="S55" t="str">
        <f>INDEX(treatments!$A$1:$F$201,MATCH(appointments!$A55,treatments!$B$1:$B$201,0),MATCH(appointments!S$1,treatments!$A$1:$F$1,0))</f>
        <v>Standard procedure</v>
      </c>
      <c r="T55" s="1">
        <f>INDEX(treatments!$A$1:$F$201,MATCH(appointments!$A55,treatments!$B$1:$B$201,0),MATCH(appointments!T$1,treatments!$A$1:$F$1,0))</f>
        <v>4012.36</v>
      </c>
      <c r="U55" s="3">
        <f>INDEX(treatments!$A$1:$F$201,MATCH(appointments!$A55,treatments!$B$1:$B$201,0),MATCH(appointments!U$1,treatments!$A$1:$F$1,0))</f>
        <v>45276</v>
      </c>
      <c r="V55" s="3">
        <f>INDEX(billing!$A$1:$G$201,MATCH(appointments!$B55,billing!$B$1:$B$201,0),MATCH(appointments!V$1,billing!$A$1:$G$1,0))</f>
        <v>45070</v>
      </c>
      <c r="W55" t="str">
        <f>INDEX(billing!$A$1:$G$201,MATCH(appointments!$B55,billing!$B$1:$B$201,0),MATCH(appointments!W$1,billing!$A$1:$G$1,0))</f>
        <v>Cash</v>
      </c>
      <c r="X55" t="str">
        <f>INDEX(billing!$A$1:$G$201,MATCH(appointments!$B55,billing!$B$1:$B$201,0),MATCH(appointments!X$1,billing!$A$1:$G$1,0))</f>
        <v>Failed</v>
      </c>
    </row>
    <row r="56" spans="1:24" x14ac:dyDescent="0.3">
      <c r="A56" t="s">
        <v>111</v>
      </c>
      <c r="B56" t="s">
        <v>112</v>
      </c>
      <c r="C56" t="s">
        <v>35</v>
      </c>
      <c r="D56" s="3">
        <v>45205</v>
      </c>
      <c r="E56" t="str">
        <f>TEXT(Table1[[#This Row],[appointment_date]],"ddd")</f>
        <v>Fri</v>
      </c>
      <c r="F56" s="2">
        <v>0.72916666666666663</v>
      </c>
      <c r="G56" t="s">
        <v>29</v>
      </c>
      <c r="H56" t="s">
        <v>11</v>
      </c>
      <c r="I56">
        <f t="shared" si="2"/>
        <v>0</v>
      </c>
      <c r="J56" t="str">
        <f>_xlfn.XLOOKUP(B56,patients!$A$1:$A$51,patients!$L$1:$L$51,,0)</f>
        <v>Emily Smith</v>
      </c>
      <c r="K56" t="str">
        <f>INDEX(patients!$A$1:$L$51,MATCH($B56,patients!$A$1:$A$51,0),MATCH(appointments!K$1,patients!$A$1:$L$1,0))</f>
        <v>F</v>
      </c>
      <c r="L56" s="3">
        <f>INDEX(patients!$A$1:$L$51,MATCH($B56,patients!$A$1:$A$51,0),MATCH(appointments!L$1,patients!$A$1:$L$1,0))</f>
        <v>30967</v>
      </c>
      <c r="M56" s="4">
        <f t="shared" ca="1" si="1"/>
        <v>41</v>
      </c>
      <c r="N56" t="str">
        <f>INDEX(patients!$A$1:$L$51,MATCH($B56,patients!$A$1:$A$51,0),MATCH(appointments!N$1,patients!$A$1:$L$1,0))</f>
        <v>PulseSecure</v>
      </c>
      <c r="O56" t="str">
        <f>_xlfn.XLOOKUP(C56,doctors!$A$1:$A$11,doctors!$I$1:$I$11,,0)</f>
        <v>Linda Wilson</v>
      </c>
      <c r="P56" t="str">
        <f>_xlfn.XLOOKUP(C56,doctors!$A$1:$A$11,doctors!$G$1:$G$11,,0)</f>
        <v>Eastside Clinic</v>
      </c>
      <c r="Q56" t="str">
        <f>_xlfn.XLOOKUP(A56,treatments!$B$1:$B$201,treatments!$A$1:$A$201,,0)</f>
        <v>T055</v>
      </c>
      <c r="R56" t="str">
        <f>INDEX(treatments!$A$1:$F$201,MATCH(appointments!$A56,treatments!$B$1:$B$201,0),MATCH(appointments!R$1,treatments!$A$1:$F$1,0))</f>
        <v>Physiotherapy</v>
      </c>
      <c r="S56" t="str">
        <f>INDEX(treatments!$A$1:$F$201,MATCH(appointments!$A56,treatments!$B$1:$B$201,0),MATCH(appointments!S$1,treatments!$A$1:$F$1,0))</f>
        <v>Basic screening</v>
      </c>
      <c r="T56" s="1">
        <f>INDEX(treatments!$A$1:$F$201,MATCH(appointments!$A56,treatments!$B$1:$B$201,0),MATCH(appointments!T$1,treatments!$A$1:$F$1,0))</f>
        <v>1736.63</v>
      </c>
      <c r="U56" s="3">
        <f>INDEX(treatments!$A$1:$F$201,MATCH(appointments!$A56,treatments!$B$1:$B$201,0),MATCH(appointments!U$1,treatments!$A$1:$F$1,0))</f>
        <v>45205</v>
      </c>
      <c r="V56" s="3">
        <f>INDEX(billing!$A$1:$G$201,MATCH(appointments!$B56,billing!$B$1:$B$201,0),MATCH(appointments!V$1,billing!$A$1:$G$1,0))</f>
        <v>45205</v>
      </c>
      <c r="W56" t="str">
        <f>INDEX(billing!$A$1:$G$201,MATCH(appointments!$B56,billing!$B$1:$B$201,0),MATCH(appointments!W$1,billing!$A$1:$G$1,0))</f>
        <v>Cash</v>
      </c>
      <c r="X56" t="str">
        <f>INDEX(billing!$A$1:$G$201,MATCH(appointments!$B56,billing!$B$1:$B$201,0),MATCH(appointments!X$1,billing!$A$1:$G$1,0))</f>
        <v>Failed</v>
      </c>
    </row>
    <row r="57" spans="1:24" x14ac:dyDescent="0.3">
      <c r="A57" t="s">
        <v>113</v>
      </c>
      <c r="B57" t="s">
        <v>68</v>
      </c>
      <c r="C57" t="s">
        <v>14</v>
      </c>
      <c r="D57" s="3">
        <v>44928</v>
      </c>
      <c r="E57" t="str">
        <f>TEXT(Table1[[#This Row],[appointment_date]],"ddd")</f>
        <v>Mon</v>
      </c>
      <c r="F57" s="2">
        <v>0.53125</v>
      </c>
      <c r="G57" t="s">
        <v>29</v>
      </c>
      <c r="H57" t="s">
        <v>11</v>
      </c>
      <c r="I57">
        <f t="shared" si="2"/>
        <v>0</v>
      </c>
      <c r="J57" t="str">
        <f>_xlfn.XLOOKUP(B57,patients!$A$1:$A$51,patients!$L$1:$L$51,,0)</f>
        <v>David Moore</v>
      </c>
      <c r="K57" t="str">
        <f>INDEX(patients!$A$1:$L$51,MATCH($B57,patients!$A$1:$A$51,0),MATCH(appointments!K$1,patients!$A$1:$L$1,0))</f>
        <v>M</v>
      </c>
      <c r="L57" s="3">
        <f>INDEX(patients!$A$1:$L$51,MATCH($B57,patients!$A$1:$A$51,0),MATCH(appointments!L$1,patients!$A$1:$L$1,0))</f>
        <v>26629</v>
      </c>
      <c r="M57" s="4">
        <f t="shared" ca="1" si="1"/>
        <v>53</v>
      </c>
      <c r="N57" t="str">
        <f>INDEX(patients!$A$1:$L$51,MATCH($B57,patients!$A$1:$A$51,0),MATCH(appointments!N$1,patients!$A$1:$L$1,0))</f>
        <v>MedCare Plus</v>
      </c>
      <c r="O57" t="str">
        <f>_xlfn.XLOOKUP(C57,doctors!$A$1:$A$11,doctors!$I$1:$I$11,,0)</f>
        <v>David Jones</v>
      </c>
      <c r="P57" t="str">
        <f>_xlfn.XLOOKUP(C57,doctors!$A$1:$A$11,doctors!$G$1:$G$11,,0)</f>
        <v>Central Hospital</v>
      </c>
      <c r="Q57" t="str">
        <f>_xlfn.XLOOKUP(A57,treatments!$B$1:$B$201,treatments!$A$1:$A$201,,0)</f>
        <v>T056</v>
      </c>
      <c r="R57" t="str">
        <f>INDEX(treatments!$A$1:$F$201,MATCH(appointments!$A57,treatments!$B$1:$B$201,0),MATCH(appointments!R$1,treatments!$A$1:$F$1,0))</f>
        <v>X-Ray</v>
      </c>
      <c r="S57" t="str">
        <f>INDEX(treatments!$A$1:$F$201,MATCH(appointments!$A57,treatments!$B$1:$B$201,0),MATCH(appointments!S$1,treatments!$A$1:$F$1,0))</f>
        <v>Basic screening</v>
      </c>
      <c r="T57" s="1">
        <f>INDEX(treatments!$A$1:$F$201,MATCH(appointments!$A57,treatments!$B$1:$B$201,0),MATCH(appointments!T$1,treatments!$A$1:$F$1,0))</f>
        <v>4201.76</v>
      </c>
      <c r="U57" s="3">
        <f>INDEX(treatments!$A$1:$F$201,MATCH(appointments!$A57,treatments!$B$1:$B$201,0),MATCH(appointments!U$1,treatments!$A$1:$F$1,0))</f>
        <v>44928</v>
      </c>
      <c r="V57" s="3">
        <f>INDEX(billing!$A$1:$G$201,MATCH(appointments!$B57,billing!$B$1:$B$201,0),MATCH(appointments!V$1,billing!$A$1:$G$1,0))</f>
        <v>45098</v>
      </c>
      <c r="W57" t="str">
        <f>INDEX(billing!$A$1:$G$201,MATCH(appointments!$B57,billing!$B$1:$B$201,0),MATCH(appointments!W$1,billing!$A$1:$G$1,0))</f>
        <v>Cash</v>
      </c>
      <c r="X57" t="str">
        <f>INDEX(billing!$A$1:$G$201,MATCH(appointments!$B57,billing!$B$1:$B$201,0),MATCH(appointments!X$1,billing!$A$1:$G$1,0))</f>
        <v>Pending</v>
      </c>
    </row>
    <row r="58" spans="1:24" x14ac:dyDescent="0.3">
      <c r="A58" t="s">
        <v>114</v>
      </c>
      <c r="B58" t="s">
        <v>63</v>
      </c>
      <c r="C58" t="s">
        <v>35</v>
      </c>
      <c r="D58" s="3">
        <v>45031</v>
      </c>
      <c r="E58" t="str">
        <f>TEXT(Table1[[#This Row],[appointment_date]],"ddd")</f>
        <v>Sat</v>
      </c>
      <c r="F58" s="2">
        <v>0.73958333333333337</v>
      </c>
      <c r="G58" t="s">
        <v>26</v>
      </c>
      <c r="H58" t="s">
        <v>41</v>
      </c>
      <c r="I58">
        <f t="shared" si="2"/>
        <v>0</v>
      </c>
      <c r="J58" t="str">
        <f>_xlfn.XLOOKUP(B58,patients!$A$1:$A$51,patients!$L$1:$L$51,,0)</f>
        <v>Alex Moore</v>
      </c>
      <c r="K58" t="str">
        <f>INDEX(patients!$A$1:$L$51,MATCH($B58,patients!$A$1:$A$51,0),MATCH(appointments!K$1,patients!$A$1:$L$1,0))</f>
        <v>M</v>
      </c>
      <c r="L58" s="3">
        <f>INDEX(patients!$A$1:$L$51,MATCH($B58,patients!$A$1:$A$51,0),MATCH(appointments!L$1,patients!$A$1:$L$1,0))</f>
        <v>34072</v>
      </c>
      <c r="M58" s="4">
        <f t="shared" ca="1" si="1"/>
        <v>32</v>
      </c>
      <c r="N58" t="str">
        <f>INDEX(patients!$A$1:$L$51,MATCH($B58,patients!$A$1:$A$51,0),MATCH(appointments!N$1,patients!$A$1:$L$1,0))</f>
        <v>MedCare Plus</v>
      </c>
      <c r="O58" t="str">
        <f>_xlfn.XLOOKUP(C58,doctors!$A$1:$A$11,doctors!$I$1:$I$11,,0)</f>
        <v>Linda Wilson</v>
      </c>
      <c r="P58" t="str">
        <f>_xlfn.XLOOKUP(C58,doctors!$A$1:$A$11,doctors!$G$1:$G$11,,0)</f>
        <v>Eastside Clinic</v>
      </c>
      <c r="Q58" t="str">
        <f>_xlfn.XLOOKUP(A58,treatments!$B$1:$B$201,treatments!$A$1:$A$201,,0)</f>
        <v>T057</v>
      </c>
      <c r="R58" t="str">
        <f>INDEX(treatments!$A$1:$F$201,MATCH(appointments!$A58,treatments!$B$1:$B$201,0),MATCH(appointments!R$1,treatments!$A$1:$F$1,0))</f>
        <v>MRI</v>
      </c>
      <c r="S58" t="str">
        <f>INDEX(treatments!$A$1:$F$201,MATCH(appointments!$A58,treatments!$B$1:$B$201,0),MATCH(appointments!S$1,treatments!$A$1:$F$1,0))</f>
        <v>Advanced protocol</v>
      </c>
      <c r="T58" s="1">
        <f>INDEX(treatments!$A$1:$F$201,MATCH(appointments!$A58,treatments!$B$1:$B$201,0),MATCH(appointments!T$1,treatments!$A$1:$F$1,0))</f>
        <v>2406.8200000000002</v>
      </c>
      <c r="U58" s="3">
        <f>INDEX(treatments!$A$1:$F$201,MATCH(appointments!$A58,treatments!$B$1:$B$201,0),MATCH(appointments!U$1,treatments!$A$1:$F$1,0))</f>
        <v>45031</v>
      </c>
      <c r="V58" s="3">
        <f>INDEX(billing!$A$1:$G$201,MATCH(appointments!$B58,billing!$B$1:$B$201,0),MATCH(appointments!V$1,billing!$A$1:$G$1,0))</f>
        <v>45040</v>
      </c>
      <c r="W58" t="str">
        <f>INDEX(billing!$A$1:$G$201,MATCH(appointments!$B58,billing!$B$1:$B$201,0),MATCH(appointments!W$1,billing!$A$1:$G$1,0))</f>
        <v>Insurance</v>
      </c>
      <c r="X58" t="str">
        <f>INDEX(billing!$A$1:$G$201,MATCH(appointments!$B58,billing!$B$1:$B$201,0),MATCH(appointments!X$1,billing!$A$1:$G$1,0))</f>
        <v>Failed</v>
      </c>
    </row>
    <row r="59" spans="1:24" x14ac:dyDescent="0.3">
      <c r="A59" t="s">
        <v>115</v>
      </c>
      <c r="B59" t="s">
        <v>13</v>
      </c>
      <c r="C59" t="s">
        <v>54</v>
      </c>
      <c r="D59" s="3">
        <v>45055</v>
      </c>
      <c r="E59" t="str">
        <f>TEXT(Table1[[#This Row],[appointment_date]],"ddd")</f>
        <v>Tue</v>
      </c>
      <c r="F59" s="2">
        <v>0.55208333333333337</v>
      </c>
      <c r="G59" t="s">
        <v>18</v>
      </c>
      <c r="H59" t="s">
        <v>15</v>
      </c>
      <c r="I59">
        <f t="shared" si="2"/>
        <v>1</v>
      </c>
      <c r="J59" t="str">
        <f>_xlfn.XLOOKUP(B59,patients!$A$1:$A$51,patients!$L$1:$L$51,,0)</f>
        <v>Alex Moore</v>
      </c>
      <c r="K59" t="str">
        <f>INDEX(patients!$A$1:$L$51,MATCH($B59,patients!$A$1:$A$51,0),MATCH(appointments!K$1,patients!$A$1:$L$1,0))</f>
        <v>M</v>
      </c>
      <c r="L59" s="3">
        <f>INDEX(patients!$A$1:$L$51,MATCH($B59,patients!$A$1:$A$51,0),MATCH(appointments!L$1,patients!$A$1:$L$1,0))</f>
        <v>29594</v>
      </c>
      <c r="M59" s="4">
        <f t="shared" ca="1" si="1"/>
        <v>44</v>
      </c>
      <c r="N59" t="str">
        <f>INDEX(patients!$A$1:$L$51,MATCH($B59,patients!$A$1:$A$51,0),MATCH(appointments!N$1,patients!$A$1:$L$1,0))</f>
        <v>MedCare Plus</v>
      </c>
      <c r="O59" t="str">
        <f>_xlfn.XLOOKUP(C59,doctors!$A$1:$A$11,doctors!$I$1:$I$11,,0)</f>
        <v>Linda Brown</v>
      </c>
      <c r="P59" t="str">
        <f>_xlfn.XLOOKUP(C59,doctors!$A$1:$A$11,doctors!$G$1:$G$11,,0)</f>
        <v>Westside Clinic</v>
      </c>
      <c r="Q59" t="str">
        <f>_xlfn.XLOOKUP(A59,treatments!$B$1:$B$201,treatments!$A$1:$A$201,,0)</f>
        <v>T058</v>
      </c>
      <c r="R59" t="str">
        <f>INDEX(treatments!$A$1:$F$201,MATCH(appointments!$A59,treatments!$B$1:$B$201,0),MATCH(appointments!R$1,treatments!$A$1:$F$1,0))</f>
        <v>Physiotherapy</v>
      </c>
      <c r="S59" t="str">
        <f>INDEX(treatments!$A$1:$F$201,MATCH(appointments!$A59,treatments!$B$1:$B$201,0),MATCH(appointments!S$1,treatments!$A$1:$F$1,0))</f>
        <v>Standard procedure</v>
      </c>
      <c r="T59" s="1">
        <f>INDEX(treatments!$A$1:$F$201,MATCH(appointments!$A59,treatments!$B$1:$B$201,0),MATCH(appointments!T$1,treatments!$A$1:$F$1,0))</f>
        <v>3503.97</v>
      </c>
      <c r="U59" s="3">
        <f>INDEX(treatments!$A$1:$F$201,MATCH(appointments!$A59,treatments!$B$1:$B$201,0),MATCH(appointments!U$1,treatments!$A$1:$F$1,0))</f>
        <v>45055</v>
      </c>
      <c r="V59" s="3">
        <f>INDEX(billing!$A$1:$G$201,MATCH(appointments!$B59,billing!$B$1:$B$201,0),MATCH(appointments!V$1,billing!$A$1:$G$1,0))</f>
        <v>45086</v>
      </c>
      <c r="W59" t="str">
        <f>INDEX(billing!$A$1:$G$201,MATCH(appointments!$B59,billing!$B$1:$B$201,0),MATCH(appointments!W$1,billing!$A$1:$G$1,0))</f>
        <v>Insurance</v>
      </c>
      <c r="X59" t="str">
        <f>INDEX(billing!$A$1:$G$201,MATCH(appointments!$B59,billing!$B$1:$B$201,0),MATCH(appointments!X$1,billing!$A$1:$G$1,0))</f>
        <v>Paid</v>
      </c>
    </row>
    <row r="60" spans="1:24" x14ac:dyDescent="0.3">
      <c r="A60" t="s">
        <v>116</v>
      </c>
      <c r="B60" t="s">
        <v>117</v>
      </c>
      <c r="C60" t="s">
        <v>35</v>
      </c>
      <c r="D60" s="3">
        <v>44994</v>
      </c>
      <c r="E60" t="str">
        <f>TEXT(Table1[[#This Row],[appointment_date]],"ddd")</f>
        <v>Thu</v>
      </c>
      <c r="F60" s="2">
        <v>0.64583333333333337</v>
      </c>
      <c r="G60" t="s">
        <v>10</v>
      </c>
      <c r="H60" t="s">
        <v>19</v>
      </c>
      <c r="I60">
        <f t="shared" si="2"/>
        <v>0</v>
      </c>
      <c r="J60" t="str">
        <f>_xlfn.XLOOKUP(B60,patients!$A$1:$A$51,patients!$L$1:$L$51,,0)</f>
        <v>Linda Moore</v>
      </c>
      <c r="K60" t="str">
        <f>INDEX(patients!$A$1:$L$51,MATCH($B60,patients!$A$1:$A$51,0),MATCH(appointments!K$1,patients!$A$1:$L$1,0))</f>
        <v>F</v>
      </c>
      <c r="L60" s="3">
        <f>INDEX(patients!$A$1:$L$51,MATCH($B60,patients!$A$1:$A$51,0),MATCH(appointments!L$1,patients!$A$1:$L$1,0))</f>
        <v>35975</v>
      </c>
      <c r="M60" s="4">
        <f t="shared" ca="1" si="1"/>
        <v>27</v>
      </c>
      <c r="N60" t="str">
        <f>INDEX(patients!$A$1:$L$51,MATCH($B60,patients!$A$1:$A$51,0),MATCH(appointments!N$1,patients!$A$1:$L$1,0))</f>
        <v>HealthIndia</v>
      </c>
      <c r="O60" t="str">
        <f>_xlfn.XLOOKUP(C60,doctors!$A$1:$A$11,doctors!$I$1:$I$11,,0)</f>
        <v>Linda Wilson</v>
      </c>
      <c r="P60" t="str">
        <f>_xlfn.XLOOKUP(C60,doctors!$A$1:$A$11,doctors!$G$1:$G$11,,0)</f>
        <v>Eastside Clinic</v>
      </c>
      <c r="Q60" t="str">
        <f>_xlfn.XLOOKUP(A60,treatments!$B$1:$B$201,treatments!$A$1:$A$201,,0)</f>
        <v>T059</v>
      </c>
      <c r="R60" t="str">
        <f>INDEX(treatments!$A$1:$F$201,MATCH(appointments!$A60,treatments!$B$1:$B$201,0),MATCH(appointments!R$1,treatments!$A$1:$F$1,0))</f>
        <v>ECG</v>
      </c>
      <c r="S60" t="str">
        <f>INDEX(treatments!$A$1:$F$201,MATCH(appointments!$A60,treatments!$B$1:$B$201,0),MATCH(appointments!S$1,treatments!$A$1:$F$1,0))</f>
        <v>Standard procedure</v>
      </c>
      <c r="T60" s="1">
        <f>INDEX(treatments!$A$1:$F$201,MATCH(appointments!$A60,treatments!$B$1:$B$201,0),MATCH(appointments!T$1,treatments!$A$1:$F$1,0))</f>
        <v>929.91</v>
      </c>
      <c r="U60" s="3">
        <f>INDEX(treatments!$A$1:$F$201,MATCH(appointments!$A60,treatments!$B$1:$B$201,0),MATCH(appointments!U$1,treatments!$A$1:$F$1,0))</f>
        <v>44994</v>
      </c>
      <c r="V60" s="3">
        <f>INDEX(billing!$A$1:$G$201,MATCH(appointments!$B60,billing!$B$1:$B$201,0),MATCH(appointments!V$1,billing!$A$1:$G$1,0))</f>
        <v>44994</v>
      </c>
      <c r="W60" t="str">
        <f>INDEX(billing!$A$1:$G$201,MATCH(appointments!$B60,billing!$B$1:$B$201,0),MATCH(appointments!W$1,billing!$A$1:$G$1,0))</f>
        <v>Cash</v>
      </c>
      <c r="X60" t="str">
        <f>INDEX(billing!$A$1:$G$201,MATCH(appointments!$B60,billing!$B$1:$B$201,0),MATCH(appointments!X$1,billing!$A$1:$G$1,0))</f>
        <v>Pending</v>
      </c>
    </row>
    <row r="61" spans="1:24" x14ac:dyDescent="0.3">
      <c r="A61" t="s">
        <v>118</v>
      </c>
      <c r="B61" t="s">
        <v>119</v>
      </c>
      <c r="C61" t="s">
        <v>48</v>
      </c>
      <c r="D61" s="3">
        <v>45252</v>
      </c>
      <c r="E61" t="str">
        <f>TEXT(Table1[[#This Row],[appointment_date]],"ddd")</f>
        <v>Wed</v>
      </c>
      <c r="F61" s="2">
        <v>0.71875</v>
      </c>
      <c r="G61" t="s">
        <v>29</v>
      </c>
      <c r="H61" t="s">
        <v>15</v>
      </c>
      <c r="I61">
        <f t="shared" si="2"/>
        <v>1</v>
      </c>
      <c r="J61" t="str">
        <f>_xlfn.XLOOKUP(B61,patients!$A$1:$A$51,patients!$L$1:$L$51,,0)</f>
        <v>Jane Moore</v>
      </c>
      <c r="K61" t="str">
        <f>INDEX(patients!$A$1:$L$51,MATCH($B61,patients!$A$1:$A$51,0),MATCH(appointments!K$1,patients!$A$1:$L$1,0))</f>
        <v>F</v>
      </c>
      <c r="L61" s="3">
        <f>INDEX(patients!$A$1:$L$51,MATCH($B61,patients!$A$1:$A$51,0),MATCH(appointments!L$1,patients!$A$1:$L$1,0))</f>
        <v>37778</v>
      </c>
      <c r="M61" s="4">
        <f t="shared" ca="1" si="1"/>
        <v>22</v>
      </c>
      <c r="N61" t="str">
        <f>INDEX(patients!$A$1:$L$51,MATCH($B61,patients!$A$1:$A$51,0),MATCH(appointments!N$1,patients!$A$1:$L$1,0))</f>
        <v>MedCare Plus</v>
      </c>
      <c r="O61" t="str">
        <f>_xlfn.XLOOKUP(C61,doctors!$A$1:$A$11,doctors!$I$1:$I$11,,0)</f>
        <v>Jane Davis</v>
      </c>
      <c r="P61" t="str">
        <f>_xlfn.XLOOKUP(C61,doctors!$A$1:$A$11,doctors!$G$1:$G$11,,0)</f>
        <v>Eastside Clinic</v>
      </c>
      <c r="Q61" t="str">
        <f>_xlfn.XLOOKUP(A61,treatments!$B$1:$B$201,treatments!$A$1:$A$201,,0)</f>
        <v>T060</v>
      </c>
      <c r="R61" t="str">
        <f>INDEX(treatments!$A$1:$F$201,MATCH(appointments!$A61,treatments!$B$1:$B$201,0),MATCH(appointments!R$1,treatments!$A$1:$F$1,0))</f>
        <v>Physiotherapy</v>
      </c>
      <c r="S61" t="str">
        <f>INDEX(treatments!$A$1:$F$201,MATCH(appointments!$A61,treatments!$B$1:$B$201,0),MATCH(appointments!S$1,treatments!$A$1:$F$1,0))</f>
        <v>Basic screening</v>
      </c>
      <c r="T61" s="1">
        <f>INDEX(treatments!$A$1:$F$201,MATCH(appointments!$A61,treatments!$B$1:$B$201,0),MATCH(appointments!T$1,treatments!$A$1:$F$1,0))</f>
        <v>3307.37</v>
      </c>
      <c r="U61" s="3">
        <f>INDEX(treatments!$A$1:$F$201,MATCH(appointments!$A61,treatments!$B$1:$B$201,0),MATCH(appointments!U$1,treatments!$A$1:$F$1,0))</f>
        <v>45252</v>
      </c>
      <c r="V61" s="3">
        <f>INDEX(billing!$A$1:$G$201,MATCH(appointments!$B61,billing!$B$1:$B$201,0),MATCH(appointments!V$1,billing!$A$1:$G$1,0))</f>
        <v>45252</v>
      </c>
      <c r="W61" t="str">
        <f>INDEX(billing!$A$1:$G$201,MATCH(appointments!$B61,billing!$B$1:$B$201,0),MATCH(appointments!W$1,billing!$A$1:$G$1,0))</f>
        <v>Insurance</v>
      </c>
      <c r="X61" t="str">
        <f>INDEX(billing!$A$1:$G$201,MATCH(appointments!$B61,billing!$B$1:$B$201,0),MATCH(appointments!X$1,billing!$A$1:$G$1,0))</f>
        <v>Pending</v>
      </c>
    </row>
    <row r="62" spans="1:24" x14ac:dyDescent="0.3">
      <c r="A62" t="s">
        <v>120</v>
      </c>
      <c r="B62" t="s">
        <v>109</v>
      </c>
      <c r="C62" t="s">
        <v>74</v>
      </c>
      <c r="D62" s="3">
        <v>44941</v>
      </c>
      <c r="E62" t="str">
        <f>TEXT(Table1[[#This Row],[appointment_date]],"ddd")</f>
        <v>Sun</v>
      </c>
      <c r="F62" s="2">
        <v>0.70833333333333337</v>
      </c>
      <c r="G62" t="s">
        <v>10</v>
      </c>
      <c r="H62" t="s">
        <v>15</v>
      </c>
      <c r="I62">
        <f t="shared" si="2"/>
        <v>1</v>
      </c>
      <c r="J62" t="str">
        <f>_xlfn.XLOOKUP(B62,patients!$A$1:$A$51,patients!$L$1:$L$51,,0)</f>
        <v>Sarah Brown</v>
      </c>
      <c r="K62" t="str">
        <f>INDEX(patients!$A$1:$L$51,MATCH($B62,patients!$A$1:$A$51,0),MATCH(appointments!K$1,patients!$A$1:$L$1,0))</f>
        <v>F</v>
      </c>
      <c r="L62" s="3">
        <f>INDEX(patients!$A$1:$L$51,MATCH($B62,patients!$A$1:$A$51,0),MATCH(appointments!L$1,patients!$A$1:$L$1,0))</f>
        <v>33546</v>
      </c>
      <c r="M62" s="4">
        <f t="shared" ca="1" si="1"/>
        <v>34</v>
      </c>
      <c r="N62" t="str">
        <f>INDEX(patients!$A$1:$L$51,MATCH($B62,patients!$A$1:$A$51,0),MATCH(appointments!N$1,patients!$A$1:$L$1,0))</f>
        <v>WellnessCorp</v>
      </c>
      <c r="O62" t="str">
        <f>_xlfn.XLOOKUP(C62,doctors!$A$1:$A$11,doctors!$I$1:$I$11,,0)</f>
        <v>Sarah Taylor</v>
      </c>
      <c r="P62" t="str">
        <f>_xlfn.XLOOKUP(C62,doctors!$A$1:$A$11,doctors!$G$1:$G$11,,0)</f>
        <v>Central Hospital</v>
      </c>
      <c r="Q62" t="str">
        <f>_xlfn.XLOOKUP(A62,treatments!$B$1:$B$201,treatments!$A$1:$A$201,,0)</f>
        <v>T061</v>
      </c>
      <c r="R62" t="str">
        <f>INDEX(treatments!$A$1:$F$201,MATCH(appointments!$A62,treatments!$B$1:$B$201,0),MATCH(appointments!R$1,treatments!$A$1:$F$1,0))</f>
        <v>X-Ray</v>
      </c>
      <c r="S62" t="str">
        <f>INDEX(treatments!$A$1:$F$201,MATCH(appointments!$A62,treatments!$B$1:$B$201,0),MATCH(appointments!S$1,treatments!$A$1:$F$1,0))</f>
        <v>Standard procedure</v>
      </c>
      <c r="T62" s="1">
        <f>INDEX(treatments!$A$1:$F$201,MATCH(appointments!$A62,treatments!$B$1:$B$201,0),MATCH(appointments!T$1,treatments!$A$1:$F$1,0))</f>
        <v>2532.9499999999998</v>
      </c>
      <c r="U62" s="3">
        <f>INDEX(treatments!$A$1:$F$201,MATCH(appointments!$A62,treatments!$B$1:$B$201,0),MATCH(appointments!U$1,treatments!$A$1:$F$1,0))</f>
        <v>44941</v>
      </c>
      <c r="V62" s="3">
        <f>INDEX(billing!$A$1:$G$201,MATCH(appointments!$B62,billing!$B$1:$B$201,0),MATCH(appointments!V$1,billing!$A$1:$G$1,0))</f>
        <v>44969</v>
      </c>
      <c r="W62" t="str">
        <f>INDEX(billing!$A$1:$G$201,MATCH(appointments!$B62,billing!$B$1:$B$201,0),MATCH(appointments!W$1,billing!$A$1:$G$1,0))</f>
        <v>Insurance</v>
      </c>
      <c r="X62" t="str">
        <f>INDEX(billing!$A$1:$G$201,MATCH(appointments!$B62,billing!$B$1:$B$201,0),MATCH(appointments!X$1,billing!$A$1:$G$1,0))</f>
        <v>Pending</v>
      </c>
    </row>
    <row r="63" spans="1:24" x14ac:dyDescent="0.3">
      <c r="A63" t="s">
        <v>121</v>
      </c>
      <c r="B63" t="s">
        <v>50</v>
      </c>
      <c r="C63" t="s">
        <v>9</v>
      </c>
      <c r="D63" s="3">
        <v>45091</v>
      </c>
      <c r="E63" t="str">
        <f>TEXT(Table1[[#This Row],[appointment_date]],"ddd")</f>
        <v>Wed</v>
      </c>
      <c r="F63" s="2">
        <v>0.63541666666666663</v>
      </c>
      <c r="G63" t="s">
        <v>29</v>
      </c>
      <c r="H63" t="s">
        <v>15</v>
      </c>
      <c r="I63">
        <f t="shared" si="2"/>
        <v>1</v>
      </c>
      <c r="J63" t="str">
        <f>_xlfn.XLOOKUP(B63,patients!$A$1:$A$51,patients!$L$1:$L$51,,0)</f>
        <v>Laura Davis</v>
      </c>
      <c r="K63" t="str">
        <f>INDEX(patients!$A$1:$L$51,MATCH($B63,patients!$A$1:$A$51,0),MATCH(appointments!K$1,patients!$A$1:$L$1,0))</f>
        <v>F</v>
      </c>
      <c r="L63" s="3">
        <f>INDEX(patients!$A$1:$L$51,MATCH($B63,patients!$A$1:$A$51,0),MATCH(appointments!L$1,patients!$A$1:$L$1,0))</f>
        <v>33580</v>
      </c>
      <c r="M63" s="4">
        <f t="shared" ca="1" si="1"/>
        <v>34</v>
      </c>
      <c r="N63" t="str">
        <f>INDEX(patients!$A$1:$L$51,MATCH($B63,patients!$A$1:$A$51,0),MATCH(appointments!N$1,patients!$A$1:$L$1,0))</f>
        <v>MedCare Plus</v>
      </c>
      <c r="O63" t="str">
        <f>_xlfn.XLOOKUP(C63,doctors!$A$1:$A$11,doctors!$I$1:$I$11,,0)</f>
        <v>Sarah Smith</v>
      </c>
      <c r="P63" t="str">
        <f>_xlfn.XLOOKUP(C63,doctors!$A$1:$A$11,doctors!$G$1:$G$11,,0)</f>
        <v>Central Hospital</v>
      </c>
      <c r="Q63" t="str">
        <f>_xlfn.XLOOKUP(A63,treatments!$B$1:$B$201,treatments!$A$1:$A$201,,0)</f>
        <v>T062</v>
      </c>
      <c r="R63" t="str">
        <f>INDEX(treatments!$A$1:$F$201,MATCH(appointments!$A63,treatments!$B$1:$B$201,0),MATCH(appointments!R$1,treatments!$A$1:$F$1,0))</f>
        <v>X-Ray</v>
      </c>
      <c r="S63" t="str">
        <f>INDEX(treatments!$A$1:$F$201,MATCH(appointments!$A63,treatments!$B$1:$B$201,0),MATCH(appointments!S$1,treatments!$A$1:$F$1,0))</f>
        <v>Standard procedure</v>
      </c>
      <c r="T63" s="1">
        <f>INDEX(treatments!$A$1:$F$201,MATCH(appointments!$A63,treatments!$B$1:$B$201,0),MATCH(appointments!T$1,treatments!$A$1:$F$1,0))</f>
        <v>3139.74</v>
      </c>
      <c r="U63" s="3">
        <f>INDEX(treatments!$A$1:$F$201,MATCH(appointments!$A63,treatments!$B$1:$B$201,0),MATCH(appointments!U$1,treatments!$A$1:$F$1,0))</f>
        <v>45091</v>
      </c>
      <c r="V63" s="3">
        <f>INDEX(billing!$A$1:$G$201,MATCH(appointments!$B63,billing!$B$1:$B$201,0),MATCH(appointments!V$1,billing!$A$1:$G$1,0))</f>
        <v>45071</v>
      </c>
      <c r="W63" t="str">
        <f>INDEX(billing!$A$1:$G$201,MATCH(appointments!$B63,billing!$B$1:$B$201,0),MATCH(appointments!W$1,billing!$A$1:$G$1,0))</f>
        <v>Credit Card</v>
      </c>
      <c r="X63" t="str">
        <f>INDEX(billing!$A$1:$G$201,MATCH(appointments!$B63,billing!$B$1:$B$201,0),MATCH(appointments!X$1,billing!$A$1:$G$1,0))</f>
        <v>Paid</v>
      </c>
    </row>
    <row r="64" spans="1:24" x14ac:dyDescent="0.3">
      <c r="A64" t="s">
        <v>122</v>
      </c>
      <c r="B64" t="s">
        <v>123</v>
      </c>
      <c r="C64" t="s">
        <v>14</v>
      </c>
      <c r="D64" s="3">
        <v>45106</v>
      </c>
      <c r="E64" t="str">
        <f>TEXT(Table1[[#This Row],[appointment_date]],"ddd")</f>
        <v>Thu</v>
      </c>
      <c r="F64" s="2">
        <v>0.375</v>
      </c>
      <c r="G64" t="s">
        <v>38</v>
      </c>
      <c r="H64" t="s">
        <v>11</v>
      </c>
      <c r="I64">
        <f t="shared" si="2"/>
        <v>0</v>
      </c>
      <c r="J64" t="str">
        <f>_xlfn.XLOOKUP(B64,patients!$A$1:$A$51,patients!$L$1:$L$51,,0)</f>
        <v>Laura Wilson</v>
      </c>
      <c r="K64" t="str">
        <f>INDEX(patients!$A$1:$L$51,MATCH($B64,patients!$A$1:$A$51,0),MATCH(appointments!K$1,patients!$A$1:$L$1,0))</f>
        <v>M</v>
      </c>
      <c r="L64" s="3">
        <f>INDEX(patients!$A$1:$L$51,MATCH($B64,patients!$A$1:$A$51,0),MATCH(appointments!L$1,patients!$A$1:$L$1,0))</f>
        <v>34330</v>
      </c>
      <c r="M64" s="4">
        <f t="shared" ca="1" si="1"/>
        <v>32</v>
      </c>
      <c r="N64" t="str">
        <f>INDEX(patients!$A$1:$L$51,MATCH($B64,patients!$A$1:$A$51,0),MATCH(appointments!N$1,patients!$A$1:$L$1,0))</f>
        <v>WellnessCorp</v>
      </c>
      <c r="O64" t="str">
        <f>_xlfn.XLOOKUP(C64,doctors!$A$1:$A$11,doctors!$I$1:$I$11,,0)</f>
        <v>David Jones</v>
      </c>
      <c r="P64" t="str">
        <f>_xlfn.XLOOKUP(C64,doctors!$A$1:$A$11,doctors!$G$1:$G$11,,0)</f>
        <v>Central Hospital</v>
      </c>
      <c r="Q64" t="str">
        <f>_xlfn.XLOOKUP(A64,treatments!$B$1:$B$201,treatments!$A$1:$A$201,,0)</f>
        <v>T063</v>
      </c>
      <c r="R64" t="str">
        <f>INDEX(treatments!$A$1:$F$201,MATCH(appointments!$A64,treatments!$B$1:$B$201,0),MATCH(appointments!R$1,treatments!$A$1:$F$1,0))</f>
        <v>MRI</v>
      </c>
      <c r="S64" t="str">
        <f>INDEX(treatments!$A$1:$F$201,MATCH(appointments!$A64,treatments!$B$1:$B$201,0),MATCH(appointments!S$1,treatments!$A$1:$F$1,0))</f>
        <v>Standard procedure</v>
      </c>
      <c r="T64" s="1">
        <f>INDEX(treatments!$A$1:$F$201,MATCH(appointments!$A64,treatments!$B$1:$B$201,0),MATCH(appointments!T$1,treatments!$A$1:$F$1,0))</f>
        <v>1256.06</v>
      </c>
      <c r="U64" s="3">
        <f>INDEX(treatments!$A$1:$F$201,MATCH(appointments!$A64,treatments!$B$1:$B$201,0),MATCH(appointments!U$1,treatments!$A$1:$F$1,0))</f>
        <v>45106</v>
      </c>
      <c r="V64" s="3">
        <f>INDEX(billing!$A$1:$G$201,MATCH(appointments!$B64,billing!$B$1:$B$201,0),MATCH(appointments!V$1,billing!$A$1:$G$1,0))</f>
        <v>45106</v>
      </c>
      <c r="W64" t="str">
        <f>INDEX(billing!$A$1:$G$201,MATCH(appointments!$B64,billing!$B$1:$B$201,0),MATCH(appointments!W$1,billing!$A$1:$G$1,0))</f>
        <v>Insurance</v>
      </c>
      <c r="X64" t="str">
        <f>INDEX(billing!$A$1:$G$201,MATCH(appointments!$B64,billing!$B$1:$B$201,0),MATCH(appointments!X$1,billing!$A$1:$G$1,0))</f>
        <v>Failed</v>
      </c>
    </row>
    <row r="65" spans="1:24" x14ac:dyDescent="0.3">
      <c r="A65" t="s">
        <v>124</v>
      </c>
      <c r="B65" t="s">
        <v>125</v>
      </c>
      <c r="C65" t="s">
        <v>22</v>
      </c>
      <c r="D65" s="3">
        <v>45077</v>
      </c>
      <c r="E65" t="str">
        <f>TEXT(Table1[[#This Row],[appointment_date]],"ddd")</f>
        <v>Wed</v>
      </c>
      <c r="F65" s="2">
        <v>0.35416666666666669</v>
      </c>
      <c r="G65" t="s">
        <v>29</v>
      </c>
      <c r="H65" t="s">
        <v>19</v>
      </c>
      <c r="I65">
        <f t="shared" si="2"/>
        <v>0</v>
      </c>
      <c r="J65" t="str">
        <f>_xlfn.XLOOKUP(B65,patients!$A$1:$A$51,patients!$L$1:$L$51,,0)</f>
        <v>David Wilson</v>
      </c>
      <c r="K65" t="str">
        <f>INDEX(patients!$A$1:$L$51,MATCH($B65,patients!$A$1:$A$51,0),MATCH(appointments!K$1,patients!$A$1:$L$1,0))</f>
        <v>F</v>
      </c>
      <c r="L65" s="3">
        <f>INDEX(patients!$A$1:$L$51,MATCH($B65,patients!$A$1:$A$51,0),MATCH(appointments!L$1,patients!$A$1:$L$1,0))</f>
        <v>34072</v>
      </c>
      <c r="M65" s="4">
        <f t="shared" ca="1" si="1"/>
        <v>32</v>
      </c>
      <c r="N65" t="str">
        <f>INDEX(patients!$A$1:$L$51,MATCH($B65,patients!$A$1:$A$51,0),MATCH(appointments!N$1,patients!$A$1:$L$1,0))</f>
        <v>MedCare Plus</v>
      </c>
      <c r="O65" t="str">
        <f>_xlfn.XLOOKUP(C65,doctors!$A$1:$A$11,doctors!$I$1:$I$11,,0)</f>
        <v>Alex Davis</v>
      </c>
      <c r="P65" t="str">
        <f>_xlfn.XLOOKUP(C65,doctors!$A$1:$A$11,doctors!$G$1:$G$11,,0)</f>
        <v>Central Hospital</v>
      </c>
      <c r="Q65" t="str">
        <f>_xlfn.XLOOKUP(A65,treatments!$B$1:$B$201,treatments!$A$1:$A$201,,0)</f>
        <v>T064</v>
      </c>
      <c r="R65" t="str">
        <f>INDEX(treatments!$A$1:$F$201,MATCH(appointments!$A65,treatments!$B$1:$B$201,0),MATCH(appointments!R$1,treatments!$A$1:$F$1,0))</f>
        <v>Physiotherapy</v>
      </c>
      <c r="S65" t="str">
        <f>INDEX(treatments!$A$1:$F$201,MATCH(appointments!$A65,treatments!$B$1:$B$201,0),MATCH(appointments!S$1,treatments!$A$1:$F$1,0))</f>
        <v>Basic screening</v>
      </c>
      <c r="T65" s="1">
        <f>INDEX(treatments!$A$1:$F$201,MATCH(appointments!$A65,treatments!$B$1:$B$201,0),MATCH(appointments!T$1,treatments!$A$1:$F$1,0))</f>
        <v>3815.93</v>
      </c>
      <c r="U65" s="3">
        <f>INDEX(treatments!$A$1:$F$201,MATCH(appointments!$A65,treatments!$B$1:$B$201,0),MATCH(appointments!U$1,treatments!$A$1:$F$1,0))</f>
        <v>45077</v>
      </c>
      <c r="V65" s="3">
        <f>INDEX(billing!$A$1:$G$201,MATCH(appointments!$B65,billing!$B$1:$B$201,0),MATCH(appointments!V$1,billing!$A$1:$G$1,0))</f>
        <v>45077</v>
      </c>
      <c r="W65" t="str">
        <f>INDEX(billing!$A$1:$G$201,MATCH(appointments!$B65,billing!$B$1:$B$201,0),MATCH(appointments!W$1,billing!$A$1:$G$1,0))</f>
        <v>Cash</v>
      </c>
      <c r="X65" t="str">
        <f>INDEX(billing!$A$1:$G$201,MATCH(appointments!$B65,billing!$B$1:$B$201,0),MATCH(appointments!X$1,billing!$A$1:$G$1,0))</f>
        <v>Paid</v>
      </c>
    </row>
    <row r="66" spans="1:24" x14ac:dyDescent="0.3">
      <c r="A66" t="s">
        <v>126</v>
      </c>
      <c r="B66" t="s">
        <v>86</v>
      </c>
      <c r="C66" t="s">
        <v>59</v>
      </c>
      <c r="D66" s="3">
        <v>45040</v>
      </c>
      <c r="E66" t="str">
        <f>TEXT(Table1[[#This Row],[appointment_date]],"ddd")</f>
        <v>Mon</v>
      </c>
      <c r="F66" s="2">
        <v>0.65625</v>
      </c>
      <c r="G66" t="s">
        <v>26</v>
      </c>
      <c r="H66" t="s">
        <v>19</v>
      </c>
      <c r="I66">
        <f t="shared" ref="I66:I97" si="3">IF(H66="No-show",1,0)</f>
        <v>0</v>
      </c>
      <c r="J66" t="str">
        <f>_xlfn.XLOOKUP(B66,patients!$A$1:$A$51,patients!$L$1:$L$51,,0)</f>
        <v>Michael Wilson</v>
      </c>
      <c r="K66" t="str">
        <f>INDEX(patients!$A$1:$L$51,MATCH($B66,patients!$A$1:$A$51,0),MATCH(appointments!K$1,patients!$A$1:$L$1,0))</f>
        <v>F</v>
      </c>
      <c r="L66" s="3">
        <f>INDEX(patients!$A$1:$L$51,MATCH($B66,patients!$A$1:$A$51,0),MATCH(appointments!L$1,patients!$A$1:$L$1,0))</f>
        <v>25605</v>
      </c>
      <c r="M66" s="4">
        <f t="shared" ca="1" si="1"/>
        <v>55</v>
      </c>
      <c r="N66" t="str">
        <f>INDEX(patients!$A$1:$L$51,MATCH($B66,patients!$A$1:$A$51,0),MATCH(appointments!N$1,patients!$A$1:$L$1,0))</f>
        <v>MedCare Plus</v>
      </c>
      <c r="O66" t="str">
        <f>_xlfn.XLOOKUP(C66,doctors!$A$1:$A$11,doctors!$I$1:$I$11,,0)</f>
        <v>David Taylor</v>
      </c>
      <c r="P66" t="str">
        <f>_xlfn.XLOOKUP(C66,doctors!$A$1:$A$11,doctors!$G$1:$G$11,,0)</f>
        <v>Westside Clinic</v>
      </c>
      <c r="Q66" t="str">
        <f>_xlfn.XLOOKUP(A66,treatments!$B$1:$B$201,treatments!$A$1:$A$201,,0)</f>
        <v>T065</v>
      </c>
      <c r="R66" t="str">
        <f>INDEX(treatments!$A$1:$F$201,MATCH(appointments!$A66,treatments!$B$1:$B$201,0),MATCH(appointments!R$1,treatments!$A$1:$F$1,0))</f>
        <v>ECG</v>
      </c>
      <c r="S66" t="str">
        <f>INDEX(treatments!$A$1:$F$201,MATCH(appointments!$A66,treatments!$B$1:$B$201,0),MATCH(appointments!S$1,treatments!$A$1:$F$1,0))</f>
        <v>Advanced protocol</v>
      </c>
      <c r="T66" s="1">
        <f>INDEX(treatments!$A$1:$F$201,MATCH(appointments!$A66,treatments!$B$1:$B$201,0),MATCH(appointments!T$1,treatments!$A$1:$F$1,0))</f>
        <v>4382.59</v>
      </c>
      <c r="U66" s="3">
        <f>INDEX(treatments!$A$1:$F$201,MATCH(appointments!$A66,treatments!$B$1:$B$201,0),MATCH(appointments!U$1,treatments!$A$1:$F$1,0))</f>
        <v>45040</v>
      </c>
      <c r="V66" s="3">
        <f>INDEX(billing!$A$1:$G$201,MATCH(appointments!$B66,billing!$B$1:$B$201,0),MATCH(appointments!V$1,billing!$A$1:$G$1,0))</f>
        <v>44934</v>
      </c>
      <c r="W66" t="str">
        <f>INDEX(billing!$A$1:$G$201,MATCH(appointments!$B66,billing!$B$1:$B$201,0),MATCH(appointments!W$1,billing!$A$1:$G$1,0))</f>
        <v>Cash</v>
      </c>
      <c r="X66" t="str">
        <f>INDEX(billing!$A$1:$G$201,MATCH(appointments!$B66,billing!$B$1:$B$201,0),MATCH(appointments!X$1,billing!$A$1:$G$1,0))</f>
        <v>Pending</v>
      </c>
    </row>
    <row r="67" spans="1:24" x14ac:dyDescent="0.3">
      <c r="A67" t="s">
        <v>127</v>
      </c>
      <c r="B67" t="s">
        <v>86</v>
      </c>
      <c r="C67" t="s">
        <v>9</v>
      </c>
      <c r="D67" s="3">
        <v>45056</v>
      </c>
      <c r="E67" t="str">
        <f>TEXT(Table1[[#This Row],[appointment_date]],"ddd")</f>
        <v>Wed</v>
      </c>
      <c r="F67" s="2">
        <v>0.48958333333333331</v>
      </c>
      <c r="G67" t="s">
        <v>18</v>
      </c>
      <c r="H67" t="s">
        <v>15</v>
      </c>
      <c r="I67">
        <f t="shared" si="3"/>
        <v>1</v>
      </c>
      <c r="J67" t="str">
        <f>_xlfn.XLOOKUP(B67,patients!$A$1:$A$51,patients!$L$1:$L$51,,0)</f>
        <v>Michael Wilson</v>
      </c>
      <c r="K67" t="str">
        <f>INDEX(patients!$A$1:$L$51,MATCH($B67,patients!$A$1:$A$51,0),MATCH(appointments!K$1,patients!$A$1:$L$1,0))</f>
        <v>F</v>
      </c>
      <c r="L67" s="3">
        <f>INDEX(patients!$A$1:$L$51,MATCH($B67,patients!$A$1:$A$51,0),MATCH(appointments!L$1,patients!$A$1:$L$1,0))</f>
        <v>25605</v>
      </c>
      <c r="M67" s="4">
        <f t="shared" ref="M67:M130" ca="1" si="4">YEAR(NOW())-YEAR(L67)</f>
        <v>55</v>
      </c>
      <c r="N67" t="str">
        <f>INDEX(patients!$A$1:$L$51,MATCH($B67,patients!$A$1:$A$51,0),MATCH(appointments!N$1,patients!$A$1:$L$1,0))</f>
        <v>MedCare Plus</v>
      </c>
      <c r="O67" t="str">
        <f>_xlfn.XLOOKUP(C67,doctors!$A$1:$A$11,doctors!$I$1:$I$11,,0)</f>
        <v>Sarah Smith</v>
      </c>
      <c r="P67" t="str">
        <f>_xlfn.XLOOKUP(C67,doctors!$A$1:$A$11,doctors!$G$1:$G$11,,0)</f>
        <v>Central Hospital</v>
      </c>
      <c r="Q67" t="str">
        <f>_xlfn.XLOOKUP(A67,treatments!$B$1:$B$201,treatments!$A$1:$A$201,,0)</f>
        <v>T066</v>
      </c>
      <c r="R67" t="str">
        <f>INDEX(treatments!$A$1:$F$201,MATCH(appointments!$A67,treatments!$B$1:$B$201,0),MATCH(appointments!R$1,treatments!$A$1:$F$1,0))</f>
        <v>ECG</v>
      </c>
      <c r="S67" t="str">
        <f>INDEX(treatments!$A$1:$F$201,MATCH(appointments!$A67,treatments!$B$1:$B$201,0),MATCH(appointments!S$1,treatments!$A$1:$F$1,0))</f>
        <v>Advanced protocol</v>
      </c>
      <c r="T67" s="1">
        <f>INDEX(treatments!$A$1:$F$201,MATCH(appointments!$A67,treatments!$B$1:$B$201,0),MATCH(appointments!T$1,treatments!$A$1:$F$1,0))</f>
        <v>1475.33</v>
      </c>
      <c r="U67" s="3">
        <f>INDEX(treatments!$A$1:$F$201,MATCH(appointments!$A67,treatments!$B$1:$B$201,0),MATCH(appointments!U$1,treatments!$A$1:$F$1,0))</f>
        <v>45056</v>
      </c>
      <c r="V67" s="3">
        <f>INDEX(billing!$A$1:$G$201,MATCH(appointments!$B67,billing!$B$1:$B$201,0),MATCH(appointments!V$1,billing!$A$1:$G$1,0))</f>
        <v>44934</v>
      </c>
      <c r="W67" t="str">
        <f>INDEX(billing!$A$1:$G$201,MATCH(appointments!$B67,billing!$B$1:$B$201,0),MATCH(appointments!W$1,billing!$A$1:$G$1,0))</f>
        <v>Cash</v>
      </c>
      <c r="X67" t="str">
        <f>INDEX(billing!$A$1:$G$201,MATCH(appointments!$B67,billing!$B$1:$B$201,0),MATCH(appointments!X$1,billing!$A$1:$G$1,0))</f>
        <v>Pending</v>
      </c>
    </row>
    <row r="68" spans="1:24" x14ac:dyDescent="0.3">
      <c r="A68" t="s">
        <v>128</v>
      </c>
      <c r="B68" t="s">
        <v>129</v>
      </c>
      <c r="C68" t="s">
        <v>59</v>
      </c>
      <c r="D68" s="3">
        <v>45148</v>
      </c>
      <c r="E68" t="str">
        <f>TEXT(Table1[[#This Row],[appointment_date]],"ddd")</f>
        <v>Thu</v>
      </c>
      <c r="F68" s="2">
        <v>0.45833333333333331</v>
      </c>
      <c r="G68" t="s">
        <v>38</v>
      </c>
      <c r="H68" t="s">
        <v>11</v>
      </c>
      <c r="I68">
        <f t="shared" si="3"/>
        <v>0</v>
      </c>
      <c r="J68" t="str">
        <f>_xlfn.XLOOKUP(B68,patients!$A$1:$A$51,patients!$L$1:$L$51,,0)</f>
        <v>Linda Brown</v>
      </c>
      <c r="K68" t="str">
        <f>INDEX(patients!$A$1:$L$51,MATCH($B68,patients!$A$1:$A$51,0),MATCH(appointments!K$1,patients!$A$1:$L$1,0))</f>
        <v>M</v>
      </c>
      <c r="L68" s="3">
        <f>INDEX(patients!$A$1:$L$51,MATCH($B68,patients!$A$1:$A$51,0),MATCH(appointments!L$1,patients!$A$1:$L$1,0))</f>
        <v>29305</v>
      </c>
      <c r="M68" s="4">
        <f t="shared" ca="1" si="4"/>
        <v>45</v>
      </c>
      <c r="N68" t="str">
        <f>INDEX(patients!$A$1:$L$51,MATCH($B68,patients!$A$1:$A$51,0),MATCH(appointments!N$1,patients!$A$1:$L$1,0))</f>
        <v>WellnessCorp</v>
      </c>
      <c r="O68" t="str">
        <f>_xlfn.XLOOKUP(C68,doctors!$A$1:$A$11,doctors!$I$1:$I$11,,0)</f>
        <v>David Taylor</v>
      </c>
      <c r="P68" t="str">
        <f>_xlfn.XLOOKUP(C68,doctors!$A$1:$A$11,doctors!$G$1:$G$11,,0)</f>
        <v>Westside Clinic</v>
      </c>
      <c r="Q68" t="str">
        <f>_xlfn.XLOOKUP(A68,treatments!$B$1:$B$201,treatments!$A$1:$A$201,,0)</f>
        <v>T067</v>
      </c>
      <c r="R68" t="str">
        <f>INDEX(treatments!$A$1:$F$201,MATCH(appointments!$A68,treatments!$B$1:$B$201,0),MATCH(appointments!R$1,treatments!$A$1:$F$1,0))</f>
        <v>Chemotherapy</v>
      </c>
      <c r="S68" t="str">
        <f>INDEX(treatments!$A$1:$F$201,MATCH(appointments!$A68,treatments!$B$1:$B$201,0),MATCH(appointments!S$1,treatments!$A$1:$F$1,0))</f>
        <v>Standard procedure</v>
      </c>
      <c r="T68" s="1">
        <f>INDEX(treatments!$A$1:$F$201,MATCH(appointments!$A68,treatments!$B$1:$B$201,0),MATCH(appointments!T$1,treatments!$A$1:$F$1,0))</f>
        <v>930.72</v>
      </c>
      <c r="U68" s="3">
        <f>INDEX(treatments!$A$1:$F$201,MATCH(appointments!$A68,treatments!$B$1:$B$201,0),MATCH(appointments!U$1,treatments!$A$1:$F$1,0))</f>
        <v>45148</v>
      </c>
      <c r="V68" s="3">
        <f>INDEX(billing!$A$1:$G$201,MATCH(appointments!$B68,billing!$B$1:$B$201,0),MATCH(appointments!V$1,billing!$A$1:$G$1,0))</f>
        <v>45148</v>
      </c>
      <c r="W68" t="str">
        <f>INDEX(billing!$A$1:$G$201,MATCH(appointments!$B68,billing!$B$1:$B$201,0),MATCH(appointments!W$1,billing!$A$1:$G$1,0))</f>
        <v>Credit Card</v>
      </c>
      <c r="X68" t="str">
        <f>INDEX(billing!$A$1:$G$201,MATCH(appointments!$B68,billing!$B$1:$B$201,0),MATCH(appointments!X$1,billing!$A$1:$G$1,0))</f>
        <v>Pending</v>
      </c>
    </row>
    <row r="69" spans="1:24" x14ac:dyDescent="0.3">
      <c r="A69" t="s">
        <v>130</v>
      </c>
      <c r="B69" t="s">
        <v>56</v>
      </c>
      <c r="C69" t="s">
        <v>74</v>
      </c>
      <c r="D69" s="3">
        <v>44999</v>
      </c>
      <c r="E69" t="str">
        <f>TEXT(Table1[[#This Row],[appointment_date]],"ddd")</f>
        <v>Tue</v>
      </c>
      <c r="F69" s="2">
        <v>0.625</v>
      </c>
      <c r="G69" t="s">
        <v>29</v>
      </c>
      <c r="H69" t="s">
        <v>11</v>
      </c>
      <c r="I69">
        <f t="shared" si="3"/>
        <v>0</v>
      </c>
      <c r="J69" t="str">
        <f>_xlfn.XLOOKUP(B69,patients!$A$1:$A$51,patients!$L$1:$L$51,,0)</f>
        <v>Robert Williams</v>
      </c>
      <c r="K69" t="str">
        <f>INDEX(patients!$A$1:$L$51,MATCH($B69,patients!$A$1:$A$51,0),MATCH(appointments!K$1,patients!$A$1:$L$1,0))</f>
        <v>M</v>
      </c>
      <c r="L69" s="3">
        <f>INDEX(patients!$A$1:$L$51,MATCH($B69,patients!$A$1:$A$51,0),MATCH(appointments!L$1,patients!$A$1:$L$1,0))</f>
        <v>36196</v>
      </c>
      <c r="M69" s="4">
        <f t="shared" ca="1" si="4"/>
        <v>26</v>
      </c>
      <c r="N69" t="str">
        <f>INDEX(patients!$A$1:$L$51,MATCH($B69,patients!$A$1:$A$51,0),MATCH(appointments!N$1,patients!$A$1:$L$1,0))</f>
        <v>HealthIndia</v>
      </c>
      <c r="O69" t="str">
        <f>_xlfn.XLOOKUP(C69,doctors!$A$1:$A$11,doctors!$I$1:$I$11,,0)</f>
        <v>Sarah Taylor</v>
      </c>
      <c r="P69" t="str">
        <f>_xlfn.XLOOKUP(C69,doctors!$A$1:$A$11,doctors!$G$1:$G$11,,0)</f>
        <v>Central Hospital</v>
      </c>
      <c r="Q69" t="str">
        <f>_xlfn.XLOOKUP(A69,treatments!$B$1:$B$201,treatments!$A$1:$A$201,,0)</f>
        <v>T068</v>
      </c>
      <c r="R69" t="str">
        <f>INDEX(treatments!$A$1:$F$201,MATCH(appointments!$A69,treatments!$B$1:$B$201,0),MATCH(appointments!R$1,treatments!$A$1:$F$1,0))</f>
        <v>ECG</v>
      </c>
      <c r="S69" t="str">
        <f>INDEX(treatments!$A$1:$F$201,MATCH(appointments!$A69,treatments!$B$1:$B$201,0),MATCH(appointments!S$1,treatments!$A$1:$F$1,0))</f>
        <v>Advanced protocol</v>
      </c>
      <c r="T69" s="1">
        <f>INDEX(treatments!$A$1:$F$201,MATCH(appointments!$A69,treatments!$B$1:$B$201,0),MATCH(appointments!T$1,treatments!$A$1:$F$1,0))</f>
        <v>606.37</v>
      </c>
      <c r="U69" s="3">
        <f>INDEX(treatments!$A$1:$F$201,MATCH(appointments!$A69,treatments!$B$1:$B$201,0),MATCH(appointments!U$1,treatments!$A$1:$F$1,0))</f>
        <v>44999</v>
      </c>
      <c r="V69" s="3">
        <f>INDEX(billing!$A$1:$G$201,MATCH(appointments!$B69,billing!$B$1:$B$201,0),MATCH(appointments!V$1,billing!$A$1:$G$1,0))</f>
        <v>45118</v>
      </c>
      <c r="W69" t="str">
        <f>INDEX(billing!$A$1:$G$201,MATCH(appointments!$B69,billing!$B$1:$B$201,0),MATCH(appointments!W$1,billing!$A$1:$G$1,0))</f>
        <v>Credit Card</v>
      </c>
      <c r="X69" t="str">
        <f>INDEX(billing!$A$1:$G$201,MATCH(appointments!$B69,billing!$B$1:$B$201,0),MATCH(appointments!X$1,billing!$A$1:$G$1,0))</f>
        <v>Pending</v>
      </c>
    </row>
    <row r="70" spans="1:24" x14ac:dyDescent="0.3">
      <c r="A70" t="s">
        <v>131</v>
      </c>
      <c r="B70" t="s">
        <v>50</v>
      </c>
      <c r="C70" t="s">
        <v>14</v>
      </c>
      <c r="D70" s="3">
        <v>45014</v>
      </c>
      <c r="E70" t="str">
        <f>TEXT(Table1[[#This Row],[appointment_date]],"ddd")</f>
        <v>Wed</v>
      </c>
      <c r="F70" s="2">
        <v>0.64583333333333337</v>
      </c>
      <c r="G70" t="s">
        <v>10</v>
      </c>
      <c r="H70" t="s">
        <v>19</v>
      </c>
      <c r="I70">
        <f t="shared" si="3"/>
        <v>0</v>
      </c>
      <c r="J70" t="str">
        <f>_xlfn.XLOOKUP(B70,patients!$A$1:$A$51,patients!$L$1:$L$51,,0)</f>
        <v>Laura Davis</v>
      </c>
      <c r="K70" t="str">
        <f>INDEX(patients!$A$1:$L$51,MATCH($B70,patients!$A$1:$A$51,0),MATCH(appointments!K$1,patients!$A$1:$L$1,0))</f>
        <v>F</v>
      </c>
      <c r="L70" s="3">
        <f>INDEX(patients!$A$1:$L$51,MATCH($B70,patients!$A$1:$A$51,0),MATCH(appointments!L$1,patients!$A$1:$L$1,0))</f>
        <v>33580</v>
      </c>
      <c r="M70" s="4">
        <f t="shared" ca="1" si="4"/>
        <v>34</v>
      </c>
      <c r="N70" t="str">
        <f>INDEX(patients!$A$1:$L$51,MATCH($B70,patients!$A$1:$A$51,0),MATCH(appointments!N$1,patients!$A$1:$L$1,0))</f>
        <v>MedCare Plus</v>
      </c>
      <c r="O70" t="str">
        <f>_xlfn.XLOOKUP(C70,doctors!$A$1:$A$11,doctors!$I$1:$I$11,,0)</f>
        <v>David Jones</v>
      </c>
      <c r="P70" t="str">
        <f>_xlfn.XLOOKUP(C70,doctors!$A$1:$A$11,doctors!$G$1:$G$11,,0)</f>
        <v>Central Hospital</v>
      </c>
      <c r="Q70" t="str">
        <f>_xlfn.XLOOKUP(A70,treatments!$B$1:$B$201,treatments!$A$1:$A$201,,0)</f>
        <v>T069</v>
      </c>
      <c r="R70" t="str">
        <f>INDEX(treatments!$A$1:$F$201,MATCH(appointments!$A70,treatments!$B$1:$B$201,0),MATCH(appointments!R$1,treatments!$A$1:$F$1,0))</f>
        <v>MRI</v>
      </c>
      <c r="S70" t="str">
        <f>INDEX(treatments!$A$1:$F$201,MATCH(appointments!$A70,treatments!$B$1:$B$201,0),MATCH(appointments!S$1,treatments!$A$1:$F$1,0))</f>
        <v>Basic screening</v>
      </c>
      <c r="T70" s="1">
        <f>INDEX(treatments!$A$1:$F$201,MATCH(appointments!$A70,treatments!$B$1:$B$201,0),MATCH(appointments!T$1,treatments!$A$1:$F$1,0))</f>
        <v>3388.87</v>
      </c>
      <c r="U70" s="3">
        <f>INDEX(treatments!$A$1:$F$201,MATCH(appointments!$A70,treatments!$B$1:$B$201,0),MATCH(appointments!U$1,treatments!$A$1:$F$1,0))</f>
        <v>45014</v>
      </c>
      <c r="V70" s="3">
        <f>INDEX(billing!$A$1:$G$201,MATCH(appointments!$B70,billing!$B$1:$B$201,0),MATCH(appointments!V$1,billing!$A$1:$G$1,0))</f>
        <v>45071</v>
      </c>
      <c r="W70" t="str">
        <f>INDEX(billing!$A$1:$G$201,MATCH(appointments!$B70,billing!$B$1:$B$201,0),MATCH(appointments!W$1,billing!$A$1:$G$1,0))</f>
        <v>Credit Card</v>
      </c>
      <c r="X70" t="str">
        <f>INDEX(billing!$A$1:$G$201,MATCH(appointments!$B70,billing!$B$1:$B$201,0),MATCH(appointments!X$1,billing!$A$1:$G$1,0))</f>
        <v>Paid</v>
      </c>
    </row>
    <row r="71" spans="1:24" x14ac:dyDescent="0.3">
      <c r="A71" t="s">
        <v>132</v>
      </c>
      <c r="B71" t="s">
        <v>47</v>
      </c>
      <c r="C71" t="s">
        <v>25</v>
      </c>
      <c r="D71" s="3">
        <v>45164</v>
      </c>
      <c r="E71" t="str">
        <f>TEXT(Table1[[#This Row],[appointment_date]],"ddd")</f>
        <v>Sat</v>
      </c>
      <c r="F71" s="2">
        <v>0.70833333333333337</v>
      </c>
      <c r="G71" t="s">
        <v>38</v>
      </c>
      <c r="H71" t="s">
        <v>11</v>
      </c>
      <c r="I71">
        <f t="shared" si="3"/>
        <v>0</v>
      </c>
      <c r="J71" t="str">
        <f>_xlfn.XLOOKUP(B71,patients!$A$1:$A$51,patients!$L$1:$L$51,,0)</f>
        <v>Laura Jones</v>
      </c>
      <c r="K71" t="str">
        <f>INDEX(patients!$A$1:$L$51,MATCH($B71,patients!$A$1:$A$51,0),MATCH(appointments!K$1,patients!$A$1:$L$1,0))</f>
        <v>M</v>
      </c>
      <c r="L71" s="3">
        <f>INDEX(patients!$A$1:$L$51,MATCH($B71,patients!$A$1:$A$51,0),MATCH(appointments!L$1,patients!$A$1:$L$1,0))</f>
        <v>28358</v>
      </c>
      <c r="M71" s="4">
        <f t="shared" ca="1" si="4"/>
        <v>48</v>
      </c>
      <c r="N71" t="str">
        <f>INDEX(patients!$A$1:$L$51,MATCH($B71,patients!$A$1:$A$51,0),MATCH(appointments!N$1,patients!$A$1:$L$1,0))</f>
        <v>PulseSecure</v>
      </c>
      <c r="O71" t="str">
        <f>_xlfn.XLOOKUP(C71,doctors!$A$1:$A$11,doctors!$I$1:$I$11,,0)</f>
        <v>Jane Smith</v>
      </c>
      <c r="P71" t="str">
        <f>_xlfn.XLOOKUP(C71,doctors!$A$1:$A$11,doctors!$G$1:$G$11,,0)</f>
        <v>Eastside Clinic</v>
      </c>
      <c r="Q71" t="str">
        <f>_xlfn.XLOOKUP(A71,treatments!$B$1:$B$201,treatments!$A$1:$A$201,,0)</f>
        <v>T070</v>
      </c>
      <c r="R71" t="str">
        <f>INDEX(treatments!$A$1:$F$201,MATCH(appointments!$A71,treatments!$B$1:$B$201,0),MATCH(appointments!R$1,treatments!$A$1:$F$1,0))</f>
        <v>MRI</v>
      </c>
      <c r="S71" t="str">
        <f>INDEX(treatments!$A$1:$F$201,MATCH(appointments!$A71,treatments!$B$1:$B$201,0),MATCH(appointments!S$1,treatments!$A$1:$F$1,0))</f>
        <v>Basic screening</v>
      </c>
      <c r="T71" s="1">
        <f>INDEX(treatments!$A$1:$F$201,MATCH(appointments!$A71,treatments!$B$1:$B$201,0),MATCH(appointments!T$1,treatments!$A$1:$F$1,0))</f>
        <v>3231.92</v>
      </c>
      <c r="U71" s="3">
        <f>INDEX(treatments!$A$1:$F$201,MATCH(appointments!$A71,treatments!$B$1:$B$201,0),MATCH(appointments!U$1,treatments!$A$1:$F$1,0))</f>
        <v>45164</v>
      </c>
      <c r="V71" s="3">
        <f>INDEX(billing!$A$1:$G$201,MATCH(appointments!$B71,billing!$B$1:$B$201,0),MATCH(appointments!V$1,billing!$A$1:$G$1,0))</f>
        <v>45154</v>
      </c>
      <c r="W71" t="str">
        <f>INDEX(billing!$A$1:$G$201,MATCH(appointments!$B71,billing!$B$1:$B$201,0),MATCH(appointments!W$1,billing!$A$1:$G$1,0))</f>
        <v>Cash</v>
      </c>
      <c r="X71" t="str">
        <f>INDEX(billing!$A$1:$G$201,MATCH(appointments!$B71,billing!$B$1:$B$201,0),MATCH(appointments!X$1,billing!$A$1:$G$1,0))</f>
        <v>Paid</v>
      </c>
    </row>
    <row r="72" spans="1:24" x14ac:dyDescent="0.3">
      <c r="A72" t="s">
        <v>133</v>
      </c>
      <c r="B72" t="s">
        <v>31</v>
      </c>
      <c r="C72" t="s">
        <v>22</v>
      </c>
      <c r="D72" s="3">
        <v>44952</v>
      </c>
      <c r="E72" t="str">
        <f>TEXT(Table1[[#This Row],[appointment_date]],"ddd")</f>
        <v>Thu</v>
      </c>
      <c r="F72" s="2">
        <v>0.70833333333333337</v>
      </c>
      <c r="G72" t="s">
        <v>38</v>
      </c>
      <c r="H72" t="s">
        <v>11</v>
      </c>
      <c r="I72">
        <f t="shared" si="3"/>
        <v>0</v>
      </c>
      <c r="J72" t="str">
        <f>_xlfn.XLOOKUP(B72,patients!$A$1:$A$51,patients!$L$1:$L$51,,0)</f>
        <v>David Williams</v>
      </c>
      <c r="K72" t="str">
        <f>INDEX(patients!$A$1:$L$51,MATCH($B72,patients!$A$1:$A$51,0),MATCH(appointments!K$1,patients!$A$1:$L$1,0))</f>
        <v>F</v>
      </c>
      <c r="L72" s="3">
        <f>INDEX(patients!$A$1:$L$51,MATCH($B72,patients!$A$1:$A$51,0),MATCH(appointments!L$1,patients!$A$1:$L$1,0))</f>
        <v>20244</v>
      </c>
      <c r="M72" s="4">
        <f t="shared" ca="1" si="4"/>
        <v>70</v>
      </c>
      <c r="N72" t="str">
        <f>INDEX(patients!$A$1:$L$51,MATCH($B72,patients!$A$1:$A$51,0),MATCH(appointments!N$1,patients!$A$1:$L$1,0))</f>
        <v>WellnessCorp</v>
      </c>
      <c r="O72" t="str">
        <f>_xlfn.XLOOKUP(C72,doctors!$A$1:$A$11,doctors!$I$1:$I$11,,0)</f>
        <v>Alex Davis</v>
      </c>
      <c r="P72" t="str">
        <f>_xlfn.XLOOKUP(C72,doctors!$A$1:$A$11,doctors!$G$1:$G$11,,0)</f>
        <v>Central Hospital</v>
      </c>
      <c r="Q72" t="str">
        <f>_xlfn.XLOOKUP(A72,treatments!$B$1:$B$201,treatments!$A$1:$A$201,,0)</f>
        <v>T071</v>
      </c>
      <c r="R72" t="str">
        <f>INDEX(treatments!$A$1:$F$201,MATCH(appointments!$A72,treatments!$B$1:$B$201,0),MATCH(appointments!R$1,treatments!$A$1:$F$1,0))</f>
        <v>ECG</v>
      </c>
      <c r="S72" t="str">
        <f>INDEX(treatments!$A$1:$F$201,MATCH(appointments!$A72,treatments!$B$1:$B$201,0),MATCH(appointments!S$1,treatments!$A$1:$F$1,0))</f>
        <v>Advanced protocol</v>
      </c>
      <c r="T72" s="1">
        <f>INDEX(treatments!$A$1:$F$201,MATCH(appointments!$A72,treatments!$B$1:$B$201,0),MATCH(appointments!T$1,treatments!$A$1:$F$1,0))</f>
        <v>2960.14</v>
      </c>
      <c r="U72" s="3">
        <f>INDEX(treatments!$A$1:$F$201,MATCH(appointments!$A72,treatments!$B$1:$B$201,0),MATCH(appointments!U$1,treatments!$A$1:$F$1,0))</f>
        <v>44952</v>
      </c>
      <c r="V72" s="3">
        <f>INDEX(billing!$A$1:$G$201,MATCH(appointments!$B72,billing!$B$1:$B$201,0),MATCH(appointments!V$1,billing!$A$1:$G$1,0))</f>
        <v>45025</v>
      </c>
      <c r="W72" t="str">
        <f>INDEX(billing!$A$1:$G$201,MATCH(appointments!$B72,billing!$B$1:$B$201,0),MATCH(appointments!W$1,billing!$A$1:$G$1,0))</f>
        <v>Cash</v>
      </c>
      <c r="X72" t="str">
        <f>INDEX(billing!$A$1:$G$201,MATCH(appointments!$B72,billing!$B$1:$B$201,0),MATCH(appointments!X$1,billing!$A$1:$G$1,0))</f>
        <v>Failed</v>
      </c>
    </row>
    <row r="73" spans="1:24" x14ac:dyDescent="0.3">
      <c r="A73" t="s">
        <v>134</v>
      </c>
      <c r="B73" t="s">
        <v>86</v>
      </c>
      <c r="C73" t="s">
        <v>48</v>
      </c>
      <c r="D73" s="3">
        <v>45089</v>
      </c>
      <c r="E73" t="str">
        <f>TEXT(Table1[[#This Row],[appointment_date]],"ddd")</f>
        <v>Mon</v>
      </c>
      <c r="F73" s="2">
        <v>0.5625</v>
      </c>
      <c r="G73" t="s">
        <v>29</v>
      </c>
      <c r="H73" t="s">
        <v>11</v>
      </c>
      <c r="I73">
        <f t="shared" si="3"/>
        <v>0</v>
      </c>
      <c r="J73" t="str">
        <f>_xlfn.XLOOKUP(B73,patients!$A$1:$A$51,patients!$L$1:$L$51,,0)</f>
        <v>Michael Wilson</v>
      </c>
      <c r="K73" t="str">
        <f>INDEX(patients!$A$1:$L$51,MATCH($B73,patients!$A$1:$A$51,0),MATCH(appointments!K$1,patients!$A$1:$L$1,0))</f>
        <v>F</v>
      </c>
      <c r="L73" s="3">
        <f>INDEX(patients!$A$1:$L$51,MATCH($B73,patients!$A$1:$A$51,0),MATCH(appointments!L$1,patients!$A$1:$L$1,0))</f>
        <v>25605</v>
      </c>
      <c r="M73" s="4">
        <f t="shared" ca="1" si="4"/>
        <v>55</v>
      </c>
      <c r="N73" t="str">
        <f>INDEX(patients!$A$1:$L$51,MATCH($B73,patients!$A$1:$A$51,0),MATCH(appointments!N$1,patients!$A$1:$L$1,0))</f>
        <v>MedCare Plus</v>
      </c>
      <c r="O73" t="str">
        <f>_xlfn.XLOOKUP(C73,doctors!$A$1:$A$11,doctors!$I$1:$I$11,,0)</f>
        <v>Jane Davis</v>
      </c>
      <c r="P73" t="str">
        <f>_xlfn.XLOOKUP(C73,doctors!$A$1:$A$11,doctors!$G$1:$G$11,,0)</f>
        <v>Eastside Clinic</v>
      </c>
      <c r="Q73" t="str">
        <f>_xlfn.XLOOKUP(A73,treatments!$B$1:$B$201,treatments!$A$1:$A$201,,0)</f>
        <v>T072</v>
      </c>
      <c r="R73" t="str">
        <f>INDEX(treatments!$A$1:$F$201,MATCH(appointments!$A73,treatments!$B$1:$B$201,0),MATCH(appointments!R$1,treatments!$A$1:$F$1,0))</f>
        <v>ECG</v>
      </c>
      <c r="S73" t="str">
        <f>INDEX(treatments!$A$1:$F$201,MATCH(appointments!$A73,treatments!$B$1:$B$201,0),MATCH(appointments!S$1,treatments!$A$1:$F$1,0))</f>
        <v>Advanced protocol</v>
      </c>
      <c r="T73" s="1">
        <f>INDEX(treatments!$A$1:$F$201,MATCH(appointments!$A73,treatments!$B$1:$B$201,0),MATCH(appointments!T$1,treatments!$A$1:$F$1,0))</f>
        <v>1543.76</v>
      </c>
      <c r="U73" s="3">
        <f>INDEX(treatments!$A$1:$F$201,MATCH(appointments!$A73,treatments!$B$1:$B$201,0),MATCH(appointments!U$1,treatments!$A$1:$F$1,0))</f>
        <v>45089</v>
      </c>
      <c r="V73" s="3">
        <f>INDEX(billing!$A$1:$G$201,MATCH(appointments!$B73,billing!$B$1:$B$201,0),MATCH(appointments!V$1,billing!$A$1:$G$1,0))</f>
        <v>44934</v>
      </c>
      <c r="W73" t="str">
        <f>INDEX(billing!$A$1:$G$201,MATCH(appointments!$B73,billing!$B$1:$B$201,0),MATCH(appointments!W$1,billing!$A$1:$G$1,0))</f>
        <v>Cash</v>
      </c>
      <c r="X73" t="str">
        <f>INDEX(billing!$A$1:$G$201,MATCH(appointments!$B73,billing!$B$1:$B$201,0),MATCH(appointments!X$1,billing!$A$1:$G$1,0))</f>
        <v>Pending</v>
      </c>
    </row>
    <row r="74" spans="1:24" x14ac:dyDescent="0.3">
      <c r="A74" t="s">
        <v>135</v>
      </c>
      <c r="B74" t="s">
        <v>24</v>
      </c>
      <c r="C74" t="s">
        <v>25</v>
      </c>
      <c r="D74" s="3">
        <v>45284</v>
      </c>
      <c r="E74" t="str">
        <f>TEXT(Table1[[#This Row],[appointment_date]],"ddd")</f>
        <v>Sun</v>
      </c>
      <c r="F74" s="2">
        <v>0.625</v>
      </c>
      <c r="G74" t="s">
        <v>38</v>
      </c>
      <c r="H74" t="s">
        <v>41</v>
      </c>
      <c r="I74">
        <f t="shared" si="3"/>
        <v>0</v>
      </c>
      <c r="J74" t="str">
        <f>_xlfn.XLOOKUP(B74,patients!$A$1:$A$51,patients!$L$1:$L$51,,0)</f>
        <v>Emily Williams</v>
      </c>
      <c r="K74" t="str">
        <f>INDEX(patients!$A$1:$L$51,MATCH($B74,patients!$A$1:$A$51,0),MATCH(appointments!K$1,patients!$A$1:$L$1,0))</f>
        <v>M</v>
      </c>
      <c r="L74" s="3">
        <f>INDEX(patients!$A$1:$L$51,MATCH($B74,patients!$A$1:$A$51,0),MATCH(appointments!L$1,patients!$A$1:$L$1,0))</f>
        <v>26449</v>
      </c>
      <c r="M74" s="4">
        <f t="shared" ca="1" si="4"/>
        <v>53</v>
      </c>
      <c r="N74" t="str">
        <f>INDEX(patients!$A$1:$L$51,MATCH($B74,patients!$A$1:$A$51,0),MATCH(appointments!N$1,patients!$A$1:$L$1,0))</f>
        <v>PulseSecure</v>
      </c>
      <c r="O74" t="str">
        <f>_xlfn.XLOOKUP(C74,doctors!$A$1:$A$11,doctors!$I$1:$I$11,,0)</f>
        <v>Jane Smith</v>
      </c>
      <c r="P74" t="str">
        <f>_xlfn.XLOOKUP(C74,doctors!$A$1:$A$11,doctors!$G$1:$G$11,,0)</f>
        <v>Eastside Clinic</v>
      </c>
      <c r="Q74" t="str">
        <f>_xlfn.XLOOKUP(A74,treatments!$B$1:$B$201,treatments!$A$1:$A$201,,0)</f>
        <v>T073</v>
      </c>
      <c r="R74" t="str">
        <f>INDEX(treatments!$A$1:$F$201,MATCH(appointments!$A74,treatments!$B$1:$B$201,0),MATCH(appointments!R$1,treatments!$A$1:$F$1,0))</f>
        <v>Chemotherapy</v>
      </c>
      <c r="S74" t="str">
        <f>INDEX(treatments!$A$1:$F$201,MATCH(appointments!$A74,treatments!$B$1:$B$201,0),MATCH(appointments!S$1,treatments!$A$1:$F$1,0))</f>
        <v>Standard procedure</v>
      </c>
      <c r="T74" s="1">
        <f>INDEX(treatments!$A$1:$F$201,MATCH(appointments!$A74,treatments!$B$1:$B$201,0),MATCH(appointments!T$1,treatments!$A$1:$F$1,0))</f>
        <v>2259.08</v>
      </c>
      <c r="U74" s="3">
        <f>INDEX(treatments!$A$1:$F$201,MATCH(appointments!$A74,treatments!$B$1:$B$201,0),MATCH(appointments!U$1,treatments!$A$1:$F$1,0))</f>
        <v>45284</v>
      </c>
      <c r="V74" s="3">
        <f>INDEX(billing!$A$1:$G$201,MATCH(appointments!$B74,billing!$B$1:$B$201,0),MATCH(appointments!V$1,billing!$A$1:$G$1,0))</f>
        <v>45113</v>
      </c>
      <c r="W74" t="str">
        <f>INDEX(billing!$A$1:$G$201,MATCH(appointments!$B74,billing!$B$1:$B$201,0),MATCH(appointments!W$1,billing!$A$1:$G$1,0))</f>
        <v>Credit Card</v>
      </c>
      <c r="X74" t="str">
        <f>INDEX(billing!$A$1:$G$201,MATCH(appointments!$B74,billing!$B$1:$B$201,0),MATCH(appointments!X$1,billing!$A$1:$G$1,0))</f>
        <v>Pending</v>
      </c>
    </row>
    <row r="75" spans="1:24" x14ac:dyDescent="0.3">
      <c r="A75" t="s">
        <v>136</v>
      </c>
      <c r="B75" t="s">
        <v>92</v>
      </c>
      <c r="C75" t="s">
        <v>74</v>
      </c>
      <c r="D75" s="3">
        <v>45130</v>
      </c>
      <c r="E75" t="str">
        <f>TEXT(Table1[[#This Row],[appointment_date]],"ddd")</f>
        <v>Sun</v>
      </c>
      <c r="F75" s="2">
        <v>0.5625</v>
      </c>
      <c r="G75" t="s">
        <v>10</v>
      </c>
      <c r="H75" t="s">
        <v>15</v>
      </c>
      <c r="I75">
        <f t="shared" si="3"/>
        <v>1</v>
      </c>
      <c r="J75" t="str">
        <f>_xlfn.XLOOKUP(B75,patients!$A$1:$A$51,patients!$L$1:$L$51,,0)</f>
        <v>Michael Taylor</v>
      </c>
      <c r="K75" t="str">
        <f>INDEX(patients!$A$1:$L$51,MATCH($B75,patients!$A$1:$A$51,0),MATCH(appointments!K$1,patients!$A$1:$L$1,0))</f>
        <v>M</v>
      </c>
      <c r="L75" s="3">
        <f>INDEX(patients!$A$1:$L$51,MATCH($B75,patients!$A$1:$A$51,0),MATCH(appointments!L$1,patients!$A$1:$L$1,0))</f>
        <v>37177</v>
      </c>
      <c r="M75" s="4">
        <f t="shared" ca="1" si="4"/>
        <v>24</v>
      </c>
      <c r="N75" t="str">
        <f>INDEX(patients!$A$1:$L$51,MATCH($B75,patients!$A$1:$A$51,0),MATCH(appointments!N$1,patients!$A$1:$L$1,0))</f>
        <v>WellnessCorp</v>
      </c>
      <c r="O75" t="str">
        <f>_xlfn.XLOOKUP(C75,doctors!$A$1:$A$11,doctors!$I$1:$I$11,,0)</f>
        <v>Sarah Taylor</v>
      </c>
      <c r="P75" t="str">
        <f>_xlfn.XLOOKUP(C75,doctors!$A$1:$A$11,doctors!$G$1:$G$11,,0)</f>
        <v>Central Hospital</v>
      </c>
      <c r="Q75" t="str">
        <f>_xlfn.XLOOKUP(A75,treatments!$B$1:$B$201,treatments!$A$1:$A$201,,0)</f>
        <v>T074</v>
      </c>
      <c r="R75" t="str">
        <f>INDEX(treatments!$A$1:$F$201,MATCH(appointments!$A75,treatments!$B$1:$B$201,0),MATCH(appointments!R$1,treatments!$A$1:$F$1,0))</f>
        <v>ECG</v>
      </c>
      <c r="S75" t="str">
        <f>INDEX(treatments!$A$1:$F$201,MATCH(appointments!$A75,treatments!$B$1:$B$201,0),MATCH(appointments!S$1,treatments!$A$1:$F$1,0))</f>
        <v>Advanced protocol</v>
      </c>
      <c r="T75" s="1">
        <f>INDEX(treatments!$A$1:$F$201,MATCH(appointments!$A75,treatments!$B$1:$B$201,0),MATCH(appointments!T$1,treatments!$A$1:$F$1,0))</f>
        <v>3175.14</v>
      </c>
      <c r="U75" s="3">
        <f>INDEX(treatments!$A$1:$F$201,MATCH(appointments!$A75,treatments!$B$1:$B$201,0),MATCH(appointments!U$1,treatments!$A$1:$F$1,0))</f>
        <v>45130</v>
      </c>
      <c r="V75" s="3">
        <f>INDEX(billing!$A$1:$G$201,MATCH(appointments!$B75,billing!$B$1:$B$201,0),MATCH(appointments!V$1,billing!$A$1:$G$1,0))</f>
        <v>45012</v>
      </c>
      <c r="W75" t="str">
        <f>INDEX(billing!$A$1:$G$201,MATCH(appointments!$B75,billing!$B$1:$B$201,0),MATCH(appointments!W$1,billing!$A$1:$G$1,0))</f>
        <v>Cash</v>
      </c>
      <c r="X75" t="str">
        <f>INDEX(billing!$A$1:$G$201,MATCH(appointments!$B75,billing!$B$1:$B$201,0),MATCH(appointments!X$1,billing!$A$1:$G$1,0))</f>
        <v>Failed</v>
      </c>
    </row>
    <row r="76" spans="1:24" x14ac:dyDescent="0.3">
      <c r="A76" t="s">
        <v>137</v>
      </c>
      <c r="B76" t="s">
        <v>129</v>
      </c>
      <c r="C76" t="s">
        <v>9</v>
      </c>
      <c r="D76" s="3">
        <v>45054</v>
      </c>
      <c r="E76" t="str">
        <f>TEXT(Table1[[#This Row],[appointment_date]],"ddd")</f>
        <v>Mon</v>
      </c>
      <c r="F76" s="2">
        <v>0.58333333333333337</v>
      </c>
      <c r="G76" t="s">
        <v>38</v>
      </c>
      <c r="H76" t="s">
        <v>19</v>
      </c>
      <c r="I76">
        <f t="shared" si="3"/>
        <v>0</v>
      </c>
      <c r="J76" t="str">
        <f>_xlfn.XLOOKUP(B76,patients!$A$1:$A$51,patients!$L$1:$L$51,,0)</f>
        <v>Linda Brown</v>
      </c>
      <c r="K76" t="str">
        <f>INDEX(patients!$A$1:$L$51,MATCH($B76,patients!$A$1:$A$51,0),MATCH(appointments!K$1,patients!$A$1:$L$1,0))</f>
        <v>M</v>
      </c>
      <c r="L76" s="3">
        <f>INDEX(patients!$A$1:$L$51,MATCH($B76,patients!$A$1:$A$51,0),MATCH(appointments!L$1,patients!$A$1:$L$1,0))</f>
        <v>29305</v>
      </c>
      <c r="M76" s="4">
        <f t="shared" ca="1" si="4"/>
        <v>45</v>
      </c>
      <c r="N76" t="str">
        <f>INDEX(patients!$A$1:$L$51,MATCH($B76,patients!$A$1:$A$51,0),MATCH(appointments!N$1,patients!$A$1:$L$1,0))</f>
        <v>WellnessCorp</v>
      </c>
      <c r="O76" t="str">
        <f>_xlfn.XLOOKUP(C76,doctors!$A$1:$A$11,doctors!$I$1:$I$11,,0)</f>
        <v>Sarah Smith</v>
      </c>
      <c r="P76" t="str">
        <f>_xlfn.XLOOKUP(C76,doctors!$A$1:$A$11,doctors!$G$1:$G$11,,0)</f>
        <v>Central Hospital</v>
      </c>
      <c r="Q76" t="str">
        <f>_xlfn.XLOOKUP(A76,treatments!$B$1:$B$201,treatments!$A$1:$A$201,,0)</f>
        <v>T075</v>
      </c>
      <c r="R76" t="str">
        <f>INDEX(treatments!$A$1:$F$201,MATCH(appointments!$A76,treatments!$B$1:$B$201,0),MATCH(appointments!R$1,treatments!$A$1:$F$1,0))</f>
        <v>Chemotherapy</v>
      </c>
      <c r="S76" t="str">
        <f>INDEX(treatments!$A$1:$F$201,MATCH(appointments!$A76,treatments!$B$1:$B$201,0),MATCH(appointments!S$1,treatments!$A$1:$F$1,0))</f>
        <v>Standard procedure</v>
      </c>
      <c r="T76" s="1">
        <f>INDEX(treatments!$A$1:$F$201,MATCH(appointments!$A76,treatments!$B$1:$B$201,0),MATCH(appointments!T$1,treatments!$A$1:$F$1,0))</f>
        <v>2735.45</v>
      </c>
      <c r="U76" s="3">
        <f>INDEX(treatments!$A$1:$F$201,MATCH(appointments!$A76,treatments!$B$1:$B$201,0),MATCH(appointments!U$1,treatments!$A$1:$F$1,0))</f>
        <v>45054</v>
      </c>
      <c r="V76" s="3">
        <f>INDEX(billing!$A$1:$G$201,MATCH(appointments!$B76,billing!$B$1:$B$201,0),MATCH(appointments!V$1,billing!$A$1:$G$1,0))</f>
        <v>45148</v>
      </c>
      <c r="W76" t="str">
        <f>INDEX(billing!$A$1:$G$201,MATCH(appointments!$B76,billing!$B$1:$B$201,0),MATCH(appointments!W$1,billing!$A$1:$G$1,0))</f>
        <v>Credit Card</v>
      </c>
      <c r="X76" t="str">
        <f>INDEX(billing!$A$1:$G$201,MATCH(appointments!$B76,billing!$B$1:$B$201,0),MATCH(appointments!X$1,billing!$A$1:$G$1,0))</f>
        <v>Pending</v>
      </c>
    </row>
    <row r="77" spans="1:24" x14ac:dyDescent="0.3">
      <c r="A77" t="s">
        <v>138</v>
      </c>
      <c r="B77" t="s">
        <v>139</v>
      </c>
      <c r="C77" t="s">
        <v>48</v>
      </c>
      <c r="D77" s="3">
        <v>45257</v>
      </c>
      <c r="E77" t="str">
        <f>TEXT(Table1[[#This Row],[appointment_date]],"ddd")</f>
        <v>Mon</v>
      </c>
      <c r="F77" s="2">
        <v>0.5</v>
      </c>
      <c r="G77" t="s">
        <v>10</v>
      </c>
      <c r="H77" t="s">
        <v>19</v>
      </c>
      <c r="I77">
        <f t="shared" si="3"/>
        <v>0</v>
      </c>
      <c r="J77" t="str">
        <f>_xlfn.XLOOKUP(B77,patients!$A$1:$A$51,patients!$L$1:$L$51,,0)</f>
        <v>Robert Taylor</v>
      </c>
      <c r="K77" t="str">
        <f>INDEX(patients!$A$1:$L$51,MATCH($B77,patients!$A$1:$A$51,0),MATCH(appointments!K$1,patients!$A$1:$L$1,0))</f>
        <v>F</v>
      </c>
      <c r="L77" s="3">
        <f>INDEX(patients!$A$1:$L$51,MATCH($B77,patients!$A$1:$A$51,0),MATCH(appointments!L$1,patients!$A$1:$L$1,0))</f>
        <v>27830</v>
      </c>
      <c r="M77" s="4">
        <f t="shared" ca="1" si="4"/>
        <v>49</v>
      </c>
      <c r="N77" t="str">
        <f>INDEX(patients!$A$1:$L$51,MATCH($B77,patients!$A$1:$A$51,0),MATCH(appointments!N$1,patients!$A$1:$L$1,0))</f>
        <v>PulseSecure</v>
      </c>
      <c r="O77" t="str">
        <f>_xlfn.XLOOKUP(C77,doctors!$A$1:$A$11,doctors!$I$1:$I$11,,0)</f>
        <v>Jane Davis</v>
      </c>
      <c r="P77" t="str">
        <f>_xlfn.XLOOKUP(C77,doctors!$A$1:$A$11,doctors!$G$1:$G$11,,0)</f>
        <v>Eastside Clinic</v>
      </c>
      <c r="Q77" t="str">
        <f>_xlfn.XLOOKUP(A77,treatments!$B$1:$B$201,treatments!$A$1:$A$201,,0)</f>
        <v>T076</v>
      </c>
      <c r="R77" t="str">
        <f>INDEX(treatments!$A$1:$F$201,MATCH(appointments!$A77,treatments!$B$1:$B$201,0),MATCH(appointments!R$1,treatments!$A$1:$F$1,0))</f>
        <v>Chemotherapy</v>
      </c>
      <c r="S77" t="str">
        <f>INDEX(treatments!$A$1:$F$201,MATCH(appointments!$A77,treatments!$B$1:$B$201,0),MATCH(appointments!S$1,treatments!$A$1:$F$1,0))</f>
        <v>Standard procedure</v>
      </c>
      <c r="T77" s="1">
        <f>INDEX(treatments!$A$1:$F$201,MATCH(appointments!$A77,treatments!$B$1:$B$201,0),MATCH(appointments!T$1,treatments!$A$1:$F$1,0))</f>
        <v>4945.03</v>
      </c>
      <c r="U77" s="3">
        <f>INDEX(treatments!$A$1:$F$201,MATCH(appointments!$A77,treatments!$B$1:$B$201,0),MATCH(appointments!U$1,treatments!$A$1:$F$1,0))</f>
        <v>45257</v>
      </c>
      <c r="V77" s="3">
        <f>INDEX(billing!$A$1:$G$201,MATCH(appointments!$B77,billing!$B$1:$B$201,0),MATCH(appointments!V$1,billing!$A$1:$G$1,0))</f>
        <v>45257</v>
      </c>
      <c r="W77" t="str">
        <f>INDEX(billing!$A$1:$G$201,MATCH(appointments!$B77,billing!$B$1:$B$201,0),MATCH(appointments!W$1,billing!$A$1:$G$1,0))</f>
        <v>Credit Card</v>
      </c>
      <c r="X77" t="str">
        <f>INDEX(billing!$A$1:$G$201,MATCH(appointments!$B77,billing!$B$1:$B$201,0),MATCH(appointments!X$1,billing!$A$1:$G$1,0))</f>
        <v>Pending</v>
      </c>
    </row>
    <row r="78" spans="1:24" x14ac:dyDescent="0.3">
      <c r="A78" t="s">
        <v>140</v>
      </c>
      <c r="B78" t="s">
        <v>45</v>
      </c>
      <c r="C78" t="s">
        <v>35</v>
      </c>
      <c r="D78" s="3">
        <v>45274</v>
      </c>
      <c r="E78" t="str">
        <f>TEXT(Table1[[#This Row],[appointment_date]],"ddd")</f>
        <v>Thu</v>
      </c>
      <c r="F78" s="2">
        <v>0.71875</v>
      </c>
      <c r="G78" t="s">
        <v>29</v>
      </c>
      <c r="H78" t="s">
        <v>41</v>
      </c>
      <c r="I78">
        <f t="shared" si="3"/>
        <v>0</v>
      </c>
      <c r="J78" t="str">
        <f>_xlfn.XLOOKUP(B78,patients!$A$1:$A$51,patients!$L$1:$L$51,,0)</f>
        <v>David Smith</v>
      </c>
      <c r="K78" t="str">
        <f>INDEX(patients!$A$1:$L$51,MATCH($B78,patients!$A$1:$A$51,0),MATCH(appointments!K$1,patients!$A$1:$L$1,0))</f>
        <v>M</v>
      </c>
      <c r="L78" s="3">
        <f>INDEX(patients!$A$1:$L$51,MATCH($B78,patients!$A$1:$A$51,0),MATCH(appointments!L$1,patients!$A$1:$L$1,0))</f>
        <v>38487</v>
      </c>
      <c r="M78" s="4">
        <f t="shared" ca="1" si="4"/>
        <v>20</v>
      </c>
      <c r="N78" t="str">
        <f>INDEX(patients!$A$1:$L$51,MATCH($B78,patients!$A$1:$A$51,0),MATCH(appointments!N$1,patients!$A$1:$L$1,0))</f>
        <v>HealthIndia</v>
      </c>
      <c r="O78" t="str">
        <f>_xlfn.XLOOKUP(C78,doctors!$A$1:$A$11,doctors!$I$1:$I$11,,0)</f>
        <v>Linda Wilson</v>
      </c>
      <c r="P78" t="str">
        <f>_xlfn.XLOOKUP(C78,doctors!$A$1:$A$11,doctors!$G$1:$G$11,,0)</f>
        <v>Eastside Clinic</v>
      </c>
      <c r="Q78" t="str">
        <f>_xlfn.XLOOKUP(A78,treatments!$B$1:$B$201,treatments!$A$1:$A$201,,0)</f>
        <v>T077</v>
      </c>
      <c r="R78" t="str">
        <f>INDEX(treatments!$A$1:$F$201,MATCH(appointments!$A78,treatments!$B$1:$B$201,0),MATCH(appointments!R$1,treatments!$A$1:$F$1,0))</f>
        <v>ECG</v>
      </c>
      <c r="S78" t="str">
        <f>INDEX(treatments!$A$1:$F$201,MATCH(appointments!$A78,treatments!$B$1:$B$201,0),MATCH(appointments!S$1,treatments!$A$1:$F$1,0))</f>
        <v>Basic screening</v>
      </c>
      <c r="T78" s="1">
        <f>INDEX(treatments!$A$1:$F$201,MATCH(appointments!$A78,treatments!$B$1:$B$201,0),MATCH(appointments!T$1,treatments!$A$1:$F$1,0))</f>
        <v>1113.98</v>
      </c>
      <c r="U78" s="3">
        <f>INDEX(treatments!$A$1:$F$201,MATCH(appointments!$A78,treatments!$B$1:$B$201,0),MATCH(appointments!U$1,treatments!$A$1:$F$1,0))</f>
        <v>45274</v>
      </c>
      <c r="V78" s="3">
        <f>INDEX(billing!$A$1:$G$201,MATCH(appointments!$B78,billing!$B$1:$B$201,0),MATCH(appointments!V$1,billing!$A$1:$G$1,0))</f>
        <v>45053</v>
      </c>
      <c r="W78" t="str">
        <f>INDEX(billing!$A$1:$G$201,MATCH(appointments!$B78,billing!$B$1:$B$201,0),MATCH(appointments!W$1,billing!$A$1:$G$1,0))</f>
        <v>Insurance</v>
      </c>
      <c r="X78" t="str">
        <f>INDEX(billing!$A$1:$G$201,MATCH(appointments!$B78,billing!$B$1:$B$201,0),MATCH(appointments!X$1,billing!$A$1:$G$1,0))</f>
        <v>Pending</v>
      </c>
    </row>
    <row r="79" spans="1:24" x14ac:dyDescent="0.3">
      <c r="A79" t="s">
        <v>141</v>
      </c>
      <c r="B79" t="s">
        <v>142</v>
      </c>
      <c r="C79" t="s">
        <v>54</v>
      </c>
      <c r="D79" s="3">
        <v>45186</v>
      </c>
      <c r="E79" t="str">
        <f>TEXT(Table1[[#This Row],[appointment_date]],"ddd")</f>
        <v>Sun</v>
      </c>
      <c r="F79" s="2">
        <v>0.46875</v>
      </c>
      <c r="G79" t="s">
        <v>18</v>
      </c>
      <c r="H79" t="s">
        <v>15</v>
      </c>
      <c r="I79">
        <f t="shared" si="3"/>
        <v>1</v>
      </c>
      <c r="J79" t="str">
        <f>_xlfn.XLOOKUP(B79,patients!$A$1:$A$51,patients!$L$1:$L$51,,0)</f>
        <v>Laura Johnson</v>
      </c>
      <c r="K79" t="str">
        <f>INDEX(patients!$A$1:$L$51,MATCH($B79,patients!$A$1:$A$51,0),MATCH(appointments!K$1,patients!$A$1:$L$1,0))</f>
        <v>F</v>
      </c>
      <c r="L79" s="3">
        <f>INDEX(patients!$A$1:$L$51,MATCH($B79,patients!$A$1:$A$51,0),MATCH(appointments!L$1,patients!$A$1:$L$1,0))</f>
        <v>32960</v>
      </c>
      <c r="M79" s="4">
        <f t="shared" ca="1" si="4"/>
        <v>35</v>
      </c>
      <c r="N79" t="str">
        <f>INDEX(patients!$A$1:$L$51,MATCH($B79,patients!$A$1:$A$51,0),MATCH(appointments!N$1,patients!$A$1:$L$1,0))</f>
        <v>WellnessCorp</v>
      </c>
      <c r="O79" t="str">
        <f>_xlfn.XLOOKUP(C79,doctors!$A$1:$A$11,doctors!$I$1:$I$11,,0)</f>
        <v>Linda Brown</v>
      </c>
      <c r="P79" t="str">
        <f>_xlfn.XLOOKUP(C79,doctors!$A$1:$A$11,doctors!$G$1:$G$11,,0)</f>
        <v>Westside Clinic</v>
      </c>
      <c r="Q79" t="str">
        <f>_xlfn.XLOOKUP(A79,treatments!$B$1:$B$201,treatments!$A$1:$A$201,,0)</f>
        <v>T078</v>
      </c>
      <c r="R79" t="str">
        <f>INDEX(treatments!$A$1:$F$201,MATCH(appointments!$A79,treatments!$B$1:$B$201,0),MATCH(appointments!R$1,treatments!$A$1:$F$1,0))</f>
        <v>X-Ray</v>
      </c>
      <c r="S79" t="str">
        <f>INDEX(treatments!$A$1:$F$201,MATCH(appointments!$A79,treatments!$B$1:$B$201,0),MATCH(appointments!S$1,treatments!$A$1:$F$1,0))</f>
        <v>Basic screening</v>
      </c>
      <c r="T79" s="1">
        <f>INDEX(treatments!$A$1:$F$201,MATCH(appointments!$A79,treatments!$B$1:$B$201,0),MATCH(appointments!T$1,treatments!$A$1:$F$1,0))</f>
        <v>3628.15</v>
      </c>
      <c r="U79" s="3">
        <f>INDEX(treatments!$A$1:$F$201,MATCH(appointments!$A79,treatments!$B$1:$B$201,0),MATCH(appointments!U$1,treatments!$A$1:$F$1,0))</f>
        <v>45186</v>
      </c>
      <c r="V79" s="3">
        <f>INDEX(billing!$A$1:$G$201,MATCH(appointments!$B79,billing!$B$1:$B$201,0),MATCH(appointments!V$1,billing!$A$1:$G$1,0))</f>
        <v>45186</v>
      </c>
      <c r="W79" t="str">
        <f>INDEX(billing!$A$1:$G$201,MATCH(appointments!$B79,billing!$B$1:$B$201,0),MATCH(appointments!W$1,billing!$A$1:$G$1,0))</f>
        <v>Credit Card</v>
      </c>
      <c r="X79" t="str">
        <f>INDEX(billing!$A$1:$G$201,MATCH(appointments!$B79,billing!$B$1:$B$201,0),MATCH(appointments!X$1,billing!$A$1:$G$1,0))</f>
        <v>Paid</v>
      </c>
    </row>
    <row r="80" spans="1:24" x14ac:dyDescent="0.3">
      <c r="A80" t="s">
        <v>143</v>
      </c>
      <c r="B80" t="s">
        <v>50</v>
      </c>
      <c r="C80" t="s">
        <v>48</v>
      </c>
      <c r="D80" s="3">
        <v>45286</v>
      </c>
      <c r="E80" t="str">
        <f>TEXT(Table1[[#This Row],[appointment_date]],"ddd")</f>
        <v>Tue</v>
      </c>
      <c r="F80" s="2">
        <v>0.58333333333333337</v>
      </c>
      <c r="G80" t="s">
        <v>38</v>
      </c>
      <c r="H80" t="s">
        <v>19</v>
      </c>
      <c r="I80">
        <f t="shared" si="3"/>
        <v>0</v>
      </c>
      <c r="J80" t="str">
        <f>_xlfn.XLOOKUP(B80,patients!$A$1:$A$51,patients!$L$1:$L$51,,0)</f>
        <v>Laura Davis</v>
      </c>
      <c r="K80" t="str">
        <f>INDEX(patients!$A$1:$L$51,MATCH($B80,patients!$A$1:$A$51,0),MATCH(appointments!K$1,patients!$A$1:$L$1,0))</f>
        <v>F</v>
      </c>
      <c r="L80" s="3">
        <f>INDEX(patients!$A$1:$L$51,MATCH($B80,patients!$A$1:$A$51,0),MATCH(appointments!L$1,patients!$A$1:$L$1,0))</f>
        <v>33580</v>
      </c>
      <c r="M80" s="4">
        <f t="shared" ca="1" si="4"/>
        <v>34</v>
      </c>
      <c r="N80" t="str">
        <f>INDEX(patients!$A$1:$L$51,MATCH($B80,patients!$A$1:$A$51,0),MATCH(appointments!N$1,patients!$A$1:$L$1,0))</f>
        <v>MedCare Plus</v>
      </c>
      <c r="O80" t="str">
        <f>_xlfn.XLOOKUP(C80,doctors!$A$1:$A$11,doctors!$I$1:$I$11,,0)</f>
        <v>Jane Davis</v>
      </c>
      <c r="P80" t="str">
        <f>_xlfn.XLOOKUP(C80,doctors!$A$1:$A$11,doctors!$G$1:$G$11,,0)</f>
        <v>Eastside Clinic</v>
      </c>
      <c r="Q80" t="str">
        <f>_xlfn.XLOOKUP(A80,treatments!$B$1:$B$201,treatments!$A$1:$A$201,,0)</f>
        <v>T079</v>
      </c>
      <c r="R80" t="str">
        <f>INDEX(treatments!$A$1:$F$201,MATCH(appointments!$A80,treatments!$B$1:$B$201,0),MATCH(appointments!R$1,treatments!$A$1:$F$1,0))</f>
        <v>X-Ray</v>
      </c>
      <c r="S80" t="str">
        <f>INDEX(treatments!$A$1:$F$201,MATCH(appointments!$A80,treatments!$B$1:$B$201,0),MATCH(appointments!S$1,treatments!$A$1:$F$1,0))</f>
        <v>Basic screening</v>
      </c>
      <c r="T80" s="1">
        <f>INDEX(treatments!$A$1:$F$201,MATCH(appointments!$A80,treatments!$B$1:$B$201,0),MATCH(appointments!T$1,treatments!$A$1:$F$1,0))</f>
        <v>2319.4299999999998</v>
      </c>
      <c r="U80" s="3">
        <f>INDEX(treatments!$A$1:$F$201,MATCH(appointments!$A80,treatments!$B$1:$B$201,0),MATCH(appointments!U$1,treatments!$A$1:$F$1,0))</f>
        <v>45286</v>
      </c>
      <c r="V80" s="3">
        <f>INDEX(billing!$A$1:$G$201,MATCH(appointments!$B80,billing!$B$1:$B$201,0),MATCH(appointments!V$1,billing!$A$1:$G$1,0))</f>
        <v>45071</v>
      </c>
      <c r="W80" t="str">
        <f>INDEX(billing!$A$1:$G$201,MATCH(appointments!$B80,billing!$B$1:$B$201,0),MATCH(appointments!W$1,billing!$A$1:$G$1,0))</f>
        <v>Credit Card</v>
      </c>
      <c r="X80" t="str">
        <f>INDEX(billing!$A$1:$G$201,MATCH(appointments!$B80,billing!$B$1:$B$201,0),MATCH(appointments!X$1,billing!$A$1:$G$1,0))</f>
        <v>Paid</v>
      </c>
    </row>
    <row r="81" spans="1:24" x14ac:dyDescent="0.3">
      <c r="A81" t="s">
        <v>144</v>
      </c>
      <c r="B81" t="s">
        <v>97</v>
      </c>
      <c r="C81" t="s">
        <v>74</v>
      </c>
      <c r="D81" s="3">
        <v>45103</v>
      </c>
      <c r="E81" t="str">
        <f>TEXT(Table1[[#This Row],[appointment_date]],"ddd")</f>
        <v>Mon</v>
      </c>
      <c r="F81" s="2">
        <v>0.35416666666666669</v>
      </c>
      <c r="G81" t="s">
        <v>18</v>
      </c>
      <c r="H81" t="s">
        <v>11</v>
      </c>
      <c r="I81">
        <f t="shared" si="3"/>
        <v>0</v>
      </c>
      <c r="J81" t="str">
        <f>_xlfn.XLOOKUP(B81,patients!$A$1:$A$51,patients!$L$1:$L$51,,0)</f>
        <v>Robert Miller</v>
      </c>
      <c r="K81" t="str">
        <f>INDEX(patients!$A$1:$L$51,MATCH($B81,patients!$A$1:$A$51,0),MATCH(appointments!K$1,patients!$A$1:$L$1,0))</f>
        <v>M</v>
      </c>
      <c r="L81" s="3">
        <f>INDEX(patients!$A$1:$L$51,MATCH($B81,patients!$A$1:$A$51,0),MATCH(appointments!L$1,patients!$A$1:$L$1,0))</f>
        <v>31791</v>
      </c>
      <c r="M81" s="4">
        <f t="shared" ca="1" si="4"/>
        <v>38</v>
      </c>
      <c r="N81" t="str">
        <f>INDEX(patients!$A$1:$L$51,MATCH($B81,patients!$A$1:$A$51,0),MATCH(appointments!N$1,patients!$A$1:$L$1,0))</f>
        <v>WellnessCorp</v>
      </c>
      <c r="O81" t="str">
        <f>_xlfn.XLOOKUP(C81,doctors!$A$1:$A$11,doctors!$I$1:$I$11,,0)</f>
        <v>Sarah Taylor</v>
      </c>
      <c r="P81" t="str">
        <f>_xlfn.XLOOKUP(C81,doctors!$A$1:$A$11,doctors!$G$1:$G$11,,0)</f>
        <v>Central Hospital</v>
      </c>
      <c r="Q81" t="str">
        <f>_xlfn.XLOOKUP(A81,treatments!$B$1:$B$201,treatments!$A$1:$A$201,,0)</f>
        <v>T080</v>
      </c>
      <c r="R81" t="str">
        <f>INDEX(treatments!$A$1:$F$201,MATCH(appointments!$A81,treatments!$B$1:$B$201,0),MATCH(appointments!R$1,treatments!$A$1:$F$1,0))</f>
        <v>Chemotherapy</v>
      </c>
      <c r="S81" t="str">
        <f>INDEX(treatments!$A$1:$F$201,MATCH(appointments!$A81,treatments!$B$1:$B$201,0),MATCH(appointments!S$1,treatments!$A$1:$F$1,0))</f>
        <v>Basic screening</v>
      </c>
      <c r="T81" s="1">
        <f>INDEX(treatments!$A$1:$F$201,MATCH(appointments!$A81,treatments!$B$1:$B$201,0),MATCH(appointments!T$1,treatments!$A$1:$F$1,0))</f>
        <v>2426.9</v>
      </c>
      <c r="U81" s="3">
        <f>INDEX(treatments!$A$1:$F$201,MATCH(appointments!$A81,treatments!$B$1:$B$201,0),MATCH(appointments!U$1,treatments!$A$1:$F$1,0))</f>
        <v>45103</v>
      </c>
      <c r="V81" s="3">
        <f>INDEX(billing!$A$1:$G$201,MATCH(appointments!$B81,billing!$B$1:$B$201,0),MATCH(appointments!V$1,billing!$A$1:$G$1,0))</f>
        <v>45189</v>
      </c>
      <c r="W81" t="str">
        <f>INDEX(billing!$A$1:$G$201,MATCH(appointments!$B81,billing!$B$1:$B$201,0),MATCH(appointments!W$1,billing!$A$1:$G$1,0))</f>
        <v>Insurance</v>
      </c>
      <c r="X81" t="str">
        <f>INDEX(billing!$A$1:$G$201,MATCH(appointments!$B81,billing!$B$1:$B$201,0),MATCH(appointments!X$1,billing!$A$1:$G$1,0))</f>
        <v>Paid</v>
      </c>
    </row>
    <row r="82" spans="1:24" x14ac:dyDescent="0.3">
      <c r="A82" t="s">
        <v>145</v>
      </c>
      <c r="B82" t="s">
        <v>72</v>
      </c>
      <c r="C82" t="s">
        <v>32</v>
      </c>
      <c r="D82" s="3">
        <v>44932</v>
      </c>
      <c r="E82" t="str">
        <f>TEXT(Table1[[#This Row],[appointment_date]],"ddd")</f>
        <v>Fri</v>
      </c>
      <c r="F82" s="2">
        <v>0.5625</v>
      </c>
      <c r="G82" t="s">
        <v>10</v>
      </c>
      <c r="H82" t="s">
        <v>19</v>
      </c>
      <c r="I82">
        <f t="shared" si="3"/>
        <v>0</v>
      </c>
      <c r="J82" t="str">
        <f>_xlfn.XLOOKUP(B82,patients!$A$1:$A$51,patients!$L$1:$L$51,,0)</f>
        <v>Michael Taylor</v>
      </c>
      <c r="K82" t="str">
        <f>INDEX(patients!$A$1:$L$51,MATCH($B82,patients!$A$1:$A$51,0),MATCH(appointments!K$1,patients!$A$1:$L$1,0))</f>
        <v>F</v>
      </c>
      <c r="L82" s="3">
        <f>INDEX(patients!$A$1:$L$51,MATCH($B82,patients!$A$1:$A$51,0),MATCH(appointments!L$1,patients!$A$1:$L$1,0))</f>
        <v>31656</v>
      </c>
      <c r="M82" s="4">
        <f t="shared" ca="1" si="4"/>
        <v>39</v>
      </c>
      <c r="N82" t="str">
        <f>INDEX(patients!$A$1:$L$51,MATCH($B82,patients!$A$1:$A$51,0),MATCH(appointments!N$1,patients!$A$1:$L$1,0))</f>
        <v>MedCare Plus</v>
      </c>
      <c r="O82" t="str">
        <f>_xlfn.XLOOKUP(C82,doctors!$A$1:$A$11,doctors!$I$1:$I$11,,0)</f>
        <v>Robert Davis</v>
      </c>
      <c r="P82" t="str">
        <f>_xlfn.XLOOKUP(C82,doctors!$A$1:$A$11,doctors!$G$1:$G$11,,0)</f>
        <v>Westside Clinic</v>
      </c>
      <c r="Q82" t="str">
        <f>_xlfn.XLOOKUP(A82,treatments!$B$1:$B$201,treatments!$A$1:$A$201,,0)</f>
        <v>T081</v>
      </c>
      <c r="R82" t="str">
        <f>INDEX(treatments!$A$1:$F$201,MATCH(appointments!$A82,treatments!$B$1:$B$201,0),MATCH(appointments!R$1,treatments!$A$1:$F$1,0))</f>
        <v>ECG</v>
      </c>
      <c r="S82" t="str">
        <f>INDEX(treatments!$A$1:$F$201,MATCH(appointments!$A82,treatments!$B$1:$B$201,0),MATCH(appointments!S$1,treatments!$A$1:$F$1,0))</f>
        <v>Advanced protocol</v>
      </c>
      <c r="T82" s="1">
        <f>INDEX(treatments!$A$1:$F$201,MATCH(appointments!$A82,treatments!$B$1:$B$201,0),MATCH(appointments!T$1,treatments!$A$1:$F$1,0))</f>
        <v>3729.19</v>
      </c>
      <c r="U82" s="3">
        <f>INDEX(treatments!$A$1:$F$201,MATCH(appointments!$A82,treatments!$B$1:$B$201,0),MATCH(appointments!U$1,treatments!$A$1:$F$1,0))</f>
        <v>44932</v>
      </c>
      <c r="V82" s="3">
        <f>INDEX(billing!$A$1:$G$201,MATCH(appointments!$B82,billing!$B$1:$B$201,0),MATCH(appointments!V$1,billing!$A$1:$G$1,0))</f>
        <v>45002</v>
      </c>
      <c r="W82" t="str">
        <f>INDEX(billing!$A$1:$G$201,MATCH(appointments!$B82,billing!$B$1:$B$201,0),MATCH(appointments!W$1,billing!$A$1:$G$1,0))</f>
        <v>Insurance</v>
      </c>
      <c r="X82" t="str">
        <f>INDEX(billing!$A$1:$G$201,MATCH(appointments!$B82,billing!$B$1:$B$201,0),MATCH(appointments!X$1,billing!$A$1:$G$1,0))</f>
        <v>Paid</v>
      </c>
    </row>
    <row r="83" spans="1:24" x14ac:dyDescent="0.3">
      <c r="A83" t="s">
        <v>146</v>
      </c>
      <c r="B83" t="s">
        <v>112</v>
      </c>
      <c r="C83" t="s">
        <v>54</v>
      </c>
      <c r="D83" s="3">
        <v>44946</v>
      </c>
      <c r="E83" t="str">
        <f>TEXT(Table1[[#This Row],[appointment_date]],"ddd")</f>
        <v>Fri</v>
      </c>
      <c r="F83" s="2">
        <v>0.44791666666666669</v>
      </c>
      <c r="G83" t="s">
        <v>38</v>
      </c>
      <c r="H83" t="s">
        <v>11</v>
      </c>
      <c r="I83">
        <f t="shared" si="3"/>
        <v>0</v>
      </c>
      <c r="J83" t="str">
        <f>_xlfn.XLOOKUP(B83,patients!$A$1:$A$51,patients!$L$1:$L$51,,0)</f>
        <v>Emily Smith</v>
      </c>
      <c r="K83" t="str">
        <f>INDEX(patients!$A$1:$L$51,MATCH($B83,patients!$A$1:$A$51,0),MATCH(appointments!K$1,patients!$A$1:$L$1,0))</f>
        <v>F</v>
      </c>
      <c r="L83" s="3">
        <f>INDEX(patients!$A$1:$L$51,MATCH($B83,patients!$A$1:$A$51,0),MATCH(appointments!L$1,patients!$A$1:$L$1,0))</f>
        <v>30967</v>
      </c>
      <c r="M83" s="4">
        <f t="shared" ca="1" si="4"/>
        <v>41</v>
      </c>
      <c r="N83" t="str">
        <f>INDEX(patients!$A$1:$L$51,MATCH($B83,patients!$A$1:$A$51,0),MATCH(appointments!N$1,patients!$A$1:$L$1,0))</f>
        <v>PulseSecure</v>
      </c>
      <c r="O83" t="str">
        <f>_xlfn.XLOOKUP(C83,doctors!$A$1:$A$11,doctors!$I$1:$I$11,,0)</f>
        <v>Linda Brown</v>
      </c>
      <c r="P83" t="str">
        <f>_xlfn.XLOOKUP(C83,doctors!$A$1:$A$11,doctors!$G$1:$G$11,,0)</f>
        <v>Westside Clinic</v>
      </c>
      <c r="Q83" t="str">
        <f>_xlfn.XLOOKUP(A83,treatments!$B$1:$B$201,treatments!$A$1:$A$201,,0)</f>
        <v>T082</v>
      </c>
      <c r="R83" t="str">
        <f>INDEX(treatments!$A$1:$F$201,MATCH(appointments!$A83,treatments!$B$1:$B$201,0),MATCH(appointments!R$1,treatments!$A$1:$F$1,0))</f>
        <v>X-Ray</v>
      </c>
      <c r="S83" t="str">
        <f>INDEX(treatments!$A$1:$F$201,MATCH(appointments!$A83,treatments!$B$1:$B$201,0),MATCH(appointments!S$1,treatments!$A$1:$F$1,0))</f>
        <v>Basic screening</v>
      </c>
      <c r="T83" s="1">
        <f>INDEX(treatments!$A$1:$F$201,MATCH(appointments!$A83,treatments!$B$1:$B$201,0),MATCH(appointments!T$1,treatments!$A$1:$F$1,0))</f>
        <v>3615.96</v>
      </c>
      <c r="U83" s="3">
        <f>INDEX(treatments!$A$1:$F$201,MATCH(appointments!$A83,treatments!$B$1:$B$201,0),MATCH(appointments!U$1,treatments!$A$1:$F$1,0))</f>
        <v>44946</v>
      </c>
      <c r="V83" s="3">
        <f>INDEX(billing!$A$1:$G$201,MATCH(appointments!$B83,billing!$B$1:$B$201,0),MATCH(appointments!V$1,billing!$A$1:$G$1,0))</f>
        <v>45205</v>
      </c>
      <c r="W83" t="str">
        <f>INDEX(billing!$A$1:$G$201,MATCH(appointments!$B83,billing!$B$1:$B$201,0),MATCH(appointments!W$1,billing!$A$1:$G$1,0))</f>
        <v>Cash</v>
      </c>
      <c r="X83" t="str">
        <f>INDEX(billing!$A$1:$G$201,MATCH(appointments!$B83,billing!$B$1:$B$201,0),MATCH(appointments!X$1,billing!$A$1:$G$1,0))</f>
        <v>Failed</v>
      </c>
    </row>
    <row r="84" spans="1:24" x14ac:dyDescent="0.3">
      <c r="A84" t="s">
        <v>147</v>
      </c>
      <c r="B84" t="s">
        <v>123</v>
      </c>
      <c r="C84" t="s">
        <v>59</v>
      </c>
      <c r="D84" s="3">
        <v>45237</v>
      </c>
      <c r="E84" t="str">
        <f>TEXT(Table1[[#This Row],[appointment_date]],"ddd")</f>
        <v>Tue</v>
      </c>
      <c r="F84" s="2">
        <v>0.52083333333333337</v>
      </c>
      <c r="G84" t="s">
        <v>26</v>
      </c>
      <c r="H84" t="s">
        <v>41</v>
      </c>
      <c r="I84">
        <f t="shared" si="3"/>
        <v>0</v>
      </c>
      <c r="J84" t="str">
        <f>_xlfn.XLOOKUP(B84,patients!$A$1:$A$51,patients!$L$1:$L$51,,0)</f>
        <v>Laura Wilson</v>
      </c>
      <c r="K84" t="str">
        <f>INDEX(patients!$A$1:$L$51,MATCH($B84,patients!$A$1:$A$51,0),MATCH(appointments!K$1,patients!$A$1:$L$1,0))</f>
        <v>M</v>
      </c>
      <c r="L84" s="3">
        <f>INDEX(patients!$A$1:$L$51,MATCH($B84,patients!$A$1:$A$51,0),MATCH(appointments!L$1,patients!$A$1:$L$1,0))</f>
        <v>34330</v>
      </c>
      <c r="M84" s="4">
        <f t="shared" ca="1" si="4"/>
        <v>32</v>
      </c>
      <c r="N84" t="str">
        <f>INDEX(patients!$A$1:$L$51,MATCH($B84,patients!$A$1:$A$51,0),MATCH(appointments!N$1,patients!$A$1:$L$1,0))</f>
        <v>WellnessCorp</v>
      </c>
      <c r="O84" t="str">
        <f>_xlfn.XLOOKUP(C84,doctors!$A$1:$A$11,doctors!$I$1:$I$11,,0)</f>
        <v>David Taylor</v>
      </c>
      <c r="P84" t="str">
        <f>_xlfn.XLOOKUP(C84,doctors!$A$1:$A$11,doctors!$G$1:$G$11,,0)</f>
        <v>Westside Clinic</v>
      </c>
      <c r="Q84" t="str">
        <f>_xlfn.XLOOKUP(A84,treatments!$B$1:$B$201,treatments!$A$1:$A$201,,0)</f>
        <v>T083</v>
      </c>
      <c r="R84" t="str">
        <f>INDEX(treatments!$A$1:$F$201,MATCH(appointments!$A84,treatments!$B$1:$B$201,0),MATCH(appointments!R$1,treatments!$A$1:$F$1,0))</f>
        <v>ECG</v>
      </c>
      <c r="S84" t="str">
        <f>INDEX(treatments!$A$1:$F$201,MATCH(appointments!$A84,treatments!$B$1:$B$201,0),MATCH(appointments!S$1,treatments!$A$1:$F$1,0))</f>
        <v>Advanced protocol</v>
      </c>
      <c r="T84" s="1">
        <f>INDEX(treatments!$A$1:$F$201,MATCH(appointments!$A84,treatments!$B$1:$B$201,0),MATCH(appointments!T$1,treatments!$A$1:$F$1,0))</f>
        <v>4960.6499999999996</v>
      </c>
      <c r="U84" s="3">
        <f>INDEX(treatments!$A$1:$F$201,MATCH(appointments!$A84,treatments!$B$1:$B$201,0),MATCH(appointments!U$1,treatments!$A$1:$F$1,0))</f>
        <v>45237</v>
      </c>
      <c r="V84" s="3">
        <f>INDEX(billing!$A$1:$G$201,MATCH(appointments!$B84,billing!$B$1:$B$201,0),MATCH(appointments!V$1,billing!$A$1:$G$1,0))</f>
        <v>45106</v>
      </c>
      <c r="W84" t="str">
        <f>INDEX(billing!$A$1:$G$201,MATCH(appointments!$B84,billing!$B$1:$B$201,0),MATCH(appointments!W$1,billing!$A$1:$G$1,0))</f>
        <v>Insurance</v>
      </c>
      <c r="X84" t="str">
        <f>INDEX(billing!$A$1:$G$201,MATCH(appointments!$B84,billing!$B$1:$B$201,0),MATCH(appointments!X$1,billing!$A$1:$G$1,0))</f>
        <v>Failed</v>
      </c>
    </row>
    <row r="85" spans="1:24" x14ac:dyDescent="0.3">
      <c r="A85" t="s">
        <v>148</v>
      </c>
      <c r="B85" t="s">
        <v>125</v>
      </c>
      <c r="C85" t="s">
        <v>22</v>
      </c>
      <c r="D85" s="3">
        <v>45077</v>
      </c>
      <c r="E85" t="str">
        <f>TEXT(Table1[[#This Row],[appointment_date]],"ddd")</f>
        <v>Wed</v>
      </c>
      <c r="F85" s="2">
        <v>0.66666666666666663</v>
      </c>
      <c r="G85" t="s">
        <v>18</v>
      </c>
      <c r="H85" t="s">
        <v>11</v>
      </c>
      <c r="I85">
        <f t="shared" si="3"/>
        <v>0</v>
      </c>
      <c r="J85" t="str">
        <f>_xlfn.XLOOKUP(B85,patients!$A$1:$A$51,patients!$L$1:$L$51,,0)</f>
        <v>David Wilson</v>
      </c>
      <c r="K85" t="str">
        <f>INDEX(patients!$A$1:$L$51,MATCH($B85,patients!$A$1:$A$51,0),MATCH(appointments!K$1,patients!$A$1:$L$1,0))</f>
        <v>F</v>
      </c>
      <c r="L85" s="3">
        <f>INDEX(patients!$A$1:$L$51,MATCH($B85,patients!$A$1:$A$51,0),MATCH(appointments!L$1,patients!$A$1:$L$1,0))</f>
        <v>34072</v>
      </c>
      <c r="M85" s="4">
        <f t="shared" ca="1" si="4"/>
        <v>32</v>
      </c>
      <c r="N85" t="str">
        <f>INDEX(patients!$A$1:$L$51,MATCH($B85,patients!$A$1:$A$51,0),MATCH(appointments!N$1,patients!$A$1:$L$1,0))</f>
        <v>MedCare Plus</v>
      </c>
      <c r="O85" t="str">
        <f>_xlfn.XLOOKUP(C85,doctors!$A$1:$A$11,doctors!$I$1:$I$11,,0)</f>
        <v>Alex Davis</v>
      </c>
      <c r="P85" t="str">
        <f>_xlfn.XLOOKUP(C85,doctors!$A$1:$A$11,doctors!$G$1:$G$11,,0)</f>
        <v>Central Hospital</v>
      </c>
      <c r="Q85" t="str">
        <f>_xlfn.XLOOKUP(A85,treatments!$B$1:$B$201,treatments!$A$1:$A$201,,0)</f>
        <v>T084</v>
      </c>
      <c r="R85" t="str">
        <f>INDEX(treatments!$A$1:$F$201,MATCH(appointments!$A85,treatments!$B$1:$B$201,0),MATCH(appointments!R$1,treatments!$A$1:$F$1,0))</f>
        <v>ECG</v>
      </c>
      <c r="S85" t="str">
        <f>INDEX(treatments!$A$1:$F$201,MATCH(appointments!$A85,treatments!$B$1:$B$201,0),MATCH(appointments!S$1,treatments!$A$1:$F$1,0))</f>
        <v>Basic screening</v>
      </c>
      <c r="T85" s="1">
        <f>INDEX(treatments!$A$1:$F$201,MATCH(appointments!$A85,treatments!$B$1:$B$201,0),MATCH(appointments!T$1,treatments!$A$1:$F$1,0))</f>
        <v>1077.77</v>
      </c>
      <c r="U85" s="3">
        <f>INDEX(treatments!$A$1:$F$201,MATCH(appointments!$A85,treatments!$B$1:$B$201,0),MATCH(appointments!U$1,treatments!$A$1:$F$1,0))</f>
        <v>45077</v>
      </c>
      <c r="V85" s="3">
        <f>INDEX(billing!$A$1:$G$201,MATCH(appointments!$B85,billing!$B$1:$B$201,0),MATCH(appointments!V$1,billing!$A$1:$G$1,0))</f>
        <v>45077</v>
      </c>
      <c r="W85" t="str">
        <f>INDEX(billing!$A$1:$G$201,MATCH(appointments!$B85,billing!$B$1:$B$201,0),MATCH(appointments!W$1,billing!$A$1:$G$1,0))</f>
        <v>Cash</v>
      </c>
      <c r="X85" t="str">
        <f>INDEX(billing!$A$1:$G$201,MATCH(appointments!$B85,billing!$B$1:$B$201,0),MATCH(appointments!X$1,billing!$A$1:$G$1,0))</f>
        <v>Paid</v>
      </c>
    </row>
    <row r="86" spans="1:24" x14ac:dyDescent="0.3">
      <c r="A86" t="s">
        <v>149</v>
      </c>
      <c r="B86" t="s">
        <v>90</v>
      </c>
      <c r="C86" t="s">
        <v>59</v>
      </c>
      <c r="D86" s="3">
        <v>44975</v>
      </c>
      <c r="E86" t="str">
        <f>TEXT(Table1[[#This Row],[appointment_date]],"ddd")</f>
        <v>Sat</v>
      </c>
      <c r="F86" s="2">
        <v>0.67708333333333337</v>
      </c>
      <c r="G86" t="s">
        <v>38</v>
      </c>
      <c r="H86" t="s">
        <v>19</v>
      </c>
      <c r="I86">
        <f t="shared" si="3"/>
        <v>0</v>
      </c>
      <c r="J86" t="str">
        <f>_xlfn.XLOOKUP(B86,patients!$A$1:$A$51,patients!$L$1:$L$51,,0)</f>
        <v>Linda Johnson</v>
      </c>
      <c r="K86" t="str">
        <f>INDEX(patients!$A$1:$L$51,MATCH($B86,patients!$A$1:$A$51,0),MATCH(appointments!K$1,patients!$A$1:$L$1,0))</f>
        <v>M</v>
      </c>
      <c r="L86" s="3">
        <f>INDEX(patients!$A$1:$L$51,MATCH($B86,patients!$A$1:$A$51,0),MATCH(appointments!L$1,patients!$A$1:$L$1,0))</f>
        <v>34387</v>
      </c>
      <c r="M86" s="4">
        <f t="shared" ca="1" si="4"/>
        <v>31</v>
      </c>
      <c r="N86" t="str">
        <f>INDEX(patients!$A$1:$L$51,MATCH($B86,patients!$A$1:$A$51,0),MATCH(appointments!N$1,patients!$A$1:$L$1,0))</f>
        <v>WellnessCorp</v>
      </c>
      <c r="O86" t="str">
        <f>_xlfn.XLOOKUP(C86,doctors!$A$1:$A$11,doctors!$I$1:$I$11,,0)</f>
        <v>David Taylor</v>
      </c>
      <c r="P86" t="str">
        <f>_xlfn.XLOOKUP(C86,doctors!$A$1:$A$11,doctors!$G$1:$G$11,,0)</f>
        <v>Westside Clinic</v>
      </c>
      <c r="Q86" t="str">
        <f>_xlfn.XLOOKUP(A86,treatments!$B$1:$B$201,treatments!$A$1:$A$201,,0)</f>
        <v>T085</v>
      </c>
      <c r="R86" t="str">
        <f>INDEX(treatments!$A$1:$F$201,MATCH(appointments!$A86,treatments!$B$1:$B$201,0),MATCH(appointments!R$1,treatments!$A$1:$F$1,0))</f>
        <v>ECG</v>
      </c>
      <c r="S86" t="str">
        <f>INDEX(treatments!$A$1:$F$201,MATCH(appointments!$A86,treatments!$B$1:$B$201,0),MATCH(appointments!S$1,treatments!$A$1:$F$1,0))</f>
        <v>Advanced protocol</v>
      </c>
      <c r="T86" s="1">
        <f>INDEX(treatments!$A$1:$F$201,MATCH(appointments!$A86,treatments!$B$1:$B$201,0),MATCH(appointments!T$1,treatments!$A$1:$F$1,0))</f>
        <v>968.49</v>
      </c>
      <c r="U86" s="3">
        <f>INDEX(treatments!$A$1:$F$201,MATCH(appointments!$A86,treatments!$B$1:$B$201,0),MATCH(appointments!U$1,treatments!$A$1:$F$1,0))</f>
        <v>44975</v>
      </c>
      <c r="V86" s="3">
        <f>INDEX(billing!$A$1:$G$201,MATCH(appointments!$B86,billing!$B$1:$B$201,0),MATCH(appointments!V$1,billing!$A$1:$G$1,0))</f>
        <v>45033</v>
      </c>
      <c r="W86" t="str">
        <f>INDEX(billing!$A$1:$G$201,MATCH(appointments!$B86,billing!$B$1:$B$201,0),MATCH(appointments!W$1,billing!$A$1:$G$1,0))</f>
        <v>Insurance</v>
      </c>
      <c r="X86" t="str">
        <f>INDEX(billing!$A$1:$G$201,MATCH(appointments!$B86,billing!$B$1:$B$201,0),MATCH(appointments!X$1,billing!$A$1:$G$1,0))</f>
        <v>Failed</v>
      </c>
    </row>
    <row r="87" spans="1:24" x14ac:dyDescent="0.3">
      <c r="A87" t="s">
        <v>150</v>
      </c>
      <c r="B87" t="s">
        <v>151</v>
      </c>
      <c r="C87" t="s">
        <v>48</v>
      </c>
      <c r="D87" s="3">
        <v>45228</v>
      </c>
      <c r="E87" t="str">
        <f>TEXT(Table1[[#This Row],[appointment_date]],"ddd")</f>
        <v>Sun</v>
      </c>
      <c r="F87" s="2">
        <v>0.45833333333333331</v>
      </c>
      <c r="G87" t="s">
        <v>18</v>
      </c>
      <c r="H87" t="s">
        <v>19</v>
      </c>
      <c r="I87">
        <f t="shared" si="3"/>
        <v>0</v>
      </c>
      <c r="J87" t="str">
        <f>_xlfn.XLOOKUP(B87,patients!$A$1:$A$51,patients!$L$1:$L$51,,0)</f>
        <v>Jane Jones</v>
      </c>
      <c r="K87" t="str">
        <f>INDEX(patients!$A$1:$L$51,MATCH($B87,patients!$A$1:$A$51,0),MATCH(appointments!K$1,patients!$A$1:$L$1,0))</f>
        <v>M</v>
      </c>
      <c r="L87" s="3">
        <f>INDEX(patients!$A$1:$L$51,MATCH($B87,patients!$A$1:$A$51,0),MATCH(appointments!L$1,patients!$A$1:$L$1,0))</f>
        <v>33359</v>
      </c>
      <c r="M87" s="4">
        <f t="shared" ca="1" si="4"/>
        <v>34</v>
      </c>
      <c r="N87" t="str">
        <f>INDEX(patients!$A$1:$L$51,MATCH($B87,patients!$A$1:$A$51,0),MATCH(appointments!N$1,patients!$A$1:$L$1,0))</f>
        <v>WellnessCorp</v>
      </c>
      <c r="O87" t="str">
        <f>_xlfn.XLOOKUP(C87,doctors!$A$1:$A$11,doctors!$I$1:$I$11,,0)</f>
        <v>Jane Davis</v>
      </c>
      <c r="P87" t="str">
        <f>_xlfn.XLOOKUP(C87,doctors!$A$1:$A$11,doctors!$G$1:$G$11,,0)</f>
        <v>Eastside Clinic</v>
      </c>
      <c r="Q87" t="str">
        <f>_xlfn.XLOOKUP(A87,treatments!$B$1:$B$201,treatments!$A$1:$A$201,,0)</f>
        <v>T086</v>
      </c>
      <c r="R87" t="str">
        <f>INDEX(treatments!$A$1:$F$201,MATCH(appointments!$A87,treatments!$B$1:$B$201,0),MATCH(appointments!R$1,treatments!$A$1:$F$1,0))</f>
        <v>Physiotherapy</v>
      </c>
      <c r="S87" t="str">
        <f>INDEX(treatments!$A$1:$F$201,MATCH(appointments!$A87,treatments!$B$1:$B$201,0),MATCH(appointments!S$1,treatments!$A$1:$F$1,0))</f>
        <v>Standard procedure</v>
      </c>
      <c r="T87" s="1">
        <f>INDEX(treatments!$A$1:$F$201,MATCH(appointments!$A87,treatments!$B$1:$B$201,0),MATCH(appointments!T$1,treatments!$A$1:$F$1,0))</f>
        <v>3759.52</v>
      </c>
      <c r="U87" s="3">
        <f>INDEX(treatments!$A$1:$F$201,MATCH(appointments!$A87,treatments!$B$1:$B$201,0),MATCH(appointments!U$1,treatments!$A$1:$F$1,0))</f>
        <v>45228</v>
      </c>
      <c r="V87" s="3">
        <f>INDEX(billing!$A$1:$G$201,MATCH(appointments!$B87,billing!$B$1:$B$201,0),MATCH(appointments!V$1,billing!$A$1:$G$1,0))</f>
        <v>45228</v>
      </c>
      <c r="W87" t="str">
        <f>INDEX(billing!$A$1:$G$201,MATCH(appointments!$B87,billing!$B$1:$B$201,0),MATCH(appointments!W$1,billing!$A$1:$G$1,0))</f>
        <v>Cash</v>
      </c>
      <c r="X87" t="str">
        <f>INDEX(billing!$A$1:$G$201,MATCH(appointments!$B87,billing!$B$1:$B$201,0),MATCH(appointments!X$1,billing!$A$1:$G$1,0))</f>
        <v>Pending</v>
      </c>
    </row>
    <row r="88" spans="1:24" x14ac:dyDescent="0.3">
      <c r="A88" t="s">
        <v>152</v>
      </c>
      <c r="B88" t="s">
        <v>52</v>
      </c>
      <c r="C88" t="s">
        <v>59</v>
      </c>
      <c r="D88" s="3">
        <v>45218</v>
      </c>
      <c r="E88" t="str">
        <f>TEXT(Table1[[#This Row],[appointment_date]],"ddd")</f>
        <v>Thu</v>
      </c>
      <c r="F88" s="2">
        <v>0.51041666666666663</v>
      </c>
      <c r="G88" t="s">
        <v>38</v>
      </c>
      <c r="H88" t="s">
        <v>19</v>
      </c>
      <c r="I88">
        <f t="shared" si="3"/>
        <v>0</v>
      </c>
      <c r="J88" t="str">
        <f>_xlfn.XLOOKUP(B88,patients!$A$1:$A$51,patients!$L$1:$L$51,,0)</f>
        <v>John Taylor</v>
      </c>
      <c r="K88" t="str">
        <f>INDEX(patients!$A$1:$L$51,MATCH($B88,patients!$A$1:$A$51,0),MATCH(appointments!K$1,patients!$A$1:$L$1,0))</f>
        <v>M</v>
      </c>
      <c r="L88" s="3">
        <f>INDEX(patients!$A$1:$L$51,MATCH($B88,patients!$A$1:$A$51,0),MATCH(appointments!L$1,patients!$A$1:$L$1,0))</f>
        <v>37953</v>
      </c>
      <c r="M88" s="4">
        <f t="shared" ca="1" si="4"/>
        <v>22</v>
      </c>
      <c r="N88" t="str">
        <f>INDEX(patients!$A$1:$L$51,MATCH($B88,patients!$A$1:$A$51,0),MATCH(appointments!N$1,patients!$A$1:$L$1,0))</f>
        <v>MedCare Plus</v>
      </c>
      <c r="O88" t="str">
        <f>_xlfn.XLOOKUP(C88,doctors!$A$1:$A$11,doctors!$I$1:$I$11,,0)</f>
        <v>David Taylor</v>
      </c>
      <c r="P88" t="str">
        <f>_xlfn.XLOOKUP(C88,doctors!$A$1:$A$11,doctors!$G$1:$G$11,,0)</f>
        <v>Westside Clinic</v>
      </c>
      <c r="Q88" t="str">
        <f>_xlfn.XLOOKUP(A88,treatments!$B$1:$B$201,treatments!$A$1:$A$201,,0)</f>
        <v>T087</v>
      </c>
      <c r="R88" t="str">
        <f>INDEX(treatments!$A$1:$F$201,MATCH(appointments!$A88,treatments!$B$1:$B$201,0),MATCH(appointments!R$1,treatments!$A$1:$F$1,0))</f>
        <v>ECG</v>
      </c>
      <c r="S88" t="str">
        <f>INDEX(treatments!$A$1:$F$201,MATCH(appointments!$A88,treatments!$B$1:$B$201,0),MATCH(appointments!S$1,treatments!$A$1:$F$1,0))</f>
        <v>Advanced protocol</v>
      </c>
      <c r="T88" s="1">
        <f>INDEX(treatments!$A$1:$F$201,MATCH(appointments!$A88,treatments!$B$1:$B$201,0),MATCH(appointments!T$1,treatments!$A$1:$F$1,0))</f>
        <v>3102.74</v>
      </c>
      <c r="U88" s="3">
        <f>INDEX(treatments!$A$1:$F$201,MATCH(appointments!$A88,treatments!$B$1:$B$201,0),MATCH(appointments!U$1,treatments!$A$1:$F$1,0))</f>
        <v>45218</v>
      </c>
      <c r="V88" s="3">
        <f>INDEX(billing!$A$1:$G$201,MATCH(appointments!$B88,billing!$B$1:$B$201,0),MATCH(appointments!V$1,billing!$A$1:$G$1,0))</f>
        <v>44941</v>
      </c>
      <c r="W88" t="str">
        <f>INDEX(billing!$A$1:$G$201,MATCH(appointments!$B88,billing!$B$1:$B$201,0),MATCH(appointments!W$1,billing!$A$1:$G$1,0))</f>
        <v>Insurance</v>
      </c>
      <c r="X88" t="str">
        <f>INDEX(billing!$A$1:$G$201,MATCH(appointments!$B88,billing!$B$1:$B$201,0),MATCH(appointments!X$1,billing!$A$1:$G$1,0))</f>
        <v>Pending</v>
      </c>
    </row>
    <row r="89" spans="1:24" x14ac:dyDescent="0.3">
      <c r="A89" t="s">
        <v>153</v>
      </c>
      <c r="B89" t="s">
        <v>154</v>
      </c>
      <c r="C89" t="s">
        <v>74</v>
      </c>
      <c r="D89" s="3">
        <v>45048</v>
      </c>
      <c r="E89" t="str">
        <f>TEXT(Table1[[#This Row],[appointment_date]],"ddd")</f>
        <v>Tue</v>
      </c>
      <c r="F89" s="2">
        <v>0.6875</v>
      </c>
      <c r="G89" t="s">
        <v>29</v>
      </c>
      <c r="H89" t="s">
        <v>41</v>
      </c>
      <c r="I89">
        <f t="shared" si="3"/>
        <v>0</v>
      </c>
      <c r="J89" t="str">
        <f>_xlfn.XLOOKUP(B89,patients!$A$1:$A$51,patients!$L$1:$L$51,,0)</f>
        <v>David Davis</v>
      </c>
      <c r="K89" t="str">
        <f>INDEX(patients!$A$1:$L$51,MATCH($B89,patients!$A$1:$A$51,0),MATCH(appointments!K$1,patients!$A$1:$L$1,0))</f>
        <v>F</v>
      </c>
      <c r="L89" s="3">
        <f>INDEX(patients!$A$1:$L$51,MATCH($B89,patients!$A$1:$A$51,0),MATCH(appointments!L$1,patients!$A$1:$L$1,0))</f>
        <v>27946</v>
      </c>
      <c r="M89" s="4">
        <f t="shared" ca="1" si="4"/>
        <v>49</v>
      </c>
      <c r="N89" t="str">
        <f>INDEX(patients!$A$1:$L$51,MATCH($B89,patients!$A$1:$A$51,0),MATCH(appointments!N$1,patients!$A$1:$L$1,0))</f>
        <v>WellnessCorp</v>
      </c>
      <c r="O89" t="str">
        <f>_xlfn.XLOOKUP(C89,doctors!$A$1:$A$11,doctors!$I$1:$I$11,,0)</f>
        <v>Sarah Taylor</v>
      </c>
      <c r="P89" t="str">
        <f>_xlfn.XLOOKUP(C89,doctors!$A$1:$A$11,doctors!$G$1:$G$11,,0)</f>
        <v>Central Hospital</v>
      </c>
      <c r="Q89" t="str">
        <f>_xlfn.XLOOKUP(A89,treatments!$B$1:$B$201,treatments!$A$1:$A$201,,0)</f>
        <v>T088</v>
      </c>
      <c r="R89" t="str">
        <f>INDEX(treatments!$A$1:$F$201,MATCH(appointments!$A89,treatments!$B$1:$B$201,0),MATCH(appointments!R$1,treatments!$A$1:$F$1,0))</f>
        <v>Physiotherapy</v>
      </c>
      <c r="S89" t="str">
        <f>INDEX(treatments!$A$1:$F$201,MATCH(appointments!$A89,treatments!$B$1:$B$201,0),MATCH(appointments!S$1,treatments!$A$1:$F$1,0))</f>
        <v>Advanced protocol</v>
      </c>
      <c r="T89" s="1">
        <f>INDEX(treatments!$A$1:$F$201,MATCH(appointments!$A89,treatments!$B$1:$B$201,0),MATCH(appointments!T$1,treatments!$A$1:$F$1,0))</f>
        <v>1733.72</v>
      </c>
      <c r="U89" s="3">
        <f>INDEX(treatments!$A$1:$F$201,MATCH(appointments!$A89,treatments!$B$1:$B$201,0),MATCH(appointments!U$1,treatments!$A$1:$F$1,0))</f>
        <v>45048</v>
      </c>
      <c r="V89" s="3">
        <f>INDEX(billing!$A$1:$G$201,MATCH(appointments!$B89,billing!$B$1:$B$201,0),MATCH(appointments!V$1,billing!$A$1:$G$1,0))</f>
        <v>45048</v>
      </c>
      <c r="W89" t="str">
        <f>INDEX(billing!$A$1:$G$201,MATCH(appointments!$B89,billing!$B$1:$B$201,0),MATCH(appointments!W$1,billing!$A$1:$G$1,0))</f>
        <v>Cash</v>
      </c>
      <c r="X89" t="str">
        <f>INDEX(billing!$A$1:$G$201,MATCH(appointments!$B89,billing!$B$1:$B$201,0),MATCH(appointments!X$1,billing!$A$1:$G$1,0))</f>
        <v>Paid</v>
      </c>
    </row>
    <row r="90" spans="1:24" x14ac:dyDescent="0.3">
      <c r="A90" t="s">
        <v>155</v>
      </c>
      <c r="B90" t="s">
        <v>45</v>
      </c>
      <c r="C90" t="s">
        <v>35</v>
      </c>
      <c r="D90" s="3">
        <v>44971</v>
      </c>
      <c r="E90" t="str">
        <f>TEXT(Table1[[#This Row],[appointment_date]],"ddd")</f>
        <v>Tue</v>
      </c>
      <c r="F90" s="2">
        <v>0.45833333333333331</v>
      </c>
      <c r="G90" t="s">
        <v>18</v>
      </c>
      <c r="H90" t="s">
        <v>41</v>
      </c>
      <c r="I90">
        <f t="shared" si="3"/>
        <v>0</v>
      </c>
      <c r="J90" t="str">
        <f>_xlfn.XLOOKUP(B90,patients!$A$1:$A$51,patients!$L$1:$L$51,,0)</f>
        <v>David Smith</v>
      </c>
      <c r="K90" t="str">
        <f>INDEX(patients!$A$1:$L$51,MATCH($B90,patients!$A$1:$A$51,0),MATCH(appointments!K$1,patients!$A$1:$L$1,0))</f>
        <v>M</v>
      </c>
      <c r="L90" s="3">
        <f>INDEX(patients!$A$1:$L$51,MATCH($B90,patients!$A$1:$A$51,0),MATCH(appointments!L$1,patients!$A$1:$L$1,0))</f>
        <v>38487</v>
      </c>
      <c r="M90" s="4">
        <f t="shared" ca="1" si="4"/>
        <v>20</v>
      </c>
      <c r="N90" t="str">
        <f>INDEX(patients!$A$1:$L$51,MATCH($B90,patients!$A$1:$A$51,0),MATCH(appointments!N$1,patients!$A$1:$L$1,0))</f>
        <v>HealthIndia</v>
      </c>
      <c r="O90" t="str">
        <f>_xlfn.XLOOKUP(C90,doctors!$A$1:$A$11,doctors!$I$1:$I$11,,0)</f>
        <v>Linda Wilson</v>
      </c>
      <c r="P90" t="str">
        <f>_xlfn.XLOOKUP(C90,doctors!$A$1:$A$11,doctors!$G$1:$G$11,,0)</f>
        <v>Eastside Clinic</v>
      </c>
      <c r="Q90" t="str">
        <f>_xlfn.XLOOKUP(A90,treatments!$B$1:$B$201,treatments!$A$1:$A$201,,0)</f>
        <v>T089</v>
      </c>
      <c r="R90" t="str">
        <f>INDEX(treatments!$A$1:$F$201,MATCH(appointments!$A90,treatments!$B$1:$B$201,0),MATCH(appointments!R$1,treatments!$A$1:$F$1,0))</f>
        <v>Chemotherapy</v>
      </c>
      <c r="S90" t="str">
        <f>INDEX(treatments!$A$1:$F$201,MATCH(appointments!$A90,treatments!$B$1:$B$201,0),MATCH(appointments!S$1,treatments!$A$1:$F$1,0))</f>
        <v>Basic screening</v>
      </c>
      <c r="T90" s="1">
        <f>INDEX(treatments!$A$1:$F$201,MATCH(appointments!$A90,treatments!$B$1:$B$201,0),MATCH(appointments!T$1,treatments!$A$1:$F$1,0))</f>
        <v>857.39</v>
      </c>
      <c r="U90" s="3">
        <f>INDEX(treatments!$A$1:$F$201,MATCH(appointments!$A90,treatments!$B$1:$B$201,0),MATCH(appointments!U$1,treatments!$A$1:$F$1,0))</f>
        <v>44971</v>
      </c>
      <c r="V90" s="3">
        <f>INDEX(billing!$A$1:$G$201,MATCH(appointments!$B90,billing!$B$1:$B$201,0),MATCH(appointments!V$1,billing!$A$1:$G$1,0))</f>
        <v>45053</v>
      </c>
      <c r="W90" t="str">
        <f>INDEX(billing!$A$1:$G$201,MATCH(appointments!$B90,billing!$B$1:$B$201,0),MATCH(appointments!W$1,billing!$A$1:$G$1,0))</f>
        <v>Insurance</v>
      </c>
      <c r="X90" t="str">
        <f>INDEX(billing!$A$1:$G$201,MATCH(appointments!$B90,billing!$B$1:$B$201,0),MATCH(appointments!X$1,billing!$A$1:$G$1,0))</f>
        <v>Pending</v>
      </c>
    </row>
    <row r="91" spans="1:24" x14ac:dyDescent="0.3">
      <c r="A91" t="s">
        <v>156</v>
      </c>
      <c r="B91" t="s">
        <v>52</v>
      </c>
      <c r="C91" t="s">
        <v>9</v>
      </c>
      <c r="D91" s="3">
        <v>45078</v>
      </c>
      <c r="E91" t="str">
        <f>TEXT(Table1[[#This Row],[appointment_date]],"ddd")</f>
        <v>Thu</v>
      </c>
      <c r="F91" s="2">
        <v>0.72916666666666663</v>
      </c>
      <c r="G91" t="s">
        <v>26</v>
      </c>
      <c r="H91" t="s">
        <v>15</v>
      </c>
      <c r="I91">
        <f t="shared" si="3"/>
        <v>1</v>
      </c>
      <c r="J91" t="str">
        <f>_xlfn.XLOOKUP(B91,patients!$A$1:$A$51,patients!$L$1:$L$51,,0)</f>
        <v>John Taylor</v>
      </c>
      <c r="K91" t="str">
        <f>INDEX(patients!$A$1:$L$51,MATCH($B91,patients!$A$1:$A$51,0),MATCH(appointments!K$1,patients!$A$1:$L$1,0))</f>
        <v>M</v>
      </c>
      <c r="L91" s="3">
        <f>INDEX(patients!$A$1:$L$51,MATCH($B91,patients!$A$1:$A$51,0),MATCH(appointments!L$1,patients!$A$1:$L$1,0))</f>
        <v>37953</v>
      </c>
      <c r="M91" s="4">
        <f t="shared" ca="1" si="4"/>
        <v>22</v>
      </c>
      <c r="N91" t="str">
        <f>INDEX(patients!$A$1:$L$51,MATCH($B91,patients!$A$1:$A$51,0),MATCH(appointments!N$1,patients!$A$1:$L$1,0))</f>
        <v>MedCare Plus</v>
      </c>
      <c r="O91" t="str">
        <f>_xlfn.XLOOKUP(C91,doctors!$A$1:$A$11,doctors!$I$1:$I$11,,0)</f>
        <v>Sarah Smith</v>
      </c>
      <c r="P91" t="str">
        <f>_xlfn.XLOOKUP(C91,doctors!$A$1:$A$11,doctors!$G$1:$G$11,,0)</f>
        <v>Central Hospital</v>
      </c>
      <c r="Q91" t="str">
        <f>_xlfn.XLOOKUP(A91,treatments!$B$1:$B$201,treatments!$A$1:$A$201,,0)</f>
        <v>T090</v>
      </c>
      <c r="R91" t="str">
        <f>INDEX(treatments!$A$1:$F$201,MATCH(appointments!$A91,treatments!$B$1:$B$201,0),MATCH(appointments!R$1,treatments!$A$1:$F$1,0))</f>
        <v>X-Ray</v>
      </c>
      <c r="S91" t="str">
        <f>INDEX(treatments!$A$1:$F$201,MATCH(appointments!$A91,treatments!$B$1:$B$201,0),MATCH(appointments!S$1,treatments!$A$1:$F$1,0))</f>
        <v>Advanced protocol</v>
      </c>
      <c r="T91" s="1">
        <f>INDEX(treatments!$A$1:$F$201,MATCH(appointments!$A91,treatments!$B$1:$B$201,0),MATCH(appointments!T$1,treatments!$A$1:$F$1,0))</f>
        <v>885.46</v>
      </c>
      <c r="U91" s="3">
        <f>INDEX(treatments!$A$1:$F$201,MATCH(appointments!$A91,treatments!$B$1:$B$201,0),MATCH(appointments!U$1,treatments!$A$1:$F$1,0))</f>
        <v>45078</v>
      </c>
      <c r="V91" s="3">
        <f>INDEX(billing!$A$1:$G$201,MATCH(appointments!$B91,billing!$B$1:$B$201,0),MATCH(appointments!V$1,billing!$A$1:$G$1,0))</f>
        <v>44941</v>
      </c>
      <c r="W91" t="str">
        <f>INDEX(billing!$A$1:$G$201,MATCH(appointments!$B91,billing!$B$1:$B$201,0),MATCH(appointments!W$1,billing!$A$1:$G$1,0))</f>
        <v>Insurance</v>
      </c>
      <c r="X91" t="str">
        <f>INDEX(billing!$A$1:$G$201,MATCH(appointments!$B91,billing!$B$1:$B$201,0),MATCH(appointments!X$1,billing!$A$1:$G$1,0))</f>
        <v>Pending</v>
      </c>
    </row>
    <row r="92" spans="1:24" x14ac:dyDescent="0.3">
      <c r="A92" t="s">
        <v>157</v>
      </c>
      <c r="B92" t="s">
        <v>92</v>
      </c>
      <c r="C92" t="s">
        <v>22</v>
      </c>
      <c r="D92" s="3">
        <v>45088</v>
      </c>
      <c r="E92" t="str">
        <f>TEXT(Table1[[#This Row],[appointment_date]],"ddd")</f>
        <v>Sun</v>
      </c>
      <c r="F92" s="2">
        <v>0.55208333333333337</v>
      </c>
      <c r="G92" t="s">
        <v>26</v>
      </c>
      <c r="H92" t="s">
        <v>19</v>
      </c>
      <c r="I92">
        <f t="shared" si="3"/>
        <v>0</v>
      </c>
      <c r="J92" t="str">
        <f>_xlfn.XLOOKUP(B92,patients!$A$1:$A$51,patients!$L$1:$L$51,,0)</f>
        <v>Michael Taylor</v>
      </c>
      <c r="K92" t="str">
        <f>INDEX(patients!$A$1:$L$51,MATCH($B92,patients!$A$1:$A$51,0),MATCH(appointments!K$1,patients!$A$1:$L$1,0))</f>
        <v>M</v>
      </c>
      <c r="L92" s="3">
        <f>INDEX(patients!$A$1:$L$51,MATCH($B92,patients!$A$1:$A$51,0),MATCH(appointments!L$1,patients!$A$1:$L$1,0))</f>
        <v>37177</v>
      </c>
      <c r="M92" s="4">
        <f t="shared" ca="1" si="4"/>
        <v>24</v>
      </c>
      <c r="N92" t="str">
        <f>INDEX(patients!$A$1:$L$51,MATCH($B92,patients!$A$1:$A$51,0),MATCH(appointments!N$1,patients!$A$1:$L$1,0))</f>
        <v>WellnessCorp</v>
      </c>
      <c r="O92" t="str">
        <f>_xlfn.XLOOKUP(C92,doctors!$A$1:$A$11,doctors!$I$1:$I$11,,0)</f>
        <v>Alex Davis</v>
      </c>
      <c r="P92" t="str">
        <f>_xlfn.XLOOKUP(C92,doctors!$A$1:$A$11,doctors!$G$1:$G$11,,0)</f>
        <v>Central Hospital</v>
      </c>
      <c r="Q92" t="str">
        <f>_xlfn.XLOOKUP(A92,treatments!$B$1:$B$201,treatments!$A$1:$A$201,,0)</f>
        <v>T091</v>
      </c>
      <c r="R92" t="str">
        <f>INDEX(treatments!$A$1:$F$201,MATCH(appointments!$A92,treatments!$B$1:$B$201,0),MATCH(appointments!R$1,treatments!$A$1:$F$1,0))</f>
        <v>X-Ray</v>
      </c>
      <c r="S92" t="str">
        <f>INDEX(treatments!$A$1:$F$201,MATCH(appointments!$A92,treatments!$B$1:$B$201,0),MATCH(appointments!S$1,treatments!$A$1:$F$1,0))</f>
        <v>Standard procedure</v>
      </c>
      <c r="T92" s="1">
        <f>INDEX(treatments!$A$1:$F$201,MATCH(appointments!$A92,treatments!$B$1:$B$201,0),MATCH(appointments!T$1,treatments!$A$1:$F$1,0))</f>
        <v>4523.8599999999997</v>
      </c>
      <c r="U92" s="3">
        <f>INDEX(treatments!$A$1:$F$201,MATCH(appointments!$A92,treatments!$B$1:$B$201,0),MATCH(appointments!U$1,treatments!$A$1:$F$1,0))</f>
        <v>45088</v>
      </c>
      <c r="V92" s="3">
        <f>INDEX(billing!$A$1:$G$201,MATCH(appointments!$B92,billing!$B$1:$B$201,0),MATCH(appointments!V$1,billing!$A$1:$G$1,0))</f>
        <v>45012</v>
      </c>
      <c r="W92" t="str">
        <f>INDEX(billing!$A$1:$G$201,MATCH(appointments!$B92,billing!$B$1:$B$201,0),MATCH(appointments!W$1,billing!$A$1:$G$1,0))</f>
        <v>Cash</v>
      </c>
      <c r="X92" t="str">
        <f>INDEX(billing!$A$1:$G$201,MATCH(appointments!$B92,billing!$B$1:$B$201,0),MATCH(appointments!X$1,billing!$A$1:$G$1,0))</f>
        <v>Failed</v>
      </c>
    </row>
    <row r="93" spans="1:24" x14ac:dyDescent="0.3">
      <c r="A93" t="s">
        <v>158</v>
      </c>
      <c r="B93" t="s">
        <v>52</v>
      </c>
      <c r="C93" t="s">
        <v>59</v>
      </c>
      <c r="D93" s="3">
        <v>44956</v>
      </c>
      <c r="E93" t="str">
        <f>TEXT(Table1[[#This Row],[appointment_date]],"ddd")</f>
        <v>Mon</v>
      </c>
      <c r="F93" s="2">
        <v>0.59375</v>
      </c>
      <c r="G93" t="s">
        <v>10</v>
      </c>
      <c r="H93" t="s">
        <v>11</v>
      </c>
      <c r="I93">
        <f t="shared" si="3"/>
        <v>0</v>
      </c>
      <c r="J93" t="str">
        <f>_xlfn.XLOOKUP(B93,patients!$A$1:$A$51,patients!$L$1:$L$51,,0)</f>
        <v>John Taylor</v>
      </c>
      <c r="K93" t="str">
        <f>INDEX(patients!$A$1:$L$51,MATCH($B93,patients!$A$1:$A$51,0),MATCH(appointments!K$1,patients!$A$1:$L$1,0))</f>
        <v>M</v>
      </c>
      <c r="L93" s="3">
        <f>INDEX(patients!$A$1:$L$51,MATCH($B93,patients!$A$1:$A$51,0),MATCH(appointments!L$1,patients!$A$1:$L$1,0))</f>
        <v>37953</v>
      </c>
      <c r="M93" s="4">
        <f t="shared" ca="1" si="4"/>
        <v>22</v>
      </c>
      <c r="N93" t="str">
        <f>INDEX(patients!$A$1:$L$51,MATCH($B93,patients!$A$1:$A$51,0),MATCH(appointments!N$1,patients!$A$1:$L$1,0))</f>
        <v>MedCare Plus</v>
      </c>
      <c r="O93" t="str">
        <f>_xlfn.XLOOKUP(C93,doctors!$A$1:$A$11,doctors!$I$1:$I$11,,0)</f>
        <v>David Taylor</v>
      </c>
      <c r="P93" t="str">
        <f>_xlfn.XLOOKUP(C93,doctors!$A$1:$A$11,doctors!$G$1:$G$11,,0)</f>
        <v>Westside Clinic</v>
      </c>
      <c r="Q93" t="str">
        <f>_xlfn.XLOOKUP(A93,treatments!$B$1:$B$201,treatments!$A$1:$A$201,,0)</f>
        <v>T092</v>
      </c>
      <c r="R93" t="str">
        <f>INDEX(treatments!$A$1:$F$201,MATCH(appointments!$A93,treatments!$B$1:$B$201,0),MATCH(appointments!R$1,treatments!$A$1:$F$1,0))</f>
        <v>X-Ray</v>
      </c>
      <c r="S93" t="str">
        <f>INDEX(treatments!$A$1:$F$201,MATCH(appointments!$A93,treatments!$B$1:$B$201,0),MATCH(appointments!S$1,treatments!$A$1:$F$1,0))</f>
        <v>Standard procedure</v>
      </c>
      <c r="T93" s="1">
        <f>INDEX(treatments!$A$1:$F$201,MATCH(appointments!$A93,treatments!$B$1:$B$201,0),MATCH(appointments!T$1,treatments!$A$1:$F$1,0))</f>
        <v>1363.4</v>
      </c>
      <c r="U93" s="3">
        <f>INDEX(treatments!$A$1:$F$201,MATCH(appointments!$A93,treatments!$B$1:$B$201,0),MATCH(appointments!U$1,treatments!$A$1:$F$1,0))</f>
        <v>44956</v>
      </c>
      <c r="V93" s="3">
        <f>INDEX(billing!$A$1:$G$201,MATCH(appointments!$B93,billing!$B$1:$B$201,0),MATCH(appointments!V$1,billing!$A$1:$G$1,0))</f>
        <v>44941</v>
      </c>
      <c r="W93" t="str">
        <f>INDEX(billing!$A$1:$G$201,MATCH(appointments!$B93,billing!$B$1:$B$201,0),MATCH(appointments!W$1,billing!$A$1:$G$1,0))</f>
        <v>Insurance</v>
      </c>
      <c r="X93" t="str">
        <f>INDEX(billing!$A$1:$G$201,MATCH(appointments!$B93,billing!$B$1:$B$201,0),MATCH(appointments!X$1,billing!$A$1:$G$1,0))</f>
        <v>Pending</v>
      </c>
    </row>
    <row r="94" spans="1:24" x14ac:dyDescent="0.3">
      <c r="A94" t="s">
        <v>159</v>
      </c>
      <c r="B94" t="s">
        <v>8</v>
      </c>
      <c r="C94" t="s">
        <v>59</v>
      </c>
      <c r="D94" s="3">
        <v>45025</v>
      </c>
      <c r="E94" t="str">
        <f>TEXT(Table1[[#This Row],[appointment_date]],"ddd")</f>
        <v>Sun</v>
      </c>
      <c r="F94" s="2">
        <v>0.39583333333333331</v>
      </c>
      <c r="G94" t="s">
        <v>38</v>
      </c>
      <c r="H94" t="s">
        <v>41</v>
      </c>
      <c r="I94">
        <f t="shared" si="3"/>
        <v>0</v>
      </c>
      <c r="J94" t="str">
        <f>_xlfn.XLOOKUP(B94,patients!$A$1:$A$51,patients!$L$1:$L$51,,0)</f>
        <v>Alex Smith</v>
      </c>
      <c r="K94" t="str">
        <f>INDEX(patients!$A$1:$L$51,MATCH($B94,patients!$A$1:$A$51,0),MATCH(appointments!K$1,patients!$A$1:$L$1,0))</f>
        <v>F</v>
      </c>
      <c r="L94" s="3">
        <f>INDEX(patients!$A$1:$L$51,MATCH($B94,patients!$A$1:$A$51,0),MATCH(appointments!L$1,patients!$A$1:$L$1,0))</f>
        <v>18289</v>
      </c>
      <c r="M94" s="4">
        <f t="shared" ca="1" si="4"/>
        <v>75</v>
      </c>
      <c r="N94" t="str">
        <f>INDEX(patients!$A$1:$L$51,MATCH($B94,patients!$A$1:$A$51,0),MATCH(appointments!N$1,patients!$A$1:$L$1,0))</f>
        <v>WellnessCorp</v>
      </c>
      <c r="O94" t="str">
        <f>_xlfn.XLOOKUP(C94,doctors!$A$1:$A$11,doctors!$I$1:$I$11,,0)</f>
        <v>David Taylor</v>
      </c>
      <c r="P94" t="str">
        <f>_xlfn.XLOOKUP(C94,doctors!$A$1:$A$11,doctors!$G$1:$G$11,,0)</f>
        <v>Westside Clinic</v>
      </c>
      <c r="Q94" t="str">
        <f>_xlfn.XLOOKUP(A94,treatments!$B$1:$B$201,treatments!$A$1:$A$201,,0)</f>
        <v>T093</v>
      </c>
      <c r="R94" t="str">
        <f>INDEX(treatments!$A$1:$F$201,MATCH(appointments!$A94,treatments!$B$1:$B$201,0),MATCH(appointments!R$1,treatments!$A$1:$F$1,0))</f>
        <v>X-Ray</v>
      </c>
      <c r="S94" t="str">
        <f>INDEX(treatments!$A$1:$F$201,MATCH(appointments!$A94,treatments!$B$1:$B$201,0),MATCH(appointments!S$1,treatments!$A$1:$F$1,0))</f>
        <v>Basic screening</v>
      </c>
      <c r="T94" s="1">
        <f>INDEX(treatments!$A$1:$F$201,MATCH(appointments!$A94,treatments!$B$1:$B$201,0),MATCH(appointments!T$1,treatments!$A$1:$F$1,0))</f>
        <v>1955.17</v>
      </c>
      <c r="U94" s="3">
        <f>INDEX(treatments!$A$1:$F$201,MATCH(appointments!$A94,treatments!$B$1:$B$201,0),MATCH(appointments!U$1,treatments!$A$1:$F$1,0))</f>
        <v>45025</v>
      </c>
      <c r="V94" s="3">
        <f>INDEX(billing!$A$1:$G$201,MATCH(appointments!$B94,billing!$B$1:$B$201,0),MATCH(appointments!V$1,billing!$A$1:$G$1,0))</f>
        <v>45147</v>
      </c>
      <c r="W94" t="str">
        <f>INDEX(billing!$A$1:$G$201,MATCH(appointments!$B94,billing!$B$1:$B$201,0),MATCH(appointments!W$1,billing!$A$1:$G$1,0))</f>
        <v>Insurance</v>
      </c>
      <c r="X94" t="str">
        <f>INDEX(billing!$A$1:$G$201,MATCH(appointments!$B94,billing!$B$1:$B$201,0),MATCH(appointments!X$1,billing!$A$1:$G$1,0))</f>
        <v>Pending</v>
      </c>
    </row>
    <row r="95" spans="1:24" x14ac:dyDescent="0.3">
      <c r="A95" t="s">
        <v>160</v>
      </c>
      <c r="B95" t="s">
        <v>161</v>
      </c>
      <c r="C95" t="s">
        <v>48</v>
      </c>
      <c r="D95" s="3">
        <v>45024</v>
      </c>
      <c r="E95" t="str">
        <f>TEXT(Table1[[#This Row],[appointment_date]],"ddd")</f>
        <v>Sat</v>
      </c>
      <c r="F95" s="2">
        <v>0.36458333333333331</v>
      </c>
      <c r="G95" t="s">
        <v>18</v>
      </c>
      <c r="H95" t="s">
        <v>19</v>
      </c>
      <c r="I95">
        <f t="shared" si="3"/>
        <v>0</v>
      </c>
      <c r="J95" t="str">
        <f>_xlfn.XLOOKUP(B95,patients!$A$1:$A$51,patients!$L$1:$L$51,,0)</f>
        <v>Robert Williams</v>
      </c>
      <c r="K95" t="str">
        <f>INDEX(patients!$A$1:$L$51,MATCH($B95,patients!$A$1:$A$51,0),MATCH(appointments!K$1,patients!$A$1:$L$1,0))</f>
        <v>M</v>
      </c>
      <c r="L95" s="3">
        <f>INDEX(patients!$A$1:$L$51,MATCH($B95,patients!$A$1:$A$51,0),MATCH(appointments!L$1,patients!$A$1:$L$1,0))</f>
        <v>18798</v>
      </c>
      <c r="M95" s="4">
        <f t="shared" ca="1" si="4"/>
        <v>74</v>
      </c>
      <c r="N95" t="str">
        <f>INDEX(patients!$A$1:$L$51,MATCH($B95,patients!$A$1:$A$51,0),MATCH(appointments!N$1,patients!$A$1:$L$1,0))</f>
        <v>WellnessCorp</v>
      </c>
      <c r="O95" t="str">
        <f>_xlfn.XLOOKUP(C95,doctors!$A$1:$A$11,doctors!$I$1:$I$11,,0)</f>
        <v>Jane Davis</v>
      </c>
      <c r="P95" t="str">
        <f>_xlfn.XLOOKUP(C95,doctors!$A$1:$A$11,doctors!$G$1:$G$11,,0)</f>
        <v>Eastside Clinic</v>
      </c>
      <c r="Q95" t="str">
        <f>_xlfn.XLOOKUP(A95,treatments!$B$1:$B$201,treatments!$A$1:$A$201,,0)</f>
        <v>T094</v>
      </c>
      <c r="R95" t="str">
        <f>INDEX(treatments!$A$1:$F$201,MATCH(appointments!$A95,treatments!$B$1:$B$201,0),MATCH(appointments!R$1,treatments!$A$1:$F$1,0))</f>
        <v>X-Ray</v>
      </c>
      <c r="S95" t="str">
        <f>INDEX(treatments!$A$1:$F$201,MATCH(appointments!$A95,treatments!$B$1:$B$201,0),MATCH(appointments!S$1,treatments!$A$1:$F$1,0))</f>
        <v>Standard procedure</v>
      </c>
      <c r="T95" s="1">
        <f>INDEX(treatments!$A$1:$F$201,MATCH(appointments!$A95,treatments!$B$1:$B$201,0),MATCH(appointments!T$1,treatments!$A$1:$F$1,0))</f>
        <v>1519.95</v>
      </c>
      <c r="U95" s="3">
        <f>INDEX(treatments!$A$1:$F$201,MATCH(appointments!$A95,treatments!$B$1:$B$201,0),MATCH(appointments!U$1,treatments!$A$1:$F$1,0))</f>
        <v>45024</v>
      </c>
      <c r="V95" s="3">
        <f>INDEX(billing!$A$1:$G$201,MATCH(appointments!$B95,billing!$B$1:$B$201,0),MATCH(appointments!V$1,billing!$A$1:$G$1,0))</f>
        <v>45024</v>
      </c>
      <c r="W95" t="str">
        <f>INDEX(billing!$A$1:$G$201,MATCH(appointments!$B95,billing!$B$1:$B$201,0),MATCH(appointments!W$1,billing!$A$1:$G$1,0))</f>
        <v>Cash</v>
      </c>
      <c r="X95" t="str">
        <f>INDEX(billing!$A$1:$G$201,MATCH(appointments!$B95,billing!$B$1:$B$201,0),MATCH(appointments!X$1,billing!$A$1:$G$1,0))</f>
        <v>Failed</v>
      </c>
    </row>
    <row r="96" spans="1:24" x14ac:dyDescent="0.3">
      <c r="A96" t="s">
        <v>162</v>
      </c>
      <c r="B96" t="s">
        <v>163</v>
      </c>
      <c r="C96" t="s">
        <v>9</v>
      </c>
      <c r="D96" s="3">
        <v>45055</v>
      </c>
      <c r="E96" t="str">
        <f>TEXT(Table1[[#This Row],[appointment_date]],"ddd")</f>
        <v>Tue</v>
      </c>
      <c r="F96" s="2">
        <v>0.42708333333333331</v>
      </c>
      <c r="G96" t="s">
        <v>10</v>
      </c>
      <c r="H96" t="s">
        <v>19</v>
      </c>
      <c r="I96">
        <f t="shared" si="3"/>
        <v>0</v>
      </c>
      <c r="J96" t="str">
        <f>_xlfn.XLOOKUP(B96,patients!$A$1:$A$51,patients!$L$1:$L$51,,0)</f>
        <v>Alex Johnson</v>
      </c>
      <c r="K96" t="str">
        <f>INDEX(patients!$A$1:$L$51,MATCH($B96,patients!$A$1:$A$51,0),MATCH(appointments!K$1,patients!$A$1:$L$1,0))</f>
        <v>F</v>
      </c>
      <c r="L96" s="3">
        <f>INDEX(patients!$A$1:$L$51,MATCH($B96,patients!$A$1:$A$51,0),MATCH(appointments!L$1,patients!$A$1:$L$1,0))</f>
        <v>32667</v>
      </c>
      <c r="M96" s="4">
        <f t="shared" ca="1" si="4"/>
        <v>36</v>
      </c>
      <c r="N96" t="str">
        <f>INDEX(patients!$A$1:$L$51,MATCH($B96,patients!$A$1:$A$51,0),MATCH(appointments!N$1,patients!$A$1:$L$1,0))</f>
        <v>MedCare Plus</v>
      </c>
      <c r="O96" t="str">
        <f>_xlfn.XLOOKUP(C96,doctors!$A$1:$A$11,doctors!$I$1:$I$11,,0)</f>
        <v>Sarah Smith</v>
      </c>
      <c r="P96" t="str">
        <f>_xlfn.XLOOKUP(C96,doctors!$A$1:$A$11,doctors!$G$1:$G$11,,0)</f>
        <v>Central Hospital</v>
      </c>
      <c r="Q96" t="str">
        <f>_xlfn.XLOOKUP(A96,treatments!$B$1:$B$201,treatments!$A$1:$A$201,,0)</f>
        <v>T095</v>
      </c>
      <c r="R96" t="str">
        <f>INDEX(treatments!$A$1:$F$201,MATCH(appointments!$A96,treatments!$B$1:$B$201,0),MATCH(appointments!R$1,treatments!$A$1:$F$1,0))</f>
        <v>X-Ray</v>
      </c>
      <c r="S96" t="str">
        <f>INDEX(treatments!$A$1:$F$201,MATCH(appointments!$A96,treatments!$B$1:$B$201,0),MATCH(appointments!S$1,treatments!$A$1:$F$1,0))</f>
        <v>Advanced protocol</v>
      </c>
      <c r="T96" s="1">
        <f>INDEX(treatments!$A$1:$F$201,MATCH(appointments!$A96,treatments!$B$1:$B$201,0),MATCH(appointments!T$1,treatments!$A$1:$F$1,0))</f>
        <v>2097.48</v>
      </c>
      <c r="U96" s="3">
        <f>INDEX(treatments!$A$1:$F$201,MATCH(appointments!$A96,treatments!$B$1:$B$201,0),MATCH(appointments!U$1,treatments!$A$1:$F$1,0))</f>
        <v>45055</v>
      </c>
      <c r="V96" s="3">
        <f>INDEX(billing!$A$1:$G$201,MATCH(appointments!$B96,billing!$B$1:$B$201,0),MATCH(appointments!V$1,billing!$A$1:$G$1,0))</f>
        <v>45055</v>
      </c>
      <c r="W96" t="str">
        <f>INDEX(billing!$A$1:$G$201,MATCH(appointments!$B96,billing!$B$1:$B$201,0),MATCH(appointments!W$1,billing!$A$1:$G$1,0))</f>
        <v>Cash</v>
      </c>
      <c r="X96" t="str">
        <f>INDEX(billing!$A$1:$G$201,MATCH(appointments!$B96,billing!$B$1:$B$201,0),MATCH(appointments!X$1,billing!$A$1:$G$1,0))</f>
        <v>Failed</v>
      </c>
    </row>
    <row r="97" spans="1:24" x14ac:dyDescent="0.3">
      <c r="A97" t="s">
        <v>164</v>
      </c>
      <c r="B97" t="s">
        <v>106</v>
      </c>
      <c r="C97" t="s">
        <v>25</v>
      </c>
      <c r="D97" s="3">
        <v>45114</v>
      </c>
      <c r="E97" t="str">
        <f>TEXT(Table1[[#This Row],[appointment_date]],"ddd")</f>
        <v>Fri</v>
      </c>
      <c r="F97" s="2">
        <v>0.625</v>
      </c>
      <c r="G97" t="s">
        <v>18</v>
      </c>
      <c r="H97" t="s">
        <v>41</v>
      </c>
      <c r="I97">
        <f t="shared" si="3"/>
        <v>0</v>
      </c>
      <c r="J97" t="str">
        <f>_xlfn.XLOOKUP(B97,patients!$A$1:$A$51,patients!$L$1:$L$51,,0)</f>
        <v>Michael Johnson</v>
      </c>
      <c r="K97" t="str">
        <f>INDEX(patients!$A$1:$L$51,MATCH($B97,patients!$A$1:$A$51,0),MATCH(appointments!K$1,patients!$A$1:$L$1,0))</f>
        <v>F</v>
      </c>
      <c r="L97" s="3">
        <f>INDEX(patients!$A$1:$L$51,MATCH($B97,patients!$A$1:$A$51,0),MATCH(appointments!L$1,patients!$A$1:$L$1,0))</f>
        <v>29637</v>
      </c>
      <c r="M97" s="4">
        <f t="shared" ca="1" si="4"/>
        <v>44</v>
      </c>
      <c r="N97" t="str">
        <f>INDEX(patients!$A$1:$L$51,MATCH($B97,patients!$A$1:$A$51,0),MATCH(appointments!N$1,patients!$A$1:$L$1,0))</f>
        <v>HealthIndia</v>
      </c>
      <c r="O97" t="str">
        <f>_xlfn.XLOOKUP(C97,doctors!$A$1:$A$11,doctors!$I$1:$I$11,,0)</f>
        <v>Jane Smith</v>
      </c>
      <c r="P97" t="str">
        <f>_xlfn.XLOOKUP(C97,doctors!$A$1:$A$11,doctors!$G$1:$G$11,,0)</f>
        <v>Eastside Clinic</v>
      </c>
      <c r="Q97" t="str">
        <f>_xlfn.XLOOKUP(A97,treatments!$B$1:$B$201,treatments!$A$1:$A$201,,0)</f>
        <v>T096</v>
      </c>
      <c r="R97" t="str">
        <f>INDEX(treatments!$A$1:$F$201,MATCH(appointments!$A97,treatments!$B$1:$B$201,0),MATCH(appointments!R$1,treatments!$A$1:$F$1,0))</f>
        <v>X-Ray</v>
      </c>
      <c r="S97" t="str">
        <f>INDEX(treatments!$A$1:$F$201,MATCH(appointments!$A97,treatments!$B$1:$B$201,0),MATCH(appointments!S$1,treatments!$A$1:$F$1,0))</f>
        <v>Standard procedure</v>
      </c>
      <c r="T97" s="1">
        <f>INDEX(treatments!$A$1:$F$201,MATCH(appointments!$A97,treatments!$B$1:$B$201,0),MATCH(appointments!T$1,treatments!$A$1:$F$1,0))</f>
        <v>812.41</v>
      </c>
      <c r="U97" s="3">
        <f>INDEX(treatments!$A$1:$F$201,MATCH(appointments!$A97,treatments!$B$1:$B$201,0),MATCH(appointments!U$1,treatments!$A$1:$F$1,0))</f>
        <v>45114</v>
      </c>
      <c r="V97" s="3">
        <f>INDEX(billing!$A$1:$G$201,MATCH(appointments!$B97,billing!$B$1:$B$201,0),MATCH(appointments!V$1,billing!$A$1:$G$1,0))</f>
        <v>44961</v>
      </c>
      <c r="W97" t="str">
        <f>INDEX(billing!$A$1:$G$201,MATCH(appointments!$B97,billing!$B$1:$B$201,0),MATCH(appointments!W$1,billing!$A$1:$G$1,0))</f>
        <v>Credit Card</v>
      </c>
      <c r="X97" t="str">
        <f>INDEX(billing!$A$1:$G$201,MATCH(appointments!$B97,billing!$B$1:$B$201,0),MATCH(appointments!X$1,billing!$A$1:$G$1,0))</f>
        <v>Failed</v>
      </c>
    </row>
    <row r="98" spans="1:24" x14ac:dyDescent="0.3">
      <c r="A98" t="s">
        <v>165</v>
      </c>
      <c r="B98" t="s">
        <v>123</v>
      </c>
      <c r="C98" t="s">
        <v>59</v>
      </c>
      <c r="D98" s="3">
        <v>45052</v>
      </c>
      <c r="E98" t="str">
        <f>TEXT(Table1[[#This Row],[appointment_date]],"ddd")</f>
        <v>Sat</v>
      </c>
      <c r="F98" s="2">
        <v>0.61458333333333337</v>
      </c>
      <c r="G98" t="s">
        <v>38</v>
      </c>
      <c r="H98" t="s">
        <v>15</v>
      </c>
      <c r="I98">
        <f t="shared" ref="I98:I129" si="5">IF(H98="No-show",1,0)</f>
        <v>1</v>
      </c>
      <c r="J98" t="str">
        <f>_xlfn.XLOOKUP(B98,patients!$A$1:$A$51,patients!$L$1:$L$51,,0)</f>
        <v>Laura Wilson</v>
      </c>
      <c r="K98" t="str">
        <f>INDEX(patients!$A$1:$L$51,MATCH($B98,patients!$A$1:$A$51,0),MATCH(appointments!K$1,patients!$A$1:$L$1,0))</f>
        <v>M</v>
      </c>
      <c r="L98" s="3">
        <f>INDEX(patients!$A$1:$L$51,MATCH($B98,patients!$A$1:$A$51,0),MATCH(appointments!L$1,patients!$A$1:$L$1,0))</f>
        <v>34330</v>
      </c>
      <c r="M98" s="4">
        <f t="shared" ca="1" si="4"/>
        <v>32</v>
      </c>
      <c r="N98" t="str">
        <f>INDEX(patients!$A$1:$L$51,MATCH($B98,patients!$A$1:$A$51,0),MATCH(appointments!N$1,patients!$A$1:$L$1,0))</f>
        <v>WellnessCorp</v>
      </c>
      <c r="O98" t="str">
        <f>_xlfn.XLOOKUP(C98,doctors!$A$1:$A$11,doctors!$I$1:$I$11,,0)</f>
        <v>David Taylor</v>
      </c>
      <c r="P98" t="str">
        <f>_xlfn.XLOOKUP(C98,doctors!$A$1:$A$11,doctors!$G$1:$G$11,,0)</f>
        <v>Westside Clinic</v>
      </c>
      <c r="Q98" t="str">
        <f>_xlfn.XLOOKUP(A98,treatments!$B$1:$B$201,treatments!$A$1:$A$201,,0)</f>
        <v>T097</v>
      </c>
      <c r="R98" t="str">
        <f>INDEX(treatments!$A$1:$F$201,MATCH(appointments!$A98,treatments!$B$1:$B$201,0),MATCH(appointments!R$1,treatments!$A$1:$F$1,0))</f>
        <v>Chemotherapy</v>
      </c>
      <c r="S98" t="str">
        <f>INDEX(treatments!$A$1:$F$201,MATCH(appointments!$A98,treatments!$B$1:$B$201,0),MATCH(appointments!S$1,treatments!$A$1:$F$1,0))</f>
        <v>Basic screening</v>
      </c>
      <c r="T98" s="1">
        <f>INDEX(treatments!$A$1:$F$201,MATCH(appointments!$A98,treatments!$B$1:$B$201,0),MATCH(appointments!T$1,treatments!$A$1:$F$1,0))</f>
        <v>2835.77</v>
      </c>
      <c r="U98" s="3">
        <f>INDEX(treatments!$A$1:$F$201,MATCH(appointments!$A98,treatments!$B$1:$B$201,0),MATCH(appointments!U$1,treatments!$A$1:$F$1,0))</f>
        <v>45052</v>
      </c>
      <c r="V98" s="3">
        <f>INDEX(billing!$A$1:$G$201,MATCH(appointments!$B98,billing!$B$1:$B$201,0),MATCH(appointments!V$1,billing!$A$1:$G$1,0))</f>
        <v>45106</v>
      </c>
      <c r="W98" t="str">
        <f>INDEX(billing!$A$1:$G$201,MATCH(appointments!$B98,billing!$B$1:$B$201,0),MATCH(appointments!W$1,billing!$A$1:$G$1,0))</f>
        <v>Insurance</v>
      </c>
      <c r="X98" t="str">
        <f>INDEX(billing!$A$1:$G$201,MATCH(appointments!$B98,billing!$B$1:$B$201,0),MATCH(appointments!X$1,billing!$A$1:$G$1,0))</f>
        <v>Failed</v>
      </c>
    </row>
    <row r="99" spans="1:24" x14ac:dyDescent="0.3">
      <c r="A99" t="s">
        <v>166</v>
      </c>
      <c r="B99" t="s">
        <v>28</v>
      </c>
      <c r="C99" t="s">
        <v>74</v>
      </c>
      <c r="D99" s="3">
        <v>45002</v>
      </c>
      <c r="E99" t="str">
        <f>TEXT(Table1[[#This Row],[appointment_date]],"ddd")</f>
        <v>Fri</v>
      </c>
      <c r="F99" s="2">
        <v>0.54166666666666663</v>
      </c>
      <c r="G99" t="s">
        <v>26</v>
      </c>
      <c r="H99" t="s">
        <v>41</v>
      </c>
      <c r="I99">
        <f t="shared" si="5"/>
        <v>0</v>
      </c>
      <c r="J99" t="str">
        <f>_xlfn.XLOOKUP(B99,patients!$A$1:$A$51,patients!$L$1:$L$51,,0)</f>
        <v>Linda Miller</v>
      </c>
      <c r="K99" t="str">
        <f>INDEX(patients!$A$1:$L$51,MATCH($B99,patients!$A$1:$A$51,0),MATCH(appointments!K$1,patients!$A$1:$L$1,0))</f>
        <v>F</v>
      </c>
      <c r="L99" s="3">
        <f>INDEX(patients!$A$1:$L$51,MATCH($B99,patients!$A$1:$A$51,0),MATCH(appointments!L$1,patients!$A$1:$L$1,0))</f>
        <v>24222</v>
      </c>
      <c r="M99" s="4">
        <f t="shared" ca="1" si="4"/>
        <v>59</v>
      </c>
      <c r="N99" t="str">
        <f>INDEX(patients!$A$1:$L$51,MATCH($B99,patients!$A$1:$A$51,0),MATCH(appointments!N$1,patients!$A$1:$L$1,0))</f>
        <v>MedCare Plus</v>
      </c>
      <c r="O99" t="str">
        <f>_xlfn.XLOOKUP(C99,doctors!$A$1:$A$11,doctors!$I$1:$I$11,,0)</f>
        <v>Sarah Taylor</v>
      </c>
      <c r="P99" t="str">
        <f>_xlfn.XLOOKUP(C99,doctors!$A$1:$A$11,doctors!$G$1:$G$11,,0)</f>
        <v>Central Hospital</v>
      </c>
      <c r="Q99" t="str">
        <f>_xlfn.XLOOKUP(A99,treatments!$B$1:$B$201,treatments!$A$1:$A$201,,0)</f>
        <v>T098</v>
      </c>
      <c r="R99" t="str">
        <f>INDEX(treatments!$A$1:$F$201,MATCH(appointments!$A99,treatments!$B$1:$B$201,0),MATCH(appointments!R$1,treatments!$A$1:$F$1,0))</f>
        <v>ECG</v>
      </c>
      <c r="S99" t="str">
        <f>INDEX(treatments!$A$1:$F$201,MATCH(appointments!$A99,treatments!$B$1:$B$201,0),MATCH(appointments!S$1,treatments!$A$1:$F$1,0))</f>
        <v>Advanced protocol</v>
      </c>
      <c r="T99" s="1">
        <f>INDEX(treatments!$A$1:$F$201,MATCH(appointments!$A99,treatments!$B$1:$B$201,0),MATCH(appointments!T$1,treatments!$A$1:$F$1,0))</f>
        <v>804.26</v>
      </c>
      <c r="U99" s="3">
        <f>INDEX(treatments!$A$1:$F$201,MATCH(appointments!$A99,treatments!$B$1:$B$201,0),MATCH(appointments!U$1,treatments!$A$1:$F$1,0))</f>
        <v>45002</v>
      </c>
      <c r="V99" s="3">
        <f>INDEX(billing!$A$1:$G$201,MATCH(appointments!$B99,billing!$B$1:$B$201,0),MATCH(appointments!V$1,billing!$A$1:$G$1,0))</f>
        <v>45096</v>
      </c>
      <c r="W99" t="str">
        <f>INDEX(billing!$A$1:$G$201,MATCH(appointments!$B99,billing!$B$1:$B$201,0),MATCH(appointments!W$1,billing!$A$1:$G$1,0))</f>
        <v>Insurance</v>
      </c>
      <c r="X99" t="str">
        <f>INDEX(billing!$A$1:$G$201,MATCH(appointments!$B99,billing!$B$1:$B$201,0),MATCH(appointments!X$1,billing!$A$1:$G$1,0))</f>
        <v>Pending</v>
      </c>
    </row>
    <row r="100" spans="1:24" x14ac:dyDescent="0.3">
      <c r="A100" t="s">
        <v>167</v>
      </c>
      <c r="B100" t="s">
        <v>168</v>
      </c>
      <c r="C100" t="s">
        <v>32</v>
      </c>
      <c r="D100" s="3">
        <v>45111</v>
      </c>
      <c r="E100" t="str">
        <f>TEXT(Table1[[#This Row],[appointment_date]],"ddd")</f>
        <v>Tue</v>
      </c>
      <c r="F100" s="2">
        <v>0.625</v>
      </c>
      <c r="G100" t="s">
        <v>29</v>
      </c>
      <c r="H100" t="s">
        <v>41</v>
      </c>
      <c r="I100">
        <f t="shared" si="5"/>
        <v>0</v>
      </c>
      <c r="J100" t="str">
        <f>_xlfn.XLOOKUP(B100,patients!$A$1:$A$51,patients!$L$1:$L$51,,0)</f>
        <v>Emily Jones</v>
      </c>
      <c r="K100" t="str">
        <f>INDEX(patients!$A$1:$L$51,MATCH($B100,patients!$A$1:$A$51,0),MATCH(appointments!K$1,patients!$A$1:$L$1,0))</f>
        <v>F</v>
      </c>
      <c r="L100" s="3">
        <f>INDEX(patients!$A$1:$L$51,MATCH($B100,patients!$A$1:$A$51,0),MATCH(appointments!L$1,patients!$A$1:$L$1,0))</f>
        <v>24445</v>
      </c>
      <c r="M100" s="4">
        <f t="shared" ca="1" si="4"/>
        <v>59</v>
      </c>
      <c r="N100" t="str">
        <f>INDEX(patients!$A$1:$L$51,MATCH($B100,patients!$A$1:$A$51,0),MATCH(appointments!N$1,patients!$A$1:$L$1,0))</f>
        <v>MedCare Plus</v>
      </c>
      <c r="O100" t="str">
        <f>_xlfn.XLOOKUP(C100,doctors!$A$1:$A$11,doctors!$I$1:$I$11,,0)</f>
        <v>Robert Davis</v>
      </c>
      <c r="P100" t="str">
        <f>_xlfn.XLOOKUP(C100,doctors!$A$1:$A$11,doctors!$G$1:$G$11,,0)</f>
        <v>Westside Clinic</v>
      </c>
      <c r="Q100" t="str">
        <f>_xlfn.XLOOKUP(A100,treatments!$B$1:$B$201,treatments!$A$1:$A$201,,0)</f>
        <v>T099</v>
      </c>
      <c r="R100" t="str">
        <f>INDEX(treatments!$A$1:$F$201,MATCH(appointments!$A100,treatments!$B$1:$B$201,0),MATCH(appointments!R$1,treatments!$A$1:$F$1,0))</f>
        <v>MRI</v>
      </c>
      <c r="S100" t="str">
        <f>INDEX(treatments!$A$1:$F$201,MATCH(appointments!$A100,treatments!$B$1:$B$201,0),MATCH(appointments!S$1,treatments!$A$1:$F$1,0))</f>
        <v>Basic screening</v>
      </c>
      <c r="T100" s="1">
        <f>INDEX(treatments!$A$1:$F$201,MATCH(appointments!$A100,treatments!$B$1:$B$201,0),MATCH(appointments!T$1,treatments!$A$1:$F$1,0))</f>
        <v>4101.6000000000004</v>
      </c>
      <c r="U100" s="3">
        <f>INDEX(treatments!$A$1:$F$201,MATCH(appointments!$A100,treatments!$B$1:$B$201,0),MATCH(appointments!U$1,treatments!$A$1:$F$1,0))</f>
        <v>45111</v>
      </c>
      <c r="V100" s="3">
        <f>INDEX(billing!$A$1:$G$201,MATCH(appointments!$B100,billing!$B$1:$B$201,0),MATCH(appointments!V$1,billing!$A$1:$G$1,0))</f>
        <v>45111</v>
      </c>
      <c r="W100" t="str">
        <f>INDEX(billing!$A$1:$G$201,MATCH(appointments!$B100,billing!$B$1:$B$201,0),MATCH(appointments!W$1,billing!$A$1:$G$1,0))</f>
        <v>Credit Card</v>
      </c>
      <c r="X100" t="str">
        <f>INDEX(billing!$A$1:$G$201,MATCH(appointments!$B100,billing!$B$1:$B$201,0),MATCH(appointments!X$1,billing!$A$1:$G$1,0))</f>
        <v>Pending</v>
      </c>
    </row>
    <row r="101" spans="1:24" x14ac:dyDescent="0.3">
      <c r="A101" t="s">
        <v>169</v>
      </c>
      <c r="B101" t="s">
        <v>45</v>
      </c>
      <c r="C101" t="s">
        <v>22</v>
      </c>
      <c r="D101" s="3">
        <v>44987</v>
      </c>
      <c r="E101" t="str">
        <f>TEXT(Table1[[#This Row],[appointment_date]],"ddd")</f>
        <v>Thu</v>
      </c>
      <c r="F101" s="2">
        <v>0.33333333333333331</v>
      </c>
      <c r="G101" t="s">
        <v>26</v>
      </c>
      <c r="H101" t="s">
        <v>11</v>
      </c>
      <c r="I101">
        <f t="shared" si="5"/>
        <v>0</v>
      </c>
      <c r="J101" t="str">
        <f>_xlfn.XLOOKUP(B101,patients!$A$1:$A$51,patients!$L$1:$L$51,,0)</f>
        <v>David Smith</v>
      </c>
      <c r="K101" t="str">
        <f>INDEX(patients!$A$1:$L$51,MATCH($B101,patients!$A$1:$A$51,0),MATCH(appointments!K$1,patients!$A$1:$L$1,0))</f>
        <v>M</v>
      </c>
      <c r="L101" s="3">
        <f>INDEX(patients!$A$1:$L$51,MATCH($B101,patients!$A$1:$A$51,0),MATCH(appointments!L$1,patients!$A$1:$L$1,0))</f>
        <v>38487</v>
      </c>
      <c r="M101" s="4">
        <f t="shared" ca="1" si="4"/>
        <v>20</v>
      </c>
      <c r="N101" t="str">
        <f>INDEX(patients!$A$1:$L$51,MATCH($B101,patients!$A$1:$A$51,0),MATCH(appointments!N$1,patients!$A$1:$L$1,0))</f>
        <v>HealthIndia</v>
      </c>
      <c r="O101" t="str">
        <f>_xlfn.XLOOKUP(C101,doctors!$A$1:$A$11,doctors!$I$1:$I$11,,0)</f>
        <v>Alex Davis</v>
      </c>
      <c r="P101" t="str">
        <f>_xlfn.XLOOKUP(C101,doctors!$A$1:$A$11,doctors!$G$1:$G$11,,0)</f>
        <v>Central Hospital</v>
      </c>
      <c r="Q101" t="str">
        <f>_xlfn.XLOOKUP(A101,treatments!$B$1:$B$201,treatments!$A$1:$A$201,,0)</f>
        <v>T100</v>
      </c>
      <c r="R101" t="str">
        <f>INDEX(treatments!$A$1:$F$201,MATCH(appointments!$A101,treatments!$B$1:$B$201,0),MATCH(appointments!R$1,treatments!$A$1:$F$1,0))</f>
        <v>Physiotherapy</v>
      </c>
      <c r="S101" t="str">
        <f>INDEX(treatments!$A$1:$F$201,MATCH(appointments!$A101,treatments!$B$1:$B$201,0),MATCH(appointments!S$1,treatments!$A$1:$F$1,0))</f>
        <v>Advanced protocol</v>
      </c>
      <c r="T101" s="1">
        <f>INDEX(treatments!$A$1:$F$201,MATCH(appointments!$A101,treatments!$B$1:$B$201,0),MATCH(appointments!T$1,treatments!$A$1:$F$1,0))</f>
        <v>1551.7</v>
      </c>
      <c r="U101" s="3">
        <f>INDEX(treatments!$A$1:$F$201,MATCH(appointments!$A101,treatments!$B$1:$B$201,0),MATCH(appointments!U$1,treatments!$A$1:$F$1,0))</f>
        <v>44987</v>
      </c>
      <c r="V101" s="3">
        <f>INDEX(billing!$A$1:$G$201,MATCH(appointments!$B101,billing!$B$1:$B$201,0),MATCH(appointments!V$1,billing!$A$1:$G$1,0))</f>
        <v>45053</v>
      </c>
      <c r="W101" t="str">
        <f>INDEX(billing!$A$1:$G$201,MATCH(appointments!$B101,billing!$B$1:$B$201,0),MATCH(appointments!W$1,billing!$A$1:$G$1,0))</f>
        <v>Insurance</v>
      </c>
      <c r="X101" t="str">
        <f>INDEX(billing!$A$1:$G$201,MATCH(appointments!$B101,billing!$B$1:$B$201,0),MATCH(appointments!X$1,billing!$A$1:$G$1,0))</f>
        <v>Pending</v>
      </c>
    </row>
    <row r="102" spans="1:24" x14ac:dyDescent="0.3">
      <c r="A102" t="s">
        <v>170</v>
      </c>
      <c r="B102" t="s">
        <v>84</v>
      </c>
      <c r="C102" t="s">
        <v>59</v>
      </c>
      <c r="D102" s="3">
        <v>45190</v>
      </c>
      <c r="E102" t="str">
        <f>TEXT(Table1[[#This Row],[appointment_date]],"ddd")</f>
        <v>Thu</v>
      </c>
      <c r="F102" s="2">
        <v>0.55208333333333337</v>
      </c>
      <c r="G102" t="s">
        <v>10</v>
      </c>
      <c r="H102" t="s">
        <v>11</v>
      </c>
      <c r="I102">
        <f t="shared" si="5"/>
        <v>0</v>
      </c>
      <c r="J102" t="str">
        <f>_xlfn.XLOOKUP(B102,patients!$A$1:$A$51,patients!$L$1:$L$51,,0)</f>
        <v>Michael Wilson</v>
      </c>
      <c r="K102" t="str">
        <f>INDEX(patients!$A$1:$L$51,MATCH($B102,patients!$A$1:$A$51,0),MATCH(appointments!K$1,patients!$A$1:$L$1,0))</f>
        <v>M</v>
      </c>
      <c r="L102" s="3">
        <f>INDEX(patients!$A$1:$L$51,MATCH($B102,patients!$A$1:$A$51,0),MATCH(appointments!L$1,patients!$A$1:$L$1,0))</f>
        <v>35790</v>
      </c>
      <c r="M102" s="4">
        <f t="shared" ca="1" si="4"/>
        <v>28</v>
      </c>
      <c r="N102" t="str">
        <f>INDEX(patients!$A$1:$L$51,MATCH($B102,patients!$A$1:$A$51,0),MATCH(appointments!N$1,patients!$A$1:$L$1,0))</f>
        <v>MedCare Plus</v>
      </c>
      <c r="O102" t="str">
        <f>_xlfn.XLOOKUP(C102,doctors!$A$1:$A$11,doctors!$I$1:$I$11,,0)</f>
        <v>David Taylor</v>
      </c>
      <c r="P102" t="str">
        <f>_xlfn.XLOOKUP(C102,doctors!$A$1:$A$11,doctors!$G$1:$G$11,,0)</f>
        <v>Westside Clinic</v>
      </c>
      <c r="Q102" t="str">
        <f>_xlfn.XLOOKUP(A102,treatments!$B$1:$B$201,treatments!$A$1:$A$201,,0)</f>
        <v>T101</v>
      </c>
      <c r="R102" t="str">
        <f>INDEX(treatments!$A$1:$F$201,MATCH(appointments!$A102,treatments!$B$1:$B$201,0),MATCH(appointments!R$1,treatments!$A$1:$F$1,0))</f>
        <v>MRI</v>
      </c>
      <c r="S102" t="str">
        <f>INDEX(treatments!$A$1:$F$201,MATCH(appointments!$A102,treatments!$B$1:$B$201,0),MATCH(appointments!S$1,treatments!$A$1:$F$1,0))</f>
        <v>Standard procedure</v>
      </c>
      <c r="T102" s="1">
        <f>INDEX(treatments!$A$1:$F$201,MATCH(appointments!$A102,treatments!$B$1:$B$201,0),MATCH(appointments!T$1,treatments!$A$1:$F$1,0))</f>
        <v>2930.05</v>
      </c>
      <c r="U102" s="3">
        <f>INDEX(treatments!$A$1:$F$201,MATCH(appointments!$A102,treatments!$B$1:$B$201,0),MATCH(appointments!U$1,treatments!$A$1:$F$1,0))</f>
        <v>45190</v>
      </c>
      <c r="V102" s="3">
        <f>INDEX(billing!$A$1:$G$201,MATCH(appointments!$B102,billing!$B$1:$B$201,0),MATCH(appointments!V$1,billing!$A$1:$G$1,0))</f>
        <v>45034</v>
      </c>
      <c r="W102" t="str">
        <f>INDEX(billing!$A$1:$G$201,MATCH(appointments!$B102,billing!$B$1:$B$201,0),MATCH(appointments!W$1,billing!$A$1:$G$1,0))</f>
        <v>Insurance</v>
      </c>
      <c r="X102" t="str">
        <f>INDEX(billing!$A$1:$G$201,MATCH(appointments!$B102,billing!$B$1:$B$201,0),MATCH(appointments!X$1,billing!$A$1:$G$1,0))</f>
        <v>Failed</v>
      </c>
    </row>
    <row r="103" spans="1:24" x14ac:dyDescent="0.3">
      <c r="A103" t="s">
        <v>171</v>
      </c>
      <c r="B103" t="s">
        <v>21</v>
      </c>
      <c r="C103" t="s">
        <v>74</v>
      </c>
      <c r="D103" s="3">
        <v>45224</v>
      </c>
      <c r="E103" t="str">
        <f>TEXT(Table1[[#This Row],[appointment_date]],"ddd")</f>
        <v>Wed</v>
      </c>
      <c r="F103" s="2">
        <v>0.375</v>
      </c>
      <c r="G103" t="s">
        <v>29</v>
      </c>
      <c r="H103" t="s">
        <v>15</v>
      </c>
      <c r="I103">
        <f t="shared" si="5"/>
        <v>1</v>
      </c>
      <c r="J103" t="str">
        <f>_xlfn.XLOOKUP(B103,patients!$A$1:$A$51,patients!$L$1:$L$51,,0)</f>
        <v>Robert Wilson</v>
      </c>
      <c r="K103" t="str">
        <f>INDEX(patients!$A$1:$L$51,MATCH($B103,patients!$A$1:$A$51,0),MATCH(appointments!K$1,patients!$A$1:$L$1,0))</f>
        <v>M</v>
      </c>
      <c r="L103" s="3">
        <f>INDEX(patients!$A$1:$L$51,MATCH($B103,patients!$A$1:$A$51,0),MATCH(appointments!L$1,patients!$A$1:$L$1,0))</f>
        <v>24333</v>
      </c>
      <c r="M103" s="4">
        <f t="shared" ca="1" si="4"/>
        <v>59</v>
      </c>
      <c r="N103" t="str">
        <f>INDEX(patients!$A$1:$L$51,MATCH($B103,patients!$A$1:$A$51,0),MATCH(appointments!N$1,patients!$A$1:$L$1,0))</f>
        <v>HealthIndia</v>
      </c>
      <c r="O103" t="str">
        <f>_xlfn.XLOOKUP(C103,doctors!$A$1:$A$11,doctors!$I$1:$I$11,,0)</f>
        <v>Sarah Taylor</v>
      </c>
      <c r="P103" t="str">
        <f>_xlfn.XLOOKUP(C103,doctors!$A$1:$A$11,doctors!$G$1:$G$11,,0)</f>
        <v>Central Hospital</v>
      </c>
      <c r="Q103" t="str">
        <f>_xlfn.XLOOKUP(A103,treatments!$B$1:$B$201,treatments!$A$1:$A$201,,0)</f>
        <v>T102</v>
      </c>
      <c r="R103" t="str">
        <f>INDEX(treatments!$A$1:$F$201,MATCH(appointments!$A103,treatments!$B$1:$B$201,0),MATCH(appointments!R$1,treatments!$A$1:$F$1,0))</f>
        <v>MRI</v>
      </c>
      <c r="S103" t="str">
        <f>INDEX(treatments!$A$1:$F$201,MATCH(appointments!$A103,treatments!$B$1:$B$201,0),MATCH(appointments!S$1,treatments!$A$1:$F$1,0))</f>
        <v>Basic screening</v>
      </c>
      <c r="T103" s="1">
        <f>INDEX(treatments!$A$1:$F$201,MATCH(appointments!$A103,treatments!$B$1:$B$201,0),MATCH(appointments!T$1,treatments!$A$1:$F$1,0))</f>
        <v>4460.3599999999997</v>
      </c>
      <c r="U103" s="3">
        <f>INDEX(treatments!$A$1:$F$201,MATCH(appointments!$A103,treatments!$B$1:$B$201,0),MATCH(appointments!U$1,treatments!$A$1:$F$1,0))</f>
        <v>45224</v>
      </c>
      <c r="V103" s="3">
        <f>INDEX(billing!$A$1:$G$201,MATCH(appointments!$B103,billing!$B$1:$B$201,0),MATCH(appointments!V$1,billing!$A$1:$G$1,0))</f>
        <v>45170</v>
      </c>
      <c r="W103" t="str">
        <f>INDEX(billing!$A$1:$G$201,MATCH(appointments!$B103,billing!$B$1:$B$201,0),MATCH(appointments!W$1,billing!$A$1:$G$1,0))</f>
        <v>Insurance</v>
      </c>
      <c r="X103" t="str">
        <f>INDEX(billing!$A$1:$G$201,MATCH(appointments!$B103,billing!$B$1:$B$201,0),MATCH(appointments!X$1,billing!$A$1:$G$1,0))</f>
        <v>Failed</v>
      </c>
    </row>
    <row r="104" spans="1:24" x14ac:dyDescent="0.3">
      <c r="A104" t="s">
        <v>172</v>
      </c>
      <c r="B104" t="s">
        <v>81</v>
      </c>
      <c r="C104" t="s">
        <v>74</v>
      </c>
      <c r="D104" s="3">
        <v>44950</v>
      </c>
      <c r="E104" t="str">
        <f>TEXT(Table1[[#This Row],[appointment_date]],"ddd")</f>
        <v>Tue</v>
      </c>
      <c r="F104" s="2">
        <v>0.35416666666666669</v>
      </c>
      <c r="G104" t="s">
        <v>10</v>
      </c>
      <c r="H104" t="s">
        <v>19</v>
      </c>
      <c r="I104">
        <f t="shared" si="5"/>
        <v>0</v>
      </c>
      <c r="J104" t="str">
        <f>_xlfn.XLOOKUP(B104,patients!$A$1:$A$51,patients!$L$1:$L$51,,0)</f>
        <v>Michael Wilson</v>
      </c>
      <c r="K104" t="str">
        <f>INDEX(patients!$A$1:$L$51,MATCH($B104,patients!$A$1:$A$51,0),MATCH(appointments!K$1,patients!$A$1:$L$1,0))</f>
        <v>M</v>
      </c>
      <c r="L104" s="3">
        <f>INDEX(patients!$A$1:$L$51,MATCH($B104,patients!$A$1:$A$51,0),MATCH(appointments!L$1,patients!$A$1:$L$1,0))</f>
        <v>37316</v>
      </c>
      <c r="M104" s="4">
        <f t="shared" ca="1" si="4"/>
        <v>23</v>
      </c>
      <c r="N104" t="str">
        <f>INDEX(patients!$A$1:$L$51,MATCH($B104,patients!$A$1:$A$51,0),MATCH(appointments!N$1,patients!$A$1:$L$1,0))</f>
        <v>WellnessCorp</v>
      </c>
      <c r="O104" t="str">
        <f>_xlfn.XLOOKUP(C104,doctors!$A$1:$A$11,doctors!$I$1:$I$11,,0)</f>
        <v>Sarah Taylor</v>
      </c>
      <c r="P104" t="str">
        <f>_xlfn.XLOOKUP(C104,doctors!$A$1:$A$11,doctors!$G$1:$G$11,,0)</f>
        <v>Central Hospital</v>
      </c>
      <c r="Q104" t="str">
        <f>_xlfn.XLOOKUP(A104,treatments!$B$1:$B$201,treatments!$A$1:$A$201,,0)</f>
        <v>T103</v>
      </c>
      <c r="R104" t="str">
        <f>INDEX(treatments!$A$1:$F$201,MATCH(appointments!$A104,treatments!$B$1:$B$201,0),MATCH(appointments!R$1,treatments!$A$1:$F$1,0))</f>
        <v>ECG</v>
      </c>
      <c r="S104" t="str">
        <f>INDEX(treatments!$A$1:$F$201,MATCH(appointments!$A104,treatments!$B$1:$B$201,0),MATCH(appointments!S$1,treatments!$A$1:$F$1,0))</f>
        <v>Basic screening</v>
      </c>
      <c r="T104" s="1">
        <f>INDEX(treatments!$A$1:$F$201,MATCH(appointments!$A104,treatments!$B$1:$B$201,0),MATCH(appointments!T$1,treatments!$A$1:$F$1,0))</f>
        <v>3428.95</v>
      </c>
      <c r="U104" s="3">
        <f>INDEX(treatments!$A$1:$F$201,MATCH(appointments!$A104,treatments!$B$1:$B$201,0),MATCH(appointments!U$1,treatments!$A$1:$F$1,0))</f>
        <v>44950</v>
      </c>
      <c r="V104" s="3">
        <f>INDEX(billing!$A$1:$G$201,MATCH(appointments!$B104,billing!$B$1:$B$201,0),MATCH(appointments!V$1,billing!$A$1:$G$1,0))</f>
        <v>45192</v>
      </c>
      <c r="W104" t="str">
        <f>INDEX(billing!$A$1:$G$201,MATCH(appointments!$B104,billing!$B$1:$B$201,0),MATCH(appointments!W$1,billing!$A$1:$G$1,0))</f>
        <v>Credit Card</v>
      </c>
      <c r="X104" t="str">
        <f>INDEX(billing!$A$1:$G$201,MATCH(appointments!$B104,billing!$B$1:$B$201,0),MATCH(appointments!X$1,billing!$A$1:$G$1,0))</f>
        <v>Paid</v>
      </c>
    </row>
    <row r="105" spans="1:24" x14ac:dyDescent="0.3">
      <c r="A105" t="s">
        <v>173</v>
      </c>
      <c r="B105" t="s">
        <v>84</v>
      </c>
      <c r="C105" t="s">
        <v>22</v>
      </c>
      <c r="D105" s="3">
        <v>45034</v>
      </c>
      <c r="E105" t="str">
        <f>TEXT(Table1[[#This Row],[appointment_date]],"ddd")</f>
        <v>Tue</v>
      </c>
      <c r="F105" s="2">
        <v>0.36458333333333331</v>
      </c>
      <c r="G105" t="s">
        <v>38</v>
      </c>
      <c r="H105" t="s">
        <v>41</v>
      </c>
      <c r="I105">
        <f t="shared" si="5"/>
        <v>0</v>
      </c>
      <c r="J105" t="str">
        <f>_xlfn.XLOOKUP(B105,patients!$A$1:$A$51,patients!$L$1:$L$51,,0)</f>
        <v>Michael Wilson</v>
      </c>
      <c r="K105" t="str">
        <f>INDEX(patients!$A$1:$L$51,MATCH($B105,patients!$A$1:$A$51,0),MATCH(appointments!K$1,patients!$A$1:$L$1,0))</f>
        <v>M</v>
      </c>
      <c r="L105" s="3">
        <f>INDEX(patients!$A$1:$L$51,MATCH($B105,patients!$A$1:$A$51,0),MATCH(appointments!L$1,patients!$A$1:$L$1,0))</f>
        <v>35790</v>
      </c>
      <c r="M105" s="4">
        <f t="shared" ca="1" si="4"/>
        <v>28</v>
      </c>
      <c r="N105" t="str">
        <f>INDEX(patients!$A$1:$L$51,MATCH($B105,patients!$A$1:$A$51,0),MATCH(appointments!N$1,patients!$A$1:$L$1,0))</f>
        <v>MedCare Plus</v>
      </c>
      <c r="O105" t="str">
        <f>_xlfn.XLOOKUP(C105,doctors!$A$1:$A$11,doctors!$I$1:$I$11,,0)</f>
        <v>Alex Davis</v>
      </c>
      <c r="P105" t="str">
        <f>_xlfn.XLOOKUP(C105,doctors!$A$1:$A$11,doctors!$G$1:$G$11,,0)</f>
        <v>Central Hospital</v>
      </c>
      <c r="Q105" t="str">
        <f>_xlfn.XLOOKUP(A105,treatments!$B$1:$B$201,treatments!$A$1:$A$201,,0)</f>
        <v>T104</v>
      </c>
      <c r="R105" t="str">
        <f>INDEX(treatments!$A$1:$F$201,MATCH(appointments!$A105,treatments!$B$1:$B$201,0),MATCH(appointments!R$1,treatments!$A$1:$F$1,0))</f>
        <v>ECG</v>
      </c>
      <c r="S105" t="str">
        <f>INDEX(treatments!$A$1:$F$201,MATCH(appointments!$A105,treatments!$B$1:$B$201,0),MATCH(appointments!S$1,treatments!$A$1:$F$1,0))</f>
        <v>Advanced protocol</v>
      </c>
      <c r="T105" s="1">
        <f>INDEX(treatments!$A$1:$F$201,MATCH(appointments!$A105,treatments!$B$1:$B$201,0),MATCH(appointments!T$1,treatments!$A$1:$F$1,0))</f>
        <v>2898.31</v>
      </c>
      <c r="U105" s="3">
        <f>INDEX(treatments!$A$1:$F$201,MATCH(appointments!$A105,treatments!$B$1:$B$201,0),MATCH(appointments!U$1,treatments!$A$1:$F$1,0))</f>
        <v>45034</v>
      </c>
      <c r="V105" s="3">
        <f>INDEX(billing!$A$1:$G$201,MATCH(appointments!$B105,billing!$B$1:$B$201,0),MATCH(appointments!V$1,billing!$A$1:$G$1,0))</f>
        <v>45034</v>
      </c>
      <c r="W105" t="str">
        <f>INDEX(billing!$A$1:$G$201,MATCH(appointments!$B105,billing!$B$1:$B$201,0),MATCH(appointments!W$1,billing!$A$1:$G$1,0))</f>
        <v>Insurance</v>
      </c>
      <c r="X105" t="str">
        <f>INDEX(billing!$A$1:$G$201,MATCH(appointments!$B105,billing!$B$1:$B$201,0),MATCH(appointments!X$1,billing!$A$1:$G$1,0))</f>
        <v>Failed</v>
      </c>
    </row>
    <row r="106" spans="1:24" x14ac:dyDescent="0.3">
      <c r="A106" t="s">
        <v>174</v>
      </c>
      <c r="B106" t="s">
        <v>92</v>
      </c>
      <c r="C106" t="s">
        <v>25</v>
      </c>
      <c r="D106" s="3">
        <v>45152</v>
      </c>
      <c r="E106" t="str">
        <f>TEXT(Table1[[#This Row],[appointment_date]],"ddd")</f>
        <v>Mon</v>
      </c>
      <c r="F106" s="2">
        <v>0.66666666666666663</v>
      </c>
      <c r="G106" t="s">
        <v>29</v>
      </c>
      <c r="H106" t="s">
        <v>15</v>
      </c>
      <c r="I106">
        <f t="shared" si="5"/>
        <v>1</v>
      </c>
      <c r="J106" t="str">
        <f>_xlfn.XLOOKUP(B106,patients!$A$1:$A$51,patients!$L$1:$L$51,,0)</f>
        <v>Michael Taylor</v>
      </c>
      <c r="K106" t="str">
        <f>INDEX(patients!$A$1:$L$51,MATCH($B106,patients!$A$1:$A$51,0),MATCH(appointments!K$1,patients!$A$1:$L$1,0))</f>
        <v>M</v>
      </c>
      <c r="L106" s="3">
        <f>INDEX(patients!$A$1:$L$51,MATCH($B106,patients!$A$1:$A$51,0),MATCH(appointments!L$1,patients!$A$1:$L$1,0))</f>
        <v>37177</v>
      </c>
      <c r="M106" s="4">
        <f t="shared" ca="1" si="4"/>
        <v>24</v>
      </c>
      <c r="N106" t="str">
        <f>INDEX(patients!$A$1:$L$51,MATCH($B106,patients!$A$1:$A$51,0),MATCH(appointments!N$1,patients!$A$1:$L$1,0))</f>
        <v>WellnessCorp</v>
      </c>
      <c r="O106" t="str">
        <f>_xlfn.XLOOKUP(C106,doctors!$A$1:$A$11,doctors!$I$1:$I$11,,0)</f>
        <v>Jane Smith</v>
      </c>
      <c r="P106" t="str">
        <f>_xlfn.XLOOKUP(C106,doctors!$A$1:$A$11,doctors!$G$1:$G$11,,0)</f>
        <v>Eastside Clinic</v>
      </c>
      <c r="Q106" t="str">
        <f>_xlfn.XLOOKUP(A106,treatments!$B$1:$B$201,treatments!$A$1:$A$201,,0)</f>
        <v>T105</v>
      </c>
      <c r="R106" t="str">
        <f>INDEX(treatments!$A$1:$F$201,MATCH(appointments!$A106,treatments!$B$1:$B$201,0),MATCH(appointments!R$1,treatments!$A$1:$F$1,0))</f>
        <v>ECG</v>
      </c>
      <c r="S106" t="str">
        <f>INDEX(treatments!$A$1:$F$201,MATCH(appointments!$A106,treatments!$B$1:$B$201,0),MATCH(appointments!S$1,treatments!$A$1:$F$1,0))</f>
        <v>Basic screening</v>
      </c>
      <c r="T106" s="1">
        <f>INDEX(treatments!$A$1:$F$201,MATCH(appointments!$A106,treatments!$B$1:$B$201,0),MATCH(appointments!T$1,treatments!$A$1:$F$1,0))</f>
        <v>1959.5</v>
      </c>
      <c r="U106" s="3">
        <f>INDEX(treatments!$A$1:$F$201,MATCH(appointments!$A106,treatments!$B$1:$B$201,0),MATCH(appointments!U$1,treatments!$A$1:$F$1,0))</f>
        <v>45152</v>
      </c>
      <c r="V106" s="3">
        <f>INDEX(billing!$A$1:$G$201,MATCH(appointments!$B106,billing!$B$1:$B$201,0),MATCH(appointments!V$1,billing!$A$1:$G$1,0))</f>
        <v>45012</v>
      </c>
      <c r="W106" t="str">
        <f>INDEX(billing!$A$1:$G$201,MATCH(appointments!$B106,billing!$B$1:$B$201,0),MATCH(appointments!W$1,billing!$A$1:$G$1,0))</f>
        <v>Cash</v>
      </c>
      <c r="X106" t="str">
        <f>INDEX(billing!$A$1:$G$201,MATCH(appointments!$B106,billing!$B$1:$B$201,0),MATCH(appointments!X$1,billing!$A$1:$G$1,0))</f>
        <v>Failed</v>
      </c>
    </row>
    <row r="107" spans="1:24" x14ac:dyDescent="0.3">
      <c r="A107" t="s">
        <v>175</v>
      </c>
      <c r="B107" t="s">
        <v>56</v>
      </c>
      <c r="C107" t="s">
        <v>74</v>
      </c>
      <c r="D107" s="3">
        <v>45228</v>
      </c>
      <c r="E107" t="str">
        <f>TEXT(Table1[[#This Row],[appointment_date]],"ddd")</f>
        <v>Sun</v>
      </c>
      <c r="F107" s="2">
        <v>0.46875</v>
      </c>
      <c r="G107" t="s">
        <v>10</v>
      </c>
      <c r="H107" t="s">
        <v>11</v>
      </c>
      <c r="I107">
        <f t="shared" si="5"/>
        <v>0</v>
      </c>
      <c r="J107" t="str">
        <f>_xlfn.XLOOKUP(B107,patients!$A$1:$A$51,patients!$L$1:$L$51,,0)</f>
        <v>Robert Williams</v>
      </c>
      <c r="K107" t="str">
        <f>INDEX(patients!$A$1:$L$51,MATCH($B107,patients!$A$1:$A$51,0),MATCH(appointments!K$1,patients!$A$1:$L$1,0))</f>
        <v>M</v>
      </c>
      <c r="L107" s="3">
        <f>INDEX(patients!$A$1:$L$51,MATCH($B107,patients!$A$1:$A$51,0),MATCH(appointments!L$1,patients!$A$1:$L$1,0))</f>
        <v>36196</v>
      </c>
      <c r="M107" s="4">
        <f t="shared" ca="1" si="4"/>
        <v>26</v>
      </c>
      <c r="N107" t="str">
        <f>INDEX(patients!$A$1:$L$51,MATCH($B107,patients!$A$1:$A$51,0),MATCH(appointments!N$1,patients!$A$1:$L$1,0))</f>
        <v>HealthIndia</v>
      </c>
      <c r="O107" t="str">
        <f>_xlfn.XLOOKUP(C107,doctors!$A$1:$A$11,doctors!$I$1:$I$11,,0)</f>
        <v>Sarah Taylor</v>
      </c>
      <c r="P107" t="str">
        <f>_xlfn.XLOOKUP(C107,doctors!$A$1:$A$11,doctors!$G$1:$G$11,,0)</f>
        <v>Central Hospital</v>
      </c>
      <c r="Q107" t="str">
        <f>_xlfn.XLOOKUP(A107,treatments!$B$1:$B$201,treatments!$A$1:$A$201,,0)</f>
        <v>T106</v>
      </c>
      <c r="R107" t="str">
        <f>INDEX(treatments!$A$1:$F$201,MATCH(appointments!$A107,treatments!$B$1:$B$201,0),MATCH(appointments!R$1,treatments!$A$1:$F$1,0))</f>
        <v>X-Ray</v>
      </c>
      <c r="S107" t="str">
        <f>INDEX(treatments!$A$1:$F$201,MATCH(appointments!$A107,treatments!$B$1:$B$201,0),MATCH(appointments!S$1,treatments!$A$1:$F$1,0))</f>
        <v>Advanced protocol</v>
      </c>
      <c r="T107" s="1">
        <f>INDEX(treatments!$A$1:$F$201,MATCH(appointments!$A107,treatments!$B$1:$B$201,0),MATCH(appointments!T$1,treatments!$A$1:$F$1,0))</f>
        <v>1998.51</v>
      </c>
      <c r="U107" s="3">
        <f>INDEX(treatments!$A$1:$F$201,MATCH(appointments!$A107,treatments!$B$1:$B$201,0),MATCH(appointments!U$1,treatments!$A$1:$F$1,0))</f>
        <v>45228</v>
      </c>
      <c r="V107" s="3">
        <f>INDEX(billing!$A$1:$G$201,MATCH(appointments!$B107,billing!$B$1:$B$201,0),MATCH(appointments!V$1,billing!$A$1:$G$1,0))</f>
        <v>45118</v>
      </c>
      <c r="W107" t="str">
        <f>INDEX(billing!$A$1:$G$201,MATCH(appointments!$B107,billing!$B$1:$B$201,0),MATCH(appointments!W$1,billing!$A$1:$G$1,0))</f>
        <v>Credit Card</v>
      </c>
      <c r="X107" t="str">
        <f>INDEX(billing!$A$1:$G$201,MATCH(appointments!$B107,billing!$B$1:$B$201,0),MATCH(appointments!X$1,billing!$A$1:$G$1,0))</f>
        <v>Pending</v>
      </c>
    </row>
    <row r="108" spans="1:24" x14ac:dyDescent="0.3">
      <c r="A108" t="s">
        <v>176</v>
      </c>
      <c r="B108" t="s">
        <v>177</v>
      </c>
      <c r="C108" t="s">
        <v>32</v>
      </c>
      <c r="D108" s="3">
        <v>45033</v>
      </c>
      <c r="E108" t="str">
        <f>TEXT(Table1[[#This Row],[appointment_date]],"ddd")</f>
        <v>Mon</v>
      </c>
      <c r="F108" s="2">
        <v>0.57291666666666663</v>
      </c>
      <c r="G108" t="s">
        <v>38</v>
      </c>
      <c r="H108" t="s">
        <v>41</v>
      </c>
      <c r="I108">
        <f t="shared" si="5"/>
        <v>0</v>
      </c>
      <c r="J108" t="str">
        <f>_xlfn.XLOOKUP(B108,patients!$A$1:$A$51,patients!$L$1:$L$51,,0)</f>
        <v>Laura Davis</v>
      </c>
      <c r="K108" t="str">
        <f>INDEX(patients!$A$1:$L$51,MATCH($B108,patients!$A$1:$A$51,0),MATCH(appointments!K$1,patients!$A$1:$L$1,0))</f>
        <v>M</v>
      </c>
      <c r="L108" s="3">
        <f>INDEX(patients!$A$1:$L$51,MATCH($B108,patients!$A$1:$A$51,0),MATCH(appointments!L$1,patients!$A$1:$L$1,0))</f>
        <v>26278</v>
      </c>
      <c r="M108" s="4">
        <f t="shared" ca="1" si="4"/>
        <v>54</v>
      </c>
      <c r="N108" t="str">
        <f>INDEX(patients!$A$1:$L$51,MATCH($B108,patients!$A$1:$A$51,0),MATCH(appointments!N$1,patients!$A$1:$L$1,0))</f>
        <v>PulseSecure</v>
      </c>
      <c r="O108" t="str">
        <f>_xlfn.XLOOKUP(C108,doctors!$A$1:$A$11,doctors!$I$1:$I$11,,0)</f>
        <v>Robert Davis</v>
      </c>
      <c r="P108" t="str">
        <f>_xlfn.XLOOKUP(C108,doctors!$A$1:$A$11,doctors!$G$1:$G$11,,0)</f>
        <v>Westside Clinic</v>
      </c>
      <c r="Q108" t="str">
        <f>_xlfn.XLOOKUP(A108,treatments!$B$1:$B$201,treatments!$A$1:$A$201,,0)</f>
        <v>T107</v>
      </c>
      <c r="R108" t="str">
        <f>INDEX(treatments!$A$1:$F$201,MATCH(appointments!$A108,treatments!$B$1:$B$201,0),MATCH(appointments!R$1,treatments!$A$1:$F$1,0))</f>
        <v>Chemotherapy</v>
      </c>
      <c r="S108" t="str">
        <f>INDEX(treatments!$A$1:$F$201,MATCH(appointments!$A108,treatments!$B$1:$B$201,0),MATCH(appointments!S$1,treatments!$A$1:$F$1,0))</f>
        <v>Advanced protocol</v>
      </c>
      <c r="T108" s="1">
        <f>INDEX(treatments!$A$1:$F$201,MATCH(appointments!$A108,treatments!$B$1:$B$201,0),MATCH(appointments!T$1,treatments!$A$1:$F$1,0))</f>
        <v>3512.69</v>
      </c>
      <c r="U108" s="3">
        <f>INDEX(treatments!$A$1:$F$201,MATCH(appointments!$A108,treatments!$B$1:$B$201,0),MATCH(appointments!U$1,treatments!$A$1:$F$1,0))</f>
        <v>45033</v>
      </c>
      <c r="V108" s="3">
        <f>INDEX(billing!$A$1:$G$201,MATCH(appointments!$B108,billing!$B$1:$B$201,0),MATCH(appointments!V$1,billing!$A$1:$G$1,0))</f>
        <v>45033</v>
      </c>
      <c r="W108" t="str">
        <f>INDEX(billing!$A$1:$G$201,MATCH(appointments!$B108,billing!$B$1:$B$201,0),MATCH(appointments!W$1,billing!$A$1:$G$1,0))</f>
        <v>Credit Card</v>
      </c>
      <c r="X108" t="str">
        <f>INDEX(billing!$A$1:$G$201,MATCH(appointments!$B108,billing!$B$1:$B$201,0),MATCH(appointments!X$1,billing!$A$1:$G$1,0))</f>
        <v>Pending</v>
      </c>
    </row>
    <row r="109" spans="1:24" x14ac:dyDescent="0.3">
      <c r="A109" t="s">
        <v>178</v>
      </c>
      <c r="B109" t="s">
        <v>109</v>
      </c>
      <c r="C109" t="s">
        <v>74</v>
      </c>
      <c r="D109" s="3">
        <v>45037</v>
      </c>
      <c r="E109" t="str">
        <f>TEXT(Table1[[#This Row],[appointment_date]],"ddd")</f>
        <v>Fri</v>
      </c>
      <c r="F109" s="2">
        <v>0.625</v>
      </c>
      <c r="G109" t="s">
        <v>26</v>
      </c>
      <c r="H109" t="s">
        <v>19</v>
      </c>
      <c r="I109">
        <f t="shared" si="5"/>
        <v>0</v>
      </c>
      <c r="J109" t="str">
        <f>_xlfn.XLOOKUP(B109,patients!$A$1:$A$51,patients!$L$1:$L$51,,0)</f>
        <v>Sarah Brown</v>
      </c>
      <c r="K109" t="str">
        <f>INDEX(patients!$A$1:$L$51,MATCH($B109,patients!$A$1:$A$51,0),MATCH(appointments!K$1,patients!$A$1:$L$1,0))</f>
        <v>F</v>
      </c>
      <c r="L109" s="3">
        <f>INDEX(patients!$A$1:$L$51,MATCH($B109,patients!$A$1:$A$51,0),MATCH(appointments!L$1,patients!$A$1:$L$1,0))</f>
        <v>33546</v>
      </c>
      <c r="M109" s="4">
        <f t="shared" ca="1" si="4"/>
        <v>34</v>
      </c>
      <c r="N109" t="str">
        <f>INDEX(patients!$A$1:$L$51,MATCH($B109,patients!$A$1:$A$51,0),MATCH(appointments!N$1,patients!$A$1:$L$1,0))</f>
        <v>WellnessCorp</v>
      </c>
      <c r="O109" t="str">
        <f>_xlfn.XLOOKUP(C109,doctors!$A$1:$A$11,doctors!$I$1:$I$11,,0)</f>
        <v>Sarah Taylor</v>
      </c>
      <c r="P109" t="str">
        <f>_xlfn.XLOOKUP(C109,doctors!$A$1:$A$11,doctors!$G$1:$G$11,,0)</f>
        <v>Central Hospital</v>
      </c>
      <c r="Q109" t="str">
        <f>_xlfn.XLOOKUP(A109,treatments!$B$1:$B$201,treatments!$A$1:$A$201,,0)</f>
        <v>T108</v>
      </c>
      <c r="R109" t="str">
        <f>INDEX(treatments!$A$1:$F$201,MATCH(appointments!$A109,treatments!$B$1:$B$201,0),MATCH(appointments!R$1,treatments!$A$1:$F$1,0))</f>
        <v>X-Ray</v>
      </c>
      <c r="S109" t="str">
        <f>INDEX(treatments!$A$1:$F$201,MATCH(appointments!$A109,treatments!$B$1:$B$201,0),MATCH(appointments!S$1,treatments!$A$1:$F$1,0))</f>
        <v>Advanced protocol</v>
      </c>
      <c r="T109" s="1">
        <f>INDEX(treatments!$A$1:$F$201,MATCH(appointments!$A109,treatments!$B$1:$B$201,0),MATCH(appointments!T$1,treatments!$A$1:$F$1,0))</f>
        <v>4973.63</v>
      </c>
      <c r="U109" s="3">
        <f>INDEX(treatments!$A$1:$F$201,MATCH(appointments!$A109,treatments!$B$1:$B$201,0),MATCH(appointments!U$1,treatments!$A$1:$F$1,0))</f>
        <v>45037</v>
      </c>
      <c r="V109" s="3">
        <f>INDEX(billing!$A$1:$G$201,MATCH(appointments!$B109,billing!$B$1:$B$201,0),MATCH(appointments!V$1,billing!$A$1:$G$1,0))</f>
        <v>44969</v>
      </c>
      <c r="W109" t="str">
        <f>INDEX(billing!$A$1:$G$201,MATCH(appointments!$B109,billing!$B$1:$B$201,0),MATCH(appointments!W$1,billing!$A$1:$G$1,0))</f>
        <v>Insurance</v>
      </c>
      <c r="X109" t="str">
        <f>INDEX(billing!$A$1:$G$201,MATCH(appointments!$B109,billing!$B$1:$B$201,0),MATCH(appointments!X$1,billing!$A$1:$G$1,0))</f>
        <v>Pending</v>
      </c>
    </row>
    <row r="110" spans="1:24" x14ac:dyDescent="0.3">
      <c r="A110" t="s">
        <v>179</v>
      </c>
      <c r="B110" t="s">
        <v>125</v>
      </c>
      <c r="C110" t="s">
        <v>74</v>
      </c>
      <c r="D110" s="3">
        <v>45136</v>
      </c>
      <c r="E110" t="str">
        <f>TEXT(Table1[[#This Row],[appointment_date]],"ddd")</f>
        <v>Sat</v>
      </c>
      <c r="F110" s="2">
        <v>0.58333333333333337</v>
      </c>
      <c r="G110" t="s">
        <v>38</v>
      </c>
      <c r="H110" t="s">
        <v>11</v>
      </c>
      <c r="I110">
        <f t="shared" si="5"/>
        <v>0</v>
      </c>
      <c r="J110" t="str">
        <f>_xlfn.XLOOKUP(B110,patients!$A$1:$A$51,patients!$L$1:$L$51,,0)</f>
        <v>David Wilson</v>
      </c>
      <c r="K110" t="str">
        <f>INDEX(patients!$A$1:$L$51,MATCH($B110,patients!$A$1:$A$51,0),MATCH(appointments!K$1,patients!$A$1:$L$1,0))</f>
        <v>F</v>
      </c>
      <c r="L110" s="3">
        <f>INDEX(patients!$A$1:$L$51,MATCH($B110,patients!$A$1:$A$51,0),MATCH(appointments!L$1,patients!$A$1:$L$1,0))</f>
        <v>34072</v>
      </c>
      <c r="M110" s="4">
        <f t="shared" ca="1" si="4"/>
        <v>32</v>
      </c>
      <c r="N110" t="str">
        <f>INDEX(patients!$A$1:$L$51,MATCH($B110,patients!$A$1:$A$51,0),MATCH(appointments!N$1,patients!$A$1:$L$1,0))</f>
        <v>MedCare Plus</v>
      </c>
      <c r="O110" t="str">
        <f>_xlfn.XLOOKUP(C110,doctors!$A$1:$A$11,doctors!$I$1:$I$11,,0)</f>
        <v>Sarah Taylor</v>
      </c>
      <c r="P110" t="str">
        <f>_xlfn.XLOOKUP(C110,doctors!$A$1:$A$11,doctors!$G$1:$G$11,,0)</f>
        <v>Central Hospital</v>
      </c>
      <c r="Q110" t="str">
        <f>_xlfn.XLOOKUP(A110,treatments!$B$1:$B$201,treatments!$A$1:$A$201,,0)</f>
        <v>T109</v>
      </c>
      <c r="R110" t="str">
        <f>INDEX(treatments!$A$1:$F$201,MATCH(appointments!$A110,treatments!$B$1:$B$201,0),MATCH(appointments!R$1,treatments!$A$1:$F$1,0))</f>
        <v>Chemotherapy</v>
      </c>
      <c r="S110" t="str">
        <f>INDEX(treatments!$A$1:$F$201,MATCH(appointments!$A110,treatments!$B$1:$B$201,0),MATCH(appointments!S$1,treatments!$A$1:$F$1,0))</f>
        <v>Advanced protocol</v>
      </c>
      <c r="T110" s="1">
        <f>INDEX(treatments!$A$1:$F$201,MATCH(appointments!$A110,treatments!$B$1:$B$201,0),MATCH(appointments!T$1,treatments!$A$1:$F$1,0))</f>
        <v>3478.28</v>
      </c>
      <c r="U110" s="3">
        <f>INDEX(treatments!$A$1:$F$201,MATCH(appointments!$A110,treatments!$B$1:$B$201,0),MATCH(appointments!U$1,treatments!$A$1:$F$1,0))</f>
        <v>45136</v>
      </c>
      <c r="V110" s="3">
        <f>INDEX(billing!$A$1:$G$201,MATCH(appointments!$B110,billing!$B$1:$B$201,0),MATCH(appointments!V$1,billing!$A$1:$G$1,0))</f>
        <v>45077</v>
      </c>
      <c r="W110" t="str">
        <f>INDEX(billing!$A$1:$G$201,MATCH(appointments!$B110,billing!$B$1:$B$201,0),MATCH(appointments!W$1,billing!$A$1:$G$1,0))</f>
        <v>Cash</v>
      </c>
      <c r="X110" t="str">
        <f>INDEX(billing!$A$1:$G$201,MATCH(appointments!$B110,billing!$B$1:$B$201,0),MATCH(appointments!X$1,billing!$A$1:$G$1,0))</f>
        <v>Paid</v>
      </c>
    </row>
    <row r="111" spans="1:24" x14ac:dyDescent="0.3">
      <c r="A111" t="s">
        <v>180</v>
      </c>
      <c r="B111" t="s">
        <v>68</v>
      </c>
      <c r="C111" t="s">
        <v>74</v>
      </c>
      <c r="D111" s="3">
        <v>45126</v>
      </c>
      <c r="E111" t="str">
        <f>TEXT(Table1[[#This Row],[appointment_date]],"ddd")</f>
        <v>Wed</v>
      </c>
      <c r="F111" s="2">
        <v>0.60416666666666663</v>
      </c>
      <c r="G111" t="s">
        <v>18</v>
      </c>
      <c r="H111" t="s">
        <v>11</v>
      </c>
      <c r="I111">
        <f t="shared" si="5"/>
        <v>0</v>
      </c>
      <c r="J111" t="str">
        <f>_xlfn.XLOOKUP(B111,patients!$A$1:$A$51,patients!$L$1:$L$51,,0)</f>
        <v>David Moore</v>
      </c>
      <c r="K111" t="str">
        <f>INDEX(patients!$A$1:$L$51,MATCH($B111,patients!$A$1:$A$51,0),MATCH(appointments!K$1,patients!$A$1:$L$1,0))</f>
        <v>M</v>
      </c>
      <c r="L111" s="3">
        <f>INDEX(patients!$A$1:$L$51,MATCH($B111,patients!$A$1:$A$51,0),MATCH(appointments!L$1,patients!$A$1:$L$1,0))</f>
        <v>26629</v>
      </c>
      <c r="M111" s="4">
        <f t="shared" ca="1" si="4"/>
        <v>53</v>
      </c>
      <c r="N111" t="str">
        <f>INDEX(patients!$A$1:$L$51,MATCH($B111,patients!$A$1:$A$51,0),MATCH(appointments!N$1,patients!$A$1:$L$1,0))</f>
        <v>MedCare Plus</v>
      </c>
      <c r="O111" t="str">
        <f>_xlfn.XLOOKUP(C111,doctors!$A$1:$A$11,doctors!$I$1:$I$11,,0)</f>
        <v>Sarah Taylor</v>
      </c>
      <c r="P111" t="str">
        <f>_xlfn.XLOOKUP(C111,doctors!$A$1:$A$11,doctors!$G$1:$G$11,,0)</f>
        <v>Central Hospital</v>
      </c>
      <c r="Q111" t="str">
        <f>_xlfn.XLOOKUP(A111,treatments!$B$1:$B$201,treatments!$A$1:$A$201,,0)</f>
        <v>T110</v>
      </c>
      <c r="R111" t="str">
        <f>INDEX(treatments!$A$1:$F$201,MATCH(appointments!$A111,treatments!$B$1:$B$201,0),MATCH(appointments!R$1,treatments!$A$1:$F$1,0))</f>
        <v>Chemotherapy</v>
      </c>
      <c r="S111" t="str">
        <f>INDEX(treatments!$A$1:$F$201,MATCH(appointments!$A111,treatments!$B$1:$B$201,0),MATCH(appointments!S$1,treatments!$A$1:$F$1,0))</f>
        <v>Standard procedure</v>
      </c>
      <c r="T111" s="1">
        <f>INDEX(treatments!$A$1:$F$201,MATCH(appointments!$A111,treatments!$B$1:$B$201,0),MATCH(appointments!T$1,treatments!$A$1:$F$1,0))</f>
        <v>3010.03</v>
      </c>
      <c r="U111" s="3">
        <f>INDEX(treatments!$A$1:$F$201,MATCH(appointments!$A111,treatments!$B$1:$B$201,0),MATCH(appointments!U$1,treatments!$A$1:$F$1,0))</f>
        <v>45126</v>
      </c>
      <c r="V111" s="3">
        <f>INDEX(billing!$A$1:$G$201,MATCH(appointments!$B111,billing!$B$1:$B$201,0),MATCH(appointments!V$1,billing!$A$1:$G$1,0))</f>
        <v>45098</v>
      </c>
      <c r="W111" t="str">
        <f>INDEX(billing!$A$1:$G$201,MATCH(appointments!$B111,billing!$B$1:$B$201,0),MATCH(appointments!W$1,billing!$A$1:$G$1,0))</f>
        <v>Cash</v>
      </c>
      <c r="X111" t="str">
        <f>INDEX(billing!$A$1:$G$201,MATCH(appointments!$B111,billing!$B$1:$B$201,0),MATCH(appointments!X$1,billing!$A$1:$G$1,0))</f>
        <v>Pending</v>
      </c>
    </row>
    <row r="112" spans="1:24" x14ac:dyDescent="0.3">
      <c r="A112" t="s">
        <v>181</v>
      </c>
      <c r="B112" t="s">
        <v>125</v>
      </c>
      <c r="C112" t="s">
        <v>35</v>
      </c>
      <c r="D112" s="3">
        <v>45068</v>
      </c>
      <c r="E112" t="str">
        <f>TEXT(Table1[[#This Row],[appointment_date]],"ddd")</f>
        <v>Mon</v>
      </c>
      <c r="F112" s="2">
        <v>0.64583333333333337</v>
      </c>
      <c r="G112" t="s">
        <v>38</v>
      </c>
      <c r="H112" t="s">
        <v>11</v>
      </c>
      <c r="I112">
        <f t="shared" si="5"/>
        <v>0</v>
      </c>
      <c r="J112" t="str">
        <f>_xlfn.XLOOKUP(B112,patients!$A$1:$A$51,patients!$L$1:$L$51,,0)</f>
        <v>David Wilson</v>
      </c>
      <c r="K112" t="str">
        <f>INDEX(patients!$A$1:$L$51,MATCH($B112,patients!$A$1:$A$51,0),MATCH(appointments!K$1,patients!$A$1:$L$1,0))</f>
        <v>F</v>
      </c>
      <c r="L112" s="3">
        <f>INDEX(patients!$A$1:$L$51,MATCH($B112,patients!$A$1:$A$51,0),MATCH(appointments!L$1,patients!$A$1:$L$1,0))</f>
        <v>34072</v>
      </c>
      <c r="M112" s="4">
        <f t="shared" ca="1" si="4"/>
        <v>32</v>
      </c>
      <c r="N112" t="str">
        <f>INDEX(patients!$A$1:$L$51,MATCH($B112,patients!$A$1:$A$51,0),MATCH(appointments!N$1,patients!$A$1:$L$1,0))</f>
        <v>MedCare Plus</v>
      </c>
      <c r="O112" t="str">
        <f>_xlfn.XLOOKUP(C112,doctors!$A$1:$A$11,doctors!$I$1:$I$11,,0)</f>
        <v>Linda Wilson</v>
      </c>
      <c r="P112" t="str">
        <f>_xlfn.XLOOKUP(C112,doctors!$A$1:$A$11,doctors!$G$1:$G$11,,0)</f>
        <v>Eastside Clinic</v>
      </c>
      <c r="Q112" t="str">
        <f>_xlfn.XLOOKUP(A112,treatments!$B$1:$B$201,treatments!$A$1:$A$201,,0)</f>
        <v>T111</v>
      </c>
      <c r="R112" t="str">
        <f>INDEX(treatments!$A$1:$F$201,MATCH(appointments!$A112,treatments!$B$1:$B$201,0),MATCH(appointments!R$1,treatments!$A$1:$F$1,0))</f>
        <v>MRI</v>
      </c>
      <c r="S112" t="str">
        <f>INDEX(treatments!$A$1:$F$201,MATCH(appointments!$A112,treatments!$B$1:$B$201,0),MATCH(appointments!S$1,treatments!$A$1:$F$1,0))</f>
        <v>Advanced protocol</v>
      </c>
      <c r="T112" s="1">
        <f>INDEX(treatments!$A$1:$F$201,MATCH(appointments!$A112,treatments!$B$1:$B$201,0),MATCH(appointments!T$1,treatments!$A$1:$F$1,0))</f>
        <v>3787.93</v>
      </c>
      <c r="U112" s="3">
        <f>INDEX(treatments!$A$1:$F$201,MATCH(appointments!$A112,treatments!$B$1:$B$201,0),MATCH(appointments!U$1,treatments!$A$1:$F$1,0))</f>
        <v>45068</v>
      </c>
      <c r="V112" s="3">
        <f>INDEX(billing!$A$1:$G$201,MATCH(appointments!$B112,billing!$B$1:$B$201,0),MATCH(appointments!V$1,billing!$A$1:$G$1,0))</f>
        <v>45077</v>
      </c>
      <c r="W112" t="str">
        <f>INDEX(billing!$A$1:$G$201,MATCH(appointments!$B112,billing!$B$1:$B$201,0),MATCH(appointments!W$1,billing!$A$1:$G$1,0))</f>
        <v>Cash</v>
      </c>
      <c r="X112" t="str">
        <f>INDEX(billing!$A$1:$G$201,MATCH(appointments!$B112,billing!$B$1:$B$201,0),MATCH(appointments!X$1,billing!$A$1:$G$1,0))</f>
        <v>Paid</v>
      </c>
    </row>
    <row r="113" spans="1:24" x14ac:dyDescent="0.3">
      <c r="A113" t="s">
        <v>182</v>
      </c>
      <c r="B113" t="s">
        <v>17</v>
      </c>
      <c r="C113" t="s">
        <v>35</v>
      </c>
      <c r="D113" s="3">
        <v>44937</v>
      </c>
      <c r="E113" t="str">
        <f>TEXT(Table1[[#This Row],[appointment_date]],"ddd")</f>
        <v>Wed</v>
      </c>
      <c r="F113" s="2">
        <v>0.33333333333333331</v>
      </c>
      <c r="G113" t="s">
        <v>38</v>
      </c>
      <c r="H113" t="s">
        <v>15</v>
      </c>
      <c r="I113">
        <f t="shared" si="5"/>
        <v>1</v>
      </c>
      <c r="J113" t="str">
        <f>_xlfn.XLOOKUP(B113,patients!$A$1:$A$51,patients!$L$1:$L$51,,0)</f>
        <v>Emily Miller</v>
      </c>
      <c r="K113" t="str">
        <f>INDEX(patients!$A$1:$L$51,MATCH($B113,patients!$A$1:$A$51,0),MATCH(appointments!K$1,patients!$A$1:$L$1,0))</f>
        <v>M</v>
      </c>
      <c r="L113" s="3">
        <f>INDEX(patients!$A$1:$L$51,MATCH($B113,patients!$A$1:$A$51,0),MATCH(appointments!L$1,patients!$A$1:$L$1,0))</f>
        <v>30399</v>
      </c>
      <c r="M113" s="4">
        <f t="shared" ca="1" si="4"/>
        <v>42</v>
      </c>
      <c r="N113" t="str">
        <f>INDEX(patients!$A$1:$L$51,MATCH($B113,patients!$A$1:$A$51,0),MATCH(appointments!N$1,patients!$A$1:$L$1,0))</f>
        <v>PulseSecure</v>
      </c>
      <c r="O113" t="str">
        <f>_xlfn.XLOOKUP(C113,doctors!$A$1:$A$11,doctors!$I$1:$I$11,,0)</f>
        <v>Linda Wilson</v>
      </c>
      <c r="P113" t="str">
        <f>_xlfn.XLOOKUP(C113,doctors!$A$1:$A$11,doctors!$G$1:$G$11,,0)</f>
        <v>Eastside Clinic</v>
      </c>
      <c r="Q113" t="str">
        <f>_xlfn.XLOOKUP(A113,treatments!$B$1:$B$201,treatments!$A$1:$A$201,,0)</f>
        <v>T112</v>
      </c>
      <c r="R113" t="str">
        <f>INDEX(treatments!$A$1:$F$201,MATCH(appointments!$A113,treatments!$B$1:$B$201,0),MATCH(appointments!R$1,treatments!$A$1:$F$1,0))</f>
        <v>MRI</v>
      </c>
      <c r="S113" t="str">
        <f>INDEX(treatments!$A$1:$F$201,MATCH(appointments!$A113,treatments!$B$1:$B$201,0),MATCH(appointments!S$1,treatments!$A$1:$F$1,0))</f>
        <v>Basic screening</v>
      </c>
      <c r="T113" s="1">
        <f>INDEX(treatments!$A$1:$F$201,MATCH(appointments!$A113,treatments!$B$1:$B$201,0),MATCH(appointments!T$1,treatments!$A$1:$F$1,0))</f>
        <v>2593.4299999999998</v>
      </c>
      <c r="U113" s="3">
        <f>INDEX(treatments!$A$1:$F$201,MATCH(appointments!$A113,treatments!$B$1:$B$201,0),MATCH(appointments!U$1,treatments!$A$1:$F$1,0))</f>
        <v>44937</v>
      </c>
      <c r="V113" s="3">
        <f>INDEX(billing!$A$1:$G$201,MATCH(appointments!$B113,billing!$B$1:$B$201,0),MATCH(appointments!V$1,billing!$A$1:$G$1,0))</f>
        <v>45105</v>
      </c>
      <c r="W113" t="str">
        <f>INDEX(billing!$A$1:$G$201,MATCH(appointments!$B113,billing!$B$1:$B$201,0),MATCH(appointments!W$1,billing!$A$1:$G$1,0))</f>
        <v>Insurance</v>
      </c>
      <c r="X113" t="str">
        <f>INDEX(billing!$A$1:$G$201,MATCH(appointments!$B113,billing!$B$1:$B$201,0),MATCH(appointments!X$1,billing!$A$1:$G$1,0))</f>
        <v>Paid</v>
      </c>
    </row>
    <row r="114" spans="1:24" x14ac:dyDescent="0.3">
      <c r="A114" t="s">
        <v>183</v>
      </c>
      <c r="B114" t="s">
        <v>84</v>
      </c>
      <c r="C114" t="s">
        <v>25</v>
      </c>
      <c r="D114" s="3">
        <v>45254</v>
      </c>
      <c r="E114" t="str">
        <f>TEXT(Table1[[#This Row],[appointment_date]],"ddd")</f>
        <v>Fri</v>
      </c>
      <c r="F114" s="2">
        <v>0.64583333333333337</v>
      </c>
      <c r="G114" t="s">
        <v>18</v>
      </c>
      <c r="H114" t="s">
        <v>19</v>
      </c>
      <c r="I114">
        <f t="shared" si="5"/>
        <v>0</v>
      </c>
      <c r="J114" t="str">
        <f>_xlfn.XLOOKUP(B114,patients!$A$1:$A$51,patients!$L$1:$L$51,,0)</f>
        <v>Michael Wilson</v>
      </c>
      <c r="K114" t="str">
        <f>INDEX(patients!$A$1:$L$51,MATCH($B114,patients!$A$1:$A$51,0),MATCH(appointments!K$1,patients!$A$1:$L$1,0))</f>
        <v>M</v>
      </c>
      <c r="L114" s="3">
        <f>INDEX(patients!$A$1:$L$51,MATCH($B114,patients!$A$1:$A$51,0),MATCH(appointments!L$1,patients!$A$1:$L$1,0))</f>
        <v>35790</v>
      </c>
      <c r="M114" s="4">
        <f t="shared" ca="1" si="4"/>
        <v>28</v>
      </c>
      <c r="N114" t="str">
        <f>INDEX(patients!$A$1:$L$51,MATCH($B114,patients!$A$1:$A$51,0),MATCH(appointments!N$1,patients!$A$1:$L$1,0))</f>
        <v>MedCare Plus</v>
      </c>
      <c r="O114" t="str">
        <f>_xlfn.XLOOKUP(C114,doctors!$A$1:$A$11,doctors!$I$1:$I$11,,0)</f>
        <v>Jane Smith</v>
      </c>
      <c r="P114" t="str">
        <f>_xlfn.XLOOKUP(C114,doctors!$A$1:$A$11,doctors!$G$1:$G$11,,0)</f>
        <v>Eastside Clinic</v>
      </c>
      <c r="Q114" t="str">
        <f>_xlfn.XLOOKUP(A114,treatments!$B$1:$B$201,treatments!$A$1:$A$201,,0)</f>
        <v>T113</v>
      </c>
      <c r="R114" t="str">
        <f>INDEX(treatments!$A$1:$F$201,MATCH(appointments!$A114,treatments!$B$1:$B$201,0),MATCH(appointments!R$1,treatments!$A$1:$F$1,0))</f>
        <v>Chemotherapy</v>
      </c>
      <c r="S114" t="str">
        <f>INDEX(treatments!$A$1:$F$201,MATCH(appointments!$A114,treatments!$B$1:$B$201,0),MATCH(appointments!S$1,treatments!$A$1:$F$1,0))</f>
        <v>Standard procedure</v>
      </c>
      <c r="T114" s="1">
        <f>INDEX(treatments!$A$1:$F$201,MATCH(appointments!$A114,treatments!$B$1:$B$201,0),MATCH(appointments!T$1,treatments!$A$1:$F$1,0))</f>
        <v>770.64</v>
      </c>
      <c r="U114" s="3">
        <f>INDEX(treatments!$A$1:$F$201,MATCH(appointments!$A114,treatments!$B$1:$B$201,0),MATCH(appointments!U$1,treatments!$A$1:$F$1,0))</f>
        <v>45254</v>
      </c>
      <c r="V114" s="3">
        <f>INDEX(billing!$A$1:$G$201,MATCH(appointments!$B114,billing!$B$1:$B$201,0),MATCH(appointments!V$1,billing!$A$1:$G$1,0))</f>
        <v>45034</v>
      </c>
      <c r="W114" t="str">
        <f>INDEX(billing!$A$1:$G$201,MATCH(appointments!$B114,billing!$B$1:$B$201,0),MATCH(appointments!W$1,billing!$A$1:$G$1,0))</f>
        <v>Insurance</v>
      </c>
      <c r="X114" t="str">
        <f>INDEX(billing!$A$1:$G$201,MATCH(appointments!$B114,billing!$B$1:$B$201,0),MATCH(appointments!X$1,billing!$A$1:$G$1,0))</f>
        <v>Failed</v>
      </c>
    </row>
    <row r="115" spans="1:24" x14ac:dyDescent="0.3">
      <c r="A115" t="s">
        <v>184</v>
      </c>
      <c r="B115" t="s">
        <v>185</v>
      </c>
      <c r="C115" t="s">
        <v>59</v>
      </c>
      <c r="D115" s="3">
        <v>45146</v>
      </c>
      <c r="E115" t="str">
        <f>TEXT(Table1[[#This Row],[appointment_date]],"ddd")</f>
        <v>Tue</v>
      </c>
      <c r="F115" s="2">
        <v>0.375</v>
      </c>
      <c r="G115" t="s">
        <v>10</v>
      </c>
      <c r="H115" t="s">
        <v>41</v>
      </c>
      <c r="I115">
        <f t="shared" si="5"/>
        <v>0</v>
      </c>
      <c r="J115" t="str">
        <f>_xlfn.XLOOKUP(B115,patients!$A$1:$A$51,patients!$L$1:$L$51,,0)</f>
        <v>Laura Wilson</v>
      </c>
      <c r="K115" t="str">
        <f>INDEX(patients!$A$1:$L$51,MATCH($B115,patients!$A$1:$A$51,0),MATCH(appointments!K$1,patients!$A$1:$L$1,0))</f>
        <v>M</v>
      </c>
      <c r="L115" s="3">
        <f>INDEX(patients!$A$1:$L$51,MATCH($B115,patients!$A$1:$A$51,0),MATCH(appointments!L$1,patients!$A$1:$L$1,0))</f>
        <v>29122</v>
      </c>
      <c r="M115" s="4">
        <f t="shared" ca="1" si="4"/>
        <v>46</v>
      </c>
      <c r="N115" t="str">
        <f>INDEX(patients!$A$1:$L$51,MATCH($B115,patients!$A$1:$A$51,0),MATCH(appointments!N$1,patients!$A$1:$L$1,0))</f>
        <v>PulseSecure</v>
      </c>
      <c r="O115" t="str">
        <f>_xlfn.XLOOKUP(C115,doctors!$A$1:$A$11,doctors!$I$1:$I$11,,0)</f>
        <v>David Taylor</v>
      </c>
      <c r="P115" t="str">
        <f>_xlfn.XLOOKUP(C115,doctors!$A$1:$A$11,doctors!$G$1:$G$11,,0)</f>
        <v>Westside Clinic</v>
      </c>
      <c r="Q115" t="str">
        <f>_xlfn.XLOOKUP(A115,treatments!$B$1:$B$201,treatments!$A$1:$A$201,,0)</f>
        <v>T114</v>
      </c>
      <c r="R115" t="str">
        <f>INDEX(treatments!$A$1:$F$201,MATCH(appointments!$A115,treatments!$B$1:$B$201,0),MATCH(appointments!R$1,treatments!$A$1:$F$1,0))</f>
        <v>Chemotherapy</v>
      </c>
      <c r="S115" t="str">
        <f>INDEX(treatments!$A$1:$F$201,MATCH(appointments!$A115,treatments!$B$1:$B$201,0),MATCH(appointments!S$1,treatments!$A$1:$F$1,0))</f>
        <v>Basic screening</v>
      </c>
      <c r="T115" s="1">
        <f>INDEX(treatments!$A$1:$F$201,MATCH(appointments!$A115,treatments!$B$1:$B$201,0),MATCH(appointments!T$1,treatments!$A$1:$F$1,0))</f>
        <v>3030.34</v>
      </c>
      <c r="U115" s="3">
        <f>INDEX(treatments!$A$1:$F$201,MATCH(appointments!$A115,treatments!$B$1:$B$201,0),MATCH(appointments!U$1,treatments!$A$1:$F$1,0))</f>
        <v>45146</v>
      </c>
      <c r="V115" s="3">
        <f>INDEX(billing!$A$1:$G$201,MATCH(appointments!$B115,billing!$B$1:$B$201,0),MATCH(appointments!V$1,billing!$A$1:$G$1,0))</f>
        <v>45146</v>
      </c>
      <c r="W115" t="str">
        <f>INDEX(billing!$A$1:$G$201,MATCH(appointments!$B115,billing!$B$1:$B$201,0),MATCH(appointments!W$1,billing!$A$1:$G$1,0))</f>
        <v>Cash</v>
      </c>
      <c r="X115" t="str">
        <f>INDEX(billing!$A$1:$G$201,MATCH(appointments!$B115,billing!$B$1:$B$201,0),MATCH(appointments!X$1,billing!$A$1:$G$1,0))</f>
        <v>Pending</v>
      </c>
    </row>
    <row r="116" spans="1:24" x14ac:dyDescent="0.3">
      <c r="A116" t="s">
        <v>186</v>
      </c>
      <c r="B116" t="s">
        <v>68</v>
      </c>
      <c r="C116" t="s">
        <v>74</v>
      </c>
      <c r="D116" s="3">
        <v>45224</v>
      </c>
      <c r="E116" t="str">
        <f>TEXT(Table1[[#This Row],[appointment_date]],"ddd")</f>
        <v>Wed</v>
      </c>
      <c r="F116" s="2">
        <v>0.4375</v>
      </c>
      <c r="G116" t="s">
        <v>10</v>
      </c>
      <c r="H116" t="s">
        <v>15</v>
      </c>
      <c r="I116">
        <f t="shared" si="5"/>
        <v>1</v>
      </c>
      <c r="J116" t="str">
        <f>_xlfn.XLOOKUP(B116,patients!$A$1:$A$51,patients!$L$1:$L$51,,0)</f>
        <v>David Moore</v>
      </c>
      <c r="K116" t="str">
        <f>INDEX(patients!$A$1:$L$51,MATCH($B116,patients!$A$1:$A$51,0),MATCH(appointments!K$1,patients!$A$1:$L$1,0))</f>
        <v>M</v>
      </c>
      <c r="L116" s="3">
        <f>INDEX(patients!$A$1:$L$51,MATCH($B116,patients!$A$1:$A$51,0),MATCH(appointments!L$1,patients!$A$1:$L$1,0))</f>
        <v>26629</v>
      </c>
      <c r="M116" s="4">
        <f t="shared" ca="1" si="4"/>
        <v>53</v>
      </c>
      <c r="N116" t="str">
        <f>INDEX(patients!$A$1:$L$51,MATCH($B116,patients!$A$1:$A$51,0),MATCH(appointments!N$1,patients!$A$1:$L$1,0))</f>
        <v>MedCare Plus</v>
      </c>
      <c r="O116" t="str">
        <f>_xlfn.XLOOKUP(C116,doctors!$A$1:$A$11,doctors!$I$1:$I$11,,0)</f>
        <v>Sarah Taylor</v>
      </c>
      <c r="P116" t="str">
        <f>_xlfn.XLOOKUP(C116,doctors!$A$1:$A$11,doctors!$G$1:$G$11,,0)</f>
        <v>Central Hospital</v>
      </c>
      <c r="Q116" t="str">
        <f>_xlfn.XLOOKUP(A116,treatments!$B$1:$B$201,treatments!$A$1:$A$201,,0)</f>
        <v>T115</v>
      </c>
      <c r="R116" t="str">
        <f>INDEX(treatments!$A$1:$F$201,MATCH(appointments!$A116,treatments!$B$1:$B$201,0),MATCH(appointments!R$1,treatments!$A$1:$F$1,0))</f>
        <v>X-Ray</v>
      </c>
      <c r="S116" t="str">
        <f>INDEX(treatments!$A$1:$F$201,MATCH(appointments!$A116,treatments!$B$1:$B$201,0),MATCH(appointments!S$1,treatments!$A$1:$F$1,0))</f>
        <v>Standard procedure</v>
      </c>
      <c r="T116" s="1">
        <f>INDEX(treatments!$A$1:$F$201,MATCH(appointments!$A116,treatments!$B$1:$B$201,0),MATCH(appointments!T$1,treatments!$A$1:$F$1,0))</f>
        <v>4809.3100000000004</v>
      </c>
      <c r="U116" s="3">
        <f>INDEX(treatments!$A$1:$F$201,MATCH(appointments!$A116,treatments!$B$1:$B$201,0),MATCH(appointments!U$1,treatments!$A$1:$F$1,0))</f>
        <v>45224</v>
      </c>
      <c r="V116" s="3">
        <f>INDEX(billing!$A$1:$G$201,MATCH(appointments!$B116,billing!$B$1:$B$201,0),MATCH(appointments!V$1,billing!$A$1:$G$1,0))</f>
        <v>45098</v>
      </c>
      <c r="W116" t="str">
        <f>INDEX(billing!$A$1:$G$201,MATCH(appointments!$B116,billing!$B$1:$B$201,0),MATCH(appointments!W$1,billing!$A$1:$G$1,0))</f>
        <v>Cash</v>
      </c>
      <c r="X116" t="str">
        <f>INDEX(billing!$A$1:$G$201,MATCH(appointments!$B116,billing!$B$1:$B$201,0),MATCH(appointments!X$1,billing!$A$1:$G$1,0))</f>
        <v>Pending</v>
      </c>
    </row>
    <row r="117" spans="1:24" x14ac:dyDescent="0.3">
      <c r="A117" t="s">
        <v>187</v>
      </c>
      <c r="B117" t="s">
        <v>37</v>
      </c>
      <c r="C117" t="s">
        <v>9</v>
      </c>
      <c r="D117" s="3">
        <v>45114</v>
      </c>
      <c r="E117" t="str">
        <f>TEXT(Table1[[#This Row],[appointment_date]],"ddd")</f>
        <v>Fri</v>
      </c>
      <c r="F117" s="2">
        <v>0.38541666666666669</v>
      </c>
      <c r="G117" t="s">
        <v>38</v>
      </c>
      <c r="H117" t="s">
        <v>15</v>
      </c>
      <c r="I117">
        <f t="shared" si="5"/>
        <v>1</v>
      </c>
      <c r="J117" t="str">
        <f>_xlfn.XLOOKUP(B117,patients!$A$1:$A$51,patients!$L$1:$L$51,,0)</f>
        <v>Jane Wilson</v>
      </c>
      <c r="K117" t="str">
        <f>INDEX(patients!$A$1:$L$51,MATCH($B117,patients!$A$1:$A$51,0),MATCH(appointments!K$1,patients!$A$1:$L$1,0))</f>
        <v>F</v>
      </c>
      <c r="L117" s="3">
        <f>INDEX(patients!$A$1:$L$51,MATCH($B117,patients!$A$1:$A$51,0),MATCH(appointments!L$1,patients!$A$1:$L$1,0))</f>
        <v>18609</v>
      </c>
      <c r="M117" s="4">
        <f t="shared" ca="1" si="4"/>
        <v>75</v>
      </c>
      <c r="N117" t="str">
        <f>INDEX(patients!$A$1:$L$51,MATCH($B117,patients!$A$1:$A$51,0),MATCH(appointments!N$1,patients!$A$1:$L$1,0))</f>
        <v>PulseSecure</v>
      </c>
      <c r="O117" t="str">
        <f>_xlfn.XLOOKUP(C117,doctors!$A$1:$A$11,doctors!$I$1:$I$11,,0)</f>
        <v>Sarah Smith</v>
      </c>
      <c r="P117" t="str">
        <f>_xlfn.XLOOKUP(C117,doctors!$A$1:$A$11,doctors!$G$1:$G$11,,0)</f>
        <v>Central Hospital</v>
      </c>
      <c r="Q117" t="str">
        <f>_xlfn.XLOOKUP(A117,treatments!$B$1:$B$201,treatments!$A$1:$A$201,,0)</f>
        <v>T116</v>
      </c>
      <c r="R117" t="str">
        <f>INDEX(treatments!$A$1:$F$201,MATCH(appointments!$A117,treatments!$B$1:$B$201,0),MATCH(appointments!R$1,treatments!$A$1:$F$1,0))</f>
        <v>X-Ray</v>
      </c>
      <c r="S117" t="str">
        <f>INDEX(treatments!$A$1:$F$201,MATCH(appointments!$A117,treatments!$B$1:$B$201,0),MATCH(appointments!S$1,treatments!$A$1:$F$1,0))</f>
        <v>Advanced protocol</v>
      </c>
      <c r="T117" s="1">
        <f>INDEX(treatments!$A$1:$F$201,MATCH(appointments!$A117,treatments!$B$1:$B$201,0),MATCH(appointments!T$1,treatments!$A$1:$F$1,0))</f>
        <v>1288.8599999999999</v>
      </c>
      <c r="U117" s="3">
        <f>INDEX(treatments!$A$1:$F$201,MATCH(appointments!$A117,treatments!$B$1:$B$201,0),MATCH(appointments!U$1,treatments!$A$1:$F$1,0))</f>
        <v>45114</v>
      </c>
      <c r="V117" s="3">
        <f>INDEX(billing!$A$1:$G$201,MATCH(appointments!$B117,billing!$B$1:$B$201,0),MATCH(appointments!V$1,billing!$A$1:$G$1,0))</f>
        <v>44990</v>
      </c>
      <c r="W117" t="str">
        <f>INDEX(billing!$A$1:$G$201,MATCH(appointments!$B117,billing!$B$1:$B$201,0),MATCH(appointments!W$1,billing!$A$1:$G$1,0))</f>
        <v>Credit Card</v>
      </c>
      <c r="X117" t="str">
        <f>INDEX(billing!$A$1:$G$201,MATCH(appointments!$B117,billing!$B$1:$B$201,0),MATCH(appointments!X$1,billing!$A$1:$G$1,0))</f>
        <v>Paid</v>
      </c>
    </row>
    <row r="118" spans="1:24" x14ac:dyDescent="0.3">
      <c r="A118" t="s">
        <v>188</v>
      </c>
      <c r="B118" t="s">
        <v>13</v>
      </c>
      <c r="C118" t="s">
        <v>59</v>
      </c>
      <c r="D118" s="3">
        <v>45097</v>
      </c>
      <c r="E118" t="str">
        <f>TEXT(Table1[[#This Row],[appointment_date]],"ddd")</f>
        <v>Tue</v>
      </c>
      <c r="F118" s="2">
        <v>0.57291666666666663</v>
      </c>
      <c r="G118" t="s">
        <v>18</v>
      </c>
      <c r="H118" t="s">
        <v>15</v>
      </c>
      <c r="I118">
        <f t="shared" si="5"/>
        <v>1</v>
      </c>
      <c r="J118" t="str">
        <f>_xlfn.XLOOKUP(B118,patients!$A$1:$A$51,patients!$L$1:$L$51,,0)</f>
        <v>Alex Moore</v>
      </c>
      <c r="K118" t="str">
        <f>INDEX(patients!$A$1:$L$51,MATCH($B118,patients!$A$1:$A$51,0),MATCH(appointments!K$1,patients!$A$1:$L$1,0))</f>
        <v>M</v>
      </c>
      <c r="L118" s="3">
        <f>INDEX(patients!$A$1:$L$51,MATCH($B118,patients!$A$1:$A$51,0),MATCH(appointments!L$1,patients!$A$1:$L$1,0))</f>
        <v>29594</v>
      </c>
      <c r="M118" s="4">
        <f t="shared" ca="1" si="4"/>
        <v>44</v>
      </c>
      <c r="N118" t="str">
        <f>INDEX(patients!$A$1:$L$51,MATCH($B118,patients!$A$1:$A$51,0),MATCH(appointments!N$1,patients!$A$1:$L$1,0))</f>
        <v>MedCare Plus</v>
      </c>
      <c r="O118" t="str">
        <f>_xlfn.XLOOKUP(C118,doctors!$A$1:$A$11,doctors!$I$1:$I$11,,0)</f>
        <v>David Taylor</v>
      </c>
      <c r="P118" t="str">
        <f>_xlfn.XLOOKUP(C118,doctors!$A$1:$A$11,doctors!$G$1:$G$11,,0)</f>
        <v>Westside Clinic</v>
      </c>
      <c r="Q118" t="str">
        <f>_xlfn.XLOOKUP(A118,treatments!$B$1:$B$201,treatments!$A$1:$A$201,,0)</f>
        <v>T117</v>
      </c>
      <c r="R118" t="str">
        <f>INDEX(treatments!$A$1:$F$201,MATCH(appointments!$A118,treatments!$B$1:$B$201,0),MATCH(appointments!R$1,treatments!$A$1:$F$1,0))</f>
        <v>MRI</v>
      </c>
      <c r="S118" t="str">
        <f>INDEX(treatments!$A$1:$F$201,MATCH(appointments!$A118,treatments!$B$1:$B$201,0),MATCH(appointments!S$1,treatments!$A$1:$F$1,0))</f>
        <v>Standard procedure</v>
      </c>
      <c r="T118" s="1">
        <f>INDEX(treatments!$A$1:$F$201,MATCH(appointments!$A118,treatments!$B$1:$B$201,0),MATCH(appointments!T$1,treatments!$A$1:$F$1,0))</f>
        <v>3605.02</v>
      </c>
      <c r="U118" s="3">
        <f>INDEX(treatments!$A$1:$F$201,MATCH(appointments!$A118,treatments!$B$1:$B$201,0),MATCH(appointments!U$1,treatments!$A$1:$F$1,0))</f>
        <v>45097</v>
      </c>
      <c r="V118" s="3">
        <f>INDEX(billing!$A$1:$G$201,MATCH(appointments!$B118,billing!$B$1:$B$201,0),MATCH(appointments!V$1,billing!$A$1:$G$1,0))</f>
        <v>45086</v>
      </c>
      <c r="W118" t="str">
        <f>INDEX(billing!$A$1:$G$201,MATCH(appointments!$B118,billing!$B$1:$B$201,0),MATCH(appointments!W$1,billing!$A$1:$G$1,0))</f>
        <v>Insurance</v>
      </c>
      <c r="X118" t="str">
        <f>INDEX(billing!$A$1:$G$201,MATCH(appointments!$B118,billing!$B$1:$B$201,0),MATCH(appointments!X$1,billing!$A$1:$G$1,0))</f>
        <v>Paid</v>
      </c>
    </row>
    <row r="119" spans="1:24" x14ac:dyDescent="0.3">
      <c r="A119" t="s">
        <v>189</v>
      </c>
      <c r="B119" t="s">
        <v>109</v>
      </c>
      <c r="C119" t="s">
        <v>25</v>
      </c>
      <c r="D119" s="3">
        <v>45147</v>
      </c>
      <c r="E119" t="str">
        <f>TEXT(Table1[[#This Row],[appointment_date]],"ddd")</f>
        <v>Wed</v>
      </c>
      <c r="F119" s="2">
        <v>0.34375</v>
      </c>
      <c r="G119" t="s">
        <v>18</v>
      </c>
      <c r="H119" t="s">
        <v>11</v>
      </c>
      <c r="I119">
        <f t="shared" si="5"/>
        <v>0</v>
      </c>
      <c r="J119" t="str">
        <f>_xlfn.XLOOKUP(B119,patients!$A$1:$A$51,patients!$L$1:$L$51,,0)</f>
        <v>Sarah Brown</v>
      </c>
      <c r="K119" t="str">
        <f>INDEX(patients!$A$1:$L$51,MATCH($B119,patients!$A$1:$A$51,0),MATCH(appointments!K$1,patients!$A$1:$L$1,0))</f>
        <v>F</v>
      </c>
      <c r="L119" s="3">
        <f>INDEX(patients!$A$1:$L$51,MATCH($B119,patients!$A$1:$A$51,0),MATCH(appointments!L$1,patients!$A$1:$L$1,0))</f>
        <v>33546</v>
      </c>
      <c r="M119" s="4">
        <f t="shared" ca="1" si="4"/>
        <v>34</v>
      </c>
      <c r="N119" t="str">
        <f>INDEX(patients!$A$1:$L$51,MATCH($B119,patients!$A$1:$A$51,0),MATCH(appointments!N$1,patients!$A$1:$L$1,0))</f>
        <v>WellnessCorp</v>
      </c>
      <c r="O119" t="str">
        <f>_xlfn.XLOOKUP(C119,doctors!$A$1:$A$11,doctors!$I$1:$I$11,,0)</f>
        <v>Jane Smith</v>
      </c>
      <c r="P119" t="str">
        <f>_xlfn.XLOOKUP(C119,doctors!$A$1:$A$11,doctors!$G$1:$G$11,,0)</f>
        <v>Eastside Clinic</v>
      </c>
      <c r="Q119" t="str">
        <f>_xlfn.XLOOKUP(A119,treatments!$B$1:$B$201,treatments!$A$1:$A$201,,0)</f>
        <v>T118</v>
      </c>
      <c r="R119" t="str">
        <f>INDEX(treatments!$A$1:$F$201,MATCH(appointments!$A119,treatments!$B$1:$B$201,0),MATCH(appointments!R$1,treatments!$A$1:$F$1,0))</f>
        <v>ECG</v>
      </c>
      <c r="S119" t="str">
        <f>INDEX(treatments!$A$1:$F$201,MATCH(appointments!$A119,treatments!$B$1:$B$201,0),MATCH(appointments!S$1,treatments!$A$1:$F$1,0))</f>
        <v>Standard procedure</v>
      </c>
      <c r="T119" s="1">
        <f>INDEX(treatments!$A$1:$F$201,MATCH(appointments!$A119,treatments!$B$1:$B$201,0),MATCH(appointments!T$1,treatments!$A$1:$F$1,0))</f>
        <v>1404.2</v>
      </c>
      <c r="U119" s="3">
        <f>INDEX(treatments!$A$1:$F$201,MATCH(appointments!$A119,treatments!$B$1:$B$201,0),MATCH(appointments!U$1,treatments!$A$1:$F$1,0))</f>
        <v>45147</v>
      </c>
      <c r="V119" s="3">
        <f>INDEX(billing!$A$1:$G$201,MATCH(appointments!$B119,billing!$B$1:$B$201,0),MATCH(appointments!V$1,billing!$A$1:$G$1,0))</f>
        <v>44969</v>
      </c>
      <c r="W119" t="str">
        <f>INDEX(billing!$A$1:$G$201,MATCH(appointments!$B119,billing!$B$1:$B$201,0),MATCH(appointments!W$1,billing!$A$1:$G$1,0))</f>
        <v>Insurance</v>
      </c>
      <c r="X119" t="str">
        <f>INDEX(billing!$A$1:$G$201,MATCH(appointments!$B119,billing!$B$1:$B$201,0),MATCH(appointments!X$1,billing!$A$1:$G$1,0))</f>
        <v>Pending</v>
      </c>
    </row>
    <row r="120" spans="1:24" x14ac:dyDescent="0.3">
      <c r="A120" t="s">
        <v>190</v>
      </c>
      <c r="B120" t="s">
        <v>90</v>
      </c>
      <c r="C120" t="s">
        <v>14</v>
      </c>
      <c r="D120" s="3">
        <v>45278</v>
      </c>
      <c r="E120" t="str">
        <f>TEXT(Table1[[#This Row],[appointment_date]],"ddd")</f>
        <v>Mon</v>
      </c>
      <c r="F120" s="2">
        <v>0.5625</v>
      </c>
      <c r="G120" t="s">
        <v>26</v>
      </c>
      <c r="H120" t="s">
        <v>19</v>
      </c>
      <c r="I120">
        <f t="shared" si="5"/>
        <v>0</v>
      </c>
      <c r="J120" t="str">
        <f>_xlfn.XLOOKUP(B120,patients!$A$1:$A$51,patients!$L$1:$L$51,,0)</f>
        <v>Linda Johnson</v>
      </c>
      <c r="K120" t="str">
        <f>INDEX(patients!$A$1:$L$51,MATCH($B120,patients!$A$1:$A$51,0),MATCH(appointments!K$1,patients!$A$1:$L$1,0))</f>
        <v>M</v>
      </c>
      <c r="L120" s="3">
        <f>INDEX(patients!$A$1:$L$51,MATCH($B120,patients!$A$1:$A$51,0),MATCH(appointments!L$1,patients!$A$1:$L$1,0))</f>
        <v>34387</v>
      </c>
      <c r="M120" s="4">
        <f t="shared" ca="1" si="4"/>
        <v>31</v>
      </c>
      <c r="N120" t="str">
        <f>INDEX(patients!$A$1:$L$51,MATCH($B120,patients!$A$1:$A$51,0),MATCH(appointments!N$1,patients!$A$1:$L$1,0))</f>
        <v>WellnessCorp</v>
      </c>
      <c r="O120" t="str">
        <f>_xlfn.XLOOKUP(C120,doctors!$A$1:$A$11,doctors!$I$1:$I$11,,0)</f>
        <v>David Jones</v>
      </c>
      <c r="P120" t="str">
        <f>_xlfn.XLOOKUP(C120,doctors!$A$1:$A$11,doctors!$G$1:$G$11,,0)</f>
        <v>Central Hospital</v>
      </c>
      <c r="Q120" t="str">
        <f>_xlfn.XLOOKUP(A120,treatments!$B$1:$B$201,treatments!$A$1:$A$201,,0)</f>
        <v>T119</v>
      </c>
      <c r="R120" t="str">
        <f>INDEX(treatments!$A$1:$F$201,MATCH(appointments!$A120,treatments!$B$1:$B$201,0),MATCH(appointments!R$1,treatments!$A$1:$F$1,0))</f>
        <v>Chemotherapy</v>
      </c>
      <c r="S120" t="str">
        <f>INDEX(treatments!$A$1:$F$201,MATCH(appointments!$A120,treatments!$B$1:$B$201,0),MATCH(appointments!S$1,treatments!$A$1:$F$1,0))</f>
        <v>Basic screening</v>
      </c>
      <c r="T120" s="1">
        <f>INDEX(treatments!$A$1:$F$201,MATCH(appointments!$A120,treatments!$B$1:$B$201,0),MATCH(appointments!T$1,treatments!$A$1:$F$1,0))</f>
        <v>2911.22</v>
      </c>
      <c r="U120" s="3">
        <f>INDEX(treatments!$A$1:$F$201,MATCH(appointments!$A120,treatments!$B$1:$B$201,0),MATCH(appointments!U$1,treatments!$A$1:$F$1,0))</f>
        <v>45278</v>
      </c>
      <c r="V120" s="3">
        <f>INDEX(billing!$A$1:$G$201,MATCH(appointments!$B120,billing!$B$1:$B$201,0),MATCH(appointments!V$1,billing!$A$1:$G$1,0))</f>
        <v>45033</v>
      </c>
      <c r="W120" t="str">
        <f>INDEX(billing!$A$1:$G$201,MATCH(appointments!$B120,billing!$B$1:$B$201,0),MATCH(appointments!W$1,billing!$A$1:$G$1,0))</f>
        <v>Insurance</v>
      </c>
      <c r="X120" t="str">
        <f>INDEX(billing!$A$1:$G$201,MATCH(appointments!$B120,billing!$B$1:$B$201,0),MATCH(appointments!X$1,billing!$A$1:$G$1,0))</f>
        <v>Failed</v>
      </c>
    </row>
    <row r="121" spans="1:24" x14ac:dyDescent="0.3">
      <c r="A121" t="s">
        <v>191</v>
      </c>
      <c r="B121" t="s">
        <v>13</v>
      </c>
      <c r="C121" t="s">
        <v>59</v>
      </c>
      <c r="D121" s="3">
        <v>45268</v>
      </c>
      <c r="E121" t="str">
        <f>TEXT(Table1[[#This Row],[appointment_date]],"ddd")</f>
        <v>Fri</v>
      </c>
      <c r="F121" s="2">
        <v>0.45833333333333331</v>
      </c>
      <c r="G121" t="s">
        <v>10</v>
      </c>
      <c r="H121" t="s">
        <v>15</v>
      </c>
      <c r="I121">
        <f t="shared" si="5"/>
        <v>1</v>
      </c>
      <c r="J121" t="str">
        <f>_xlfn.XLOOKUP(B121,patients!$A$1:$A$51,patients!$L$1:$L$51,,0)</f>
        <v>Alex Moore</v>
      </c>
      <c r="K121" t="str">
        <f>INDEX(patients!$A$1:$L$51,MATCH($B121,patients!$A$1:$A$51,0),MATCH(appointments!K$1,patients!$A$1:$L$1,0))</f>
        <v>M</v>
      </c>
      <c r="L121" s="3">
        <f>INDEX(patients!$A$1:$L$51,MATCH($B121,patients!$A$1:$A$51,0),MATCH(appointments!L$1,patients!$A$1:$L$1,0))</f>
        <v>29594</v>
      </c>
      <c r="M121" s="4">
        <f t="shared" ca="1" si="4"/>
        <v>44</v>
      </c>
      <c r="N121" t="str">
        <f>INDEX(patients!$A$1:$L$51,MATCH($B121,patients!$A$1:$A$51,0),MATCH(appointments!N$1,patients!$A$1:$L$1,0))</f>
        <v>MedCare Plus</v>
      </c>
      <c r="O121" t="str">
        <f>_xlfn.XLOOKUP(C121,doctors!$A$1:$A$11,doctors!$I$1:$I$11,,0)</f>
        <v>David Taylor</v>
      </c>
      <c r="P121" t="str">
        <f>_xlfn.XLOOKUP(C121,doctors!$A$1:$A$11,doctors!$G$1:$G$11,,0)</f>
        <v>Westside Clinic</v>
      </c>
      <c r="Q121" t="str">
        <f>_xlfn.XLOOKUP(A121,treatments!$B$1:$B$201,treatments!$A$1:$A$201,,0)</f>
        <v>T120</v>
      </c>
      <c r="R121" t="str">
        <f>INDEX(treatments!$A$1:$F$201,MATCH(appointments!$A121,treatments!$B$1:$B$201,0),MATCH(appointments!R$1,treatments!$A$1:$F$1,0))</f>
        <v>X-Ray</v>
      </c>
      <c r="S121" t="str">
        <f>INDEX(treatments!$A$1:$F$201,MATCH(appointments!$A121,treatments!$B$1:$B$201,0),MATCH(appointments!S$1,treatments!$A$1:$F$1,0))</f>
        <v>Basic screening</v>
      </c>
      <c r="T121" s="1">
        <f>INDEX(treatments!$A$1:$F$201,MATCH(appointments!$A121,treatments!$B$1:$B$201,0),MATCH(appointments!T$1,treatments!$A$1:$F$1,0))</f>
        <v>935.04</v>
      </c>
      <c r="U121" s="3">
        <f>INDEX(treatments!$A$1:$F$201,MATCH(appointments!$A121,treatments!$B$1:$B$201,0),MATCH(appointments!U$1,treatments!$A$1:$F$1,0))</f>
        <v>45268</v>
      </c>
      <c r="V121" s="3">
        <f>INDEX(billing!$A$1:$G$201,MATCH(appointments!$B121,billing!$B$1:$B$201,0),MATCH(appointments!V$1,billing!$A$1:$G$1,0))</f>
        <v>45086</v>
      </c>
      <c r="W121" t="str">
        <f>INDEX(billing!$A$1:$G$201,MATCH(appointments!$B121,billing!$B$1:$B$201,0),MATCH(appointments!W$1,billing!$A$1:$G$1,0))</f>
        <v>Insurance</v>
      </c>
      <c r="X121" t="str">
        <f>INDEX(billing!$A$1:$G$201,MATCH(appointments!$B121,billing!$B$1:$B$201,0),MATCH(appointments!X$1,billing!$A$1:$G$1,0))</f>
        <v>Paid</v>
      </c>
    </row>
    <row r="122" spans="1:24" x14ac:dyDescent="0.3">
      <c r="A122" t="s">
        <v>192</v>
      </c>
      <c r="B122" t="s">
        <v>56</v>
      </c>
      <c r="C122" t="s">
        <v>59</v>
      </c>
      <c r="D122" s="3">
        <v>45023</v>
      </c>
      <c r="E122" t="str">
        <f>TEXT(Table1[[#This Row],[appointment_date]],"ddd")</f>
        <v>Fri</v>
      </c>
      <c r="F122" s="2">
        <v>0.625</v>
      </c>
      <c r="G122" t="s">
        <v>29</v>
      </c>
      <c r="H122" t="s">
        <v>41</v>
      </c>
      <c r="I122">
        <f t="shared" si="5"/>
        <v>0</v>
      </c>
      <c r="J122" t="str">
        <f>_xlfn.XLOOKUP(B122,patients!$A$1:$A$51,patients!$L$1:$L$51,,0)</f>
        <v>Robert Williams</v>
      </c>
      <c r="K122" t="str">
        <f>INDEX(patients!$A$1:$L$51,MATCH($B122,patients!$A$1:$A$51,0),MATCH(appointments!K$1,patients!$A$1:$L$1,0))</f>
        <v>M</v>
      </c>
      <c r="L122" s="3">
        <f>INDEX(patients!$A$1:$L$51,MATCH($B122,patients!$A$1:$A$51,0),MATCH(appointments!L$1,patients!$A$1:$L$1,0))</f>
        <v>36196</v>
      </c>
      <c r="M122" s="4">
        <f t="shared" ca="1" si="4"/>
        <v>26</v>
      </c>
      <c r="N122" t="str">
        <f>INDEX(patients!$A$1:$L$51,MATCH($B122,patients!$A$1:$A$51,0),MATCH(appointments!N$1,patients!$A$1:$L$1,0))</f>
        <v>HealthIndia</v>
      </c>
      <c r="O122" t="str">
        <f>_xlfn.XLOOKUP(C122,doctors!$A$1:$A$11,doctors!$I$1:$I$11,,0)</f>
        <v>David Taylor</v>
      </c>
      <c r="P122" t="str">
        <f>_xlfn.XLOOKUP(C122,doctors!$A$1:$A$11,doctors!$G$1:$G$11,,0)</f>
        <v>Westside Clinic</v>
      </c>
      <c r="Q122" t="str">
        <f>_xlfn.XLOOKUP(A122,treatments!$B$1:$B$201,treatments!$A$1:$A$201,,0)</f>
        <v>T121</v>
      </c>
      <c r="R122" t="str">
        <f>INDEX(treatments!$A$1:$F$201,MATCH(appointments!$A122,treatments!$B$1:$B$201,0),MATCH(appointments!R$1,treatments!$A$1:$F$1,0))</f>
        <v>MRI</v>
      </c>
      <c r="S122" t="str">
        <f>INDEX(treatments!$A$1:$F$201,MATCH(appointments!$A122,treatments!$B$1:$B$201,0),MATCH(appointments!S$1,treatments!$A$1:$F$1,0))</f>
        <v>Advanced protocol</v>
      </c>
      <c r="T122" s="1">
        <f>INDEX(treatments!$A$1:$F$201,MATCH(appointments!$A122,treatments!$B$1:$B$201,0),MATCH(appointments!T$1,treatments!$A$1:$F$1,0))</f>
        <v>2526.67</v>
      </c>
      <c r="U122" s="3">
        <f>INDEX(treatments!$A$1:$F$201,MATCH(appointments!$A122,treatments!$B$1:$B$201,0),MATCH(appointments!U$1,treatments!$A$1:$F$1,0))</f>
        <v>45023</v>
      </c>
      <c r="V122" s="3">
        <f>INDEX(billing!$A$1:$G$201,MATCH(appointments!$B122,billing!$B$1:$B$201,0),MATCH(appointments!V$1,billing!$A$1:$G$1,0))</f>
        <v>45118</v>
      </c>
      <c r="W122" t="str">
        <f>INDEX(billing!$A$1:$G$201,MATCH(appointments!$B122,billing!$B$1:$B$201,0),MATCH(appointments!W$1,billing!$A$1:$G$1,0))</f>
        <v>Credit Card</v>
      </c>
      <c r="X122" t="str">
        <f>INDEX(billing!$A$1:$G$201,MATCH(appointments!$B122,billing!$B$1:$B$201,0),MATCH(appointments!X$1,billing!$A$1:$G$1,0))</f>
        <v>Pending</v>
      </c>
    </row>
    <row r="123" spans="1:24" x14ac:dyDescent="0.3">
      <c r="A123" t="s">
        <v>193</v>
      </c>
      <c r="B123" t="s">
        <v>50</v>
      </c>
      <c r="C123" t="s">
        <v>54</v>
      </c>
      <c r="D123" s="3">
        <v>45118</v>
      </c>
      <c r="E123" t="str">
        <f>TEXT(Table1[[#This Row],[appointment_date]],"ddd")</f>
        <v>Tue</v>
      </c>
      <c r="F123" s="2">
        <v>0.60416666666666663</v>
      </c>
      <c r="G123" t="s">
        <v>10</v>
      </c>
      <c r="H123" t="s">
        <v>19</v>
      </c>
      <c r="I123">
        <f t="shared" si="5"/>
        <v>0</v>
      </c>
      <c r="J123" t="str">
        <f>_xlfn.XLOOKUP(B123,patients!$A$1:$A$51,patients!$L$1:$L$51,,0)</f>
        <v>Laura Davis</v>
      </c>
      <c r="K123" t="str">
        <f>INDEX(patients!$A$1:$L$51,MATCH($B123,patients!$A$1:$A$51,0),MATCH(appointments!K$1,patients!$A$1:$L$1,0))</f>
        <v>F</v>
      </c>
      <c r="L123" s="3">
        <f>INDEX(patients!$A$1:$L$51,MATCH($B123,patients!$A$1:$A$51,0),MATCH(appointments!L$1,patients!$A$1:$L$1,0))</f>
        <v>33580</v>
      </c>
      <c r="M123" s="4">
        <f t="shared" ca="1" si="4"/>
        <v>34</v>
      </c>
      <c r="N123" t="str">
        <f>INDEX(patients!$A$1:$L$51,MATCH($B123,patients!$A$1:$A$51,0),MATCH(appointments!N$1,patients!$A$1:$L$1,0))</f>
        <v>MedCare Plus</v>
      </c>
      <c r="O123" t="str">
        <f>_xlfn.XLOOKUP(C123,doctors!$A$1:$A$11,doctors!$I$1:$I$11,,0)</f>
        <v>Linda Brown</v>
      </c>
      <c r="P123" t="str">
        <f>_xlfn.XLOOKUP(C123,doctors!$A$1:$A$11,doctors!$G$1:$G$11,,0)</f>
        <v>Westside Clinic</v>
      </c>
      <c r="Q123" t="str">
        <f>_xlfn.XLOOKUP(A123,treatments!$B$1:$B$201,treatments!$A$1:$A$201,,0)</f>
        <v>T122</v>
      </c>
      <c r="R123" t="str">
        <f>INDEX(treatments!$A$1:$F$201,MATCH(appointments!$A123,treatments!$B$1:$B$201,0),MATCH(appointments!R$1,treatments!$A$1:$F$1,0))</f>
        <v>X-Ray</v>
      </c>
      <c r="S123" t="str">
        <f>INDEX(treatments!$A$1:$F$201,MATCH(appointments!$A123,treatments!$B$1:$B$201,0),MATCH(appointments!S$1,treatments!$A$1:$F$1,0))</f>
        <v>Standard procedure</v>
      </c>
      <c r="T123" s="1">
        <f>INDEX(treatments!$A$1:$F$201,MATCH(appointments!$A123,treatments!$B$1:$B$201,0),MATCH(appointments!T$1,treatments!$A$1:$F$1,0))</f>
        <v>3902.73</v>
      </c>
      <c r="U123" s="3">
        <f>INDEX(treatments!$A$1:$F$201,MATCH(appointments!$A123,treatments!$B$1:$B$201,0),MATCH(appointments!U$1,treatments!$A$1:$F$1,0))</f>
        <v>45118</v>
      </c>
      <c r="V123" s="3">
        <f>INDEX(billing!$A$1:$G$201,MATCH(appointments!$B123,billing!$B$1:$B$201,0),MATCH(appointments!V$1,billing!$A$1:$G$1,0))</f>
        <v>45071</v>
      </c>
      <c r="W123" t="str">
        <f>INDEX(billing!$A$1:$G$201,MATCH(appointments!$B123,billing!$B$1:$B$201,0),MATCH(appointments!W$1,billing!$A$1:$G$1,0))</f>
        <v>Credit Card</v>
      </c>
      <c r="X123" t="str">
        <f>INDEX(billing!$A$1:$G$201,MATCH(appointments!$B123,billing!$B$1:$B$201,0),MATCH(appointments!X$1,billing!$A$1:$G$1,0))</f>
        <v>Paid</v>
      </c>
    </row>
    <row r="124" spans="1:24" x14ac:dyDescent="0.3">
      <c r="A124" t="s">
        <v>194</v>
      </c>
      <c r="B124" t="s">
        <v>68</v>
      </c>
      <c r="C124" t="s">
        <v>48</v>
      </c>
      <c r="D124" s="3">
        <v>44985</v>
      </c>
      <c r="E124" t="str">
        <f>TEXT(Table1[[#This Row],[appointment_date]],"ddd")</f>
        <v>Tue</v>
      </c>
      <c r="F124" s="2">
        <v>0.44791666666666669</v>
      </c>
      <c r="G124" t="s">
        <v>10</v>
      </c>
      <c r="H124" t="s">
        <v>41</v>
      </c>
      <c r="I124">
        <f t="shared" si="5"/>
        <v>0</v>
      </c>
      <c r="J124" t="str">
        <f>_xlfn.XLOOKUP(B124,patients!$A$1:$A$51,patients!$L$1:$L$51,,0)</f>
        <v>David Moore</v>
      </c>
      <c r="K124" t="str">
        <f>INDEX(patients!$A$1:$L$51,MATCH($B124,patients!$A$1:$A$51,0),MATCH(appointments!K$1,patients!$A$1:$L$1,0))</f>
        <v>M</v>
      </c>
      <c r="L124" s="3">
        <f>INDEX(patients!$A$1:$L$51,MATCH($B124,patients!$A$1:$A$51,0),MATCH(appointments!L$1,patients!$A$1:$L$1,0))</f>
        <v>26629</v>
      </c>
      <c r="M124" s="4">
        <f t="shared" ca="1" si="4"/>
        <v>53</v>
      </c>
      <c r="N124" t="str">
        <f>INDEX(patients!$A$1:$L$51,MATCH($B124,patients!$A$1:$A$51,0),MATCH(appointments!N$1,patients!$A$1:$L$1,0))</f>
        <v>MedCare Plus</v>
      </c>
      <c r="O124" t="str">
        <f>_xlfn.XLOOKUP(C124,doctors!$A$1:$A$11,doctors!$I$1:$I$11,,0)</f>
        <v>Jane Davis</v>
      </c>
      <c r="P124" t="str">
        <f>_xlfn.XLOOKUP(C124,doctors!$A$1:$A$11,doctors!$G$1:$G$11,,0)</f>
        <v>Eastside Clinic</v>
      </c>
      <c r="Q124" t="str">
        <f>_xlfn.XLOOKUP(A124,treatments!$B$1:$B$201,treatments!$A$1:$A$201,,0)</f>
        <v>T123</v>
      </c>
      <c r="R124" t="str">
        <f>INDEX(treatments!$A$1:$F$201,MATCH(appointments!$A124,treatments!$B$1:$B$201,0),MATCH(appointments!R$1,treatments!$A$1:$F$1,0))</f>
        <v>Chemotherapy</v>
      </c>
      <c r="S124" t="str">
        <f>INDEX(treatments!$A$1:$F$201,MATCH(appointments!$A124,treatments!$B$1:$B$201,0),MATCH(appointments!S$1,treatments!$A$1:$F$1,0))</f>
        <v>Standard procedure</v>
      </c>
      <c r="T124" s="1">
        <f>INDEX(treatments!$A$1:$F$201,MATCH(appointments!$A124,treatments!$B$1:$B$201,0),MATCH(appointments!T$1,treatments!$A$1:$F$1,0))</f>
        <v>2064.0700000000002</v>
      </c>
      <c r="U124" s="3">
        <f>INDEX(treatments!$A$1:$F$201,MATCH(appointments!$A124,treatments!$B$1:$B$201,0),MATCH(appointments!U$1,treatments!$A$1:$F$1,0))</f>
        <v>44985</v>
      </c>
      <c r="V124" s="3">
        <f>INDEX(billing!$A$1:$G$201,MATCH(appointments!$B124,billing!$B$1:$B$201,0),MATCH(appointments!V$1,billing!$A$1:$G$1,0))</f>
        <v>45098</v>
      </c>
      <c r="W124" t="str">
        <f>INDEX(billing!$A$1:$G$201,MATCH(appointments!$B124,billing!$B$1:$B$201,0),MATCH(appointments!W$1,billing!$A$1:$G$1,0))</f>
        <v>Cash</v>
      </c>
      <c r="X124" t="str">
        <f>INDEX(billing!$A$1:$G$201,MATCH(appointments!$B124,billing!$B$1:$B$201,0),MATCH(appointments!X$1,billing!$A$1:$G$1,0))</f>
        <v>Pending</v>
      </c>
    </row>
    <row r="125" spans="1:24" x14ac:dyDescent="0.3">
      <c r="A125" t="s">
        <v>195</v>
      </c>
      <c r="B125" t="s">
        <v>142</v>
      </c>
      <c r="C125" t="s">
        <v>54</v>
      </c>
      <c r="D125" s="3">
        <v>45001</v>
      </c>
      <c r="E125" t="str">
        <f>TEXT(Table1[[#This Row],[appointment_date]],"ddd")</f>
        <v>Thu</v>
      </c>
      <c r="F125" s="2">
        <v>0.71875</v>
      </c>
      <c r="G125" t="s">
        <v>26</v>
      </c>
      <c r="H125" t="s">
        <v>19</v>
      </c>
      <c r="I125">
        <f t="shared" si="5"/>
        <v>0</v>
      </c>
      <c r="J125" t="str">
        <f>_xlfn.XLOOKUP(B125,patients!$A$1:$A$51,patients!$L$1:$L$51,,0)</f>
        <v>Laura Johnson</v>
      </c>
      <c r="K125" t="str">
        <f>INDEX(patients!$A$1:$L$51,MATCH($B125,patients!$A$1:$A$51,0),MATCH(appointments!K$1,patients!$A$1:$L$1,0))</f>
        <v>F</v>
      </c>
      <c r="L125" s="3">
        <f>INDEX(patients!$A$1:$L$51,MATCH($B125,patients!$A$1:$A$51,0),MATCH(appointments!L$1,patients!$A$1:$L$1,0))</f>
        <v>32960</v>
      </c>
      <c r="M125" s="4">
        <f t="shared" ca="1" si="4"/>
        <v>35</v>
      </c>
      <c r="N125" t="str">
        <f>INDEX(patients!$A$1:$L$51,MATCH($B125,patients!$A$1:$A$51,0),MATCH(appointments!N$1,patients!$A$1:$L$1,0))</f>
        <v>WellnessCorp</v>
      </c>
      <c r="O125" t="str">
        <f>_xlfn.XLOOKUP(C125,doctors!$A$1:$A$11,doctors!$I$1:$I$11,,0)</f>
        <v>Linda Brown</v>
      </c>
      <c r="P125" t="str">
        <f>_xlfn.XLOOKUP(C125,doctors!$A$1:$A$11,doctors!$G$1:$G$11,,0)</f>
        <v>Westside Clinic</v>
      </c>
      <c r="Q125" t="str">
        <f>_xlfn.XLOOKUP(A125,treatments!$B$1:$B$201,treatments!$A$1:$A$201,,0)</f>
        <v>T124</v>
      </c>
      <c r="R125" t="str">
        <f>INDEX(treatments!$A$1:$F$201,MATCH(appointments!$A125,treatments!$B$1:$B$201,0),MATCH(appointments!R$1,treatments!$A$1:$F$1,0))</f>
        <v>Chemotherapy</v>
      </c>
      <c r="S125" t="str">
        <f>INDEX(treatments!$A$1:$F$201,MATCH(appointments!$A125,treatments!$B$1:$B$201,0),MATCH(appointments!S$1,treatments!$A$1:$F$1,0))</f>
        <v>Standard procedure</v>
      </c>
      <c r="T125" s="1">
        <f>INDEX(treatments!$A$1:$F$201,MATCH(appointments!$A125,treatments!$B$1:$B$201,0),MATCH(appointments!T$1,treatments!$A$1:$F$1,0))</f>
        <v>3492.1</v>
      </c>
      <c r="U125" s="3">
        <f>INDEX(treatments!$A$1:$F$201,MATCH(appointments!$A125,treatments!$B$1:$B$201,0),MATCH(appointments!U$1,treatments!$A$1:$F$1,0))</f>
        <v>45001</v>
      </c>
      <c r="V125" s="3">
        <f>INDEX(billing!$A$1:$G$201,MATCH(appointments!$B125,billing!$B$1:$B$201,0),MATCH(appointments!V$1,billing!$A$1:$G$1,0))</f>
        <v>45186</v>
      </c>
      <c r="W125" t="str">
        <f>INDEX(billing!$A$1:$G$201,MATCH(appointments!$B125,billing!$B$1:$B$201,0),MATCH(appointments!W$1,billing!$A$1:$G$1,0))</f>
        <v>Credit Card</v>
      </c>
      <c r="X125" t="str">
        <f>INDEX(billing!$A$1:$G$201,MATCH(appointments!$B125,billing!$B$1:$B$201,0),MATCH(appointments!X$1,billing!$A$1:$G$1,0))</f>
        <v>Paid</v>
      </c>
    </row>
    <row r="126" spans="1:24" x14ac:dyDescent="0.3">
      <c r="A126" t="s">
        <v>196</v>
      </c>
      <c r="B126" t="s">
        <v>90</v>
      </c>
      <c r="C126" t="s">
        <v>32</v>
      </c>
      <c r="D126" s="3">
        <v>44975</v>
      </c>
      <c r="E126" t="str">
        <f>TEXT(Table1[[#This Row],[appointment_date]],"ddd")</f>
        <v>Sat</v>
      </c>
      <c r="F126" s="2">
        <v>0.42708333333333331</v>
      </c>
      <c r="G126" t="s">
        <v>29</v>
      </c>
      <c r="H126" t="s">
        <v>41</v>
      </c>
      <c r="I126">
        <f t="shared" si="5"/>
        <v>0</v>
      </c>
      <c r="J126" t="str">
        <f>_xlfn.XLOOKUP(B126,patients!$A$1:$A$51,patients!$L$1:$L$51,,0)</f>
        <v>Linda Johnson</v>
      </c>
      <c r="K126" t="str">
        <f>INDEX(patients!$A$1:$L$51,MATCH($B126,patients!$A$1:$A$51,0),MATCH(appointments!K$1,patients!$A$1:$L$1,0))</f>
        <v>M</v>
      </c>
      <c r="L126" s="3">
        <f>INDEX(patients!$A$1:$L$51,MATCH($B126,patients!$A$1:$A$51,0),MATCH(appointments!L$1,patients!$A$1:$L$1,0))</f>
        <v>34387</v>
      </c>
      <c r="M126" s="4">
        <f t="shared" ca="1" si="4"/>
        <v>31</v>
      </c>
      <c r="N126" t="str">
        <f>INDEX(patients!$A$1:$L$51,MATCH($B126,patients!$A$1:$A$51,0),MATCH(appointments!N$1,patients!$A$1:$L$1,0))</f>
        <v>WellnessCorp</v>
      </c>
      <c r="O126" t="str">
        <f>_xlfn.XLOOKUP(C126,doctors!$A$1:$A$11,doctors!$I$1:$I$11,,0)</f>
        <v>Robert Davis</v>
      </c>
      <c r="P126" t="str">
        <f>_xlfn.XLOOKUP(C126,doctors!$A$1:$A$11,doctors!$G$1:$G$11,,0)</f>
        <v>Westside Clinic</v>
      </c>
      <c r="Q126" t="str">
        <f>_xlfn.XLOOKUP(A126,treatments!$B$1:$B$201,treatments!$A$1:$A$201,,0)</f>
        <v>T125</v>
      </c>
      <c r="R126" t="str">
        <f>INDEX(treatments!$A$1:$F$201,MATCH(appointments!$A126,treatments!$B$1:$B$201,0),MATCH(appointments!R$1,treatments!$A$1:$F$1,0))</f>
        <v>Physiotherapy</v>
      </c>
      <c r="S126" t="str">
        <f>INDEX(treatments!$A$1:$F$201,MATCH(appointments!$A126,treatments!$B$1:$B$201,0),MATCH(appointments!S$1,treatments!$A$1:$F$1,0))</f>
        <v>Advanced protocol</v>
      </c>
      <c r="T126" s="1">
        <f>INDEX(treatments!$A$1:$F$201,MATCH(appointments!$A126,treatments!$B$1:$B$201,0),MATCH(appointments!T$1,treatments!$A$1:$F$1,0))</f>
        <v>4079.52</v>
      </c>
      <c r="U126" s="3">
        <f>INDEX(treatments!$A$1:$F$201,MATCH(appointments!$A126,treatments!$B$1:$B$201,0),MATCH(appointments!U$1,treatments!$A$1:$F$1,0))</f>
        <v>44975</v>
      </c>
      <c r="V126" s="3">
        <f>INDEX(billing!$A$1:$G$201,MATCH(appointments!$B126,billing!$B$1:$B$201,0),MATCH(appointments!V$1,billing!$A$1:$G$1,0))</f>
        <v>45033</v>
      </c>
      <c r="W126" t="str">
        <f>INDEX(billing!$A$1:$G$201,MATCH(appointments!$B126,billing!$B$1:$B$201,0),MATCH(appointments!W$1,billing!$A$1:$G$1,0))</f>
        <v>Insurance</v>
      </c>
      <c r="X126" t="str">
        <f>INDEX(billing!$A$1:$G$201,MATCH(appointments!$B126,billing!$B$1:$B$201,0),MATCH(appointments!X$1,billing!$A$1:$G$1,0))</f>
        <v>Failed</v>
      </c>
    </row>
    <row r="127" spans="1:24" x14ac:dyDescent="0.3">
      <c r="A127" t="s">
        <v>197</v>
      </c>
      <c r="B127" t="s">
        <v>21</v>
      </c>
      <c r="C127" t="s">
        <v>35</v>
      </c>
      <c r="D127" s="3">
        <v>45232</v>
      </c>
      <c r="E127" t="str">
        <f>TEXT(Table1[[#This Row],[appointment_date]],"ddd")</f>
        <v>Thu</v>
      </c>
      <c r="F127" s="2">
        <v>0.40625</v>
      </c>
      <c r="G127" t="s">
        <v>26</v>
      </c>
      <c r="H127" t="s">
        <v>11</v>
      </c>
      <c r="I127">
        <f t="shared" si="5"/>
        <v>0</v>
      </c>
      <c r="J127" t="str">
        <f>_xlfn.XLOOKUP(B127,patients!$A$1:$A$51,patients!$L$1:$L$51,,0)</f>
        <v>Robert Wilson</v>
      </c>
      <c r="K127" t="str">
        <f>INDEX(patients!$A$1:$L$51,MATCH($B127,patients!$A$1:$A$51,0),MATCH(appointments!K$1,patients!$A$1:$L$1,0))</f>
        <v>M</v>
      </c>
      <c r="L127" s="3">
        <f>INDEX(patients!$A$1:$L$51,MATCH($B127,patients!$A$1:$A$51,0),MATCH(appointments!L$1,patients!$A$1:$L$1,0))</f>
        <v>24333</v>
      </c>
      <c r="M127" s="4">
        <f t="shared" ca="1" si="4"/>
        <v>59</v>
      </c>
      <c r="N127" t="str">
        <f>INDEX(patients!$A$1:$L$51,MATCH($B127,patients!$A$1:$A$51,0),MATCH(appointments!N$1,patients!$A$1:$L$1,0))</f>
        <v>HealthIndia</v>
      </c>
      <c r="O127" t="str">
        <f>_xlfn.XLOOKUP(C127,doctors!$A$1:$A$11,doctors!$I$1:$I$11,,0)</f>
        <v>Linda Wilson</v>
      </c>
      <c r="P127" t="str">
        <f>_xlfn.XLOOKUP(C127,doctors!$A$1:$A$11,doctors!$G$1:$G$11,,0)</f>
        <v>Eastside Clinic</v>
      </c>
      <c r="Q127" t="str">
        <f>_xlfn.XLOOKUP(A127,treatments!$B$1:$B$201,treatments!$A$1:$A$201,,0)</f>
        <v>T126</v>
      </c>
      <c r="R127" t="str">
        <f>INDEX(treatments!$A$1:$F$201,MATCH(appointments!$A127,treatments!$B$1:$B$201,0),MATCH(appointments!R$1,treatments!$A$1:$F$1,0))</f>
        <v>ECG</v>
      </c>
      <c r="S127" t="str">
        <f>INDEX(treatments!$A$1:$F$201,MATCH(appointments!$A127,treatments!$B$1:$B$201,0),MATCH(appointments!S$1,treatments!$A$1:$F$1,0))</f>
        <v>Advanced protocol</v>
      </c>
      <c r="T127" s="1">
        <f>INDEX(treatments!$A$1:$F$201,MATCH(appointments!$A127,treatments!$B$1:$B$201,0),MATCH(appointments!T$1,treatments!$A$1:$F$1,0))</f>
        <v>4672.3</v>
      </c>
      <c r="U127" s="3">
        <f>INDEX(treatments!$A$1:$F$201,MATCH(appointments!$A127,treatments!$B$1:$B$201,0),MATCH(appointments!U$1,treatments!$A$1:$F$1,0))</f>
        <v>45232</v>
      </c>
      <c r="V127" s="3">
        <f>INDEX(billing!$A$1:$G$201,MATCH(appointments!$B127,billing!$B$1:$B$201,0),MATCH(appointments!V$1,billing!$A$1:$G$1,0))</f>
        <v>45170</v>
      </c>
      <c r="W127" t="str">
        <f>INDEX(billing!$A$1:$G$201,MATCH(appointments!$B127,billing!$B$1:$B$201,0),MATCH(appointments!W$1,billing!$A$1:$G$1,0))</f>
        <v>Insurance</v>
      </c>
      <c r="X127" t="str">
        <f>INDEX(billing!$A$1:$G$201,MATCH(appointments!$B127,billing!$B$1:$B$201,0),MATCH(appointments!X$1,billing!$A$1:$G$1,0))</f>
        <v>Failed</v>
      </c>
    </row>
    <row r="128" spans="1:24" x14ac:dyDescent="0.3">
      <c r="A128" t="s">
        <v>198</v>
      </c>
      <c r="B128" t="s">
        <v>125</v>
      </c>
      <c r="C128" t="s">
        <v>35</v>
      </c>
      <c r="D128" s="3">
        <v>45243</v>
      </c>
      <c r="E128" t="str">
        <f>TEXT(Table1[[#This Row],[appointment_date]],"ddd")</f>
        <v>Mon</v>
      </c>
      <c r="F128" s="2">
        <v>0.35416666666666669</v>
      </c>
      <c r="G128" t="s">
        <v>29</v>
      </c>
      <c r="H128" t="s">
        <v>15</v>
      </c>
      <c r="I128">
        <f t="shared" si="5"/>
        <v>1</v>
      </c>
      <c r="J128" t="str">
        <f>_xlfn.XLOOKUP(B128,patients!$A$1:$A$51,patients!$L$1:$L$51,,0)</f>
        <v>David Wilson</v>
      </c>
      <c r="K128" t="str">
        <f>INDEX(patients!$A$1:$L$51,MATCH($B128,patients!$A$1:$A$51,0),MATCH(appointments!K$1,patients!$A$1:$L$1,0))</f>
        <v>F</v>
      </c>
      <c r="L128" s="3">
        <f>INDEX(patients!$A$1:$L$51,MATCH($B128,patients!$A$1:$A$51,0),MATCH(appointments!L$1,patients!$A$1:$L$1,0))</f>
        <v>34072</v>
      </c>
      <c r="M128" s="4">
        <f t="shared" ca="1" si="4"/>
        <v>32</v>
      </c>
      <c r="N128" t="str">
        <f>INDEX(patients!$A$1:$L$51,MATCH($B128,patients!$A$1:$A$51,0),MATCH(appointments!N$1,patients!$A$1:$L$1,0))</f>
        <v>MedCare Plus</v>
      </c>
      <c r="O128" t="str">
        <f>_xlfn.XLOOKUP(C128,doctors!$A$1:$A$11,doctors!$I$1:$I$11,,0)</f>
        <v>Linda Wilson</v>
      </c>
      <c r="P128" t="str">
        <f>_xlfn.XLOOKUP(C128,doctors!$A$1:$A$11,doctors!$G$1:$G$11,,0)</f>
        <v>Eastside Clinic</v>
      </c>
      <c r="Q128" t="str">
        <f>_xlfn.XLOOKUP(A128,treatments!$B$1:$B$201,treatments!$A$1:$A$201,,0)</f>
        <v>T127</v>
      </c>
      <c r="R128" t="str">
        <f>INDEX(treatments!$A$1:$F$201,MATCH(appointments!$A128,treatments!$B$1:$B$201,0),MATCH(appointments!R$1,treatments!$A$1:$F$1,0))</f>
        <v>Physiotherapy</v>
      </c>
      <c r="S128" t="str">
        <f>INDEX(treatments!$A$1:$F$201,MATCH(appointments!$A128,treatments!$B$1:$B$201,0),MATCH(appointments!S$1,treatments!$A$1:$F$1,0))</f>
        <v>Advanced protocol</v>
      </c>
      <c r="T128" s="1">
        <f>INDEX(treatments!$A$1:$F$201,MATCH(appointments!$A128,treatments!$B$1:$B$201,0),MATCH(appointments!T$1,treatments!$A$1:$F$1,0))</f>
        <v>1555.89</v>
      </c>
      <c r="U128" s="3">
        <f>INDEX(treatments!$A$1:$F$201,MATCH(appointments!$A128,treatments!$B$1:$B$201,0),MATCH(appointments!U$1,treatments!$A$1:$F$1,0))</f>
        <v>45243</v>
      </c>
      <c r="V128" s="3">
        <f>INDEX(billing!$A$1:$G$201,MATCH(appointments!$B128,billing!$B$1:$B$201,0),MATCH(appointments!V$1,billing!$A$1:$G$1,0))</f>
        <v>45077</v>
      </c>
      <c r="W128" t="str">
        <f>INDEX(billing!$A$1:$G$201,MATCH(appointments!$B128,billing!$B$1:$B$201,0),MATCH(appointments!W$1,billing!$A$1:$G$1,0))</f>
        <v>Cash</v>
      </c>
      <c r="X128" t="str">
        <f>INDEX(billing!$A$1:$G$201,MATCH(appointments!$B128,billing!$B$1:$B$201,0),MATCH(appointments!X$1,billing!$A$1:$G$1,0))</f>
        <v>Paid</v>
      </c>
    </row>
    <row r="129" spans="1:24" x14ac:dyDescent="0.3">
      <c r="A129" t="s">
        <v>199</v>
      </c>
      <c r="B129" t="s">
        <v>161</v>
      </c>
      <c r="C129" t="s">
        <v>48</v>
      </c>
      <c r="D129" s="3">
        <v>45031</v>
      </c>
      <c r="E129" t="str">
        <f>TEXT(Table1[[#This Row],[appointment_date]],"ddd")</f>
        <v>Sat</v>
      </c>
      <c r="F129" s="2">
        <v>0.61458333333333337</v>
      </c>
      <c r="G129" t="s">
        <v>38</v>
      </c>
      <c r="H129" t="s">
        <v>41</v>
      </c>
      <c r="I129">
        <f t="shared" si="5"/>
        <v>0</v>
      </c>
      <c r="J129" t="str">
        <f>_xlfn.XLOOKUP(B129,patients!$A$1:$A$51,patients!$L$1:$L$51,,0)</f>
        <v>Robert Williams</v>
      </c>
      <c r="K129" t="str">
        <f>INDEX(patients!$A$1:$L$51,MATCH($B129,patients!$A$1:$A$51,0),MATCH(appointments!K$1,patients!$A$1:$L$1,0))</f>
        <v>M</v>
      </c>
      <c r="L129" s="3">
        <f>INDEX(patients!$A$1:$L$51,MATCH($B129,patients!$A$1:$A$51,0),MATCH(appointments!L$1,patients!$A$1:$L$1,0))</f>
        <v>18798</v>
      </c>
      <c r="M129" s="4">
        <f t="shared" ca="1" si="4"/>
        <v>74</v>
      </c>
      <c r="N129" t="str">
        <f>INDEX(patients!$A$1:$L$51,MATCH($B129,patients!$A$1:$A$51,0),MATCH(appointments!N$1,patients!$A$1:$L$1,0))</f>
        <v>WellnessCorp</v>
      </c>
      <c r="O129" t="str">
        <f>_xlfn.XLOOKUP(C129,doctors!$A$1:$A$11,doctors!$I$1:$I$11,,0)</f>
        <v>Jane Davis</v>
      </c>
      <c r="P129" t="str">
        <f>_xlfn.XLOOKUP(C129,doctors!$A$1:$A$11,doctors!$G$1:$G$11,,0)</f>
        <v>Eastside Clinic</v>
      </c>
      <c r="Q129" t="str">
        <f>_xlfn.XLOOKUP(A129,treatments!$B$1:$B$201,treatments!$A$1:$A$201,,0)</f>
        <v>T128</v>
      </c>
      <c r="R129" t="str">
        <f>INDEX(treatments!$A$1:$F$201,MATCH(appointments!$A129,treatments!$B$1:$B$201,0),MATCH(appointments!R$1,treatments!$A$1:$F$1,0))</f>
        <v>MRI</v>
      </c>
      <c r="S129" t="str">
        <f>INDEX(treatments!$A$1:$F$201,MATCH(appointments!$A129,treatments!$B$1:$B$201,0),MATCH(appointments!S$1,treatments!$A$1:$F$1,0))</f>
        <v>Advanced protocol</v>
      </c>
      <c r="T129" s="1">
        <f>INDEX(treatments!$A$1:$F$201,MATCH(appointments!$A129,treatments!$B$1:$B$201,0),MATCH(appointments!T$1,treatments!$A$1:$F$1,0))</f>
        <v>2296.92</v>
      </c>
      <c r="U129" s="3">
        <f>INDEX(treatments!$A$1:$F$201,MATCH(appointments!$A129,treatments!$B$1:$B$201,0),MATCH(appointments!U$1,treatments!$A$1:$F$1,0))</f>
        <v>45031</v>
      </c>
      <c r="V129" s="3">
        <f>INDEX(billing!$A$1:$G$201,MATCH(appointments!$B129,billing!$B$1:$B$201,0),MATCH(appointments!V$1,billing!$A$1:$G$1,0))</f>
        <v>45024</v>
      </c>
      <c r="W129" t="str">
        <f>INDEX(billing!$A$1:$G$201,MATCH(appointments!$B129,billing!$B$1:$B$201,0),MATCH(appointments!W$1,billing!$A$1:$G$1,0))</f>
        <v>Cash</v>
      </c>
      <c r="X129" t="str">
        <f>INDEX(billing!$A$1:$G$201,MATCH(appointments!$B129,billing!$B$1:$B$201,0),MATCH(appointments!X$1,billing!$A$1:$G$1,0))</f>
        <v>Failed</v>
      </c>
    </row>
    <row r="130" spans="1:24" x14ac:dyDescent="0.3">
      <c r="A130" t="s">
        <v>200</v>
      </c>
      <c r="B130" t="s">
        <v>70</v>
      </c>
      <c r="C130" t="s">
        <v>22</v>
      </c>
      <c r="D130" s="3">
        <v>45163</v>
      </c>
      <c r="E130" t="str">
        <f>TEXT(Table1[[#This Row],[appointment_date]],"ddd")</f>
        <v>Fri</v>
      </c>
      <c r="F130" s="2">
        <v>0.39583333333333331</v>
      </c>
      <c r="G130" t="s">
        <v>29</v>
      </c>
      <c r="H130" t="s">
        <v>19</v>
      </c>
      <c r="I130">
        <f t="shared" ref="I130:I161" si="6">IF(H130="No-show",1,0)</f>
        <v>0</v>
      </c>
      <c r="J130" t="str">
        <f>_xlfn.XLOOKUP(B130,patients!$A$1:$A$51,patients!$L$1:$L$51,,0)</f>
        <v>Emily Moore</v>
      </c>
      <c r="K130" t="str">
        <f>INDEX(patients!$A$1:$L$51,MATCH($B130,patients!$A$1:$A$51,0),MATCH(appointments!K$1,patients!$A$1:$L$1,0))</f>
        <v>M</v>
      </c>
      <c r="L130" s="3">
        <f>INDEX(patients!$A$1:$L$51,MATCH($B130,patients!$A$1:$A$51,0),MATCH(appointments!L$1,patients!$A$1:$L$1,0))</f>
        <v>23734</v>
      </c>
      <c r="M130" s="4">
        <f t="shared" ca="1" si="4"/>
        <v>61</v>
      </c>
      <c r="N130" t="str">
        <f>INDEX(patients!$A$1:$L$51,MATCH($B130,patients!$A$1:$A$51,0),MATCH(appointments!N$1,patients!$A$1:$L$1,0))</f>
        <v>PulseSecure</v>
      </c>
      <c r="O130" t="str">
        <f>_xlfn.XLOOKUP(C130,doctors!$A$1:$A$11,doctors!$I$1:$I$11,,0)</f>
        <v>Alex Davis</v>
      </c>
      <c r="P130" t="str">
        <f>_xlfn.XLOOKUP(C130,doctors!$A$1:$A$11,doctors!$G$1:$G$11,,0)</f>
        <v>Central Hospital</v>
      </c>
      <c r="Q130" t="str">
        <f>_xlfn.XLOOKUP(A130,treatments!$B$1:$B$201,treatments!$A$1:$A$201,,0)</f>
        <v>T129</v>
      </c>
      <c r="R130" t="str">
        <f>INDEX(treatments!$A$1:$F$201,MATCH(appointments!$A130,treatments!$B$1:$B$201,0),MATCH(appointments!R$1,treatments!$A$1:$F$1,0))</f>
        <v>X-Ray</v>
      </c>
      <c r="S130" t="str">
        <f>INDEX(treatments!$A$1:$F$201,MATCH(appointments!$A130,treatments!$B$1:$B$201,0),MATCH(appointments!S$1,treatments!$A$1:$F$1,0))</f>
        <v>Advanced protocol</v>
      </c>
      <c r="T130" s="1">
        <f>INDEX(treatments!$A$1:$F$201,MATCH(appointments!$A130,treatments!$B$1:$B$201,0),MATCH(appointments!T$1,treatments!$A$1:$F$1,0))</f>
        <v>1185.8699999999999</v>
      </c>
      <c r="U130" s="3">
        <f>INDEX(treatments!$A$1:$F$201,MATCH(appointments!$A130,treatments!$B$1:$B$201,0),MATCH(appointments!U$1,treatments!$A$1:$F$1,0))</f>
        <v>45163</v>
      </c>
      <c r="V130" s="3">
        <f>INDEX(billing!$A$1:$G$201,MATCH(appointments!$B130,billing!$B$1:$B$201,0),MATCH(appointments!V$1,billing!$A$1:$G$1,0))</f>
        <v>44982</v>
      </c>
      <c r="W130" t="str">
        <f>INDEX(billing!$A$1:$G$201,MATCH(appointments!$B130,billing!$B$1:$B$201,0),MATCH(appointments!W$1,billing!$A$1:$G$1,0))</f>
        <v>Cash</v>
      </c>
      <c r="X130" t="str">
        <f>INDEX(billing!$A$1:$G$201,MATCH(appointments!$B130,billing!$B$1:$B$201,0),MATCH(appointments!X$1,billing!$A$1:$G$1,0))</f>
        <v>Failed</v>
      </c>
    </row>
    <row r="131" spans="1:24" x14ac:dyDescent="0.3">
      <c r="A131" t="s">
        <v>201</v>
      </c>
      <c r="B131" t="s">
        <v>151</v>
      </c>
      <c r="C131" t="s">
        <v>22</v>
      </c>
      <c r="D131" s="3">
        <v>44980</v>
      </c>
      <c r="E131" t="str">
        <f>TEXT(Table1[[#This Row],[appointment_date]],"ddd")</f>
        <v>Thu</v>
      </c>
      <c r="F131" s="2">
        <v>0.625</v>
      </c>
      <c r="G131" t="s">
        <v>26</v>
      </c>
      <c r="H131" t="s">
        <v>15</v>
      </c>
      <c r="I131">
        <f t="shared" si="6"/>
        <v>1</v>
      </c>
      <c r="J131" t="str">
        <f>_xlfn.XLOOKUP(B131,patients!$A$1:$A$51,patients!$L$1:$L$51,,0)</f>
        <v>Jane Jones</v>
      </c>
      <c r="K131" t="str">
        <f>INDEX(patients!$A$1:$L$51,MATCH($B131,patients!$A$1:$A$51,0),MATCH(appointments!K$1,patients!$A$1:$L$1,0))</f>
        <v>M</v>
      </c>
      <c r="L131" s="3">
        <f>INDEX(patients!$A$1:$L$51,MATCH($B131,patients!$A$1:$A$51,0),MATCH(appointments!L$1,patients!$A$1:$L$1,0))</f>
        <v>33359</v>
      </c>
      <c r="M131" s="4">
        <f t="shared" ref="M131:M194" ca="1" si="7">YEAR(NOW())-YEAR(L131)</f>
        <v>34</v>
      </c>
      <c r="N131" t="str">
        <f>INDEX(patients!$A$1:$L$51,MATCH($B131,patients!$A$1:$A$51,0),MATCH(appointments!N$1,patients!$A$1:$L$1,0))</f>
        <v>WellnessCorp</v>
      </c>
      <c r="O131" t="str">
        <f>_xlfn.XLOOKUP(C131,doctors!$A$1:$A$11,doctors!$I$1:$I$11,,0)</f>
        <v>Alex Davis</v>
      </c>
      <c r="P131" t="str">
        <f>_xlfn.XLOOKUP(C131,doctors!$A$1:$A$11,doctors!$G$1:$G$11,,0)</f>
        <v>Central Hospital</v>
      </c>
      <c r="Q131" t="str">
        <f>_xlfn.XLOOKUP(A131,treatments!$B$1:$B$201,treatments!$A$1:$A$201,,0)</f>
        <v>T130</v>
      </c>
      <c r="R131" t="str">
        <f>INDEX(treatments!$A$1:$F$201,MATCH(appointments!$A131,treatments!$B$1:$B$201,0),MATCH(appointments!R$1,treatments!$A$1:$F$1,0))</f>
        <v>MRI</v>
      </c>
      <c r="S131" t="str">
        <f>INDEX(treatments!$A$1:$F$201,MATCH(appointments!$A131,treatments!$B$1:$B$201,0),MATCH(appointments!S$1,treatments!$A$1:$F$1,0))</f>
        <v>Basic screening</v>
      </c>
      <c r="T131" s="1">
        <f>INDEX(treatments!$A$1:$F$201,MATCH(appointments!$A131,treatments!$B$1:$B$201,0),MATCH(appointments!T$1,treatments!$A$1:$F$1,0))</f>
        <v>4966.18</v>
      </c>
      <c r="U131" s="3">
        <f>INDEX(treatments!$A$1:$F$201,MATCH(appointments!$A131,treatments!$B$1:$B$201,0),MATCH(appointments!U$1,treatments!$A$1:$F$1,0))</f>
        <v>44980</v>
      </c>
      <c r="V131" s="3">
        <f>INDEX(billing!$A$1:$G$201,MATCH(appointments!$B131,billing!$B$1:$B$201,0),MATCH(appointments!V$1,billing!$A$1:$G$1,0))</f>
        <v>45228</v>
      </c>
      <c r="W131" t="str">
        <f>INDEX(billing!$A$1:$G$201,MATCH(appointments!$B131,billing!$B$1:$B$201,0),MATCH(appointments!W$1,billing!$A$1:$G$1,0))</f>
        <v>Cash</v>
      </c>
      <c r="X131" t="str">
        <f>INDEX(billing!$A$1:$G$201,MATCH(appointments!$B131,billing!$B$1:$B$201,0),MATCH(appointments!X$1,billing!$A$1:$G$1,0))</f>
        <v>Pending</v>
      </c>
    </row>
    <row r="132" spans="1:24" x14ac:dyDescent="0.3">
      <c r="A132" t="s">
        <v>202</v>
      </c>
      <c r="B132" t="s">
        <v>68</v>
      </c>
      <c r="C132" t="s">
        <v>25</v>
      </c>
      <c r="D132" s="3">
        <v>45057</v>
      </c>
      <c r="E132" t="str">
        <f>TEXT(Table1[[#This Row],[appointment_date]],"ddd")</f>
        <v>Thu</v>
      </c>
      <c r="F132" s="2">
        <v>0.6875</v>
      </c>
      <c r="G132" t="s">
        <v>10</v>
      </c>
      <c r="H132" t="s">
        <v>15</v>
      </c>
      <c r="I132">
        <f t="shared" si="6"/>
        <v>1</v>
      </c>
      <c r="J132" t="str">
        <f>_xlfn.XLOOKUP(B132,patients!$A$1:$A$51,patients!$L$1:$L$51,,0)</f>
        <v>David Moore</v>
      </c>
      <c r="K132" t="str">
        <f>INDEX(patients!$A$1:$L$51,MATCH($B132,patients!$A$1:$A$51,0),MATCH(appointments!K$1,patients!$A$1:$L$1,0))</f>
        <v>M</v>
      </c>
      <c r="L132" s="3">
        <f>INDEX(patients!$A$1:$L$51,MATCH($B132,patients!$A$1:$A$51,0),MATCH(appointments!L$1,patients!$A$1:$L$1,0))</f>
        <v>26629</v>
      </c>
      <c r="M132" s="4">
        <f t="shared" ca="1" si="7"/>
        <v>53</v>
      </c>
      <c r="N132" t="str">
        <f>INDEX(patients!$A$1:$L$51,MATCH($B132,patients!$A$1:$A$51,0),MATCH(appointments!N$1,patients!$A$1:$L$1,0))</f>
        <v>MedCare Plus</v>
      </c>
      <c r="O132" t="str">
        <f>_xlfn.XLOOKUP(C132,doctors!$A$1:$A$11,doctors!$I$1:$I$11,,0)</f>
        <v>Jane Smith</v>
      </c>
      <c r="P132" t="str">
        <f>_xlfn.XLOOKUP(C132,doctors!$A$1:$A$11,doctors!$G$1:$G$11,,0)</f>
        <v>Eastside Clinic</v>
      </c>
      <c r="Q132" t="str">
        <f>_xlfn.XLOOKUP(A132,treatments!$B$1:$B$201,treatments!$A$1:$A$201,,0)</f>
        <v>T131</v>
      </c>
      <c r="R132" t="str">
        <f>INDEX(treatments!$A$1:$F$201,MATCH(appointments!$A132,treatments!$B$1:$B$201,0),MATCH(appointments!R$1,treatments!$A$1:$F$1,0))</f>
        <v>Chemotherapy</v>
      </c>
      <c r="S132" t="str">
        <f>INDEX(treatments!$A$1:$F$201,MATCH(appointments!$A132,treatments!$B$1:$B$201,0),MATCH(appointments!S$1,treatments!$A$1:$F$1,0))</f>
        <v>Standard procedure</v>
      </c>
      <c r="T132" s="1">
        <f>INDEX(treatments!$A$1:$F$201,MATCH(appointments!$A132,treatments!$B$1:$B$201,0),MATCH(appointments!T$1,treatments!$A$1:$F$1,0))</f>
        <v>4671.5</v>
      </c>
      <c r="U132" s="3">
        <f>INDEX(treatments!$A$1:$F$201,MATCH(appointments!$A132,treatments!$B$1:$B$201,0),MATCH(appointments!U$1,treatments!$A$1:$F$1,0))</f>
        <v>45057</v>
      </c>
      <c r="V132" s="3">
        <f>INDEX(billing!$A$1:$G$201,MATCH(appointments!$B132,billing!$B$1:$B$201,0),MATCH(appointments!V$1,billing!$A$1:$G$1,0))</f>
        <v>45098</v>
      </c>
      <c r="W132" t="str">
        <f>INDEX(billing!$A$1:$G$201,MATCH(appointments!$B132,billing!$B$1:$B$201,0),MATCH(appointments!W$1,billing!$A$1:$G$1,0))</f>
        <v>Cash</v>
      </c>
      <c r="X132" t="str">
        <f>INDEX(billing!$A$1:$G$201,MATCH(appointments!$B132,billing!$B$1:$B$201,0),MATCH(appointments!X$1,billing!$A$1:$G$1,0))</f>
        <v>Pending</v>
      </c>
    </row>
    <row r="133" spans="1:24" x14ac:dyDescent="0.3">
      <c r="A133" t="s">
        <v>203</v>
      </c>
      <c r="B133" t="s">
        <v>119</v>
      </c>
      <c r="C133" t="s">
        <v>48</v>
      </c>
      <c r="D133" s="3">
        <v>45133</v>
      </c>
      <c r="E133" t="str">
        <f>TEXT(Table1[[#This Row],[appointment_date]],"ddd")</f>
        <v>Wed</v>
      </c>
      <c r="F133" s="2">
        <v>0.44791666666666669</v>
      </c>
      <c r="G133" t="s">
        <v>29</v>
      </c>
      <c r="H133" t="s">
        <v>19</v>
      </c>
      <c r="I133">
        <f t="shared" si="6"/>
        <v>0</v>
      </c>
      <c r="J133" t="str">
        <f>_xlfn.XLOOKUP(B133,patients!$A$1:$A$51,patients!$L$1:$L$51,,0)</f>
        <v>Jane Moore</v>
      </c>
      <c r="K133" t="str">
        <f>INDEX(patients!$A$1:$L$51,MATCH($B133,patients!$A$1:$A$51,0),MATCH(appointments!K$1,patients!$A$1:$L$1,0))</f>
        <v>F</v>
      </c>
      <c r="L133" s="3">
        <f>INDEX(patients!$A$1:$L$51,MATCH($B133,patients!$A$1:$A$51,0),MATCH(appointments!L$1,patients!$A$1:$L$1,0))</f>
        <v>37778</v>
      </c>
      <c r="M133" s="4">
        <f t="shared" ca="1" si="7"/>
        <v>22</v>
      </c>
      <c r="N133" t="str">
        <f>INDEX(patients!$A$1:$L$51,MATCH($B133,patients!$A$1:$A$51,0),MATCH(appointments!N$1,patients!$A$1:$L$1,0))</f>
        <v>MedCare Plus</v>
      </c>
      <c r="O133" t="str">
        <f>_xlfn.XLOOKUP(C133,doctors!$A$1:$A$11,doctors!$I$1:$I$11,,0)</f>
        <v>Jane Davis</v>
      </c>
      <c r="P133" t="str">
        <f>_xlfn.XLOOKUP(C133,doctors!$A$1:$A$11,doctors!$G$1:$G$11,,0)</f>
        <v>Eastside Clinic</v>
      </c>
      <c r="Q133" t="str">
        <f>_xlfn.XLOOKUP(A133,treatments!$B$1:$B$201,treatments!$A$1:$A$201,,0)</f>
        <v>T132</v>
      </c>
      <c r="R133" t="str">
        <f>INDEX(treatments!$A$1:$F$201,MATCH(appointments!$A133,treatments!$B$1:$B$201,0),MATCH(appointments!R$1,treatments!$A$1:$F$1,0))</f>
        <v>Physiotherapy</v>
      </c>
      <c r="S133" t="str">
        <f>INDEX(treatments!$A$1:$F$201,MATCH(appointments!$A133,treatments!$B$1:$B$201,0),MATCH(appointments!S$1,treatments!$A$1:$F$1,0))</f>
        <v>Standard procedure</v>
      </c>
      <c r="T133" s="1">
        <f>INDEX(treatments!$A$1:$F$201,MATCH(appointments!$A133,treatments!$B$1:$B$201,0),MATCH(appointments!T$1,treatments!$A$1:$F$1,0))</f>
        <v>2929.81</v>
      </c>
      <c r="U133" s="3">
        <f>INDEX(treatments!$A$1:$F$201,MATCH(appointments!$A133,treatments!$B$1:$B$201,0),MATCH(appointments!U$1,treatments!$A$1:$F$1,0))</f>
        <v>45133</v>
      </c>
      <c r="V133" s="3">
        <f>INDEX(billing!$A$1:$G$201,MATCH(appointments!$B133,billing!$B$1:$B$201,0),MATCH(appointments!V$1,billing!$A$1:$G$1,0))</f>
        <v>45252</v>
      </c>
      <c r="W133" t="str">
        <f>INDEX(billing!$A$1:$G$201,MATCH(appointments!$B133,billing!$B$1:$B$201,0),MATCH(appointments!W$1,billing!$A$1:$G$1,0))</f>
        <v>Insurance</v>
      </c>
      <c r="X133" t="str">
        <f>INDEX(billing!$A$1:$G$201,MATCH(appointments!$B133,billing!$B$1:$B$201,0),MATCH(appointments!X$1,billing!$A$1:$G$1,0))</f>
        <v>Pending</v>
      </c>
    </row>
    <row r="134" spans="1:24" x14ac:dyDescent="0.3">
      <c r="A134" t="s">
        <v>204</v>
      </c>
      <c r="B134" t="s">
        <v>17</v>
      </c>
      <c r="C134" t="s">
        <v>59</v>
      </c>
      <c r="D134" s="3">
        <v>45008</v>
      </c>
      <c r="E134" t="str">
        <f>TEXT(Table1[[#This Row],[appointment_date]],"ddd")</f>
        <v>Thu</v>
      </c>
      <c r="F134" s="2">
        <v>0.60416666666666663</v>
      </c>
      <c r="G134" t="s">
        <v>29</v>
      </c>
      <c r="H134" t="s">
        <v>41</v>
      </c>
      <c r="I134">
        <f t="shared" si="6"/>
        <v>0</v>
      </c>
      <c r="J134" t="str">
        <f>_xlfn.XLOOKUP(B134,patients!$A$1:$A$51,patients!$L$1:$L$51,,0)</f>
        <v>Emily Miller</v>
      </c>
      <c r="K134" t="str">
        <f>INDEX(patients!$A$1:$L$51,MATCH($B134,patients!$A$1:$A$51,0),MATCH(appointments!K$1,patients!$A$1:$L$1,0))</f>
        <v>M</v>
      </c>
      <c r="L134" s="3">
        <f>INDEX(patients!$A$1:$L$51,MATCH($B134,patients!$A$1:$A$51,0),MATCH(appointments!L$1,patients!$A$1:$L$1,0))</f>
        <v>30399</v>
      </c>
      <c r="M134" s="4">
        <f t="shared" ca="1" si="7"/>
        <v>42</v>
      </c>
      <c r="N134" t="str">
        <f>INDEX(patients!$A$1:$L$51,MATCH($B134,patients!$A$1:$A$51,0),MATCH(appointments!N$1,patients!$A$1:$L$1,0))</f>
        <v>PulseSecure</v>
      </c>
      <c r="O134" t="str">
        <f>_xlfn.XLOOKUP(C134,doctors!$A$1:$A$11,doctors!$I$1:$I$11,,0)</f>
        <v>David Taylor</v>
      </c>
      <c r="P134" t="str">
        <f>_xlfn.XLOOKUP(C134,doctors!$A$1:$A$11,doctors!$G$1:$G$11,,0)</f>
        <v>Westside Clinic</v>
      </c>
      <c r="Q134" t="str">
        <f>_xlfn.XLOOKUP(A134,treatments!$B$1:$B$201,treatments!$A$1:$A$201,,0)</f>
        <v>T133</v>
      </c>
      <c r="R134" t="str">
        <f>INDEX(treatments!$A$1:$F$201,MATCH(appointments!$A134,treatments!$B$1:$B$201,0),MATCH(appointments!R$1,treatments!$A$1:$F$1,0))</f>
        <v>Physiotherapy</v>
      </c>
      <c r="S134" t="str">
        <f>INDEX(treatments!$A$1:$F$201,MATCH(appointments!$A134,treatments!$B$1:$B$201,0),MATCH(appointments!S$1,treatments!$A$1:$F$1,0))</f>
        <v>Standard procedure</v>
      </c>
      <c r="T134" s="1">
        <f>INDEX(treatments!$A$1:$F$201,MATCH(appointments!$A134,treatments!$B$1:$B$201,0),MATCH(appointments!T$1,treatments!$A$1:$F$1,0))</f>
        <v>4289.1499999999996</v>
      </c>
      <c r="U134" s="3">
        <f>INDEX(treatments!$A$1:$F$201,MATCH(appointments!$A134,treatments!$B$1:$B$201,0),MATCH(appointments!U$1,treatments!$A$1:$F$1,0))</f>
        <v>45008</v>
      </c>
      <c r="V134" s="3">
        <f>INDEX(billing!$A$1:$G$201,MATCH(appointments!$B134,billing!$B$1:$B$201,0),MATCH(appointments!V$1,billing!$A$1:$G$1,0))</f>
        <v>45105</v>
      </c>
      <c r="W134" t="str">
        <f>INDEX(billing!$A$1:$G$201,MATCH(appointments!$B134,billing!$B$1:$B$201,0),MATCH(appointments!W$1,billing!$A$1:$G$1,0))</f>
        <v>Insurance</v>
      </c>
      <c r="X134" t="str">
        <f>INDEX(billing!$A$1:$G$201,MATCH(appointments!$B134,billing!$B$1:$B$201,0),MATCH(appointments!X$1,billing!$A$1:$G$1,0))</f>
        <v>Paid</v>
      </c>
    </row>
    <row r="135" spans="1:24" x14ac:dyDescent="0.3">
      <c r="A135" t="s">
        <v>205</v>
      </c>
      <c r="B135" t="s">
        <v>21</v>
      </c>
      <c r="C135" t="s">
        <v>22</v>
      </c>
      <c r="D135" s="3">
        <v>45216</v>
      </c>
      <c r="E135" t="str">
        <f>TEXT(Table1[[#This Row],[appointment_date]],"ddd")</f>
        <v>Tue</v>
      </c>
      <c r="F135" s="2">
        <v>0.63541666666666663</v>
      </c>
      <c r="G135" t="s">
        <v>18</v>
      </c>
      <c r="H135" t="s">
        <v>11</v>
      </c>
      <c r="I135">
        <f t="shared" si="6"/>
        <v>0</v>
      </c>
      <c r="J135" t="str">
        <f>_xlfn.XLOOKUP(B135,patients!$A$1:$A$51,patients!$L$1:$L$51,,0)</f>
        <v>Robert Wilson</v>
      </c>
      <c r="K135" t="str">
        <f>INDEX(patients!$A$1:$L$51,MATCH($B135,patients!$A$1:$A$51,0),MATCH(appointments!K$1,patients!$A$1:$L$1,0))</f>
        <v>M</v>
      </c>
      <c r="L135" s="3">
        <f>INDEX(patients!$A$1:$L$51,MATCH($B135,patients!$A$1:$A$51,0),MATCH(appointments!L$1,patients!$A$1:$L$1,0))</f>
        <v>24333</v>
      </c>
      <c r="M135" s="4">
        <f t="shared" ca="1" si="7"/>
        <v>59</v>
      </c>
      <c r="N135" t="str">
        <f>INDEX(patients!$A$1:$L$51,MATCH($B135,patients!$A$1:$A$51,0),MATCH(appointments!N$1,patients!$A$1:$L$1,0))</f>
        <v>HealthIndia</v>
      </c>
      <c r="O135" t="str">
        <f>_xlfn.XLOOKUP(C135,doctors!$A$1:$A$11,doctors!$I$1:$I$11,,0)</f>
        <v>Alex Davis</v>
      </c>
      <c r="P135" t="str">
        <f>_xlfn.XLOOKUP(C135,doctors!$A$1:$A$11,doctors!$G$1:$G$11,,0)</f>
        <v>Central Hospital</v>
      </c>
      <c r="Q135" t="str">
        <f>_xlfn.XLOOKUP(A135,treatments!$B$1:$B$201,treatments!$A$1:$A$201,,0)</f>
        <v>T134</v>
      </c>
      <c r="R135" t="str">
        <f>INDEX(treatments!$A$1:$F$201,MATCH(appointments!$A135,treatments!$B$1:$B$201,0),MATCH(appointments!R$1,treatments!$A$1:$F$1,0))</f>
        <v>Physiotherapy</v>
      </c>
      <c r="S135" t="str">
        <f>INDEX(treatments!$A$1:$F$201,MATCH(appointments!$A135,treatments!$B$1:$B$201,0),MATCH(appointments!S$1,treatments!$A$1:$F$1,0))</f>
        <v>Standard procedure</v>
      </c>
      <c r="T135" s="1">
        <f>INDEX(treatments!$A$1:$F$201,MATCH(appointments!$A135,treatments!$B$1:$B$201,0),MATCH(appointments!T$1,treatments!$A$1:$F$1,0))</f>
        <v>2844.31</v>
      </c>
      <c r="U135" s="3">
        <f>INDEX(treatments!$A$1:$F$201,MATCH(appointments!$A135,treatments!$B$1:$B$201,0),MATCH(appointments!U$1,treatments!$A$1:$F$1,0))</f>
        <v>45216</v>
      </c>
      <c r="V135" s="3">
        <f>INDEX(billing!$A$1:$G$201,MATCH(appointments!$B135,billing!$B$1:$B$201,0),MATCH(appointments!V$1,billing!$A$1:$G$1,0))</f>
        <v>45170</v>
      </c>
      <c r="W135" t="str">
        <f>INDEX(billing!$A$1:$G$201,MATCH(appointments!$B135,billing!$B$1:$B$201,0),MATCH(appointments!W$1,billing!$A$1:$G$1,0))</f>
        <v>Insurance</v>
      </c>
      <c r="X135" t="str">
        <f>INDEX(billing!$A$1:$G$201,MATCH(appointments!$B135,billing!$B$1:$B$201,0),MATCH(appointments!X$1,billing!$A$1:$G$1,0))</f>
        <v>Failed</v>
      </c>
    </row>
    <row r="136" spans="1:24" x14ac:dyDescent="0.3">
      <c r="A136" t="s">
        <v>206</v>
      </c>
      <c r="B136" t="s">
        <v>43</v>
      </c>
      <c r="C136" t="s">
        <v>74</v>
      </c>
      <c r="D136" s="3">
        <v>45178</v>
      </c>
      <c r="E136" t="str">
        <f>TEXT(Table1[[#This Row],[appointment_date]],"ddd")</f>
        <v>Sat</v>
      </c>
      <c r="F136" s="2">
        <v>0.6875</v>
      </c>
      <c r="G136" t="s">
        <v>10</v>
      </c>
      <c r="H136" t="s">
        <v>11</v>
      </c>
      <c r="I136">
        <f t="shared" si="6"/>
        <v>0</v>
      </c>
      <c r="J136" t="str">
        <f>_xlfn.XLOOKUP(B136,patients!$A$1:$A$51,patients!$L$1:$L$51,,0)</f>
        <v>John Brown</v>
      </c>
      <c r="K136" t="str">
        <f>INDEX(patients!$A$1:$L$51,MATCH($B136,patients!$A$1:$A$51,0),MATCH(appointments!K$1,patients!$A$1:$L$1,0))</f>
        <v>M</v>
      </c>
      <c r="L136" s="3">
        <f>INDEX(patients!$A$1:$L$51,MATCH($B136,patients!$A$1:$A$51,0),MATCH(appointments!L$1,patients!$A$1:$L$1,0))</f>
        <v>20219</v>
      </c>
      <c r="M136" s="4">
        <f t="shared" ca="1" si="7"/>
        <v>70</v>
      </c>
      <c r="N136" t="str">
        <f>INDEX(patients!$A$1:$L$51,MATCH($B136,patients!$A$1:$A$51,0),MATCH(appointments!N$1,patients!$A$1:$L$1,0))</f>
        <v>MedCare Plus</v>
      </c>
      <c r="O136" t="str">
        <f>_xlfn.XLOOKUP(C136,doctors!$A$1:$A$11,doctors!$I$1:$I$11,,0)</f>
        <v>Sarah Taylor</v>
      </c>
      <c r="P136" t="str">
        <f>_xlfn.XLOOKUP(C136,doctors!$A$1:$A$11,doctors!$G$1:$G$11,,0)</f>
        <v>Central Hospital</v>
      </c>
      <c r="Q136" t="str">
        <f>_xlfn.XLOOKUP(A136,treatments!$B$1:$B$201,treatments!$A$1:$A$201,,0)</f>
        <v>T135</v>
      </c>
      <c r="R136" t="str">
        <f>INDEX(treatments!$A$1:$F$201,MATCH(appointments!$A136,treatments!$B$1:$B$201,0),MATCH(appointments!R$1,treatments!$A$1:$F$1,0))</f>
        <v>MRI</v>
      </c>
      <c r="S136" t="str">
        <f>INDEX(treatments!$A$1:$F$201,MATCH(appointments!$A136,treatments!$B$1:$B$201,0),MATCH(appointments!S$1,treatments!$A$1:$F$1,0))</f>
        <v>Standard procedure</v>
      </c>
      <c r="T136" s="1">
        <f>INDEX(treatments!$A$1:$F$201,MATCH(appointments!$A136,treatments!$B$1:$B$201,0),MATCH(appointments!T$1,treatments!$A$1:$F$1,0))</f>
        <v>3306.14</v>
      </c>
      <c r="U136" s="3">
        <f>INDEX(treatments!$A$1:$F$201,MATCH(appointments!$A136,treatments!$B$1:$B$201,0),MATCH(appointments!U$1,treatments!$A$1:$F$1,0))</f>
        <v>45178</v>
      </c>
      <c r="V136" s="3">
        <f>INDEX(billing!$A$1:$G$201,MATCH(appointments!$B136,billing!$B$1:$B$201,0),MATCH(appointments!V$1,billing!$A$1:$G$1,0))</f>
        <v>45242</v>
      </c>
      <c r="W136" t="str">
        <f>INDEX(billing!$A$1:$G$201,MATCH(appointments!$B136,billing!$B$1:$B$201,0),MATCH(appointments!W$1,billing!$A$1:$G$1,0))</f>
        <v>Cash</v>
      </c>
      <c r="X136" t="str">
        <f>INDEX(billing!$A$1:$G$201,MATCH(appointments!$B136,billing!$B$1:$B$201,0),MATCH(appointments!X$1,billing!$A$1:$G$1,0))</f>
        <v>Failed</v>
      </c>
    </row>
    <row r="137" spans="1:24" x14ac:dyDescent="0.3">
      <c r="A137" t="s">
        <v>207</v>
      </c>
      <c r="B137" t="s">
        <v>142</v>
      </c>
      <c r="C137" t="s">
        <v>9</v>
      </c>
      <c r="D137" s="3">
        <v>45059</v>
      </c>
      <c r="E137" t="str">
        <f>TEXT(Table1[[#This Row],[appointment_date]],"ddd")</f>
        <v>Sat</v>
      </c>
      <c r="F137" s="2">
        <v>0.52083333333333337</v>
      </c>
      <c r="G137" t="s">
        <v>38</v>
      </c>
      <c r="H137" t="s">
        <v>41</v>
      </c>
      <c r="I137">
        <f t="shared" si="6"/>
        <v>0</v>
      </c>
      <c r="J137" t="str">
        <f>_xlfn.XLOOKUP(B137,patients!$A$1:$A$51,patients!$L$1:$L$51,,0)</f>
        <v>Laura Johnson</v>
      </c>
      <c r="K137" t="str">
        <f>INDEX(patients!$A$1:$L$51,MATCH($B137,patients!$A$1:$A$51,0),MATCH(appointments!K$1,patients!$A$1:$L$1,0))</f>
        <v>F</v>
      </c>
      <c r="L137" s="3">
        <f>INDEX(patients!$A$1:$L$51,MATCH($B137,patients!$A$1:$A$51,0),MATCH(appointments!L$1,patients!$A$1:$L$1,0))</f>
        <v>32960</v>
      </c>
      <c r="M137" s="4">
        <f t="shared" ca="1" si="7"/>
        <v>35</v>
      </c>
      <c r="N137" t="str">
        <f>INDEX(patients!$A$1:$L$51,MATCH($B137,patients!$A$1:$A$51,0),MATCH(appointments!N$1,patients!$A$1:$L$1,0))</f>
        <v>WellnessCorp</v>
      </c>
      <c r="O137" t="str">
        <f>_xlfn.XLOOKUP(C137,doctors!$A$1:$A$11,doctors!$I$1:$I$11,,0)</f>
        <v>Sarah Smith</v>
      </c>
      <c r="P137" t="str">
        <f>_xlfn.XLOOKUP(C137,doctors!$A$1:$A$11,doctors!$G$1:$G$11,,0)</f>
        <v>Central Hospital</v>
      </c>
      <c r="Q137" t="str">
        <f>_xlfn.XLOOKUP(A137,treatments!$B$1:$B$201,treatments!$A$1:$A$201,,0)</f>
        <v>T136</v>
      </c>
      <c r="R137" t="str">
        <f>INDEX(treatments!$A$1:$F$201,MATCH(appointments!$A137,treatments!$B$1:$B$201,0),MATCH(appointments!R$1,treatments!$A$1:$F$1,0))</f>
        <v>Chemotherapy</v>
      </c>
      <c r="S137" t="str">
        <f>INDEX(treatments!$A$1:$F$201,MATCH(appointments!$A137,treatments!$B$1:$B$201,0),MATCH(appointments!S$1,treatments!$A$1:$F$1,0))</f>
        <v>Standard procedure</v>
      </c>
      <c r="T137" s="1">
        <f>INDEX(treatments!$A$1:$F$201,MATCH(appointments!$A137,treatments!$B$1:$B$201,0),MATCH(appointments!T$1,treatments!$A$1:$F$1,0))</f>
        <v>901.06</v>
      </c>
      <c r="U137" s="3">
        <f>INDEX(treatments!$A$1:$F$201,MATCH(appointments!$A137,treatments!$B$1:$B$201,0),MATCH(appointments!U$1,treatments!$A$1:$F$1,0))</f>
        <v>45059</v>
      </c>
      <c r="V137" s="3">
        <f>INDEX(billing!$A$1:$G$201,MATCH(appointments!$B137,billing!$B$1:$B$201,0),MATCH(appointments!V$1,billing!$A$1:$G$1,0))</f>
        <v>45186</v>
      </c>
      <c r="W137" t="str">
        <f>INDEX(billing!$A$1:$G$201,MATCH(appointments!$B137,billing!$B$1:$B$201,0),MATCH(appointments!W$1,billing!$A$1:$G$1,0))</f>
        <v>Credit Card</v>
      </c>
      <c r="X137" t="str">
        <f>INDEX(billing!$A$1:$G$201,MATCH(appointments!$B137,billing!$B$1:$B$201,0),MATCH(appointments!X$1,billing!$A$1:$G$1,0))</f>
        <v>Paid</v>
      </c>
    </row>
    <row r="138" spans="1:24" x14ac:dyDescent="0.3">
      <c r="A138" t="s">
        <v>208</v>
      </c>
      <c r="B138" t="s">
        <v>100</v>
      </c>
      <c r="C138" t="s">
        <v>59</v>
      </c>
      <c r="D138" s="3">
        <v>45224</v>
      </c>
      <c r="E138" t="str">
        <f>TEXT(Table1[[#This Row],[appointment_date]],"ddd")</f>
        <v>Wed</v>
      </c>
      <c r="F138" s="2">
        <v>0.41666666666666669</v>
      </c>
      <c r="G138" t="s">
        <v>26</v>
      </c>
      <c r="H138" t="s">
        <v>15</v>
      </c>
      <c r="I138">
        <f t="shared" si="6"/>
        <v>1</v>
      </c>
      <c r="J138" t="str">
        <f>_xlfn.XLOOKUP(B138,patients!$A$1:$A$51,patients!$L$1:$L$51,,0)</f>
        <v>Sarah Miller</v>
      </c>
      <c r="K138" t="str">
        <f>INDEX(patients!$A$1:$L$51,MATCH($B138,patients!$A$1:$A$51,0),MATCH(appointments!K$1,patients!$A$1:$L$1,0))</f>
        <v>M</v>
      </c>
      <c r="L138" s="3">
        <f>INDEX(patients!$A$1:$L$51,MATCH($B138,patients!$A$1:$A$51,0),MATCH(appointments!L$1,patients!$A$1:$L$1,0))</f>
        <v>27538</v>
      </c>
      <c r="M138" s="4">
        <f t="shared" ca="1" si="7"/>
        <v>50</v>
      </c>
      <c r="N138" t="str">
        <f>INDEX(patients!$A$1:$L$51,MATCH($B138,patients!$A$1:$A$51,0),MATCH(appointments!N$1,patients!$A$1:$L$1,0))</f>
        <v>WellnessCorp</v>
      </c>
      <c r="O138" t="str">
        <f>_xlfn.XLOOKUP(C138,doctors!$A$1:$A$11,doctors!$I$1:$I$11,,0)</f>
        <v>David Taylor</v>
      </c>
      <c r="P138" t="str">
        <f>_xlfn.XLOOKUP(C138,doctors!$A$1:$A$11,doctors!$G$1:$G$11,,0)</f>
        <v>Westside Clinic</v>
      </c>
      <c r="Q138" t="str">
        <f>_xlfn.XLOOKUP(A138,treatments!$B$1:$B$201,treatments!$A$1:$A$201,,0)</f>
        <v>T137</v>
      </c>
      <c r="R138" t="str">
        <f>INDEX(treatments!$A$1:$F$201,MATCH(appointments!$A138,treatments!$B$1:$B$201,0),MATCH(appointments!R$1,treatments!$A$1:$F$1,0))</f>
        <v>X-Ray</v>
      </c>
      <c r="S138" t="str">
        <f>INDEX(treatments!$A$1:$F$201,MATCH(appointments!$A138,treatments!$B$1:$B$201,0),MATCH(appointments!S$1,treatments!$A$1:$F$1,0))</f>
        <v>Standard procedure</v>
      </c>
      <c r="T138" s="1">
        <f>INDEX(treatments!$A$1:$F$201,MATCH(appointments!$A138,treatments!$B$1:$B$201,0),MATCH(appointments!T$1,treatments!$A$1:$F$1,0))</f>
        <v>3898.72</v>
      </c>
      <c r="U138" s="3">
        <f>INDEX(treatments!$A$1:$F$201,MATCH(appointments!$A138,treatments!$B$1:$B$201,0),MATCH(appointments!U$1,treatments!$A$1:$F$1,0))</f>
        <v>45224</v>
      </c>
      <c r="V138" s="3">
        <f>INDEX(billing!$A$1:$G$201,MATCH(appointments!$B138,billing!$B$1:$B$201,0),MATCH(appointments!V$1,billing!$A$1:$G$1,0))</f>
        <v>45280</v>
      </c>
      <c r="W138" t="str">
        <f>INDEX(billing!$A$1:$G$201,MATCH(appointments!$B138,billing!$B$1:$B$201,0),MATCH(appointments!W$1,billing!$A$1:$G$1,0))</f>
        <v>Cash</v>
      </c>
      <c r="X138" t="str">
        <f>INDEX(billing!$A$1:$G$201,MATCH(appointments!$B138,billing!$B$1:$B$201,0),MATCH(appointments!X$1,billing!$A$1:$G$1,0))</f>
        <v>Paid</v>
      </c>
    </row>
    <row r="139" spans="1:24" x14ac:dyDescent="0.3">
      <c r="A139" t="s">
        <v>209</v>
      </c>
      <c r="B139" t="s">
        <v>68</v>
      </c>
      <c r="C139" t="s">
        <v>32</v>
      </c>
      <c r="D139" s="3">
        <v>45286</v>
      </c>
      <c r="E139" t="str">
        <f>TEXT(Table1[[#This Row],[appointment_date]],"ddd")</f>
        <v>Tue</v>
      </c>
      <c r="F139" s="2">
        <v>0.63541666666666663</v>
      </c>
      <c r="G139" t="s">
        <v>38</v>
      </c>
      <c r="H139" t="s">
        <v>15</v>
      </c>
      <c r="I139">
        <f t="shared" si="6"/>
        <v>1</v>
      </c>
      <c r="J139" t="str">
        <f>_xlfn.XLOOKUP(B139,patients!$A$1:$A$51,patients!$L$1:$L$51,,0)</f>
        <v>David Moore</v>
      </c>
      <c r="K139" t="str">
        <f>INDEX(patients!$A$1:$L$51,MATCH($B139,patients!$A$1:$A$51,0),MATCH(appointments!K$1,patients!$A$1:$L$1,0))</f>
        <v>M</v>
      </c>
      <c r="L139" s="3">
        <f>INDEX(patients!$A$1:$L$51,MATCH($B139,patients!$A$1:$A$51,0),MATCH(appointments!L$1,patients!$A$1:$L$1,0))</f>
        <v>26629</v>
      </c>
      <c r="M139" s="4">
        <f t="shared" ca="1" si="7"/>
        <v>53</v>
      </c>
      <c r="N139" t="str">
        <f>INDEX(patients!$A$1:$L$51,MATCH($B139,patients!$A$1:$A$51,0),MATCH(appointments!N$1,patients!$A$1:$L$1,0))</f>
        <v>MedCare Plus</v>
      </c>
      <c r="O139" t="str">
        <f>_xlfn.XLOOKUP(C139,doctors!$A$1:$A$11,doctors!$I$1:$I$11,,0)</f>
        <v>Robert Davis</v>
      </c>
      <c r="P139" t="str">
        <f>_xlfn.XLOOKUP(C139,doctors!$A$1:$A$11,doctors!$G$1:$G$11,,0)</f>
        <v>Westside Clinic</v>
      </c>
      <c r="Q139" t="str">
        <f>_xlfn.XLOOKUP(A139,treatments!$B$1:$B$201,treatments!$A$1:$A$201,,0)</f>
        <v>T138</v>
      </c>
      <c r="R139" t="str">
        <f>INDEX(treatments!$A$1:$F$201,MATCH(appointments!$A139,treatments!$B$1:$B$201,0),MATCH(appointments!R$1,treatments!$A$1:$F$1,0))</f>
        <v>X-Ray</v>
      </c>
      <c r="S139" t="str">
        <f>INDEX(treatments!$A$1:$F$201,MATCH(appointments!$A139,treatments!$B$1:$B$201,0),MATCH(appointments!S$1,treatments!$A$1:$F$1,0))</f>
        <v>Standard procedure</v>
      </c>
      <c r="T139" s="1">
        <f>INDEX(treatments!$A$1:$F$201,MATCH(appointments!$A139,treatments!$B$1:$B$201,0),MATCH(appointments!T$1,treatments!$A$1:$F$1,0))</f>
        <v>1074.71</v>
      </c>
      <c r="U139" s="3">
        <f>INDEX(treatments!$A$1:$F$201,MATCH(appointments!$A139,treatments!$B$1:$B$201,0),MATCH(appointments!U$1,treatments!$A$1:$F$1,0))</f>
        <v>45286</v>
      </c>
      <c r="V139" s="3">
        <f>INDEX(billing!$A$1:$G$201,MATCH(appointments!$B139,billing!$B$1:$B$201,0),MATCH(appointments!V$1,billing!$A$1:$G$1,0))</f>
        <v>45098</v>
      </c>
      <c r="W139" t="str">
        <f>INDEX(billing!$A$1:$G$201,MATCH(appointments!$B139,billing!$B$1:$B$201,0),MATCH(appointments!W$1,billing!$A$1:$G$1,0))</f>
        <v>Cash</v>
      </c>
      <c r="X139" t="str">
        <f>INDEX(billing!$A$1:$G$201,MATCH(appointments!$B139,billing!$B$1:$B$201,0),MATCH(appointments!X$1,billing!$A$1:$G$1,0))</f>
        <v>Pending</v>
      </c>
    </row>
    <row r="140" spans="1:24" x14ac:dyDescent="0.3">
      <c r="A140" t="s">
        <v>210</v>
      </c>
      <c r="B140" t="s">
        <v>84</v>
      </c>
      <c r="C140" t="s">
        <v>74</v>
      </c>
      <c r="D140" s="3">
        <v>45209</v>
      </c>
      <c r="E140" t="str">
        <f>TEXT(Table1[[#This Row],[appointment_date]],"ddd")</f>
        <v>Tue</v>
      </c>
      <c r="F140" s="2">
        <v>0.44791666666666669</v>
      </c>
      <c r="G140" t="s">
        <v>10</v>
      </c>
      <c r="H140" t="s">
        <v>15</v>
      </c>
      <c r="I140">
        <f t="shared" si="6"/>
        <v>1</v>
      </c>
      <c r="J140" t="str">
        <f>_xlfn.XLOOKUP(B140,patients!$A$1:$A$51,patients!$L$1:$L$51,,0)</f>
        <v>Michael Wilson</v>
      </c>
      <c r="K140" t="str">
        <f>INDEX(patients!$A$1:$L$51,MATCH($B140,patients!$A$1:$A$51,0),MATCH(appointments!K$1,patients!$A$1:$L$1,0))</f>
        <v>M</v>
      </c>
      <c r="L140" s="3">
        <f>INDEX(patients!$A$1:$L$51,MATCH($B140,patients!$A$1:$A$51,0),MATCH(appointments!L$1,patients!$A$1:$L$1,0))</f>
        <v>35790</v>
      </c>
      <c r="M140" s="4">
        <f t="shared" ca="1" si="7"/>
        <v>28</v>
      </c>
      <c r="N140" t="str">
        <f>INDEX(patients!$A$1:$L$51,MATCH($B140,patients!$A$1:$A$51,0),MATCH(appointments!N$1,patients!$A$1:$L$1,0))</f>
        <v>MedCare Plus</v>
      </c>
      <c r="O140" t="str">
        <f>_xlfn.XLOOKUP(C140,doctors!$A$1:$A$11,doctors!$I$1:$I$11,,0)</f>
        <v>Sarah Taylor</v>
      </c>
      <c r="P140" t="str">
        <f>_xlfn.XLOOKUP(C140,doctors!$A$1:$A$11,doctors!$G$1:$G$11,,0)</f>
        <v>Central Hospital</v>
      </c>
      <c r="Q140" t="str">
        <f>_xlfn.XLOOKUP(A140,treatments!$B$1:$B$201,treatments!$A$1:$A$201,,0)</f>
        <v>T139</v>
      </c>
      <c r="R140" t="str">
        <f>INDEX(treatments!$A$1:$F$201,MATCH(appointments!$A140,treatments!$B$1:$B$201,0),MATCH(appointments!R$1,treatments!$A$1:$F$1,0))</f>
        <v>MRI</v>
      </c>
      <c r="S140" t="str">
        <f>INDEX(treatments!$A$1:$F$201,MATCH(appointments!$A140,treatments!$B$1:$B$201,0),MATCH(appointments!S$1,treatments!$A$1:$F$1,0))</f>
        <v>Basic screening</v>
      </c>
      <c r="T140" s="1">
        <f>INDEX(treatments!$A$1:$F$201,MATCH(appointments!$A140,treatments!$B$1:$B$201,0),MATCH(appointments!T$1,treatments!$A$1:$F$1,0))</f>
        <v>4217.3</v>
      </c>
      <c r="U140" s="3">
        <f>INDEX(treatments!$A$1:$F$201,MATCH(appointments!$A140,treatments!$B$1:$B$201,0),MATCH(appointments!U$1,treatments!$A$1:$F$1,0))</f>
        <v>45209</v>
      </c>
      <c r="V140" s="3">
        <f>INDEX(billing!$A$1:$G$201,MATCH(appointments!$B140,billing!$B$1:$B$201,0),MATCH(appointments!V$1,billing!$A$1:$G$1,0))</f>
        <v>45034</v>
      </c>
      <c r="W140" t="str">
        <f>INDEX(billing!$A$1:$G$201,MATCH(appointments!$B140,billing!$B$1:$B$201,0),MATCH(appointments!W$1,billing!$A$1:$G$1,0))</f>
        <v>Insurance</v>
      </c>
      <c r="X140" t="str">
        <f>INDEX(billing!$A$1:$G$201,MATCH(appointments!$B140,billing!$B$1:$B$201,0),MATCH(appointments!X$1,billing!$A$1:$G$1,0))</f>
        <v>Failed</v>
      </c>
    </row>
    <row r="141" spans="1:24" x14ac:dyDescent="0.3">
      <c r="A141" t="s">
        <v>211</v>
      </c>
      <c r="B141" t="s">
        <v>50</v>
      </c>
      <c r="C141" t="s">
        <v>74</v>
      </c>
      <c r="D141" s="3">
        <v>44962</v>
      </c>
      <c r="E141" t="str">
        <f>TEXT(Table1[[#This Row],[appointment_date]],"ddd")</f>
        <v>Sun</v>
      </c>
      <c r="F141" s="2">
        <v>0.63541666666666663</v>
      </c>
      <c r="G141" t="s">
        <v>29</v>
      </c>
      <c r="H141" t="s">
        <v>15</v>
      </c>
      <c r="I141">
        <f t="shared" si="6"/>
        <v>1</v>
      </c>
      <c r="J141" t="str">
        <f>_xlfn.XLOOKUP(B141,patients!$A$1:$A$51,patients!$L$1:$L$51,,0)</f>
        <v>Laura Davis</v>
      </c>
      <c r="K141" t="str">
        <f>INDEX(patients!$A$1:$L$51,MATCH($B141,patients!$A$1:$A$51,0),MATCH(appointments!K$1,patients!$A$1:$L$1,0))</f>
        <v>F</v>
      </c>
      <c r="L141" s="3">
        <f>INDEX(patients!$A$1:$L$51,MATCH($B141,patients!$A$1:$A$51,0),MATCH(appointments!L$1,patients!$A$1:$L$1,0))</f>
        <v>33580</v>
      </c>
      <c r="M141" s="4">
        <f t="shared" ca="1" si="7"/>
        <v>34</v>
      </c>
      <c r="N141" t="str">
        <f>INDEX(patients!$A$1:$L$51,MATCH($B141,patients!$A$1:$A$51,0),MATCH(appointments!N$1,patients!$A$1:$L$1,0))</f>
        <v>MedCare Plus</v>
      </c>
      <c r="O141" t="str">
        <f>_xlfn.XLOOKUP(C141,doctors!$A$1:$A$11,doctors!$I$1:$I$11,,0)</f>
        <v>Sarah Taylor</v>
      </c>
      <c r="P141" t="str">
        <f>_xlfn.XLOOKUP(C141,doctors!$A$1:$A$11,doctors!$G$1:$G$11,,0)</f>
        <v>Central Hospital</v>
      </c>
      <c r="Q141" t="str">
        <f>_xlfn.XLOOKUP(A141,treatments!$B$1:$B$201,treatments!$A$1:$A$201,,0)</f>
        <v>T140</v>
      </c>
      <c r="R141" t="str">
        <f>INDEX(treatments!$A$1:$F$201,MATCH(appointments!$A141,treatments!$B$1:$B$201,0),MATCH(appointments!R$1,treatments!$A$1:$F$1,0))</f>
        <v>Physiotherapy</v>
      </c>
      <c r="S141" t="str">
        <f>INDEX(treatments!$A$1:$F$201,MATCH(appointments!$A141,treatments!$B$1:$B$201,0),MATCH(appointments!S$1,treatments!$A$1:$F$1,0))</f>
        <v>Standard procedure</v>
      </c>
      <c r="T141" s="1">
        <f>INDEX(treatments!$A$1:$F$201,MATCH(appointments!$A141,treatments!$B$1:$B$201,0),MATCH(appointments!T$1,treatments!$A$1:$F$1,0))</f>
        <v>4019.13</v>
      </c>
      <c r="U141" s="3">
        <f>INDEX(treatments!$A$1:$F$201,MATCH(appointments!$A141,treatments!$B$1:$B$201,0),MATCH(appointments!U$1,treatments!$A$1:$F$1,0))</f>
        <v>44962</v>
      </c>
      <c r="V141" s="3">
        <f>INDEX(billing!$A$1:$G$201,MATCH(appointments!$B141,billing!$B$1:$B$201,0),MATCH(appointments!V$1,billing!$A$1:$G$1,0))</f>
        <v>45071</v>
      </c>
      <c r="W141" t="str">
        <f>INDEX(billing!$A$1:$G$201,MATCH(appointments!$B141,billing!$B$1:$B$201,0),MATCH(appointments!W$1,billing!$A$1:$G$1,0))</f>
        <v>Credit Card</v>
      </c>
      <c r="X141" t="str">
        <f>INDEX(billing!$A$1:$G$201,MATCH(appointments!$B141,billing!$B$1:$B$201,0),MATCH(appointments!X$1,billing!$A$1:$G$1,0))</f>
        <v>Paid</v>
      </c>
    </row>
    <row r="142" spans="1:24" x14ac:dyDescent="0.3">
      <c r="A142" t="s">
        <v>212</v>
      </c>
      <c r="B142" t="s">
        <v>161</v>
      </c>
      <c r="C142" t="s">
        <v>48</v>
      </c>
      <c r="D142" s="3">
        <v>45092</v>
      </c>
      <c r="E142" t="str">
        <f>TEXT(Table1[[#This Row],[appointment_date]],"ddd")</f>
        <v>Thu</v>
      </c>
      <c r="F142" s="2">
        <v>0.63541666666666663</v>
      </c>
      <c r="G142" t="s">
        <v>29</v>
      </c>
      <c r="H142" t="s">
        <v>41</v>
      </c>
      <c r="I142">
        <f t="shared" si="6"/>
        <v>0</v>
      </c>
      <c r="J142" t="str">
        <f>_xlfn.XLOOKUP(B142,patients!$A$1:$A$51,patients!$L$1:$L$51,,0)</f>
        <v>Robert Williams</v>
      </c>
      <c r="K142" t="str">
        <f>INDEX(patients!$A$1:$L$51,MATCH($B142,patients!$A$1:$A$51,0),MATCH(appointments!K$1,patients!$A$1:$L$1,0))</f>
        <v>M</v>
      </c>
      <c r="L142" s="3">
        <f>INDEX(patients!$A$1:$L$51,MATCH($B142,patients!$A$1:$A$51,0),MATCH(appointments!L$1,patients!$A$1:$L$1,0))</f>
        <v>18798</v>
      </c>
      <c r="M142" s="4">
        <f t="shared" ca="1" si="7"/>
        <v>74</v>
      </c>
      <c r="N142" t="str">
        <f>INDEX(patients!$A$1:$L$51,MATCH($B142,patients!$A$1:$A$51,0),MATCH(appointments!N$1,patients!$A$1:$L$1,0))</f>
        <v>WellnessCorp</v>
      </c>
      <c r="O142" t="str">
        <f>_xlfn.XLOOKUP(C142,doctors!$A$1:$A$11,doctors!$I$1:$I$11,,0)</f>
        <v>Jane Davis</v>
      </c>
      <c r="P142" t="str">
        <f>_xlfn.XLOOKUP(C142,doctors!$A$1:$A$11,doctors!$G$1:$G$11,,0)</f>
        <v>Eastside Clinic</v>
      </c>
      <c r="Q142" t="str">
        <f>_xlfn.XLOOKUP(A142,treatments!$B$1:$B$201,treatments!$A$1:$A$201,,0)</f>
        <v>T141</v>
      </c>
      <c r="R142" t="str">
        <f>INDEX(treatments!$A$1:$F$201,MATCH(appointments!$A142,treatments!$B$1:$B$201,0),MATCH(appointments!R$1,treatments!$A$1:$F$1,0))</f>
        <v>ECG</v>
      </c>
      <c r="S142" t="str">
        <f>INDEX(treatments!$A$1:$F$201,MATCH(appointments!$A142,treatments!$B$1:$B$201,0),MATCH(appointments!S$1,treatments!$A$1:$F$1,0))</f>
        <v>Basic screening</v>
      </c>
      <c r="T142" s="1">
        <f>INDEX(treatments!$A$1:$F$201,MATCH(appointments!$A142,treatments!$B$1:$B$201,0),MATCH(appointments!T$1,treatments!$A$1:$F$1,0))</f>
        <v>3689.35</v>
      </c>
      <c r="U142" s="3">
        <f>INDEX(treatments!$A$1:$F$201,MATCH(appointments!$A142,treatments!$B$1:$B$201,0),MATCH(appointments!U$1,treatments!$A$1:$F$1,0))</f>
        <v>45092</v>
      </c>
      <c r="V142" s="3">
        <f>INDEX(billing!$A$1:$G$201,MATCH(appointments!$B142,billing!$B$1:$B$201,0),MATCH(appointments!V$1,billing!$A$1:$G$1,0))</f>
        <v>45024</v>
      </c>
      <c r="W142" t="str">
        <f>INDEX(billing!$A$1:$G$201,MATCH(appointments!$B142,billing!$B$1:$B$201,0),MATCH(appointments!W$1,billing!$A$1:$G$1,0))</f>
        <v>Cash</v>
      </c>
      <c r="X142" t="str">
        <f>INDEX(billing!$A$1:$G$201,MATCH(appointments!$B142,billing!$B$1:$B$201,0),MATCH(appointments!X$1,billing!$A$1:$G$1,0))</f>
        <v>Failed</v>
      </c>
    </row>
    <row r="143" spans="1:24" x14ac:dyDescent="0.3">
      <c r="A143" t="s">
        <v>213</v>
      </c>
      <c r="B143" t="s">
        <v>100</v>
      </c>
      <c r="C143" t="s">
        <v>25</v>
      </c>
      <c r="D143" s="3">
        <v>45231</v>
      </c>
      <c r="E143" t="str">
        <f>TEXT(Table1[[#This Row],[appointment_date]],"ddd")</f>
        <v>Wed</v>
      </c>
      <c r="F143" s="2">
        <v>0.48958333333333331</v>
      </c>
      <c r="G143" t="s">
        <v>10</v>
      </c>
      <c r="H143" t="s">
        <v>15</v>
      </c>
      <c r="I143">
        <f t="shared" si="6"/>
        <v>1</v>
      </c>
      <c r="J143" t="str">
        <f>_xlfn.XLOOKUP(B143,patients!$A$1:$A$51,patients!$L$1:$L$51,,0)</f>
        <v>Sarah Miller</v>
      </c>
      <c r="K143" t="str">
        <f>INDEX(patients!$A$1:$L$51,MATCH($B143,patients!$A$1:$A$51,0),MATCH(appointments!K$1,patients!$A$1:$L$1,0))</f>
        <v>M</v>
      </c>
      <c r="L143" s="3">
        <f>INDEX(patients!$A$1:$L$51,MATCH($B143,patients!$A$1:$A$51,0),MATCH(appointments!L$1,patients!$A$1:$L$1,0))</f>
        <v>27538</v>
      </c>
      <c r="M143" s="4">
        <f t="shared" ca="1" si="7"/>
        <v>50</v>
      </c>
      <c r="N143" t="str">
        <f>INDEX(patients!$A$1:$L$51,MATCH($B143,patients!$A$1:$A$51,0),MATCH(appointments!N$1,patients!$A$1:$L$1,0))</f>
        <v>WellnessCorp</v>
      </c>
      <c r="O143" t="str">
        <f>_xlfn.XLOOKUP(C143,doctors!$A$1:$A$11,doctors!$I$1:$I$11,,0)</f>
        <v>Jane Smith</v>
      </c>
      <c r="P143" t="str">
        <f>_xlfn.XLOOKUP(C143,doctors!$A$1:$A$11,doctors!$G$1:$G$11,,0)</f>
        <v>Eastside Clinic</v>
      </c>
      <c r="Q143" t="str">
        <f>_xlfn.XLOOKUP(A143,treatments!$B$1:$B$201,treatments!$A$1:$A$201,,0)</f>
        <v>T142</v>
      </c>
      <c r="R143" t="str">
        <f>INDEX(treatments!$A$1:$F$201,MATCH(appointments!$A143,treatments!$B$1:$B$201,0),MATCH(appointments!R$1,treatments!$A$1:$F$1,0))</f>
        <v>MRI</v>
      </c>
      <c r="S143" t="str">
        <f>INDEX(treatments!$A$1:$F$201,MATCH(appointments!$A143,treatments!$B$1:$B$201,0),MATCH(appointments!S$1,treatments!$A$1:$F$1,0))</f>
        <v>Advanced protocol</v>
      </c>
      <c r="T143" s="1">
        <f>INDEX(treatments!$A$1:$F$201,MATCH(appointments!$A143,treatments!$B$1:$B$201,0),MATCH(appointments!T$1,treatments!$A$1:$F$1,0))</f>
        <v>662.72</v>
      </c>
      <c r="U143" s="3">
        <f>INDEX(treatments!$A$1:$F$201,MATCH(appointments!$A143,treatments!$B$1:$B$201,0),MATCH(appointments!U$1,treatments!$A$1:$F$1,0))</f>
        <v>45231</v>
      </c>
      <c r="V143" s="3">
        <f>INDEX(billing!$A$1:$G$201,MATCH(appointments!$B143,billing!$B$1:$B$201,0),MATCH(appointments!V$1,billing!$A$1:$G$1,0))</f>
        <v>45280</v>
      </c>
      <c r="W143" t="str">
        <f>INDEX(billing!$A$1:$G$201,MATCH(appointments!$B143,billing!$B$1:$B$201,0),MATCH(appointments!W$1,billing!$A$1:$G$1,0))</f>
        <v>Cash</v>
      </c>
      <c r="X143" t="str">
        <f>INDEX(billing!$A$1:$G$201,MATCH(appointments!$B143,billing!$B$1:$B$201,0),MATCH(appointments!X$1,billing!$A$1:$G$1,0))</f>
        <v>Paid</v>
      </c>
    </row>
    <row r="144" spans="1:24" x14ac:dyDescent="0.3">
      <c r="A144" t="s">
        <v>214</v>
      </c>
      <c r="B144" t="s">
        <v>50</v>
      </c>
      <c r="C144" t="s">
        <v>32</v>
      </c>
      <c r="D144" s="3">
        <v>45190</v>
      </c>
      <c r="E144" t="str">
        <f>TEXT(Table1[[#This Row],[appointment_date]],"ddd")</f>
        <v>Thu</v>
      </c>
      <c r="F144" s="2">
        <v>0.51041666666666663</v>
      </c>
      <c r="G144" t="s">
        <v>29</v>
      </c>
      <c r="H144" t="s">
        <v>19</v>
      </c>
      <c r="I144">
        <f t="shared" si="6"/>
        <v>0</v>
      </c>
      <c r="J144" t="str">
        <f>_xlfn.XLOOKUP(B144,patients!$A$1:$A$51,patients!$L$1:$L$51,,0)</f>
        <v>Laura Davis</v>
      </c>
      <c r="K144" t="str">
        <f>INDEX(patients!$A$1:$L$51,MATCH($B144,patients!$A$1:$A$51,0),MATCH(appointments!K$1,patients!$A$1:$L$1,0))</f>
        <v>F</v>
      </c>
      <c r="L144" s="3">
        <f>INDEX(patients!$A$1:$L$51,MATCH($B144,patients!$A$1:$A$51,0),MATCH(appointments!L$1,patients!$A$1:$L$1,0))</f>
        <v>33580</v>
      </c>
      <c r="M144" s="4">
        <f t="shared" ca="1" si="7"/>
        <v>34</v>
      </c>
      <c r="N144" t="str">
        <f>INDEX(patients!$A$1:$L$51,MATCH($B144,patients!$A$1:$A$51,0),MATCH(appointments!N$1,patients!$A$1:$L$1,0))</f>
        <v>MedCare Plus</v>
      </c>
      <c r="O144" t="str">
        <f>_xlfn.XLOOKUP(C144,doctors!$A$1:$A$11,doctors!$I$1:$I$11,,0)</f>
        <v>Robert Davis</v>
      </c>
      <c r="P144" t="str">
        <f>_xlfn.XLOOKUP(C144,doctors!$A$1:$A$11,doctors!$G$1:$G$11,,0)</f>
        <v>Westside Clinic</v>
      </c>
      <c r="Q144" t="str">
        <f>_xlfn.XLOOKUP(A144,treatments!$B$1:$B$201,treatments!$A$1:$A$201,,0)</f>
        <v>T143</v>
      </c>
      <c r="R144" t="str">
        <f>INDEX(treatments!$A$1:$F$201,MATCH(appointments!$A144,treatments!$B$1:$B$201,0),MATCH(appointments!R$1,treatments!$A$1:$F$1,0))</f>
        <v>MRI</v>
      </c>
      <c r="S144" t="str">
        <f>INDEX(treatments!$A$1:$F$201,MATCH(appointments!$A144,treatments!$B$1:$B$201,0),MATCH(appointments!S$1,treatments!$A$1:$F$1,0))</f>
        <v>Standard procedure</v>
      </c>
      <c r="T144" s="1">
        <f>INDEX(treatments!$A$1:$F$201,MATCH(appointments!$A144,treatments!$B$1:$B$201,0),MATCH(appointments!T$1,treatments!$A$1:$F$1,0))</f>
        <v>1864.08</v>
      </c>
      <c r="U144" s="3">
        <f>INDEX(treatments!$A$1:$F$201,MATCH(appointments!$A144,treatments!$B$1:$B$201,0),MATCH(appointments!U$1,treatments!$A$1:$F$1,0))</f>
        <v>45190</v>
      </c>
      <c r="V144" s="3">
        <f>INDEX(billing!$A$1:$G$201,MATCH(appointments!$B144,billing!$B$1:$B$201,0),MATCH(appointments!V$1,billing!$A$1:$G$1,0))</f>
        <v>45071</v>
      </c>
      <c r="W144" t="str">
        <f>INDEX(billing!$A$1:$G$201,MATCH(appointments!$B144,billing!$B$1:$B$201,0),MATCH(appointments!W$1,billing!$A$1:$G$1,0))</f>
        <v>Credit Card</v>
      </c>
      <c r="X144" t="str">
        <f>INDEX(billing!$A$1:$G$201,MATCH(appointments!$B144,billing!$B$1:$B$201,0),MATCH(appointments!X$1,billing!$A$1:$G$1,0))</f>
        <v>Paid</v>
      </c>
    </row>
    <row r="145" spans="1:24" x14ac:dyDescent="0.3">
      <c r="A145" t="s">
        <v>215</v>
      </c>
      <c r="B145" t="s">
        <v>177</v>
      </c>
      <c r="C145" t="s">
        <v>22</v>
      </c>
      <c r="D145" s="3">
        <v>45154</v>
      </c>
      <c r="E145" t="str">
        <f>TEXT(Table1[[#This Row],[appointment_date]],"ddd")</f>
        <v>Wed</v>
      </c>
      <c r="F145" s="2">
        <v>0.51041666666666663</v>
      </c>
      <c r="G145" t="s">
        <v>29</v>
      </c>
      <c r="H145" t="s">
        <v>15</v>
      </c>
      <c r="I145">
        <f t="shared" si="6"/>
        <v>1</v>
      </c>
      <c r="J145" t="str">
        <f>_xlfn.XLOOKUP(B145,patients!$A$1:$A$51,patients!$L$1:$L$51,,0)</f>
        <v>Laura Davis</v>
      </c>
      <c r="K145" t="str">
        <f>INDEX(patients!$A$1:$L$51,MATCH($B145,patients!$A$1:$A$51,0),MATCH(appointments!K$1,patients!$A$1:$L$1,0))</f>
        <v>M</v>
      </c>
      <c r="L145" s="3">
        <f>INDEX(patients!$A$1:$L$51,MATCH($B145,patients!$A$1:$A$51,0),MATCH(appointments!L$1,patients!$A$1:$L$1,0))</f>
        <v>26278</v>
      </c>
      <c r="M145" s="4">
        <f t="shared" ca="1" si="7"/>
        <v>54</v>
      </c>
      <c r="N145" t="str">
        <f>INDEX(patients!$A$1:$L$51,MATCH($B145,patients!$A$1:$A$51,0),MATCH(appointments!N$1,patients!$A$1:$L$1,0))</f>
        <v>PulseSecure</v>
      </c>
      <c r="O145" t="str">
        <f>_xlfn.XLOOKUP(C145,doctors!$A$1:$A$11,doctors!$I$1:$I$11,,0)</f>
        <v>Alex Davis</v>
      </c>
      <c r="P145" t="str">
        <f>_xlfn.XLOOKUP(C145,doctors!$A$1:$A$11,doctors!$G$1:$G$11,,0)</f>
        <v>Central Hospital</v>
      </c>
      <c r="Q145" t="str">
        <f>_xlfn.XLOOKUP(A145,treatments!$B$1:$B$201,treatments!$A$1:$A$201,,0)</f>
        <v>T144</v>
      </c>
      <c r="R145" t="str">
        <f>INDEX(treatments!$A$1:$F$201,MATCH(appointments!$A145,treatments!$B$1:$B$201,0),MATCH(appointments!R$1,treatments!$A$1:$F$1,0))</f>
        <v>Chemotherapy</v>
      </c>
      <c r="S145" t="str">
        <f>INDEX(treatments!$A$1:$F$201,MATCH(appointments!$A145,treatments!$B$1:$B$201,0),MATCH(appointments!S$1,treatments!$A$1:$F$1,0))</f>
        <v>Advanced protocol</v>
      </c>
      <c r="T145" s="1">
        <f>INDEX(treatments!$A$1:$F$201,MATCH(appointments!$A145,treatments!$B$1:$B$201,0),MATCH(appointments!T$1,treatments!$A$1:$F$1,0))</f>
        <v>1684.01</v>
      </c>
      <c r="U145" s="3">
        <f>INDEX(treatments!$A$1:$F$201,MATCH(appointments!$A145,treatments!$B$1:$B$201,0),MATCH(appointments!U$1,treatments!$A$1:$F$1,0))</f>
        <v>45154</v>
      </c>
      <c r="V145" s="3">
        <f>INDEX(billing!$A$1:$G$201,MATCH(appointments!$B145,billing!$B$1:$B$201,0),MATCH(appointments!V$1,billing!$A$1:$G$1,0))</f>
        <v>45033</v>
      </c>
      <c r="W145" t="str">
        <f>INDEX(billing!$A$1:$G$201,MATCH(appointments!$B145,billing!$B$1:$B$201,0),MATCH(appointments!W$1,billing!$A$1:$G$1,0))</f>
        <v>Credit Card</v>
      </c>
      <c r="X145" t="str">
        <f>INDEX(billing!$A$1:$G$201,MATCH(appointments!$B145,billing!$B$1:$B$201,0),MATCH(appointments!X$1,billing!$A$1:$G$1,0))</f>
        <v>Pending</v>
      </c>
    </row>
    <row r="146" spans="1:24" x14ac:dyDescent="0.3">
      <c r="A146" t="s">
        <v>216</v>
      </c>
      <c r="B146" t="s">
        <v>163</v>
      </c>
      <c r="C146" t="s">
        <v>48</v>
      </c>
      <c r="D146" s="3">
        <v>45241</v>
      </c>
      <c r="E146" t="str">
        <f>TEXT(Table1[[#This Row],[appointment_date]],"ddd")</f>
        <v>Sat</v>
      </c>
      <c r="F146" s="2">
        <v>0.61458333333333337</v>
      </c>
      <c r="G146" t="s">
        <v>29</v>
      </c>
      <c r="H146" t="s">
        <v>11</v>
      </c>
      <c r="I146">
        <f t="shared" si="6"/>
        <v>0</v>
      </c>
      <c r="J146" t="str">
        <f>_xlfn.XLOOKUP(B146,patients!$A$1:$A$51,patients!$L$1:$L$51,,0)</f>
        <v>Alex Johnson</v>
      </c>
      <c r="K146" t="str">
        <f>INDEX(patients!$A$1:$L$51,MATCH($B146,patients!$A$1:$A$51,0),MATCH(appointments!K$1,patients!$A$1:$L$1,0))</f>
        <v>F</v>
      </c>
      <c r="L146" s="3">
        <f>INDEX(patients!$A$1:$L$51,MATCH($B146,patients!$A$1:$A$51,0),MATCH(appointments!L$1,patients!$A$1:$L$1,0))</f>
        <v>32667</v>
      </c>
      <c r="M146" s="4">
        <f t="shared" ca="1" si="7"/>
        <v>36</v>
      </c>
      <c r="N146" t="str">
        <f>INDEX(patients!$A$1:$L$51,MATCH($B146,patients!$A$1:$A$51,0),MATCH(appointments!N$1,patients!$A$1:$L$1,0))</f>
        <v>MedCare Plus</v>
      </c>
      <c r="O146" t="str">
        <f>_xlfn.XLOOKUP(C146,doctors!$A$1:$A$11,doctors!$I$1:$I$11,,0)</f>
        <v>Jane Davis</v>
      </c>
      <c r="P146" t="str">
        <f>_xlfn.XLOOKUP(C146,doctors!$A$1:$A$11,doctors!$G$1:$G$11,,0)</f>
        <v>Eastside Clinic</v>
      </c>
      <c r="Q146" t="str">
        <f>_xlfn.XLOOKUP(A146,treatments!$B$1:$B$201,treatments!$A$1:$A$201,,0)</f>
        <v>T145</v>
      </c>
      <c r="R146" t="str">
        <f>INDEX(treatments!$A$1:$F$201,MATCH(appointments!$A146,treatments!$B$1:$B$201,0),MATCH(appointments!R$1,treatments!$A$1:$F$1,0))</f>
        <v>X-Ray</v>
      </c>
      <c r="S146" t="str">
        <f>INDEX(treatments!$A$1:$F$201,MATCH(appointments!$A146,treatments!$B$1:$B$201,0),MATCH(appointments!S$1,treatments!$A$1:$F$1,0))</f>
        <v>Advanced protocol</v>
      </c>
      <c r="T146" s="1">
        <f>INDEX(treatments!$A$1:$F$201,MATCH(appointments!$A146,treatments!$B$1:$B$201,0),MATCH(appointments!T$1,treatments!$A$1:$F$1,0))</f>
        <v>2120.61</v>
      </c>
      <c r="U146" s="3">
        <f>INDEX(treatments!$A$1:$F$201,MATCH(appointments!$A146,treatments!$B$1:$B$201,0),MATCH(appointments!U$1,treatments!$A$1:$F$1,0))</f>
        <v>45241</v>
      </c>
      <c r="V146" s="3">
        <f>INDEX(billing!$A$1:$G$201,MATCH(appointments!$B146,billing!$B$1:$B$201,0),MATCH(appointments!V$1,billing!$A$1:$G$1,0))</f>
        <v>45055</v>
      </c>
      <c r="W146" t="str">
        <f>INDEX(billing!$A$1:$G$201,MATCH(appointments!$B146,billing!$B$1:$B$201,0),MATCH(appointments!W$1,billing!$A$1:$G$1,0))</f>
        <v>Cash</v>
      </c>
      <c r="X146" t="str">
        <f>INDEX(billing!$A$1:$G$201,MATCH(appointments!$B146,billing!$B$1:$B$201,0),MATCH(appointments!X$1,billing!$A$1:$G$1,0))</f>
        <v>Failed</v>
      </c>
    </row>
    <row r="147" spans="1:24" x14ac:dyDescent="0.3">
      <c r="A147" t="s">
        <v>217</v>
      </c>
      <c r="B147" t="s">
        <v>63</v>
      </c>
      <c r="C147" t="s">
        <v>22</v>
      </c>
      <c r="D147" s="3">
        <v>44931</v>
      </c>
      <c r="E147" t="str">
        <f>TEXT(Table1[[#This Row],[appointment_date]],"ddd")</f>
        <v>Thu</v>
      </c>
      <c r="F147" s="2">
        <v>0.39583333333333331</v>
      </c>
      <c r="G147" t="s">
        <v>26</v>
      </c>
      <c r="H147" t="s">
        <v>15</v>
      </c>
      <c r="I147">
        <f t="shared" si="6"/>
        <v>1</v>
      </c>
      <c r="J147" t="str">
        <f>_xlfn.XLOOKUP(B147,patients!$A$1:$A$51,patients!$L$1:$L$51,,0)</f>
        <v>Alex Moore</v>
      </c>
      <c r="K147" t="str">
        <f>INDEX(patients!$A$1:$L$51,MATCH($B147,patients!$A$1:$A$51,0),MATCH(appointments!K$1,patients!$A$1:$L$1,0))</f>
        <v>M</v>
      </c>
      <c r="L147" s="3">
        <f>INDEX(patients!$A$1:$L$51,MATCH($B147,patients!$A$1:$A$51,0),MATCH(appointments!L$1,patients!$A$1:$L$1,0))</f>
        <v>34072</v>
      </c>
      <c r="M147" s="4">
        <f t="shared" ca="1" si="7"/>
        <v>32</v>
      </c>
      <c r="N147" t="str">
        <f>INDEX(patients!$A$1:$L$51,MATCH($B147,patients!$A$1:$A$51,0),MATCH(appointments!N$1,patients!$A$1:$L$1,0))</f>
        <v>MedCare Plus</v>
      </c>
      <c r="O147" t="str">
        <f>_xlfn.XLOOKUP(C147,doctors!$A$1:$A$11,doctors!$I$1:$I$11,,0)</f>
        <v>Alex Davis</v>
      </c>
      <c r="P147" t="str">
        <f>_xlfn.XLOOKUP(C147,doctors!$A$1:$A$11,doctors!$G$1:$G$11,,0)</f>
        <v>Central Hospital</v>
      </c>
      <c r="Q147" t="str">
        <f>_xlfn.XLOOKUP(A147,treatments!$B$1:$B$201,treatments!$A$1:$A$201,,0)</f>
        <v>T146</v>
      </c>
      <c r="R147" t="str">
        <f>INDEX(treatments!$A$1:$F$201,MATCH(appointments!$A147,treatments!$B$1:$B$201,0),MATCH(appointments!R$1,treatments!$A$1:$F$1,0))</f>
        <v>MRI</v>
      </c>
      <c r="S147" t="str">
        <f>INDEX(treatments!$A$1:$F$201,MATCH(appointments!$A147,treatments!$B$1:$B$201,0),MATCH(appointments!S$1,treatments!$A$1:$F$1,0))</f>
        <v>Advanced protocol</v>
      </c>
      <c r="T147" s="1">
        <f>INDEX(treatments!$A$1:$F$201,MATCH(appointments!$A147,treatments!$B$1:$B$201,0),MATCH(appointments!T$1,treatments!$A$1:$F$1,0))</f>
        <v>894.39</v>
      </c>
      <c r="U147" s="3">
        <f>INDEX(treatments!$A$1:$F$201,MATCH(appointments!$A147,treatments!$B$1:$B$201,0),MATCH(appointments!U$1,treatments!$A$1:$F$1,0))</f>
        <v>44931</v>
      </c>
      <c r="V147" s="3">
        <f>INDEX(billing!$A$1:$G$201,MATCH(appointments!$B147,billing!$B$1:$B$201,0),MATCH(appointments!V$1,billing!$A$1:$G$1,0))</f>
        <v>45040</v>
      </c>
      <c r="W147" t="str">
        <f>INDEX(billing!$A$1:$G$201,MATCH(appointments!$B147,billing!$B$1:$B$201,0),MATCH(appointments!W$1,billing!$A$1:$G$1,0))</f>
        <v>Insurance</v>
      </c>
      <c r="X147" t="str">
        <f>INDEX(billing!$A$1:$G$201,MATCH(appointments!$B147,billing!$B$1:$B$201,0),MATCH(appointments!X$1,billing!$A$1:$G$1,0))</f>
        <v>Failed</v>
      </c>
    </row>
    <row r="148" spans="1:24" x14ac:dyDescent="0.3">
      <c r="A148" t="s">
        <v>218</v>
      </c>
      <c r="B148" t="s">
        <v>61</v>
      </c>
      <c r="C148" t="s">
        <v>48</v>
      </c>
      <c r="D148" s="3">
        <v>45243</v>
      </c>
      <c r="E148" t="str">
        <f>TEXT(Table1[[#This Row],[appointment_date]],"ddd")</f>
        <v>Mon</v>
      </c>
      <c r="F148" s="2">
        <v>0.72916666666666663</v>
      </c>
      <c r="G148" t="s">
        <v>26</v>
      </c>
      <c r="H148" t="s">
        <v>41</v>
      </c>
      <c r="I148">
        <f t="shared" si="6"/>
        <v>0</v>
      </c>
      <c r="J148" t="str">
        <f>_xlfn.XLOOKUP(B148,patients!$A$1:$A$51,patients!$L$1:$L$51,,0)</f>
        <v>Alex Taylor</v>
      </c>
      <c r="K148" t="str">
        <f>INDEX(patients!$A$1:$L$51,MATCH($B148,patients!$A$1:$A$51,0),MATCH(appointments!K$1,patients!$A$1:$L$1,0))</f>
        <v>M</v>
      </c>
      <c r="L148" s="3">
        <f>INDEX(patients!$A$1:$L$51,MATCH($B148,patients!$A$1:$A$51,0),MATCH(appointments!L$1,patients!$A$1:$L$1,0))</f>
        <v>24895</v>
      </c>
      <c r="M148" s="4">
        <f t="shared" ca="1" si="7"/>
        <v>57</v>
      </c>
      <c r="N148" t="str">
        <f>INDEX(patients!$A$1:$L$51,MATCH($B148,patients!$A$1:$A$51,0),MATCH(appointments!N$1,patients!$A$1:$L$1,0))</f>
        <v>MedCare Plus</v>
      </c>
      <c r="O148" t="str">
        <f>_xlfn.XLOOKUP(C148,doctors!$A$1:$A$11,doctors!$I$1:$I$11,,0)</f>
        <v>Jane Davis</v>
      </c>
      <c r="P148" t="str">
        <f>_xlfn.XLOOKUP(C148,doctors!$A$1:$A$11,doctors!$G$1:$G$11,,0)</f>
        <v>Eastside Clinic</v>
      </c>
      <c r="Q148" t="str">
        <f>_xlfn.XLOOKUP(A148,treatments!$B$1:$B$201,treatments!$A$1:$A$201,,0)</f>
        <v>T147</v>
      </c>
      <c r="R148" t="str">
        <f>INDEX(treatments!$A$1:$F$201,MATCH(appointments!$A148,treatments!$B$1:$B$201,0),MATCH(appointments!R$1,treatments!$A$1:$F$1,0))</f>
        <v>MRI</v>
      </c>
      <c r="S148" t="str">
        <f>INDEX(treatments!$A$1:$F$201,MATCH(appointments!$A148,treatments!$B$1:$B$201,0),MATCH(appointments!S$1,treatments!$A$1:$F$1,0))</f>
        <v>Basic screening</v>
      </c>
      <c r="T148" s="1">
        <f>INDEX(treatments!$A$1:$F$201,MATCH(appointments!$A148,treatments!$B$1:$B$201,0),MATCH(appointments!T$1,treatments!$A$1:$F$1,0))</f>
        <v>4716.3100000000004</v>
      </c>
      <c r="U148" s="3">
        <f>INDEX(treatments!$A$1:$F$201,MATCH(appointments!$A148,treatments!$B$1:$B$201,0),MATCH(appointments!U$1,treatments!$A$1:$F$1,0))</f>
        <v>45243</v>
      </c>
      <c r="V148" s="3">
        <f>INDEX(billing!$A$1:$G$201,MATCH(appointments!$B148,billing!$B$1:$B$201,0),MATCH(appointments!V$1,billing!$A$1:$G$1,0))</f>
        <v>45265</v>
      </c>
      <c r="W148" t="str">
        <f>INDEX(billing!$A$1:$G$201,MATCH(appointments!$B148,billing!$B$1:$B$201,0),MATCH(appointments!W$1,billing!$A$1:$G$1,0))</f>
        <v>Credit Card</v>
      </c>
      <c r="X148" t="str">
        <f>INDEX(billing!$A$1:$G$201,MATCH(appointments!$B148,billing!$B$1:$B$201,0),MATCH(appointments!X$1,billing!$A$1:$G$1,0))</f>
        <v>Failed</v>
      </c>
    </row>
    <row r="149" spans="1:24" x14ac:dyDescent="0.3">
      <c r="A149" t="s">
        <v>219</v>
      </c>
      <c r="B149" t="s">
        <v>97</v>
      </c>
      <c r="C149" t="s">
        <v>48</v>
      </c>
      <c r="D149" s="3">
        <v>45266</v>
      </c>
      <c r="E149" t="str">
        <f>TEXT(Table1[[#This Row],[appointment_date]],"ddd")</f>
        <v>Wed</v>
      </c>
      <c r="F149" s="2">
        <v>0.35416666666666669</v>
      </c>
      <c r="G149" t="s">
        <v>18</v>
      </c>
      <c r="H149" t="s">
        <v>11</v>
      </c>
      <c r="I149">
        <f t="shared" si="6"/>
        <v>0</v>
      </c>
      <c r="J149" t="str">
        <f>_xlfn.XLOOKUP(B149,patients!$A$1:$A$51,patients!$L$1:$L$51,,0)</f>
        <v>Robert Miller</v>
      </c>
      <c r="K149" t="str">
        <f>INDEX(patients!$A$1:$L$51,MATCH($B149,patients!$A$1:$A$51,0),MATCH(appointments!K$1,patients!$A$1:$L$1,0))</f>
        <v>M</v>
      </c>
      <c r="L149" s="3">
        <f>INDEX(patients!$A$1:$L$51,MATCH($B149,patients!$A$1:$A$51,0),MATCH(appointments!L$1,patients!$A$1:$L$1,0))</f>
        <v>31791</v>
      </c>
      <c r="M149" s="4">
        <f t="shared" ca="1" si="7"/>
        <v>38</v>
      </c>
      <c r="N149" t="str">
        <f>INDEX(patients!$A$1:$L$51,MATCH($B149,patients!$A$1:$A$51,0),MATCH(appointments!N$1,patients!$A$1:$L$1,0))</f>
        <v>WellnessCorp</v>
      </c>
      <c r="O149" t="str">
        <f>_xlfn.XLOOKUP(C149,doctors!$A$1:$A$11,doctors!$I$1:$I$11,,0)</f>
        <v>Jane Davis</v>
      </c>
      <c r="P149" t="str">
        <f>_xlfn.XLOOKUP(C149,doctors!$A$1:$A$11,doctors!$G$1:$G$11,,0)</f>
        <v>Eastside Clinic</v>
      </c>
      <c r="Q149" t="str">
        <f>_xlfn.XLOOKUP(A149,treatments!$B$1:$B$201,treatments!$A$1:$A$201,,0)</f>
        <v>T148</v>
      </c>
      <c r="R149" t="str">
        <f>INDEX(treatments!$A$1:$F$201,MATCH(appointments!$A149,treatments!$B$1:$B$201,0),MATCH(appointments!R$1,treatments!$A$1:$F$1,0))</f>
        <v>Physiotherapy</v>
      </c>
      <c r="S149" t="str">
        <f>INDEX(treatments!$A$1:$F$201,MATCH(appointments!$A149,treatments!$B$1:$B$201,0),MATCH(appointments!S$1,treatments!$A$1:$F$1,0))</f>
        <v>Advanced protocol</v>
      </c>
      <c r="T149" s="1">
        <f>INDEX(treatments!$A$1:$F$201,MATCH(appointments!$A149,treatments!$B$1:$B$201,0),MATCH(appointments!T$1,treatments!$A$1:$F$1,0))</f>
        <v>2992.11</v>
      </c>
      <c r="U149" s="3">
        <f>INDEX(treatments!$A$1:$F$201,MATCH(appointments!$A149,treatments!$B$1:$B$201,0),MATCH(appointments!U$1,treatments!$A$1:$F$1,0))</f>
        <v>45266</v>
      </c>
      <c r="V149" s="3">
        <f>INDEX(billing!$A$1:$G$201,MATCH(appointments!$B149,billing!$B$1:$B$201,0),MATCH(appointments!V$1,billing!$A$1:$G$1,0))</f>
        <v>45189</v>
      </c>
      <c r="W149" t="str">
        <f>INDEX(billing!$A$1:$G$201,MATCH(appointments!$B149,billing!$B$1:$B$201,0),MATCH(appointments!W$1,billing!$A$1:$G$1,0))</f>
        <v>Insurance</v>
      </c>
      <c r="X149" t="str">
        <f>INDEX(billing!$A$1:$G$201,MATCH(appointments!$B149,billing!$B$1:$B$201,0),MATCH(appointments!X$1,billing!$A$1:$G$1,0))</f>
        <v>Paid</v>
      </c>
    </row>
    <row r="150" spans="1:24" x14ac:dyDescent="0.3">
      <c r="A150" t="s">
        <v>220</v>
      </c>
      <c r="B150" t="s">
        <v>100</v>
      </c>
      <c r="C150" t="s">
        <v>48</v>
      </c>
      <c r="D150" s="3">
        <v>45133</v>
      </c>
      <c r="E150" t="str">
        <f>TEXT(Table1[[#This Row],[appointment_date]],"ddd")</f>
        <v>Wed</v>
      </c>
      <c r="F150" s="2">
        <v>0.52083333333333337</v>
      </c>
      <c r="G150" t="s">
        <v>38</v>
      </c>
      <c r="H150" t="s">
        <v>41</v>
      </c>
      <c r="I150">
        <f t="shared" si="6"/>
        <v>0</v>
      </c>
      <c r="J150" t="str">
        <f>_xlfn.XLOOKUP(B150,patients!$A$1:$A$51,patients!$L$1:$L$51,,0)</f>
        <v>Sarah Miller</v>
      </c>
      <c r="K150" t="str">
        <f>INDEX(patients!$A$1:$L$51,MATCH($B150,patients!$A$1:$A$51,0),MATCH(appointments!K$1,patients!$A$1:$L$1,0))</f>
        <v>M</v>
      </c>
      <c r="L150" s="3">
        <f>INDEX(patients!$A$1:$L$51,MATCH($B150,patients!$A$1:$A$51,0),MATCH(appointments!L$1,patients!$A$1:$L$1,0))</f>
        <v>27538</v>
      </c>
      <c r="M150" s="4">
        <f t="shared" ca="1" si="7"/>
        <v>50</v>
      </c>
      <c r="N150" t="str">
        <f>INDEX(patients!$A$1:$L$51,MATCH($B150,patients!$A$1:$A$51,0),MATCH(appointments!N$1,patients!$A$1:$L$1,0))</f>
        <v>WellnessCorp</v>
      </c>
      <c r="O150" t="str">
        <f>_xlfn.XLOOKUP(C150,doctors!$A$1:$A$11,doctors!$I$1:$I$11,,0)</f>
        <v>Jane Davis</v>
      </c>
      <c r="P150" t="str">
        <f>_xlfn.XLOOKUP(C150,doctors!$A$1:$A$11,doctors!$G$1:$G$11,,0)</f>
        <v>Eastside Clinic</v>
      </c>
      <c r="Q150" t="str">
        <f>_xlfn.XLOOKUP(A150,treatments!$B$1:$B$201,treatments!$A$1:$A$201,,0)</f>
        <v>T149</v>
      </c>
      <c r="R150" t="str">
        <f>INDEX(treatments!$A$1:$F$201,MATCH(appointments!$A150,treatments!$B$1:$B$201,0),MATCH(appointments!R$1,treatments!$A$1:$F$1,0))</f>
        <v>Physiotherapy</v>
      </c>
      <c r="S150" t="str">
        <f>INDEX(treatments!$A$1:$F$201,MATCH(appointments!$A150,treatments!$B$1:$B$201,0),MATCH(appointments!S$1,treatments!$A$1:$F$1,0))</f>
        <v>Advanced protocol</v>
      </c>
      <c r="T150" s="1">
        <f>INDEX(treatments!$A$1:$F$201,MATCH(appointments!$A150,treatments!$B$1:$B$201,0),MATCH(appointments!T$1,treatments!$A$1:$F$1,0))</f>
        <v>1874.86</v>
      </c>
      <c r="U150" s="3">
        <f>INDEX(treatments!$A$1:$F$201,MATCH(appointments!$A150,treatments!$B$1:$B$201,0),MATCH(appointments!U$1,treatments!$A$1:$F$1,0))</f>
        <v>45133</v>
      </c>
      <c r="V150" s="3">
        <f>INDEX(billing!$A$1:$G$201,MATCH(appointments!$B150,billing!$B$1:$B$201,0),MATCH(appointments!V$1,billing!$A$1:$G$1,0))</f>
        <v>45280</v>
      </c>
      <c r="W150" t="str">
        <f>INDEX(billing!$A$1:$G$201,MATCH(appointments!$B150,billing!$B$1:$B$201,0),MATCH(appointments!W$1,billing!$A$1:$G$1,0))</f>
        <v>Cash</v>
      </c>
      <c r="X150" t="str">
        <f>INDEX(billing!$A$1:$G$201,MATCH(appointments!$B150,billing!$B$1:$B$201,0),MATCH(appointments!X$1,billing!$A$1:$G$1,0))</f>
        <v>Paid</v>
      </c>
    </row>
    <row r="151" spans="1:24" x14ac:dyDescent="0.3">
      <c r="A151" t="s">
        <v>221</v>
      </c>
      <c r="B151" t="s">
        <v>66</v>
      </c>
      <c r="C151" t="s">
        <v>25</v>
      </c>
      <c r="D151" s="3">
        <v>45154</v>
      </c>
      <c r="E151" t="str">
        <f>TEXT(Table1[[#This Row],[appointment_date]],"ddd")</f>
        <v>Wed</v>
      </c>
      <c r="F151" s="2">
        <v>0.44791666666666669</v>
      </c>
      <c r="G151" t="s">
        <v>10</v>
      </c>
      <c r="H151" t="s">
        <v>41</v>
      </c>
      <c r="I151">
        <f t="shared" si="6"/>
        <v>0</v>
      </c>
      <c r="J151" t="str">
        <f>_xlfn.XLOOKUP(B151,patients!$A$1:$A$51,patients!$L$1:$L$51,,0)</f>
        <v>Jane Moore</v>
      </c>
      <c r="K151" t="str">
        <f>INDEX(patients!$A$1:$L$51,MATCH($B151,patients!$A$1:$A$51,0),MATCH(appointments!K$1,patients!$A$1:$L$1,0))</f>
        <v>M</v>
      </c>
      <c r="L151" s="3">
        <f>INDEX(patients!$A$1:$L$51,MATCH($B151,patients!$A$1:$A$51,0),MATCH(appointments!L$1,patients!$A$1:$L$1,0))</f>
        <v>35046</v>
      </c>
      <c r="M151" s="4">
        <f t="shared" ca="1" si="7"/>
        <v>30</v>
      </c>
      <c r="N151" t="str">
        <f>INDEX(patients!$A$1:$L$51,MATCH($B151,patients!$A$1:$A$51,0),MATCH(appointments!N$1,patients!$A$1:$L$1,0))</f>
        <v>WellnessCorp</v>
      </c>
      <c r="O151" t="str">
        <f>_xlfn.XLOOKUP(C151,doctors!$A$1:$A$11,doctors!$I$1:$I$11,,0)</f>
        <v>Jane Smith</v>
      </c>
      <c r="P151" t="str">
        <f>_xlfn.XLOOKUP(C151,doctors!$A$1:$A$11,doctors!$G$1:$G$11,,0)</f>
        <v>Eastside Clinic</v>
      </c>
      <c r="Q151" t="str">
        <f>_xlfn.XLOOKUP(A151,treatments!$B$1:$B$201,treatments!$A$1:$A$201,,0)</f>
        <v>T150</v>
      </c>
      <c r="R151" t="str">
        <f>INDEX(treatments!$A$1:$F$201,MATCH(appointments!$A151,treatments!$B$1:$B$201,0),MATCH(appointments!R$1,treatments!$A$1:$F$1,0))</f>
        <v>ECG</v>
      </c>
      <c r="S151" t="str">
        <f>INDEX(treatments!$A$1:$F$201,MATCH(appointments!$A151,treatments!$B$1:$B$201,0),MATCH(appointments!S$1,treatments!$A$1:$F$1,0))</f>
        <v>Advanced protocol</v>
      </c>
      <c r="T151" s="1">
        <f>INDEX(treatments!$A$1:$F$201,MATCH(appointments!$A151,treatments!$B$1:$B$201,0),MATCH(appointments!T$1,treatments!$A$1:$F$1,0))</f>
        <v>2286.42</v>
      </c>
      <c r="U151" s="3">
        <f>INDEX(treatments!$A$1:$F$201,MATCH(appointments!$A151,treatments!$B$1:$B$201,0),MATCH(appointments!U$1,treatments!$A$1:$F$1,0))</f>
        <v>45154</v>
      </c>
      <c r="V151" s="3">
        <f>INDEX(billing!$A$1:$G$201,MATCH(appointments!$B151,billing!$B$1:$B$201,0),MATCH(appointments!V$1,billing!$A$1:$G$1,0))</f>
        <v>45055</v>
      </c>
      <c r="W151" t="str">
        <f>INDEX(billing!$A$1:$G$201,MATCH(appointments!$B151,billing!$B$1:$B$201,0),MATCH(appointments!W$1,billing!$A$1:$G$1,0))</f>
        <v>Credit Card</v>
      </c>
      <c r="X151" t="str">
        <f>INDEX(billing!$A$1:$G$201,MATCH(appointments!$B151,billing!$B$1:$B$201,0),MATCH(appointments!X$1,billing!$A$1:$G$1,0))</f>
        <v>Pending</v>
      </c>
    </row>
    <row r="152" spans="1:24" x14ac:dyDescent="0.3">
      <c r="A152" t="s">
        <v>222</v>
      </c>
      <c r="B152" t="s">
        <v>34</v>
      </c>
      <c r="C152" t="s">
        <v>48</v>
      </c>
      <c r="D152" s="3">
        <v>44954</v>
      </c>
      <c r="E152" t="str">
        <f>TEXT(Table1[[#This Row],[appointment_date]],"ddd")</f>
        <v>Sat</v>
      </c>
      <c r="F152" s="2">
        <v>0.38541666666666669</v>
      </c>
      <c r="G152" t="s">
        <v>10</v>
      </c>
      <c r="H152" t="s">
        <v>11</v>
      </c>
      <c r="I152">
        <f t="shared" si="6"/>
        <v>0</v>
      </c>
      <c r="J152" t="str">
        <f>_xlfn.XLOOKUP(B152,patients!$A$1:$A$51,patients!$L$1:$L$51,,0)</f>
        <v>Michael Taylor</v>
      </c>
      <c r="K152" t="str">
        <f>INDEX(patients!$A$1:$L$51,MATCH($B152,patients!$A$1:$A$51,0),MATCH(appointments!K$1,patients!$A$1:$L$1,0))</f>
        <v>M</v>
      </c>
      <c r="L152" s="3">
        <f>INDEX(patients!$A$1:$L$51,MATCH($B152,patients!$A$1:$A$51,0),MATCH(appointments!L$1,patients!$A$1:$L$1,0))</f>
        <v>36729</v>
      </c>
      <c r="M152" s="4">
        <f t="shared" ca="1" si="7"/>
        <v>25</v>
      </c>
      <c r="N152" t="str">
        <f>INDEX(patients!$A$1:$L$51,MATCH($B152,patients!$A$1:$A$51,0),MATCH(appointments!N$1,patients!$A$1:$L$1,0))</f>
        <v>PulseSecure</v>
      </c>
      <c r="O152" t="str">
        <f>_xlfn.XLOOKUP(C152,doctors!$A$1:$A$11,doctors!$I$1:$I$11,,0)</f>
        <v>Jane Davis</v>
      </c>
      <c r="P152" t="str">
        <f>_xlfn.XLOOKUP(C152,doctors!$A$1:$A$11,doctors!$G$1:$G$11,,0)</f>
        <v>Eastside Clinic</v>
      </c>
      <c r="Q152" t="str">
        <f>_xlfn.XLOOKUP(A152,treatments!$B$1:$B$201,treatments!$A$1:$A$201,,0)</f>
        <v>T151</v>
      </c>
      <c r="R152" t="str">
        <f>INDEX(treatments!$A$1:$F$201,MATCH(appointments!$A152,treatments!$B$1:$B$201,0),MATCH(appointments!R$1,treatments!$A$1:$F$1,0))</f>
        <v>Chemotherapy</v>
      </c>
      <c r="S152" t="str">
        <f>INDEX(treatments!$A$1:$F$201,MATCH(appointments!$A152,treatments!$B$1:$B$201,0),MATCH(appointments!S$1,treatments!$A$1:$F$1,0))</f>
        <v>Standard procedure</v>
      </c>
      <c r="T152" s="1">
        <f>INDEX(treatments!$A$1:$F$201,MATCH(appointments!$A152,treatments!$B$1:$B$201,0),MATCH(appointments!T$1,treatments!$A$1:$F$1,0))</f>
        <v>2512.41</v>
      </c>
      <c r="U152" s="3">
        <f>INDEX(treatments!$A$1:$F$201,MATCH(appointments!$A152,treatments!$B$1:$B$201,0),MATCH(appointments!U$1,treatments!$A$1:$F$1,0))</f>
        <v>44954</v>
      </c>
      <c r="V152" s="3">
        <f>INDEX(billing!$A$1:$G$201,MATCH(appointments!$B152,billing!$B$1:$B$201,0),MATCH(appointments!V$1,billing!$A$1:$G$1,0))</f>
        <v>45070</v>
      </c>
      <c r="W152" t="str">
        <f>INDEX(billing!$A$1:$G$201,MATCH(appointments!$B152,billing!$B$1:$B$201,0),MATCH(appointments!W$1,billing!$A$1:$G$1,0))</f>
        <v>Cash</v>
      </c>
      <c r="X152" t="str">
        <f>INDEX(billing!$A$1:$G$201,MATCH(appointments!$B152,billing!$B$1:$B$201,0),MATCH(appointments!X$1,billing!$A$1:$G$1,0))</f>
        <v>Failed</v>
      </c>
    </row>
    <row r="153" spans="1:24" x14ac:dyDescent="0.3">
      <c r="A153" t="s">
        <v>223</v>
      </c>
      <c r="B153" t="s">
        <v>40</v>
      </c>
      <c r="C153" t="s">
        <v>14</v>
      </c>
      <c r="D153" s="3">
        <v>45030</v>
      </c>
      <c r="E153" t="str">
        <f>TEXT(Table1[[#This Row],[appointment_date]],"ddd")</f>
        <v>Fri</v>
      </c>
      <c r="F153" s="2">
        <v>0.35416666666666669</v>
      </c>
      <c r="G153" t="s">
        <v>10</v>
      </c>
      <c r="H153" t="s">
        <v>41</v>
      </c>
      <c r="I153">
        <f t="shared" si="6"/>
        <v>0</v>
      </c>
      <c r="J153" t="str">
        <f>_xlfn.XLOOKUP(B153,patients!$A$1:$A$51,patients!$L$1:$L$51,,0)</f>
        <v>David Wilson</v>
      </c>
      <c r="K153" t="str">
        <f>INDEX(patients!$A$1:$L$51,MATCH($B153,patients!$A$1:$A$51,0),MATCH(appointments!K$1,patients!$A$1:$L$1,0))</f>
        <v>M</v>
      </c>
      <c r="L153" s="3">
        <f>INDEX(patients!$A$1:$L$51,MATCH($B153,patients!$A$1:$A$51,0),MATCH(appointments!L$1,patients!$A$1:$L$1,0))</f>
        <v>22090</v>
      </c>
      <c r="M153" s="4">
        <f t="shared" ca="1" si="7"/>
        <v>65</v>
      </c>
      <c r="N153" t="str">
        <f>INDEX(patients!$A$1:$L$51,MATCH($B153,patients!$A$1:$A$51,0),MATCH(appointments!N$1,patients!$A$1:$L$1,0))</f>
        <v>MedCare Plus</v>
      </c>
      <c r="O153" t="str">
        <f>_xlfn.XLOOKUP(C153,doctors!$A$1:$A$11,doctors!$I$1:$I$11,,0)</f>
        <v>David Jones</v>
      </c>
      <c r="P153" t="str">
        <f>_xlfn.XLOOKUP(C153,doctors!$A$1:$A$11,doctors!$G$1:$G$11,,0)</f>
        <v>Central Hospital</v>
      </c>
      <c r="Q153" t="str">
        <f>_xlfn.XLOOKUP(A153,treatments!$B$1:$B$201,treatments!$A$1:$A$201,,0)</f>
        <v>T152</v>
      </c>
      <c r="R153" t="str">
        <f>INDEX(treatments!$A$1:$F$201,MATCH(appointments!$A153,treatments!$B$1:$B$201,0),MATCH(appointments!R$1,treatments!$A$1:$F$1,0))</f>
        <v>ECG</v>
      </c>
      <c r="S153" t="str">
        <f>INDEX(treatments!$A$1:$F$201,MATCH(appointments!$A153,treatments!$B$1:$B$201,0),MATCH(appointments!S$1,treatments!$A$1:$F$1,0))</f>
        <v>Standard procedure</v>
      </c>
      <c r="T153" s="1">
        <f>INDEX(treatments!$A$1:$F$201,MATCH(appointments!$A153,treatments!$B$1:$B$201,0),MATCH(appointments!T$1,treatments!$A$1:$F$1,0))</f>
        <v>3202.67</v>
      </c>
      <c r="U153" s="3">
        <f>INDEX(treatments!$A$1:$F$201,MATCH(appointments!$A153,treatments!$B$1:$B$201,0),MATCH(appointments!U$1,treatments!$A$1:$F$1,0))</f>
        <v>45030</v>
      </c>
      <c r="V153" s="3">
        <f>INDEX(billing!$A$1:$G$201,MATCH(appointments!$B153,billing!$B$1:$B$201,0),MATCH(appointments!V$1,billing!$A$1:$G$1,0))</f>
        <v>44939</v>
      </c>
      <c r="W153" t="str">
        <f>INDEX(billing!$A$1:$G$201,MATCH(appointments!$B153,billing!$B$1:$B$201,0),MATCH(appointments!W$1,billing!$A$1:$G$1,0))</f>
        <v>Cash</v>
      </c>
      <c r="X153" t="str">
        <f>INDEX(billing!$A$1:$G$201,MATCH(appointments!$B153,billing!$B$1:$B$201,0),MATCH(appointments!X$1,billing!$A$1:$G$1,0))</f>
        <v>Paid</v>
      </c>
    </row>
    <row r="154" spans="1:24" x14ac:dyDescent="0.3">
      <c r="A154" t="s">
        <v>224</v>
      </c>
      <c r="B154" t="s">
        <v>125</v>
      </c>
      <c r="C154" t="s">
        <v>9</v>
      </c>
      <c r="D154" s="3">
        <v>45115</v>
      </c>
      <c r="E154" t="str">
        <f>TEXT(Table1[[#This Row],[appointment_date]],"ddd")</f>
        <v>Sat</v>
      </c>
      <c r="F154" s="2">
        <v>0.53125</v>
      </c>
      <c r="G154" t="s">
        <v>18</v>
      </c>
      <c r="H154" t="s">
        <v>41</v>
      </c>
      <c r="I154">
        <f t="shared" si="6"/>
        <v>0</v>
      </c>
      <c r="J154" t="str">
        <f>_xlfn.XLOOKUP(B154,patients!$A$1:$A$51,patients!$L$1:$L$51,,0)</f>
        <v>David Wilson</v>
      </c>
      <c r="K154" t="str">
        <f>INDEX(patients!$A$1:$L$51,MATCH($B154,patients!$A$1:$A$51,0),MATCH(appointments!K$1,patients!$A$1:$L$1,0))</f>
        <v>F</v>
      </c>
      <c r="L154" s="3">
        <f>INDEX(patients!$A$1:$L$51,MATCH($B154,patients!$A$1:$A$51,0),MATCH(appointments!L$1,patients!$A$1:$L$1,0))</f>
        <v>34072</v>
      </c>
      <c r="M154" s="4">
        <f t="shared" ca="1" si="7"/>
        <v>32</v>
      </c>
      <c r="N154" t="str">
        <f>INDEX(patients!$A$1:$L$51,MATCH($B154,patients!$A$1:$A$51,0),MATCH(appointments!N$1,patients!$A$1:$L$1,0))</f>
        <v>MedCare Plus</v>
      </c>
      <c r="O154" t="str">
        <f>_xlfn.XLOOKUP(C154,doctors!$A$1:$A$11,doctors!$I$1:$I$11,,0)</f>
        <v>Sarah Smith</v>
      </c>
      <c r="P154" t="str">
        <f>_xlfn.XLOOKUP(C154,doctors!$A$1:$A$11,doctors!$G$1:$G$11,,0)</f>
        <v>Central Hospital</v>
      </c>
      <c r="Q154" t="str">
        <f>_xlfn.XLOOKUP(A154,treatments!$B$1:$B$201,treatments!$A$1:$A$201,,0)</f>
        <v>T153</v>
      </c>
      <c r="R154" t="str">
        <f>INDEX(treatments!$A$1:$F$201,MATCH(appointments!$A154,treatments!$B$1:$B$201,0),MATCH(appointments!R$1,treatments!$A$1:$F$1,0))</f>
        <v>Physiotherapy</v>
      </c>
      <c r="S154" t="str">
        <f>INDEX(treatments!$A$1:$F$201,MATCH(appointments!$A154,treatments!$B$1:$B$201,0),MATCH(appointments!S$1,treatments!$A$1:$F$1,0))</f>
        <v>Basic screening</v>
      </c>
      <c r="T154" s="1">
        <f>INDEX(treatments!$A$1:$F$201,MATCH(appointments!$A154,treatments!$B$1:$B$201,0),MATCH(appointments!T$1,treatments!$A$1:$F$1,0))</f>
        <v>2820.56</v>
      </c>
      <c r="U154" s="3">
        <f>INDEX(treatments!$A$1:$F$201,MATCH(appointments!$A154,treatments!$B$1:$B$201,0),MATCH(appointments!U$1,treatments!$A$1:$F$1,0))</f>
        <v>45115</v>
      </c>
      <c r="V154" s="3">
        <f>INDEX(billing!$A$1:$G$201,MATCH(appointments!$B154,billing!$B$1:$B$201,0),MATCH(appointments!V$1,billing!$A$1:$G$1,0))</f>
        <v>45077</v>
      </c>
      <c r="W154" t="str">
        <f>INDEX(billing!$A$1:$G$201,MATCH(appointments!$B154,billing!$B$1:$B$201,0),MATCH(appointments!W$1,billing!$A$1:$G$1,0))</f>
        <v>Cash</v>
      </c>
      <c r="X154" t="str">
        <f>INDEX(billing!$A$1:$G$201,MATCH(appointments!$B154,billing!$B$1:$B$201,0),MATCH(appointments!X$1,billing!$A$1:$G$1,0))</f>
        <v>Paid</v>
      </c>
    </row>
    <row r="155" spans="1:24" x14ac:dyDescent="0.3">
      <c r="A155" t="s">
        <v>225</v>
      </c>
      <c r="B155" t="s">
        <v>50</v>
      </c>
      <c r="C155" t="s">
        <v>22</v>
      </c>
      <c r="D155" s="3">
        <v>44991</v>
      </c>
      <c r="E155" t="str">
        <f>TEXT(Table1[[#This Row],[appointment_date]],"ddd")</f>
        <v>Mon</v>
      </c>
      <c r="F155" s="2">
        <v>0.72916666666666663</v>
      </c>
      <c r="G155" t="s">
        <v>26</v>
      </c>
      <c r="H155" t="s">
        <v>15</v>
      </c>
      <c r="I155">
        <f t="shared" si="6"/>
        <v>1</v>
      </c>
      <c r="J155" t="str">
        <f>_xlfn.XLOOKUP(B155,patients!$A$1:$A$51,patients!$L$1:$L$51,,0)</f>
        <v>Laura Davis</v>
      </c>
      <c r="K155" t="str">
        <f>INDEX(patients!$A$1:$L$51,MATCH($B155,patients!$A$1:$A$51,0),MATCH(appointments!K$1,patients!$A$1:$L$1,0))</f>
        <v>F</v>
      </c>
      <c r="L155" s="3">
        <f>INDEX(patients!$A$1:$L$51,MATCH($B155,patients!$A$1:$A$51,0),MATCH(appointments!L$1,patients!$A$1:$L$1,0))</f>
        <v>33580</v>
      </c>
      <c r="M155" s="4">
        <f t="shared" ca="1" si="7"/>
        <v>34</v>
      </c>
      <c r="N155" t="str">
        <f>INDEX(patients!$A$1:$L$51,MATCH($B155,patients!$A$1:$A$51,0),MATCH(appointments!N$1,patients!$A$1:$L$1,0))</f>
        <v>MedCare Plus</v>
      </c>
      <c r="O155" t="str">
        <f>_xlfn.XLOOKUP(C155,doctors!$A$1:$A$11,doctors!$I$1:$I$11,,0)</f>
        <v>Alex Davis</v>
      </c>
      <c r="P155" t="str">
        <f>_xlfn.XLOOKUP(C155,doctors!$A$1:$A$11,doctors!$G$1:$G$11,,0)</f>
        <v>Central Hospital</v>
      </c>
      <c r="Q155" t="str">
        <f>_xlfn.XLOOKUP(A155,treatments!$B$1:$B$201,treatments!$A$1:$A$201,,0)</f>
        <v>T154</v>
      </c>
      <c r="R155" t="str">
        <f>INDEX(treatments!$A$1:$F$201,MATCH(appointments!$A155,treatments!$B$1:$B$201,0),MATCH(appointments!R$1,treatments!$A$1:$F$1,0))</f>
        <v>X-Ray</v>
      </c>
      <c r="S155" t="str">
        <f>INDEX(treatments!$A$1:$F$201,MATCH(appointments!$A155,treatments!$B$1:$B$201,0),MATCH(appointments!S$1,treatments!$A$1:$F$1,0))</f>
        <v>Basic screening</v>
      </c>
      <c r="T155" s="1">
        <f>INDEX(treatments!$A$1:$F$201,MATCH(appointments!$A155,treatments!$B$1:$B$201,0),MATCH(appointments!T$1,treatments!$A$1:$F$1,0))</f>
        <v>4637.26</v>
      </c>
      <c r="U155" s="3">
        <f>INDEX(treatments!$A$1:$F$201,MATCH(appointments!$A155,treatments!$B$1:$B$201,0),MATCH(appointments!U$1,treatments!$A$1:$F$1,0))</f>
        <v>44991</v>
      </c>
      <c r="V155" s="3">
        <f>INDEX(billing!$A$1:$G$201,MATCH(appointments!$B155,billing!$B$1:$B$201,0),MATCH(appointments!V$1,billing!$A$1:$G$1,0))</f>
        <v>45071</v>
      </c>
      <c r="W155" t="str">
        <f>INDEX(billing!$A$1:$G$201,MATCH(appointments!$B155,billing!$B$1:$B$201,0),MATCH(appointments!W$1,billing!$A$1:$G$1,0))</f>
        <v>Credit Card</v>
      </c>
      <c r="X155" t="str">
        <f>INDEX(billing!$A$1:$G$201,MATCH(appointments!$B155,billing!$B$1:$B$201,0),MATCH(appointments!X$1,billing!$A$1:$G$1,0))</f>
        <v>Paid</v>
      </c>
    </row>
    <row r="156" spans="1:24" x14ac:dyDescent="0.3">
      <c r="A156" t="s">
        <v>226</v>
      </c>
      <c r="B156" t="s">
        <v>21</v>
      </c>
      <c r="C156" t="s">
        <v>59</v>
      </c>
      <c r="D156" s="3">
        <v>44929</v>
      </c>
      <c r="E156" t="str">
        <f>TEXT(Table1[[#This Row],[appointment_date]],"ddd")</f>
        <v>Tue</v>
      </c>
      <c r="F156" s="2">
        <v>0.39583333333333331</v>
      </c>
      <c r="G156" t="s">
        <v>18</v>
      </c>
      <c r="H156" t="s">
        <v>19</v>
      </c>
      <c r="I156">
        <f t="shared" si="6"/>
        <v>0</v>
      </c>
      <c r="J156" t="str">
        <f>_xlfn.XLOOKUP(B156,patients!$A$1:$A$51,patients!$L$1:$L$51,,0)</f>
        <v>Robert Wilson</v>
      </c>
      <c r="K156" t="str">
        <f>INDEX(patients!$A$1:$L$51,MATCH($B156,patients!$A$1:$A$51,0),MATCH(appointments!K$1,patients!$A$1:$L$1,0))</f>
        <v>M</v>
      </c>
      <c r="L156" s="3">
        <f>INDEX(patients!$A$1:$L$51,MATCH($B156,patients!$A$1:$A$51,0),MATCH(appointments!L$1,patients!$A$1:$L$1,0))</f>
        <v>24333</v>
      </c>
      <c r="M156" s="4">
        <f t="shared" ca="1" si="7"/>
        <v>59</v>
      </c>
      <c r="N156" t="str">
        <f>INDEX(patients!$A$1:$L$51,MATCH($B156,patients!$A$1:$A$51,0),MATCH(appointments!N$1,patients!$A$1:$L$1,0))</f>
        <v>HealthIndia</v>
      </c>
      <c r="O156" t="str">
        <f>_xlfn.XLOOKUP(C156,doctors!$A$1:$A$11,doctors!$I$1:$I$11,,0)</f>
        <v>David Taylor</v>
      </c>
      <c r="P156" t="str">
        <f>_xlfn.XLOOKUP(C156,doctors!$A$1:$A$11,doctors!$G$1:$G$11,,0)</f>
        <v>Westside Clinic</v>
      </c>
      <c r="Q156" t="str">
        <f>_xlfn.XLOOKUP(A156,treatments!$B$1:$B$201,treatments!$A$1:$A$201,,0)</f>
        <v>T155</v>
      </c>
      <c r="R156" t="str">
        <f>INDEX(treatments!$A$1:$F$201,MATCH(appointments!$A156,treatments!$B$1:$B$201,0),MATCH(appointments!R$1,treatments!$A$1:$F$1,0))</f>
        <v>Physiotherapy</v>
      </c>
      <c r="S156" t="str">
        <f>INDEX(treatments!$A$1:$F$201,MATCH(appointments!$A156,treatments!$B$1:$B$201,0),MATCH(appointments!S$1,treatments!$A$1:$F$1,0))</f>
        <v>Standard procedure</v>
      </c>
      <c r="T156" s="1">
        <f>INDEX(treatments!$A$1:$F$201,MATCH(appointments!$A156,treatments!$B$1:$B$201,0),MATCH(appointments!T$1,treatments!$A$1:$F$1,0))</f>
        <v>2736.34</v>
      </c>
      <c r="U156" s="3">
        <f>INDEX(treatments!$A$1:$F$201,MATCH(appointments!$A156,treatments!$B$1:$B$201,0),MATCH(appointments!U$1,treatments!$A$1:$F$1,0))</f>
        <v>44929</v>
      </c>
      <c r="V156" s="3">
        <f>INDEX(billing!$A$1:$G$201,MATCH(appointments!$B156,billing!$B$1:$B$201,0),MATCH(appointments!V$1,billing!$A$1:$G$1,0))</f>
        <v>45170</v>
      </c>
      <c r="W156" t="str">
        <f>INDEX(billing!$A$1:$G$201,MATCH(appointments!$B156,billing!$B$1:$B$201,0),MATCH(appointments!W$1,billing!$A$1:$G$1,0))</f>
        <v>Insurance</v>
      </c>
      <c r="X156" t="str">
        <f>INDEX(billing!$A$1:$G$201,MATCH(appointments!$B156,billing!$B$1:$B$201,0),MATCH(appointments!X$1,billing!$A$1:$G$1,0))</f>
        <v>Failed</v>
      </c>
    </row>
    <row r="157" spans="1:24" x14ac:dyDescent="0.3">
      <c r="A157" t="s">
        <v>227</v>
      </c>
      <c r="B157" t="s">
        <v>81</v>
      </c>
      <c r="C157" t="s">
        <v>54</v>
      </c>
      <c r="D157" s="3">
        <v>45252</v>
      </c>
      <c r="E157" t="str">
        <f>TEXT(Table1[[#This Row],[appointment_date]],"ddd")</f>
        <v>Wed</v>
      </c>
      <c r="F157" s="2">
        <v>0.60416666666666663</v>
      </c>
      <c r="G157" t="s">
        <v>10</v>
      </c>
      <c r="H157" t="s">
        <v>41</v>
      </c>
      <c r="I157">
        <f t="shared" si="6"/>
        <v>0</v>
      </c>
      <c r="J157" t="str">
        <f>_xlfn.XLOOKUP(B157,patients!$A$1:$A$51,patients!$L$1:$L$51,,0)</f>
        <v>Michael Wilson</v>
      </c>
      <c r="K157" t="str">
        <f>INDEX(patients!$A$1:$L$51,MATCH($B157,patients!$A$1:$A$51,0),MATCH(appointments!K$1,patients!$A$1:$L$1,0))</f>
        <v>M</v>
      </c>
      <c r="L157" s="3">
        <f>INDEX(patients!$A$1:$L$51,MATCH($B157,patients!$A$1:$A$51,0),MATCH(appointments!L$1,patients!$A$1:$L$1,0))</f>
        <v>37316</v>
      </c>
      <c r="M157" s="4">
        <f t="shared" ca="1" si="7"/>
        <v>23</v>
      </c>
      <c r="N157" t="str">
        <f>INDEX(patients!$A$1:$L$51,MATCH($B157,patients!$A$1:$A$51,0),MATCH(appointments!N$1,patients!$A$1:$L$1,0))</f>
        <v>WellnessCorp</v>
      </c>
      <c r="O157" t="str">
        <f>_xlfn.XLOOKUP(C157,doctors!$A$1:$A$11,doctors!$I$1:$I$11,,0)</f>
        <v>Linda Brown</v>
      </c>
      <c r="P157" t="str">
        <f>_xlfn.XLOOKUP(C157,doctors!$A$1:$A$11,doctors!$G$1:$G$11,,0)</f>
        <v>Westside Clinic</v>
      </c>
      <c r="Q157" t="str">
        <f>_xlfn.XLOOKUP(A157,treatments!$B$1:$B$201,treatments!$A$1:$A$201,,0)</f>
        <v>T156</v>
      </c>
      <c r="R157" t="str">
        <f>INDEX(treatments!$A$1:$F$201,MATCH(appointments!$A157,treatments!$B$1:$B$201,0),MATCH(appointments!R$1,treatments!$A$1:$F$1,0))</f>
        <v>Chemotherapy</v>
      </c>
      <c r="S157" t="str">
        <f>INDEX(treatments!$A$1:$F$201,MATCH(appointments!$A157,treatments!$B$1:$B$201,0),MATCH(appointments!S$1,treatments!$A$1:$F$1,0))</f>
        <v>Basic screening</v>
      </c>
      <c r="T157" s="1">
        <f>INDEX(treatments!$A$1:$F$201,MATCH(appointments!$A157,treatments!$B$1:$B$201,0),MATCH(appointments!T$1,treatments!$A$1:$F$1,0))</f>
        <v>4964.71</v>
      </c>
      <c r="U157" s="3">
        <f>INDEX(treatments!$A$1:$F$201,MATCH(appointments!$A157,treatments!$B$1:$B$201,0),MATCH(appointments!U$1,treatments!$A$1:$F$1,0))</f>
        <v>45252</v>
      </c>
      <c r="V157" s="3">
        <f>INDEX(billing!$A$1:$G$201,MATCH(appointments!$B157,billing!$B$1:$B$201,0),MATCH(appointments!V$1,billing!$A$1:$G$1,0))</f>
        <v>45192</v>
      </c>
      <c r="W157" t="str">
        <f>INDEX(billing!$A$1:$G$201,MATCH(appointments!$B157,billing!$B$1:$B$201,0),MATCH(appointments!W$1,billing!$A$1:$G$1,0))</f>
        <v>Credit Card</v>
      </c>
      <c r="X157" t="str">
        <f>INDEX(billing!$A$1:$G$201,MATCH(appointments!$B157,billing!$B$1:$B$201,0),MATCH(appointments!X$1,billing!$A$1:$G$1,0))</f>
        <v>Paid</v>
      </c>
    </row>
    <row r="158" spans="1:24" x14ac:dyDescent="0.3">
      <c r="A158" t="s">
        <v>228</v>
      </c>
      <c r="B158" t="s">
        <v>84</v>
      </c>
      <c r="C158" t="s">
        <v>32</v>
      </c>
      <c r="D158" s="3">
        <v>45058</v>
      </c>
      <c r="E158" t="str">
        <f>TEXT(Table1[[#This Row],[appointment_date]],"ddd")</f>
        <v>Fri</v>
      </c>
      <c r="F158" s="2">
        <v>0.45833333333333331</v>
      </c>
      <c r="G158" t="s">
        <v>38</v>
      </c>
      <c r="H158" t="s">
        <v>41</v>
      </c>
      <c r="I158">
        <f t="shared" si="6"/>
        <v>0</v>
      </c>
      <c r="J158" t="str">
        <f>_xlfn.XLOOKUP(B158,patients!$A$1:$A$51,patients!$L$1:$L$51,,0)</f>
        <v>Michael Wilson</v>
      </c>
      <c r="K158" t="str">
        <f>INDEX(patients!$A$1:$L$51,MATCH($B158,patients!$A$1:$A$51,0),MATCH(appointments!K$1,patients!$A$1:$L$1,0))</f>
        <v>M</v>
      </c>
      <c r="L158" s="3">
        <f>INDEX(patients!$A$1:$L$51,MATCH($B158,patients!$A$1:$A$51,0),MATCH(appointments!L$1,patients!$A$1:$L$1,0))</f>
        <v>35790</v>
      </c>
      <c r="M158" s="4">
        <f t="shared" ca="1" si="7"/>
        <v>28</v>
      </c>
      <c r="N158" t="str">
        <f>INDEX(patients!$A$1:$L$51,MATCH($B158,patients!$A$1:$A$51,0),MATCH(appointments!N$1,patients!$A$1:$L$1,0))</f>
        <v>MedCare Plus</v>
      </c>
      <c r="O158" t="str">
        <f>_xlfn.XLOOKUP(C158,doctors!$A$1:$A$11,doctors!$I$1:$I$11,,0)</f>
        <v>Robert Davis</v>
      </c>
      <c r="P158" t="str">
        <f>_xlfn.XLOOKUP(C158,doctors!$A$1:$A$11,doctors!$G$1:$G$11,,0)</f>
        <v>Westside Clinic</v>
      </c>
      <c r="Q158" t="str">
        <f>_xlfn.XLOOKUP(A158,treatments!$B$1:$B$201,treatments!$A$1:$A$201,,0)</f>
        <v>T157</v>
      </c>
      <c r="R158" t="str">
        <f>INDEX(treatments!$A$1:$F$201,MATCH(appointments!$A158,treatments!$B$1:$B$201,0),MATCH(appointments!R$1,treatments!$A$1:$F$1,0))</f>
        <v>Physiotherapy</v>
      </c>
      <c r="S158" t="str">
        <f>INDEX(treatments!$A$1:$F$201,MATCH(appointments!$A158,treatments!$B$1:$B$201,0),MATCH(appointments!S$1,treatments!$A$1:$F$1,0))</f>
        <v>Standard procedure</v>
      </c>
      <c r="T158" s="1">
        <f>INDEX(treatments!$A$1:$F$201,MATCH(appointments!$A158,treatments!$B$1:$B$201,0),MATCH(appointments!T$1,treatments!$A$1:$F$1,0))</f>
        <v>4331.41</v>
      </c>
      <c r="U158" s="3">
        <f>INDEX(treatments!$A$1:$F$201,MATCH(appointments!$A158,treatments!$B$1:$B$201,0),MATCH(appointments!U$1,treatments!$A$1:$F$1,0))</f>
        <v>45058</v>
      </c>
      <c r="V158" s="3">
        <f>INDEX(billing!$A$1:$G$201,MATCH(appointments!$B158,billing!$B$1:$B$201,0),MATCH(appointments!V$1,billing!$A$1:$G$1,0))</f>
        <v>45034</v>
      </c>
      <c r="W158" t="str">
        <f>INDEX(billing!$A$1:$G$201,MATCH(appointments!$B158,billing!$B$1:$B$201,0),MATCH(appointments!W$1,billing!$A$1:$G$1,0))</f>
        <v>Insurance</v>
      </c>
      <c r="X158" t="str">
        <f>INDEX(billing!$A$1:$G$201,MATCH(appointments!$B158,billing!$B$1:$B$201,0),MATCH(appointments!X$1,billing!$A$1:$G$1,0))</f>
        <v>Failed</v>
      </c>
    </row>
    <row r="159" spans="1:24" x14ac:dyDescent="0.3">
      <c r="A159" t="s">
        <v>229</v>
      </c>
      <c r="B159" t="s">
        <v>90</v>
      </c>
      <c r="C159" t="s">
        <v>35</v>
      </c>
      <c r="D159" s="3">
        <v>45119</v>
      </c>
      <c r="E159" t="str">
        <f>TEXT(Table1[[#This Row],[appointment_date]],"ddd")</f>
        <v>Wed</v>
      </c>
      <c r="F159" s="2">
        <v>0.51041666666666663</v>
      </c>
      <c r="G159" t="s">
        <v>29</v>
      </c>
      <c r="H159" t="s">
        <v>41</v>
      </c>
      <c r="I159">
        <f t="shared" si="6"/>
        <v>0</v>
      </c>
      <c r="J159" t="str">
        <f>_xlfn.XLOOKUP(B159,patients!$A$1:$A$51,patients!$L$1:$L$51,,0)</f>
        <v>Linda Johnson</v>
      </c>
      <c r="K159" t="str">
        <f>INDEX(patients!$A$1:$L$51,MATCH($B159,patients!$A$1:$A$51,0),MATCH(appointments!K$1,patients!$A$1:$L$1,0))</f>
        <v>M</v>
      </c>
      <c r="L159" s="3">
        <f>INDEX(patients!$A$1:$L$51,MATCH($B159,patients!$A$1:$A$51,0),MATCH(appointments!L$1,patients!$A$1:$L$1,0))</f>
        <v>34387</v>
      </c>
      <c r="M159" s="4">
        <f t="shared" ca="1" si="7"/>
        <v>31</v>
      </c>
      <c r="N159" t="str">
        <f>INDEX(patients!$A$1:$L$51,MATCH($B159,patients!$A$1:$A$51,0),MATCH(appointments!N$1,patients!$A$1:$L$1,0))</f>
        <v>WellnessCorp</v>
      </c>
      <c r="O159" t="str">
        <f>_xlfn.XLOOKUP(C159,doctors!$A$1:$A$11,doctors!$I$1:$I$11,,0)</f>
        <v>Linda Wilson</v>
      </c>
      <c r="P159" t="str">
        <f>_xlfn.XLOOKUP(C159,doctors!$A$1:$A$11,doctors!$G$1:$G$11,,0)</f>
        <v>Eastside Clinic</v>
      </c>
      <c r="Q159" t="str">
        <f>_xlfn.XLOOKUP(A159,treatments!$B$1:$B$201,treatments!$A$1:$A$201,,0)</f>
        <v>T158</v>
      </c>
      <c r="R159" t="str">
        <f>INDEX(treatments!$A$1:$F$201,MATCH(appointments!$A159,treatments!$B$1:$B$201,0),MATCH(appointments!R$1,treatments!$A$1:$F$1,0))</f>
        <v>Chemotherapy</v>
      </c>
      <c r="S159" t="str">
        <f>INDEX(treatments!$A$1:$F$201,MATCH(appointments!$A159,treatments!$B$1:$B$201,0),MATCH(appointments!S$1,treatments!$A$1:$F$1,0))</f>
        <v>Advanced protocol</v>
      </c>
      <c r="T159" s="1">
        <f>INDEX(treatments!$A$1:$F$201,MATCH(appointments!$A159,treatments!$B$1:$B$201,0),MATCH(appointments!T$1,treatments!$A$1:$F$1,0))</f>
        <v>1438.3</v>
      </c>
      <c r="U159" s="3">
        <f>INDEX(treatments!$A$1:$F$201,MATCH(appointments!$A159,treatments!$B$1:$B$201,0),MATCH(appointments!U$1,treatments!$A$1:$F$1,0))</f>
        <v>45119</v>
      </c>
      <c r="V159" s="3">
        <f>INDEX(billing!$A$1:$G$201,MATCH(appointments!$B159,billing!$B$1:$B$201,0),MATCH(appointments!V$1,billing!$A$1:$G$1,0))</f>
        <v>45033</v>
      </c>
      <c r="W159" t="str">
        <f>INDEX(billing!$A$1:$G$201,MATCH(appointments!$B159,billing!$B$1:$B$201,0),MATCH(appointments!W$1,billing!$A$1:$G$1,0))</f>
        <v>Insurance</v>
      </c>
      <c r="X159" t="str">
        <f>INDEX(billing!$A$1:$G$201,MATCH(appointments!$B159,billing!$B$1:$B$201,0),MATCH(appointments!X$1,billing!$A$1:$G$1,0))</f>
        <v>Failed</v>
      </c>
    </row>
    <row r="160" spans="1:24" x14ac:dyDescent="0.3">
      <c r="A160" t="s">
        <v>230</v>
      </c>
      <c r="B160" t="s">
        <v>34</v>
      </c>
      <c r="C160" t="s">
        <v>25</v>
      </c>
      <c r="D160" s="3">
        <v>45024</v>
      </c>
      <c r="E160" t="str">
        <f>TEXT(Table1[[#This Row],[appointment_date]],"ddd")</f>
        <v>Sat</v>
      </c>
      <c r="F160" s="2">
        <v>0.67708333333333337</v>
      </c>
      <c r="G160" t="s">
        <v>26</v>
      </c>
      <c r="H160" t="s">
        <v>15</v>
      </c>
      <c r="I160">
        <f t="shared" si="6"/>
        <v>1</v>
      </c>
      <c r="J160" t="str">
        <f>_xlfn.XLOOKUP(B160,patients!$A$1:$A$51,patients!$L$1:$L$51,,0)</f>
        <v>Michael Taylor</v>
      </c>
      <c r="K160" t="str">
        <f>INDEX(patients!$A$1:$L$51,MATCH($B160,patients!$A$1:$A$51,0),MATCH(appointments!K$1,patients!$A$1:$L$1,0))</f>
        <v>M</v>
      </c>
      <c r="L160" s="3">
        <f>INDEX(patients!$A$1:$L$51,MATCH($B160,patients!$A$1:$A$51,0),MATCH(appointments!L$1,patients!$A$1:$L$1,0))</f>
        <v>36729</v>
      </c>
      <c r="M160" s="4">
        <f t="shared" ca="1" si="7"/>
        <v>25</v>
      </c>
      <c r="N160" t="str">
        <f>INDEX(patients!$A$1:$L$51,MATCH($B160,patients!$A$1:$A$51,0),MATCH(appointments!N$1,patients!$A$1:$L$1,0))</f>
        <v>PulseSecure</v>
      </c>
      <c r="O160" t="str">
        <f>_xlfn.XLOOKUP(C160,doctors!$A$1:$A$11,doctors!$I$1:$I$11,,0)</f>
        <v>Jane Smith</v>
      </c>
      <c r="P160" t="str">
        <f>_xlfn.XLOOKUP(C160,doctors!$A$1:$A$11,doctors!$G$1:$G$11,,0)</f>
        <v>Eastside Clinic</v>
      </c>
      <c r="Q160" t="str">
        <f>_xlfn.XLOOKUP(A160,treatments!$B$1:$B$201,treatments!$A$1:$A$201,,0)</f>
        <v>T159</v>
      </c>
      <c r="R160" t="str">
        <f>INDEX(treatments!$A$1:$F$201,MATCH(appointments!$A160,treatments!$B$1:$B$201,0),MATCH(appointments!R$1,treatments!$A$1:$F$1,0))</f>
        <v>Chemotherapy</v>
      </c>
      <c r="S160" t="str">
        <f>INDEX(treatments!$A$1:$F$201,MATCH(appointments!$A160,treatments!$B$1:$B$201,0),MATCH(appointments!S$1,treatments!$A$1:$F$1,0))</f>
        <v>Advanced protocol</v>
      </c>
      <c r="T160" s="1">
        <f>INDEX(treatments!$A$1:$F$201,MATCH(appointments!$A160,treatments!$B$1:$B$201,0),MATCH(appointments!T$1,treatments!$A$1:$F$1,0))</f>
        <v>4687.68</v>
      </c>
      <c r="U160" s="3">
        <f>INDEX(treatments!$A$1:$F$201,MATCH(appointments!$A160,treatments!$B$1:$B$201,0),MATCH(appointments!U$1,treatments!$A$1:$F$1,0))</f>
        <v>45024</v>
      </c>
      <c r="V160" s="3">
        <f>INDEX(billing!$A$1:$G$201,MATCH(appointments!$B160,billing!$B$1:$B$201,0),MATCH(appointments!V$1,billing!$A$1:$G$1,0))</f>
        <v>45070</v>
      </c>
      <c r="W160" t="str">
        <f>INDEX(billing!$A$1:$G$201,MATCH(appointments!$B160,billing!$B$1:$B$201,0),MATCH(appointments!W$1,billing!$A$1:$G$1,0))</f>
        <v>Cash</v>
      </c>
      <c r="X160" t="str">
        <f>INDEX(billing!$A$1:$G$201,MATCH(appointments!$B160,billing!$B$1:$B$201,0),MATCH(appointments!X$1,billing!$A$1:$G$1,0))</f>
        <v>Failed</v>
      </c>
    </row>
    <row r="161" spans="1:24" x14ac:dyDescent="0.3">
      <c r="A161" t="s">
        <v>231</v>
      </c>
      <c r="B161" t="s">
        <v>37</v>
      </c>
      <c r="C161" t="s">
        <v>59</v>
      </c>
      <c r="D161" s="3">
        <v>45277</v>
      </c>
      <c r="E161" t="str">
        <f>TEXT(Table1[[#This Row],[appointment_date]],"ddd")</f>
        <v>Sun</v>
      </c>
      <c r="F161" s="2">
        <v>0.53125</v>
      </c>
      <c r="G161" t="s">
        <v>26</v>
      </c>
      <c r="H161" t="s">
        <v>19</v>
      </c>
      <c r="I161">
        <f t="shared" si="6"/>
        <v>0</v>
      </c>
      <c r="J161" t="str">
        <f>_xlfn.XLOOKUP(B161,patients!$A$1:$A$51,patients!$L$1:$L$51,,0)</f>
        <v>Jane Wilson</v>
      </c>
      <c r="K161" t="str">
        <f>INDEX(patients!$A$1:$L$51,MATCH($B161,patients!$A$1:$A$51,0),MATCH(appointments!K$1,patients!$A$1:$L$1,0))</f>
        <v>F</v>
      </c>
      <c r="L161" s="3">
        <f>INDEX(patients!$A$1:$L$51,MATCH($B161,patients!$A$1:$A$51,0),MATCH(appointments!L$1,patients!$A$1:$L$1,0))</f>
        <v>18609</v>
      </c>
      <c r="M161" s="4">
        <f t="shared" ca="1" si="7"/>
        <v>75</v>
      </c>
      <c r="N161" t="str">
        <f>INDEX(patients!$A$1:$L$51,MATCH($B161,patients!$A$1:$A$51,0),MATCH(appointments!N$1,patients!$A$1:$L$1,0))</f>
        <v>PulseSecure</v>
      </c>
      <c r="O161" t="str">
        <f>_xlfn.XLOOKUP(C161,doctors!$A$1:$A$11,doctors!$I$1:$I$11,,0)</f>
        <v>David Taylor</v>
      </c>
      <c r="P161" t="str">
        <f>_xlfn.XLOOKUP(C161,doctors!$A$1:$A$11,doctors!$G$1:$G$11,,0)</f>
        <v>Westside Clinic</v>
      </c>
      <c r="Q161" t="str">
        <f>_xlfn.XLOOKUP(A161,treatments!$B$1:$B$201,treatments!$A$1:$A$201,,0)</f>
        <v>T160</v>
      </c>
      <c r="R161" t="str">
        <f>INDEX(treatments!$A$1:$F$201,MATCH(appointments!$A161,treatments!$B$1:$B$201,0),MATCH(appointments!R$1,treatments!$A$1:$F$1,0))</f>
        <v>Chemotherapy</v>
      </c>
      <c r="S161" t="str">
        <f>INDEX(treatments!$A$1:$F$201,MATCH(appointments!$A161,treatments!$B$1:$B$201,0),MATCH(appointments!S$1,treatments!$A$1:$F$1,0))</f>
        <v>Basic screening</v>
      </c>
      <c r="T161" s="1">
        <f>INDEX(treatments!$A$1:$F$201,MATCH(appointments!$A161,treatments!$B$1:$B$201,0),MATCH(appointments!T$1,treatments!$A$1:$F$1,0))</f>
        <v>1023.65</v>
      </c>
      <c r="U161" s="3">
        <f>INDEX(treatments!$A$1:$F$201,MATCH(appointments!$A161,treatments!$B$1:$B$201,0),MATCH(appointments!U$1,treatments!$A$1:$F$1,0))</f>
        <v>45277</v>
      </c>
      <c r="V161" s="3">
        <f>INDEX(billing!$A$1:$G$201,MATCH(appointments!$B161,billing!$B$1:$B$201,0),MATCH(appointments!V$1,billing!$A$1:$G$1,0))</f>
        <v>44990</v>
      </c>
      <c r="W161" t="str">
        <f>INDEX(billing!$A$1:$G$201,MATCH(appointments!$B161,billing!$B$1:$B$201,0),MATCH(appointments!W$1,billing!$A$1:$G$1,0))</f>
        <v>Credit Card</v>
      </c>
      <c r="X161" t="str">
        <f>INDEX(billing!$A$1:$G$201,MATCH(appointments!$B161,billing!$B$1:$B$201,0),MATCH(appointments!X$1,billing!$A$1:$G$1,0))</f>
        <v>Paid</v>
      </c>
    </row>
    <row r="162" spans="1:24" x14ac:dyDescent="0.3">
      <c r="A162" t="s">
        <v>232</v>
      </c>
      <c r="B162" t="s">
        <v>28</v>
      </c>
      <c r="C162" t="s">
        <v>74</v>
      </c>
      <c r="D162" s="3">
        <v>45094</v>
      </c>
      <c r="E162" t="str">
        <f>TEXT(Table1[[#This Row],[appointment_date]],"ddd")</f>
        <v>Sat</v>
      </c>
      <c r="F162" s="2">
        <v>0.44791666666666669</v>
      </c>
      <c r="G162" t="s">
        <v>18</v>
      </c>
      <c r="H162" t="s">
        <v>11</v>
      </c>
      <c r="I162">
        <f t="shared" ref="I162:I193" si="8">IF(H162="No-show",1,0)</f>
        <v>0</v>
      </c>
      <c r="J162" t="str">
        <f>_xlfn.XLOOKUP(B162,patients!$A$1:$A$51,patients!$L$1:$L$51,,0)</f>
        <v>Linda Miller</v>
      </c>
      <c r="K162" t="str">
        <f>INDEX(patients!$A$1:$L$51,MATCH($B162,patients!$A$1:$A$51,0),MATCH(appointments!K$1,patients!$A$1:$L$1,0))</f>
        <v>F</v>
      </c>
      <c r="L162" s="3">
        <f>INDEX(patients!$A$1:$L$51,MATCH($B162,patients!$A$1:$A$51,0),MATCH(appointments!L$1,patients!$A$1:$L$1,0))</f>
        <v>24222</v>
      </c>
      <c r="M162" s="4">
        <f t="shared" ca="1" si="7"/>
        <v>59</v>
      </c>
      <c r="N162" t="str">
        <f>INDEX(patients!$A$1:$L$51,MATCH($B162,patients!$A$1:$A$51,0),MATCH(appointments!N$1,patients!$A$1:$L$1,0))</f>
        <v>MedCare Plus</v>
      </c>
      <c r="O162" t="str">
        <f>_xlfn.XLOOKUP(C162,doctors!$A$1:$A$11,doctors!$I$1:$I$11,,0)</f>
        <v>Sarah Taylor</v>
      </c>
      <c r="P162" t="str">
        <f>_xlfn.XLOOKUP(C162,doctors!$A$1:$A$11,doctors!$G$1:$G$11,,0)</f>
        <v>Central Hospital</v>
      </c>
      <c r="Q162" t="str">
        <f>_xlfn.XLOOKUP(A162,treatments!$B$1:$B$201,treatments!$A$1:$A$201,,0)</f>
        <v>T161</v>
      </c>
      <c r="R162" t="str">
        <f>INDEX(treatments!$A$1:$F$201,MATCH(appointments!$A162,treatments!$B$1:$B$201,0),MATCH(appointments!R$1,treatments!$A$1:$F$1,0))</f>
        <v>Chemotherapy</v>
      </c>
      <c r="S162" t="str">
        <f>INDEX(treatments!$A$1:$F$201,MATCH(appointments!$A162,treatments!$B$1:$B$201,0),MATCH(appointments!S$1,treatments!$A$1:$F$1,0))</f>
        <v>Standard procedure</v>
      </c>
      <c r="T162" s="1">
        <f>INDEX(treatments!$A$1:$F$201,MATCH(appointments!$A162,treatments!$B$1:$B$201,0),MATCH(appointments!T$1,treatments!$A$1:$F$1,0))</f>
        <v>4178.5200000000004</v>
      </c>
      <c r="U162" s="3">
        <f>INDEX(treatments!$A$1:$F$201,MATCH(appointments!$A162,treatments!$B$1:$B$201,0),MATCH(appointments!U$1,treatments!$A$1:$F$1,0))</f>
        <v>45094</v>
      </c>
      <c r="V162" s="3">
        <f>INDEX(billing!$A$1:$G$201,MATCH(appointments!$B162,billing!$B$1:$B$201,0),MATCH(appointments!V$1,billing!$A$1:$G$1,0))</f>
        <v>45096</v>
      </c>
      <c r="W162" t="str">
        <f>INDEX(billing!$A$1:$G$201,MATCH(appointments!$B162,billing!$B$1:$B$201,0),MATCH(appointments!W$1,billing!$A$1:$G$1,0))</f>
        <v>Insurance</v>
      </c>
      <c r="X162" t="str">
        <f>INDEX(billing!$A$1:$G$201,MATCH(appointments!$B162,billing!$B$1:$B$201,0),MATCH(appointments!X$1,billing!$A$1:$G$1,0))</f>
        <v>Pending</v>
      </c>
    </row>
    <row r="163" spans="1:24" x14ac:dyDescent="0.3">
      <c r="A163" t="s">
        <v>233</v>
      </c>
      <c r="B163" t="s">
        <v>234</v>
      </c>
      <c r="C163" t="s">
        <v>14</v>
      </c>
      <c r="D163" s="3">
        <v>44927</v>
      </c>
      <c r="E163" t="str">
        <f>TEXT(Table1[[#This Row],[appointment_date]],"ddd")</f>
        <v>Sun</v>
      </c>
      <c r="F163" s="2">
        <v>0.71875</v>
      </c>
      <c r="G163" t="s">
        <v>26</v>
      </c>
      <c r="H163" t="s">
        <v>15</v>
      </c>
      <c r="I163">
        <f t="shared" si="8"/>
        <v>1</v>
      </c>
      <c r="J163" t="str">
        <f>_xlfn.XLOOKUP(B163,patients!$A$1:$A$51,patients!$L$1:$L$51,,0)</f>
        <v>Jane Smith</v>
      </c>
      <c r="K163" t="str">
        <f>INDEX(patients!$A$1:$L$51,MATCH($B163,patients!$A$1:$A$51,0),MATCH(appointments!K$1,patients!$A$1:$L$1,0))</f>
        <v>F</v>
      </c>
      <c r="L163" s="3">
        <f>INDEX(patients!$A$1:$L$51,MATCH($B163,patients!$A$1:$A$51,0),MATCH(appointments!L$1,patients!$A$1:$L$1,0))</f>
        <v>19958</v>
      </c>
      <c r="M163" s="4">
        <f t="shared" ca="1" si="7"/>
        <v>71</v>
      </c>
      <c r="N163" t="str">
        <f>INDEX(patients!$A$1:$L$51,MATCH($B163,patients!$A$1:$A$51,0),MATCH(appointments!N$1,patients!$A$1:$L$1,0))</f>
        <v>MedCare Plus</v>
      </c>
      <c r="O163" t="str">
        <f>_xlfn.XLOOKUP(C163,doctors!$A$1:$A$11,doctors!$I$1:$I$11,,0)</f>
        <v>David Jones</v>
      </c>
      <c r="P163" t="str">
        <f>_xlfn.XLOOKUP(C163,doctors!$A$1:$A$11,doctors!$G$1:$G$11,,0)</f>
        <v>Central Hospital</v>
      </c>
      <c r="Q163" t="str">
        <f>_xlfn.XLOOKUP(A163,treatments!$B$1:$B$201,treatments!$A$1:$A$201,,0)</f>
        <v>T162</v>
      </c>
      <c r="R163" t="str">
        <f>INDEX(treatments!$A$1:$F$201,MATCH(appointments!$A163,treatments!$B$1:$B$201,0),MATCH(appointments!R$1,treatments!$A$1:$F$1,0))</f>
        <v>Chemotherapy</v>
      </c>
      <c r="S163" t="str">
        <f>INDEX(treatments!$A$1:$F$201,MATCH(appointments!$A163,treatments!$B$1:$B$201,0),MATCH(appointments!S$1,treatments!$A$1:$F$1,0))</f>
        <v>Standard procedure</v>
      </c>
      <c r="T163" s="1">
        <f>INDEX(treatments!$A$1:$F$201,MATCH(appointments!$A163,treatments!$B$1:$B$201,0),MATCH(appointments!T$1,treatments!$A$1:$F$1,0))</f>
        <v>2212.8000000000002</v>
      </c>
      <c r="U163" s="3">
        <f>INDEX(treatments!$A$1:$F$201,MATCH(appointments!$A163,treatments!$B$1:$B$201,0),MATCH(appointments!U$1,treatments!$A$1:$F$1,0))</f>
        <v>44927</v>
      </c>
      <c r="V163" s="3">
        <f>INDEX(billing!$A$1:$G$201,MATCH(appointments!$B163,billing!$B$1:$B$201,0),MATCH(appointments!V$1,billing!$A$1:$G$1,0))</f>
        <v>44927</v>
      </c>
      <c r="W163" t="str">
        <f>INDEX(billing!$A$1:$G$201,MATCH(appointments!$B163,billing!$B$1:$B$201,0),MATCH(appointments!W$1,billing!$A$1:$G$1,0))</f>
        <v>Cash</v>
      </c>
      <c r="X163" t="str">
        <f>INDEX(billing!$A$1:$G$201,MATCH(appointments!$B163,billing!$B$1:$B$201,0),MATCH(appointments!X$1,billing!$A$1:$G$1,0))</f>
        <v>Paid</v>
      </c>
    </row>
    <row r="164" spans="1:24" x14ac:dyDescent="0.3">
      <c r="A164" t="s">
        <v>235</v>
      </c>
      <c r="B164" t="s">
        <v>37</v>
      </c>
      <c r="C164" t="s">
        <v>35</v>
      </c>
      <c r="D164" s="3">
        <v>45104</v>
      </c>
      <c r="E164" t="str">
        <f>TEXT(Table1[[#This Row],[appointment_date]],"ddd")</f>
        <v>Tue</v>
      </c>
      <c r="F164" s="2">
        <v>0.625</v>
      </c>
      <c r="G164" t="s">
        <v>10</v>
      </c>
      <c r="H164" t="s">
        <v>15</v>
      </c>
      <c r="I164">
        <f t="shared" si="8"/>
        <v>1</v>
      </c>
      <c r="J164" t="str">
        <f>_xlfn.XLOOKUP(B164,patients!$A$1:$A$51,patients!$L$1:$L$51,,0)</f>
        <v>Jane Wilson</v>
      </c>
      <c r="K164" t="str">
        <f>INDEX(patients!$A$1:$L$51,MATCH($B164,patients!$A$1:$A$51,0),MATCH(appointments!K$1,patients!$A$1:$L$1,0))</f>
        <v>F</v>
      </c>
      <c r="L164" s="3">
        <f>INDEX(patients!$A$1:$L$51,MATCH($B164,patients!$A$1:$A$51,0),MATCH(appointments!L$1,patients!$A$1:$L$1,0))</f>
        <v>18609</v>
      </c>
      <c r="M164" s="4">
        <f t="shared" ca="1" si="7"/>
        <v>75</v>
      </c>
      <c r="N164" t="str">
        <f>INDEX(patients!$A$1:$L$51,MATCH($B164,patients!$A$1:$A$51,0),MATCH(appointments!N$1,patients!$A$1:$L$1,0))</f>
        <v>PulseSecure</v>
      </c>
      <c r="O164" t="str">
        <f>_xlfn.XLOOKUP(C164,doctors!$A$1:$A$11,doctors!$I$1:$I$11,,0)</f>
        <v>Linda Wilson</v>
      </c>
      <c r="P164" t="str">
        <f>_xlfn.XLOOKUP(C164,doctors!$A$1:$A$11,doctors!$G$1:$G$11,,0)</f>
        <v>Eastside Clinic</v>
      </c>
      <c r="Q164" t="str">
        <f>_xlfn.XLOOKUP(A164,treatments!$B$1:$B$201,treatments!$A$1:$A$201,,0)</f>
        <v>T163</v>
      </c>
      <c r="R164" t="str">
        <f>INDEX(treatments!$A$1:$F$201,MATCH(appointments!$A164,treatments!$B$1:$B$201,0),MATCH(appointments!R$1,treatments!$A$1:$F$1,0))</f>
        <v>X-Ray</v>
      </c>
      <c r="S164" t="str">
        <f>INDEX(treatments!$A$1:$F$201,MATCH(appointments!$A164,treatments!$B$1:$B$201,0),MATCH(appointments!S$1,treatments!$A$1:$F$1,0))</f>
        <v>Basic screening</v>
      </c>
      <c r="T164" s="1">
        <f>INDEX(treatments!$A$1:$F$201,MATCH(appointments!$A164,treatments!$B$1:$B$201,0),MATCH(appointments!T$1,treatments!$A$1:$F$1,0))</f>
        <v>4450.88</v>
      </c>
      <c r="U164" s="3">
        <f>INDEX(treatments!$A$1:$F$201,MATCH(appointments!$A164,treatments!$B$1:$B$201,0),MATCH(appointments!U$1,treatments!$A$1:$F$1,0))</f>
        <v>45104</v>
      </c>
      <c r="V164" s="3">
        <f>INDEX(billing!$A$1:$G$201,MATCH(appointments!$B164,billing!$B$1:$B$201,0),MATCH(appointments!V$1,billing!$A$1:$G$1,0))</f>
        <v>44990</v>
      </c>
      <c r="W164" t="str">
        <f>INDEX(billing!$A$1:$G$201,MATCH(appointments!$B164,billing!$B$1:$B$201,0),MATCH(appointments!W$1,billing!$A$1:$G$1,0))</f>
        <v>Credit Card</v>
      </c>
      <c r="X164" t="str">
        <f>INDEX(billing!$A$1:$G$201,MATCH(appointments!$B164,billing!$B$1:$B$201,0),MATCH(appointments!X$1,billing!$A$1:$G$1,0))</f>
        <v>Paid</v>
      </c>
    </row>
    <row r="165" spans="1:24" x14ac:dyDescent="0.3">
      <c r="A165" t="s">
        <v>236</v>
      </c>
      <c r="B165" t="s">
        <v>61</v>
      </c>
      <c r="C165" t="s">
        <v>54</v>
      </c>
      <c r="D165" s="3">
        <v>45135</v>
      </c>
      <c r="E165" t="str">
        <f>TEXT(Table1[[#This Row],[appointment_date]],"ddd")</f>
        <v>Fri</v>
      </c>
      <c r="F165" s="2">
        <v>0.71875</v>
      </c>
      <c r="G165" t="s">
        <v>10</v>
      </c>
      <c r="H165" t="s">
        <v>19</v>
      </c>
      <c r="I165">
        <f t="shared" si="8"/>
        <v>0</v>
      </c>
      <c r="J165" t="str">
        <f>_xlfn.XLOOKUP(B165,patients!$A$1:$A$51,patients!$L$1:$L$51,,0)</f>
        <v>Alex Taylor</v>
      </c>
      <c r="K165" t="str">
        <f>INDEX(patients!$A$1:$L$51,MATCH($B165,patients!$A$1:$A$51,0),MATCH(appointments!K$1,patients!$A$1:$L$1,0))</f>
        <v>M</v>
      </c>
      <c r="L165" s="3">
        <f>INDEX(patients!$A$1:$L$51,MATCH($B165,patients!$A$1:$A$51,0),MATCH(appointments!L$1,patients!$A$1:$L$1,0))</f>
        <v>24895</v>
      </c>
      <c r="M165" s="4">
        <f t="shared" ca="1" si="7"/>
        <v>57</v>
      </c>
      <c r="N165" t="str">
        <f>INDEX(patients!$A$1:$L$51,MATCH($B165,patients!$A$1:$A$51,0),MATCH(appointments!N$1,patients!$A$1:$L$1,0))</f>
        <v>MedCare Plus</v>
      </c>
      <c r="O165" t="str">
        <f>_xlfn.XLOOKUP(C165,doctors!$A$1:$A$11,doctors!$I$1:$I$11,,0)</f>
        <v>Linda Brown</v>
      </c>
      <c r="P165" t="str">
        <f>_xlfn.XLOOKUP(C165,doctors!$A$1:$A$11,doctors!$G$1:$G$11,,0)</f>
        <v>Westside Clinic</v>
      </c>
      <c r="Q165" t="str">
        <f>_xlfn.XLOOKUP(A165,treatments!$B$1:$B$201,treatments!$A$1:$A$201,,0)</f>
        <v>T164</v>
      </c>
      <c r="R165" t="str">
        <f>INDEX(treatments!$A$1:$F$201,MATCH(appointments!$A165,treatments!$B$1:$B$201,0),MATCH(appointments!R$1,treatments!$A$1:$F$1,0))</f>
        <v>ECG</v>
      </c>
      <c r="S165" t="str">
        <f>INDEX(treatments!$A$1:$F$201,MATCH(appointments!$A165,treatments!$B$1:$B$201,0),MATCH(appointments!S$1,treatments!$A$1:$F$1,0))</f>
        <v>Standard procedure</v>
      </c>
      <c r="T165" s="1">
        <f>INDEX(treatments!$A$1:$F$201,MATCH(appointments!$A165,treatments!$B$1:$B$201,0),MATCH(appointments!T$1,treatments!$A$1:$F$1,0))</f>
        <v>4406.26</v>
      </c>
      <c r="U165" s="3">
        <f>INDEX(treatments!$A$1:$F$201,MATCH(appointments!$A165,treatments!$B$1:$B$201,0),MATCH(appointments!U$1,treatments!$A$1:$F$1,0))</f>
        <v>45135</v>
      </c>
      <c r="V165" s="3">
        <f>INDEX(billing!$A$1:$G$201,MATCH(appointments!$B165,billing!$B$1:$B$201,0),MATCH(appointments!V$1,billing!$A$1:$G$1,0))</f>
        <v>45265</v>
      </c>
      <c r="W165" t="str">
        <f>INDEX(billing!$A$1:$G$201,MATCH(appointments!$B165,billing!$B$1:$B$201,0),MATCH(appointments!W$1,billing!$A$1:$G$1,0))</f>
        <v>Credit Card</v>
      </c>
      <c r="X165" t="str">
        <f>INDEX(billing!$A$1:$G$201,MATCH(appointments!$B165,billing!$B$1:$B$201,0),MATCH(appointments!X$1,billing!$A$1:$G$1,0))</f>
        <v>Failed</v>
      </c>
    </row>
    <row r="166" spans="1:24" x14ac:dyDescent="0.3">
      <c r="A166" t="s">
        <v>237</v>
      </c>
      <c r="B166" t="s">
        <v>97</v>
      </c>
      <c r="C166" t="s">
        <v>59</v>
      </c>
      <c r="D166" s="3">
        <v>45020</v>
      </c>
      <c r="E166" t="str">
        <f>TEXT(Table1[[#This Row],[appointment_date]],"ddd")</f>
        <v>Tue</v>
      </c>
      <c r="F166" s="2">
        <v>0.64583333333333337</v>
      </c>
      <c r="G166" t="s">
        <v>18</v>
      </c>
      <c r="H166" t="s">
        <v>19</v>
      </c>
      <c r="I166">
        <f t="shared" si="8"/>
        <v>0</v>
      </c>
      <c r="J166" t="str">
        <f>_xlfn.XLOOKUP(B166,patients!$A$1:$A$51,patients!$L$1:$L$51,,0)</f>
        <v>Robert Miller</v>
      </c>
      <c r="K166" t="str">
        <f>INDEX(patients!$A$1:$L$51,MATCH($B166,patients!$A$1:$A$51,0),MATCH(appointments!K$1,patients!$A$1:$L$1,0))</f>
        <v>M</v>
      </c>
      <c r="L166" s="3">
        <f>INDEX(patients!$A$1:$L$51,MATCH($B166,patients!$A$1:$A$51,0),MATCH(appointments!L$1,patients!$A$1:$L$1,0))</f>
        <v>31791</v>
      </c>
      <c r="M166" s="4">
        <f t="shared" ca="1" si="7"/>
        <v>38</v>
      </c>
      <c r="N166" t="str">
        <f>INDEX(patients!$A$1:$L$51,MATCH($B166,patients!$A$1:$A$51,0),MATCH(appointments!N$1,patients!$A$1:$L$1,0))</f>
        <v>WellnessCorp</v>
      </c>
      <c r="O166" t="str">
        <f>_xlfn.XLOOKUP(C166,doctors!$A$1:$A$11,doctors!$I$1:$I$11,,0)</f>
        <v>David Taylor</v>
      </c>
      <c r="P166" t="str">
        <f>_xlfn.XLOOKUP(C166,doctors!$A$1:$A$11,doctors!$G$1:$G$11,,0)</f>
        <v>Westside Clinic</v>
      </c>
      <c r="Q166" t="str">
        <f>_xlfn.XLOOKUP(A166,treatments!$B$1:$B$201,treatments!$A$1:$A$201,,0)</f>
        <v>T165</v>
      </c>
      <c r="R166" t="str">
        <f>INDEX(treatments!$A$1:$F$201,MATCH(appointments!$A166,treatments!$B$1:$B$201,0),MATCH(appointments!R$1,treatments!$A$1:$F$1,0))</f>
        <v>MRI</v>
      </c>
      <c r="S166" t="str">
        <f>INDEX(treatments!$A$1:$F$201,MATCH(appointments!$A166,treatments!$B$1:$B$201,0),MATCH(appointments!S$1,treatments!$A$1:$F$1,0))</f>
        <v>Advanced protocol</v>
      </c>
      <c r="T166" s="1">
        <f>INDEX(treatments!$A$1:$F$201,MATCH(appointments!$A166,treatments!$B$1:$B$201,0),MATCH(appointments!T$1,treatments!$A$1:$F$1,0))</f>
        <v>4126.66</v>
      </c>
      <c r="U166" s="3">
        <f>INDEX(treatments!$A$1:$F$201,MATCH(appointments!$A166,treatments!$B$1:$B$201,0),MATCH(appointments!U$1,treatments!$A$1:$F$1,0))</f>
        <v>45020</v>
      </c>
      <c r="V166" s="3">
        <f>INDEX(billing!$A$1:$G$201,MATCH(appointments!$B166,billing!$B$1:$B$201,0),MATCH(appointments!V$1,billing!$A$1:$G$1,0))</f>
        <v>45189</v>
      </c>
      <c r="W166" t="str">
        <f>INDEX(billing!$A$1:$G$201,MATCH(appointments!$B166,billing!$B$1:$B$201,0),MATCH(appointments!W$1,billing!$A$1:$G$1,0))</f>
        <v>Insurance</v>
      </c>
      <c r="X166" t="str">
        <f>INDEX(billing!$A$1:$G$201,MATCH(appointments!$B166,billing!$B$1:$B$201,0),MATCH(appointments!X$1,billing!$A$1:$G$1,0))</f>
        <v>Paid</v>
      </c>
    </row>
    <row r="167" spans="1:24" x14ac:dyDescent="0.3">
      <c r="A167" t="s">
        <v>238</v>
      </c>
      <c r="B167" t="s">
        <v>40</v>
      </c>
      <c r="C167" t="s">
        <v>35</v>
      </c>
      <c r="D167" s="3">
        <v>44938</v>
      </c>
      <c r="E167" t="str">
        <f>TEXT(Table1[[#This Row],[appointment_date]],"ddd")</f>
        <v>Thu</v>
      </c>
      <c r="F167" s="2">
        <v>0.61458333333333337</v>
      </c>
      <c r="G167" t="s">
        <v>10</v>
      </c>
      <c r="H167" t="s">
        <v>15</v>
      </c>
      <c r="I167">
        <f t="shared" si="8"/>
        <v>1</v>
      </c>
      <c r="J167" t="str">
        <f>_xlfn.XLOOKUP(B167,patients!$A$1:$A$51,patients!$L$1:$L$51,,0)</f>
        <v>David Wilson</v>
      </c>
      <c r="K167" t="str">
        <f>INDEX(patients!$A$1:$L$51,MATCH($B167,patients!$A$1:$A$51,0),MATCH(appointments!K$1,patients!$A$1:$L$1,0))</f>
        <v>M</v>
      </c>
      <c r="L167" s="3">
        <f>INDEX(patients!$A$1:$L$51,MATCH($B167,patients!$A$1:$A$51,0),MATCH(appointments!L$1,patients!$A$1:$L$1,0))</f>
        <v>22090</v>
      </c>
      <c r="M167" s="4">
        <f t="shared" ca="1" si="7"/>
        <v>65</v>
      </c>
      <c r="N167" t="str">
        <f>INDEX(patients!$A$1:$L$51,MATCH($B167,patients!$A$1:$A$51,0),MATCH(appointments!N$1,patients!$A$1:$L$1,0))</f>
        <v>MedCare Plus</v>
      </c>
      <c r="O167" t="str">
        <f>_xlfn.XLOOKUP(C167,doctors!$A$1:$A$11,doctors!$I$1:$I$11,,0)</f>
        <v>Linda Wilson</v>
      </c>
      <c r="P167" t="str">
        <f>_xlfn.XLOOKUP(C167,doctors!$A$1:$A$11,doctors!$G$1:$G$11,,0)</f>
        <v>Eastside Clinic</v>
      </c>
      <c r="Q167" t="str">
        <f>_xlfn.XLOOKUP(A167,treatments!$B$1:$B$201,treatments!$A$1:$A$201,,0)</f>
        <v>T166</v>
      </c>
      <c r="R167" t="str">
        <f>INDEX(treatments!$A$1:$F$201,MATCH(appointments!$A167,treatments!$B$1:$B$201,0),MATCH(appointments!R$1,treatments!$A$1:$F$1,0))</f>
        <v>ECG</v>
      </c>
      <c r="S167" t="str">
        <f>INDEX(treatments!$A$1:$F$201,MATCH(appointments!$A167,treatments!$B$1:$B$201,0),MATCH(appointments!S$1,treatments!$A$1:$F$1,0))</f>
        <v>Basic screening</v>
      </c>
      <c r="T167" s="1">
        <f>INDEX(treatments!$A$1:$F$201,MATCH(appointments!$A167,treatments!$B$1:$B$201,0),MATCH(appointments!T$1,treatments!$A$1:$F$1,0))</f>
        <v>4055.14</v>
      </c>
      <c r="U167" s="3">
        <f>INDEX(treatments!$A$1:$F$201,MATCH(appointments!$A167,treatments!$B$1:$B$201,0),MATCH(appointments!U$1,treatments!$A$1:$F$1,0))</f>
        <v>44938</v>
      </c>
      <c r="V167" s="3">
        <f>INDEX(billing!$A$1:$G$201,MATCH(appointments!$B167,billing!$B$1:$B$201,0),MATCH(appointments!V$1,billing!$A$1:$G$1,0))</f>
        <v>44939</v>
      </c>
      <c r="W167" t="str">
        <f>INDEX(billing!$A$1:$G$201,MATCH(appointments!$B167,billing!$B$1:$B$201,0),MATCH(appointments!W$1,billing!$A$1:$G$1,0))</f>
        <v>Cash</v>
      </c>
      <c r="X167" t="str">
        <f>INDEX(billing!$A$1:$G$201,MATCH(appointments!$B167,billing!$B$1:$B$201,0),MATCH(appointments!X$1,billing!$A$1:$G$1,0))</f>
        <v>Paid</v>
      </c>
    </row>
    <row r="168" spans="1:24" x14ac:dyDescent="0.3">
      <c r="A168" t="s">
        <v>239</v>
      </c>
      <c r="B168" t="s">
        <v>125</v>
      </c>
      <c r="C168" t="s">
        <v>59</v>
      </c>
      <c r="D168" s="3">
        <v>45245</v>
      </c>
      <c r="E168" t="str">
        <f>TEXT(Table1[[#This Row],[appointment_date]],"ddd")</f>
        <v>Wed</v>
      </c>
      <c r="F168" s="2">
        <v>0.34375</v>
      </c>
      <c r="G168" t="s">
        <v>38</v>
      </c>
      <c r="H168" t="s">
        <v>11</v>
      </c>
      <c r="I168">
        <f t="shared" si="8"/>
        <v>0</v>
      </c>
      <c r="J168" t="str">
        <f>_xlfn.XLOOKUP(B168,patients!$A$1:$A$51,patients!$L$1:$L$51,,0)</f>
        <v>David Wilson</v>
      </c>
      <c r="K168" t="str">
        <f>INDEX(patients!$A$1:$L$51,MATCH($B168,patients!$A$1:$A$51,0),MATCH(appointments!K$1,patients!$A$1:$L$1,0))</f>
        <v>F</v>
      </c>
      <c r="L168" s="3">
        <f>INDEX(patients!$A$1:$L$51,MATCH($B168,patients!$A$1:$A$51,0),MATCH(appointments!L$1,patients!$A$1:$L$1,0))</f>
        <v>34072</v>
      </c>
      <c r="M168" s="4">
        <f t="shared" ca="1" si="7"/>
        <v>32</v>
      </c>
      <c r="N168" t="str">
        <f>INDEX(patients!$A$1:$L$51,MATCH($B168,patients!$A$1:$A$51,0),MATCH(appointments!N$1,patients!$A$1:$L$1,0))</f>
        <v>MedCare Plus</v>
      </c>
      <c r="O168" t="str">
        <f>_xlfn.XLOOKUP(C168,doctors!$A$1:$A$11,doctors!$I$1:$I$11,,0)</f>
        <v>David Taylor</v>
      </c>
      <c r="P168" t="str">
        <f>_xlfn.XLOOKUP(C168,doctors!$A$1:$A$11,doctors!$G$1:$G$11,,0)</f>
        <v>Westside Clinic</v>
      </c>
      <c r="Q168" t="str">
        <f>_xlfn.XLOOKUP(A168,treatments!$B$1:$B$201,treatments!$A$1:$A$201,,0)</f>
        <v>T167</v>
      </c>
      <c r="R168" t="str">
        <f>INDEX(treatments!$A$1:$F$201,MATCH(appointments!$A168,treatments!$B$1:$B$201,0),MATCH(appointments!R$1,treatments!$A$1:$F$1,0))</f>
        <v>Chemotherapy</v>
      </c>
      <c r="S168" t="str">
        <f>INDEX(treatments!$A$1:$F$201,MATCH(appointments!$A168,treatments!$B$1:$B$201,0),MATCH(appointments!S$1,treatments!$A$1:$F$1,0))</f>
        <v>Basic screening</v>
      </c>
      <c r="T168" s="1">
        <f>INDEX(treatments!$A$1:$F$201,MATCH(appointments!$A168,treatments!$B$1:$B$201,0),MATCH(appointments!T$1,treatments!$A$1:$F$1,0))</f>
        <v>1871.06</v>
      </c>
      <c r="U168" s="3">
        <f>INDEX(treatments!$A$1:$F$201,MATCH(appointments!$A168,treatments!$B$1:$B$201,0),MATCH(appointments!U$1,treatments!$A$1:$F$1,0))</f>
        <v>45245</v>
      </c>
      <c r="V168" s="3">
        <f>INDEX(billing!$A$1:$G$201,MATCH(appointments!$B168,billing!$B$1:$B$201,0),MATCH(appointments!V$1,billing!$A$1:$G$1,0))</f>
        <v>45077</v>
      </c>
      <c r="W168" t="str">
        <f>INDEX(billing!$A$1:$G$201,MATCH(appointments!$B168,billing!$B$1:$B$201,0),MATCH(appointments!W$1,billing!$A$1:$G$1,0))</f>
        <v>Cash</v>
      </c>
      <c r="X168" t="str">
        <f>INDEX(billing!$A$1:$G$201,MATCH(appointments!$B168,billing!$B$1:$B$201,0),MATCH(appointments!X$1,billing!$A$1:$G$1,0))</f>
        <v>Paid</v>
      </c>
    </row>
    <row r="169" spans="1:24" x14ac:dyDescent="0.3">
      <c r="A169" t="s">
        <v>240</v>
      </c>
      <c r="B169" t="s">
        <v>90</v>
      </c>
      <c r="C169" t="s">
        <v>14</v>
      </c>
      <c r="D169" s="3">
        <v>45198</v>
      </c>
      <c r="E169" t="str">
        <f>TEXT(Table1[[#This Row],[appointment_date]],"ddd")</f>
        <v>Fri</v>
      </c>
      <c r="F169" s="2">
        <v>0.41666666666666669</v>
      </c>
      <c r="G169" t="s">
        <v>18</v>
      </c>
      <c r="H169" t="s">
        <v>15</v>
      </c>
      <c r="I169">
        <f t="shared" si="8"/>
        <v>1</v>
      </c>
      <c r="J169" t="str">
        <f>_xlfn.XLOOKUP(B169,patients!$A$1:$A$51,patients!$L$1:$L$51,,0)</f>
        <v>Linda Johnson</v>
      </c>
      <c r="K169" t="str">
        <f>INDEX(patients!$A$1:$L$51,MATCH($B169,patients!$A$1:$A$51,0),MATCH(appointments!K$1,patients!$A$1:$L$1,0))</f>
        <v>M</v>
      </c>
      <c r="L169" s="3">
        <f>INDEX(patients!$A$1:$L$51,MATCH($B169,patients!$A$1:$A$51,0),MATCH(appointments!L$1,patients!$A$1:$L$1,0))</f>
        <v>34387</v>
      </c>
      <c r="M169" s="4">
        <f t="shared" ca="1" si="7"/>
        <v>31</v>
      </c>
      <c r="N169" t="str">
        <f>INDEX(patients!$A$1:$L$51,MATCH($B169,patients!$A$1:$A$51,0),MATCH(appointments!N$1,patients!$A$1:$L$1,0))</f>
        <v>WellnessCorp</v>
      </c>
      <c r="O169" t="str">
        <f>_xlfn.XLOOKUP(C169,doctors!$A$1:$A$11,doctors!$I$1:$I$11,,0)</f>
        <v>David Jones</v>
      </c>
      <c r="P169" t="str">
        <f>_xlfn.XLOOKUP(C169,doctors!$A$1:$A$11,doctors!$G$1:$G$11,,0)</f>
        <v>Central Hospital</v>
      </c>
      <c r="Q169" t="str">
        <f>_xlfn.XLOOKUP(A169,treatments!$B$1:$B$201,treatments!$A$1:$A$201,,0)</f>
        <v>T168</v>
      </c>
      <c r="R169" t="str">
        <f>INDEX(treatments!$A$1:$F$201,MATCH(appointments!$A169,treatments!$B$1:$B$201,0),MATCH(appointments!R$1,treatments!$A$1:$F$1,0))</f>
        <v>X-Ray</v>
      </c>
      <c r="S169" t="str">
        <f>INDEX(treatments!$A$1:$F$201,MATCH(appointments!$A169,treatments!$B$1:$B$201,0),MATCH(appointments!S$1,treatments!$A$1:$F$1,0))</f>
        <v>Standard procedure</v>
      </c>
      <c r="T169" s="1">
        <f>INDEX(treatments!$A$1:$F$201,MATCH(appointments!$A169,treatments!$B$1:$B$201,0),MATCH(appointments!T$1,treatments!$A$1:$F$1,0))</f>
        <v>864.14</v>
      </c>
      <c r="U169" s="3">
        <f>INDEX(treatments!$A$1:$F$201,MATCH(appointments!$A169,treatments!$B$1:$B$201,0),MATCH(appointments!U$1,treatments!$A$1:$F$1,0))</f>
        <v>45198</v>
      </c>
      <c r="V169" s="3">
        <f>INDEX(billing!$A$1:$G$201,MATCH(appointments!$B169,billing!$B$1:$B$201,0),MATCH(appointments!V$1,billing!$A$1:$G$1,0))</f>
        <v>45033</v>
      </c>
      <c r="W169" t="str">
        <f>INDEX(billing!$A$1:$G$201,MATCH(appointments!$B169,billing!$B$1:$B$201,0),MATCH(appointments!W$1,billing!$A$1:$G$1,0))</f>
        <v>Insurance</v>
      </c>
      <c r="X169" t="str">
        <f>INDEX(billing!$A$1:$G$201,MATCH(appointments!$B169,billing!$B$1:$B$201,0),MATCH(appointments!X$1,billing!$A$1:$G$1,0))</f>
        <v>Failed</v>
      </c>
    </row>
    <row r="170" spans="1:24" x14ac:dyDescent="0.3">
      <c r="A170" t="s">
        <v>241</v>
      </c>
      <c r="B170" t="s">
        <v>45</v>
      </c>
      <c r="C170" t="s">
        <v>54</v>
      </c>
      <c r="D170" s="3">
        <v>45131</v>
      </c>
      <c r="E170" t="str">
        <f>TEXT(Table1[[#This Row],[appointment_date]],"ddd")</f>
        <v>Mon</v>
      </c>
      <c r="F170" s="2">
        <v>0.69791666666666663</v>
      </c>
      <c r="G170" t="s">
        <v>38</v>
      </c>
      <c r="H170" t="s">
        <v>19</v>
      </c>
      <c r="I170">
        <f t="shared" si="8"/>
        <v>0</v>
      </c>
      <c r="J170" t="str">
        <f>_xlfn.XLOOKUP(B170,patients!$A$1:$A$51,patients!$L$1:$L$51,,0)</f>
        <v>David Smith</v>
      </c>
      <c r="K170" t="str">
        <f>INDEX(patients!$A$1:$L$51,MATCH($B170,patients!$A$1:$A$51,0),MATCH(appointments!K$1,patients!$A$1:$L$1,0))</f>
        <v>M</v>
      </c>
      <c r="L170" s="3">
        <f>INDEX(patients!$A$1:$L$51,MATCH($B170,patients!$A$1:$A$51,0),MATCH(appointments!L$1,patients!$A$1:$L$1,0))</f>
        <v>38487</v>
      </c>
      <c r="M170" s="4">
        <f t="shared" ca="1" si="7"/>
        <v>20</v>
      </c>
      <c r="N170" t="str">
        <f>INDEX(patients!$A$1:$L$51,MATCH($B170,patients!$A$1:$A$51,0),MATCH(appointments!N$1,patients!$A$1:$L$1,0))</f>
        <v>HealthIndia</v>
      </c>
      <c r="O170" t="str">
        <f>_xlfn.XLOOKUP(C170,doctors!$A$1:$A$11,doctors!$I$1:$I$11,,0)</f>
        <v>Linda Brown</v>
      </c>
      <c r="P170" t="str">
        <f>_xlfn.XLOOKUP(C170,doctors!$A$1:$A$11,doctors!$G$1:$G$11,,0)</f>
        <v>Westside Clinic</v>
      </c>
      <c r="Q170" t="str">
        <f>_xlfn.XLOOKUP(A170,treatments!$B$1:$B$201,treatments!$A$1:$A$201,,0)</f>
        <v>T169</v>
      </c>
      <c r="R170" t="str">
        <f>INDEX(treatments!$A$1:$F$201,MATCH(appointments!$A170,treatments!$B$1:$B$201,0),MATCH(appointments!R$1,treatments!$A$1:$F$1,0))</f>
        <v>Physiotherapy</v>
      </c>
      <c r="S170" t="str">
        <f>INDEX(treatments!$A$1:$F$201,MATCH(appointments!$A170,treatments!$B$1:$B$201,0),MATCH(appointments!S$1,treatments!$A$1:$F$1,0))</f>
        <v>Basic screening</v>
      </c>
      <c r="T170" s="1">
        <f>INDEX(treatments!$A$1:$F$201,MATCH(appointments!$A170,treatments!$B$1:$B$201,0),MATCH(appointments!T$1,treatments!$A$1:$F$1,0))</f>
        <v>2313.41</v>
      </c>
      <c r="U170" s="3">
        <f>INDEX(treatments!$A$1:$F$201,MATCH(appointments!$A170,treatments!$B$1:$B$201,0),MATCH(appointments!U$1,treatments!$A$1:$F$1,0))</f>
        <v>45131</v>
      </c>
      <c r="V170" s="3">
        <f>INDEX(billing!$A$1:$G$201,MATCH(appointments!$B170,billing!$B$1:$B$201,0),MATCH(appointments!V$1,billing!$A$1:$G$1,0))</f>
        <v>45053</v>
      </c>
      <c r="W170" t="str">
        <f>INDEX(billing!$A$1:$G$201,MATCH(appointments!$B170,billing!$B$1:$B$201,0),MATCH(appointments!W$1,billing!$A$1:$G$1,0))</f>
        <v>Insurance</v>
      </c>
      <c r="X170" t="str">
        <f>INDEX(billing!$A$1:$G$201,MATCH(appointments!$B170,billing!$B$1:$B$201,0),MATCH(appointments!X$1,billing!$A$1:$G$1,0))</f>
        <v>Pending</v>
      </c>
    </row>
    <row r="171" spans="1:24" x14ac:dyDescent="0.3">
      <c r="A171" t="s">
        <v>242</v>
      </c>
      <c r="B171" t="s">
        <v>129</v>
      </c>
      <c r="C171" t="s">
        <v>74</v>
      </c>
      <c r="D171" s="3">
        <v>44988</v>
      </c>
      <c r="E171" t="str">
        <f>TEXT(Table1[[#This Row],[appointment_date]],"ddd")</f>
        <v>Fri</v>
      </c>
      <c r="F171" s="2">
        <v>0.375</v>
      </c>
      <c r="G171" t="s">
        <v>29</v>
      </c>
      <c r="H171" t="s">
        <v>11</v>
      </c>
      <c r="I171">
        <f t="shared" si="8"/>
        <v>0</v>
      </c>
      <c r="J171" t="str">
        <f>_xlfn.XLOOKUP(B171,patients!$A$1:$A$51,patients!$L$1:$L$51,,0)</f>
        <v>Linda Brown</v>
      </c>
      <c r="K171" t="str">
        <f>INDEX(patients!$A$1:$L$51,MATCH($B171,patients!$A$1:$A$51,0),MATCH(appointments!K$1,patients!$A$1:$L$1,0))</f>
        <v>M</v>
      </c>
      <c r="L171" s="3">
        <f>INDEX(patients!$A$1:$L$51,MATCH($B171,patients!$A$1:$A$51,0),MATCH(appointments!L$1,patients!$A$1:$L$1,0))</f>
        <v>29305</v>
      </c>
      <c r="M171" s="4">
        <f t="shared" ca="1" si="7"/>
        <v>45</v>
      </c>
      <c r="N171" t="str">
        <f>INDEX(patients!$A$1:$L$51,MATCH($B171,patients!$A$1:$A$51,0),MATCH(appointments!N$1,patients!$A$1:$L$1,0))</f>
        <v>WellnessCorp</v>
      </c>
      <c r="O171" t="str">
        <f>_xlfn.XLOOKUP(C171,doctors!$A$1:$A$11,doctors!$I$1:$I$11,,0)</f>
        <v>Sarah Taylor</v>
      </c>
      <c r="P171" t="str">
        <f>_xlfn.XLOOKUP(C171,doctors!$A$1:$A$11,doctors!$G$1:$G$11,,0)</f>
        <v>Central Hospital</v>
      </c>
      <c r="Q171" t="str">
        <f>_xlfn.XLOOKUP(A171,treatments!$B$1:$B$201,treatments!$A$1:$A$201,,0)</f>
        <v>T170</v>
      </c>
      <c r="R171" t="str">
        <f>INDEX(treatments!$A$1:$F$201,MATCH(appointments!$A171,treatments!$B$1:$B$201,0),MATCH(appointments!R$1,treatments!$A$1:$F$1,0))</f>
        <v>X-Ray</v>
      </c>
      <c r="S171" t="str">
        <f>INDEX(treatments!$A$1:$F$201,MATCH(appointments!$A171,treatments!$B$1:$B$201,0),MATCH(appointments!S$1,treatments!$A$1:$F$1,0))</f>
        <v>Standard procedure</v>
      </c>
      <c r="T171" s="1">
        <f>INDEX(treatments!$A$1:$F$201,MATCH(appointments!$A171,treatments!$B$1:$B$201,0),MATCH(appointments!T$1,treatments!$A$1:$F$1,0))</f>
        <v>1280.8599999999999</v>
      </c>
      <c r="U171" s="3">
        <f>INDEX(treatments!$A$1:$F$201,MATCH(appointments!$A171,treatments!$B$1:$B$201,0),MATCH(appointments!U$1,treatments!$A$1:$F$1,0))</f>
        <v>44988</v>
      </c>
      <c r="V171" s="3">
        <f>INDEX(billing!$A$1:$G$201,MATCH(appointments!$B171,billing!$B$1:$B$201,0),MATCH(appointments!V$1,billing!$A$1:$G$1,0))</f>
        <v>45148</v>
      </c>
      <c r="W171" t="str">
        <f>INDEX(billing!$A$1:$G$201,MATCH(appointments!$B171,billing!$B$1:$B$201,0),MATCH(appointments!W$1,billing!$A$1:$G$1,0))</f>
        <v>Credit Card</v>
      </c>
      <c r="X171" t="str">
        <f>INDEX(billing!$A$1:$G$201,MATCH(appointments!$B171,billing!$B$1:$B$201,0),MATCH(appointments!X$1,billing!$A$1:$G$1,0))</f>
        <v>Pending</v>
      </c>
    </row>
    <row r="172" spans="1:24" x14ac:dyDescent="0.3">
      <c r="A172" t="s">
        <v>243</v>
      </c>
      <c r="B172" t="s">
        <v>168</v>
      </c>
      <c r="C172" t="s">
        <v>48</v>
      </c>
      <c r="D172" s="3">
        <v>45034</v>
      </c>
      <c r="E172" t="str">
        <f>TEXT(Table1[[#This Row],[appointment_date]],"ddd")</f>
        <v>Tue</v>
      </c>
      <c r="F172" s="2">
        <v>0.6875</v>
      </c>
      <c r="G172" t="s">
        <v>38</v>
      </c>
      <c r="H172" t="s">
        <v>19</v>
      </c>
      <c r="I172">
        <f t="shared" si="8"/>
        <v>0</v>
      </c>
      <c r="J172" t="str">
        <f>_xlfn.XLOOKUP(B172,patients!$A$1:$A$51,patients!$L$1:$L$51,,0)</f>
        <v>Emily Jones</v>
      </c>
      <c r="K172" t="str">
        <f>INDEX(patients!$A$1:$L$51,MATCH($B172,patients!$A$1:$A$51,0),MATCH(appointments!K$1,patients!$A$1:$L$1,0))</f>
        <v>F</v>
      </c>
      <c r="L172" s="3">
        <f>INDEX(patients!$A$1:$L$51,MATCH($B172,patients!$A$1:$A$51,0),MATCH(appointments!L$1,patients!$A$1:$L$1,0))</f>
        <v>24445</v>
      </c>
      <c r="M172" s="4">
        <f t="shared" ca="1" si="7"/>
        <v>59</v>
      </c>
      <c r="N172" t="str">
        <f>INDEX(patients!$A$1:$L$51,MATCH($B172,patients!$A$1:$A$51,0),MATCH(appointments!N$1,patients!$A$1:$L$1,0))</f>
        <v>MedCare Plus</v>
      </c>
      <c r="O172" t="str">
        <f>_xlfn.XLOOKUP(C172,doctors!$A$1:$A$11,doctors!$I$1:$I$11,,0)</f>
        <v>Jane Davis</v>
      </c>
      <c r="P172" t="str">
        <f>_xlfn.XLOOKUP(C172,doctors!$A$1:$A$11,doctors!$G$1:$G$11,,0)</f>
        <v>Eastside Clinic</v>
      </c>
      <c r="Q172" t="str">
        <f>_xlfn.XLOOKUP(A172,treatments!$B$1:$B$201,treatments!$A$1:$A$201,,0)</f>
        <v>T171</v>
      </c>
      <c r="R172" t="str">
        <f>INDEX(treatments!$A$1:$F$201,MATCH(appointments!$A172,treatments!$B$1:$B$201,0),MATCH(appointments!R$1,treatments!$A$1:$F$1,0))</f>
        <v>Chemotherapy</v>
      </c>
      <c r="S172" t="str">
        <f>INDEX(treatments!$A$1:$F$201,MATCH(appointments!$A172,treatments!$B$1:$B$201,0),MATCH(appointments!S$1,treatments!$A$1:$F$1,0))</f>
        <v>Standard procedure</v>
      </c>
      <c r="T172" s="1">
        <f>INDEX(treatments!$A$1:$F$201,MATCH(appointments!$A172,treatments!$B$1:$B$201,0),MATCH(appointments!T$1,treatments!$A$1:$F$1,0))</f>
        <v>3627.28</v>
      </c>
      <c r="U172" s="3">
        <f>INDEX(treatments!$A$1:$F$201,MATCH(appointments!$A172,treatments!$B$1:$B$201,0),MATCH(appointments!U$1,treatments!$A$1:$F$1,0))</f>
        <v>45034</v>
      </c>
      <c r="V172" s="3">
        <f>INDEX(billing!$A$1:$G$201,MATCH(appointments!$B172,billing!$B$1:$B$201,0),MATCH(appointments!V$1,billing!$A$1:$G$1,0))</f>
        <v>45111</v>
      </c>
      <c r="W172" t="str">
        <f>INDEX(billing!$A$1:$G$201,MATCH(appointments!$B172,billing!$B$1:$B$201,0),MATCH(appointments!W$1,billing!$A$1:$G$1,0))</f>
        <v>Credit Card</v>
      </c>
      <c r="X172" t="str">
        <f>INDEX(billing!$A$1:$G$201,MATCH(appointments!$B172,billing!$B$1:$B$201,0),MATCH(appointments!X$1,billing!$A$1:$G$1,0))</f>
        <v>Pending</v>
      </c>
    </row>
    <row r="173" spans="1:24" x14ac:dyDescent="0.3">
      <c r="A173" t="s">
        <v>244</v>
      </c>
      <c r="B173" t="s">
        <v>185</v>
      </c>
      <c r="C173" t="s">
        <v>22</v>
      </c>
      <c r="D173" s="3">
        <v>44994</v>
      </c>
      <c r="E173" t="str">
        <f>TEXT(Table1[[#This Row],[appointment_date]],"ddd")</f>
        <v>Thu</v>
      </c>
      <c r="F173" s="2">
        <v>0.67708333333333337</v>
      </c>
      <c r="G173" t="s">
        <v>29</v>
      </c>
      <c r="H173" t="s">
        <v>11</v>
      </c>
      <c r="I173">
        <f t="shared" si="8"/>
        <v>0</v>
      </c>
      <c r="J173" t="str">
        <f>_xlfn.XLOOKUP(B173,patients!$A$1:$A$51,patients!$L$1:$L$51,,0)</f>
        <v>Laura Wilson</v>
      </c>
      <c r="K173" t="str">
        <f>INDEX(patients!$A$1:$L$51,MATCH($B173,patients!$A$1:$A$51,0),MATCH(appointments!K$1,patients!$A$1:$L$1,0))</f>
        <v>M</v>
      </c>
      <c r="L173" s="3">
        <f>INDEX(patients!$A$1:$L$51,MATCH($B173,patients!$A$1:$A$51,0),MATCH(appointments!L$1,patients!$A$1:$L$1,0))</f>
        <v>29122</v>
      </c>
      <c r="M173" s="4">
        <f t="shared" ca="1" si="7"/>
        <v>46</v>
      </c>
      <c r="N173" t="str">
        <f>INDEX(patients!$A$1:$L$51,MATCH($B173,patients!$A$1:$A$51,0),MATCH(appointments!N$1,patients!$A$1:$L$1,0))</f>
        <v>PulseSecure</v>
      </c>
      <c r="O173" t="str">
        <f>_xlfn.XLOOKUP(C173,doctors!$A$1:$A$11,doctors!$I$1:$I$11,,0)</f>
        <v>Alex Davis</v>
      </c>
      <c r="P173" t="str">
        <f>_xlfn.XLOOKUP(C173,doctors!$A$1:$A$11,doctors!$G$1:$G$11,,0)</f>
        <v>Central Hospital</v>
      </c>
      <c r="Q173" t="str">
        <f>_xlfn.XLOOKUP(A173,treatments!$B$1:$B$201,treatments!$A$1:$A$201,,0)</f>
        <v>T172</v>
      </c>
      <c r="R173" t="str">
        <f>INDEX(treatments!$A$1:$F$201,MATCH(appointments!$A173,treatments!$B$1:$B$201,0),MATCH(appointments!R$1,treatments!$A$1:$F$1,0))</f>
        <v>X-Ray</v>
      </c>
      <c r="S173" t="str">
        <f>INDEX(treatments!$A$1:$F$201,MATCH(appointments!$A173,treatments!$B$1:$B$201,0),MATCH(appointments!S$1,treatments!$A$1:$F$1,0))</f>
        <v>Standard procedure</v>
      </c>
      <c r="T173" s="1">
        <f>INDEX(treatments!$A$1:$F$201,MATCH(appointments!$A173,treatments!$B$1:$B$201,0),MATCH(appointments!T$1,treatments!$A$1:$F$1,0))</f>
        <v>2057.4499999999998</v>
      </c>
      <c r="U173" s="3">
        <f>INDEX(treatments!$A$1:$F$201,MATCH(appointments!$A173,treatments!$B$1:$B$201,0),MATCH(appointments!U$1,treatments!$A$1:$F$1,0))</f>
        <v>44994</v>
      </c>
      <c r="V173" s="3">
        <f>INDEX(billing!$A$1:$G$201,MATCH(appointments!$B173,billing!$B$1:$B$201,0),MATCH(appointments!V$1,billing!$A$1:$G$1,0))</f>
        <v>45146</v>
      </c>
      <c r="W173" t="str">
        <f>INDEX(billing!$A$1:$G$201,MATCH(appointments!$B173,billing!$B$1:$B$201,0),MATCH(appointments!W$1,billing!$A$1:$G$1,0))</f>
        <v>Cash</v>
      </c>
      <c r="X173" t="str">
        <f>INDEX(billing!$A$1:$G$201,MATCH(appointments!$B173,billing!$B$1:$B$201,0),MATCH(appointments!X$1,billing!$A$1:$G$1,0))</f>
        <v>Pending</v>
      </c>
    </row>
    <row r="174" spans="1:24" x14ac:dyDescent="0.3">
      <c r="A174" t="s">
        <v>245</v>
      </c>
      <c r="B174" t="s">
        <v>66</v>
      </c>
      <c r="C174" t="s">
        <v>74</v>
      </c>
      <c r="D174" s="3">
        <v>45081</v>
      </c>
      <c r="E174" t="str">
        <f>TEXT(Table1[[#This Row],[appointment_date]],"ddd")</f>
        <v>Sun</v>
      </c>
      <c r="F174" s="2">
        <v>0.5625</v>
      </c>
      <c r="G174" t="s">
        <v>29</v>
      </c>
      <c r="H174" t="s">
        <v>41</v>
      </c>
      <c r="I174">
        <f t="shared" si="8"/>
        <v>0</v>
      </c>
      <c r="J174" t="str">
        <f>_xlfn.XLOOKUP(B174,patients!$A$1:$A$51,patients!$L$1:$L$51,,0)</f>
        <v>Jane Moore</v>
      </c>
      <c r="K174" t="str">
        <f>INDEX(patients!$A$1:$L$51,MATCH($B174,patients!$A$1:$A$51,0),MATCH(appointments!K$1,patients!$A$1:$L$1,0))</f>
        <v>M</v>
      </c>
      <c r="L174" s="3">
        <f>INDEX(patients!$A$1:$L$51,MATCH($B174,patients!$A$1:$A$51,0),MATCH(appointments!L$1,patients!$A$1:$L$1,0))</f>
        <v>35046</v>
      </c>
      <c r="M174" s="4">
        <f t="shared" ca="1" si="7"/>
        <v>30</v>
      </c>
      <c r="N174" t="str">
        <f>INDEX(patients!$A$1:$L$51,MATCH($B174,patients!$A$1:$A$51,0),MATCH(appointments!N$1,patients!$A$1:$L$1,0))</f>
        <v>WellnessCorp</v>
      </c>
      <c r="O174" t="str">
        <f>_xlfn.XLOOKUP(C174,doctors!$A$1:$A$11,doctors!$I$1:$I$11,,0)</f>
        <v>Sarah Taylor</v>
      </c>
      <c r="P174" t="str">
        <f>_xlfn.XLOOKUP(C174,doctors!$A$1:$A$11,doctors!$G$1:$G$11,,0)</f>
        <v>Central Hospital</v>
      </c>
      <c r="Q174" t="str">
        <f>_xlfn.XLOOKUP(A174,treatments!$B$1:$B$201,treatments!$A$1:$A$201,,0)</f>
        <v>T173</v>
      </c>
      <c r="R174" t="str">
        <f>INDEX(treatments!$A$1:$F$201,MATCH(appointments!$A174,treatments!$B$1:$B$201,0),MATCH(appointments!R$1,treatments!$A$1:$F$1,0))</f>
        <v>X-Ray</v>
      </c>
      <c r="S174" t="str">
        <f>INDEX(treatments!$A$1:$F$201,MATCH(appointments!$A174,treatments!$B$1:$B$201,0),MATCH(appointments!S$1,treatments!$A$1:$F$1,0))</f>
        <v>Standard procedure</v>
      </c>
      <c r="T174" s="1">
        <f>INDEX(treatments!$A$1:$F$201,MATCH(appointments!$A174,treatments!$B$1:$B$201,0),MATCH(appointments!T$1,treatments!$A$1:$F$1,0))</f>
        <v>4890.25</v>
      </c>
      <c r="U174" s="3">
        <f>INDEX(treatments!$A$1:$F$201,MATCH(appointments!$A174,treatments!$B$1:$B$201,0),MATCH(appointments!U$1,treatments!$A$1:$F$1,0))</f>
        <v>45081</v>
      </c>
      <c r="V174" s="3">
        <f>INDEX(billing!$A$1:$G$201,MATCH(appointments!$B174,billing!$B$1:$B$201,0),MATCH(appointments!V$1,billing!$A$1:$G$1,0))</f>
        <v>45055</v>
      </c>
      <c r="W174" t="str">
        <f>INDEX(billing!$A$1:$G$201,MATCH(appointments!$B174,billing!$B$1:$B$201,0),MATCH(appointments!W$1,billing!$A$1:$G$1,0))</f>
        <v>Credit Card</v>
      </c>
      <c r="X174" t="str">
        <f>INDEX(billing!$A$1:$G$201,MATCH(appointments!$B174,billing!$B$1:$B$201,0),MATCH(appointments!X$1,billing!$A$1:$G$1,0))</f>
        <v>Pending</v>
      </c>
    </row>
    <row r="175" spans="1:24" x14ac:dyDescent="0.3">
      <c r="A175" t="s">
        <v>246</v>
      </c>
      <c r="B175" t="s">
        <v>50</v>
      </c>
      <c r="C175" t="s">
        <v>48</v>
      </c>
      <c r="D175" s="3">
        <v>45230</v>
      </c>
      <c r="E175" t="str">
        <f>TEXT(Table1[[#This Row],[appointment_date]],"ddd")</f>
        <v>Tue</v>
      </c>
      <c r="F175" s="2">
        <v>0.46875</v>
      </c>
      <c r="G175" t="s">
        <v>38</v>
      </c>
      <c r="H175" t="s">
        <v>19</v>
      </c>
      <c r="I175">
        <f t="shared" si="8"/>
        <v>0</v>
      </c>
      <c r="J175" t="str">
        <f>_xlfn.XLOOKUP(B175,patients!$A$1:$A$51,patients!$L$1:$L$51,,0)</f>
        <v>Laura Davis</v>
      </c>
      <c r="K175" t="str">
        <f>INDEX(patients!$A$1:$L$51,MATCH($B175,patients!$A$1:$A$51,0),MATCH(appointments!K$1,patients!$A$1:$L$1,0))</f>
        <v>F</v>
      </c>
      <c r="L175" s="3">
        <f>INDEX(patients!$A$1:$L$51,MATCH($B175,patients!$A$1:$A$51,0),MATCH(appointments!L$1,patients!$A$1:$L$1,0))</f>
        <v>33580</v>
      </c>
      <c r="M175" s="4">
        <f t="shared" ca="1" si="7"/>
        <v>34</v>
      </c>
      <c r="N175" t="str">
        <f>INDEX(patients!$A$1:$L$51,MATCH($B175,patients!$A$1:$A$51,0),MATCH(appointments!N$1,patients!$A$1:$L$1,0))</f>
        <v>MedCare Plus</v>
      </c>
      <c r="O175" t="str">
        <f>_xlfn.XLOOKUP(C175,doctors!$A$1:$A$11,doctors!$I$1:$I$11,,0)</f>
        <v>Jane Davis</v>
      </c>
      <c r="P175" t="str">
        <f>_xlfn.XLOOKUP(C175,doctors!$A$1:$A$11,doctors!$G$1:$G$11,,0)</f>
        <v>Eastside Clinic</v>
      </c>
      <c r="Q175" t="str">
        <f>_xlfn.XLOOKUP(A175,treatments!$B$1:$B$201,treatments!$A$1:$A$201,,0)</f>
        <v>T174</v>
      </c>
      <c r="R175" t="str">
        <f>INDEX(treatments!$A$1:$F$201,MATCH(appointments!$A175,treatments!$B$1:$B$201,0),MATCH(appointments!R$1,treatments!$A$1:$F$1,0))</f>
        <v>Chemotherapy</v>
      </c>
      <c r="S175" t="str">
        <f>INDEX(treatments!$A$1:$F$201,MATCH(appointments!$A175,treatments!$B$1:$B$201,0),MATCH(appointments!S$1,treatments!$A$1:$F$1,0))</f>
        <v>Standard procedure</v>
      </c>
      <c r="T175" s="1">
        <f>INDEX(treatments!$A$1:$F$201,MATCH(appointments!$A175,treatments!$B$1:$B$201,0),MATCH(appointments!T$1,treatments!$A$1:$F$1,0))</f>
        <v>3384.37</v>
      </c>
      <c r="U175" s="3">
        <f>INDEX(treatments!$A$1:$F$201,MATCH(appointments!$A175,treatments!$B$1:$B$201,0),MATCH(appointments!U$1,treatments!$A$1:$F$1,0))</f>
        <v>45230</v>
      </c>
      <c r="V175" s="3">
        <f>INDEX(billing!$A$1:$G$201,MATCH(appointments!$B175,billing!$B$1:$B$201,0),MATCH(appointments!V$1,billing!$A$1:$G$1,0))</f>
        <v>45071</v>
      </c>
      <c r="W175" t="str">
        <f>INDEX(billing!$A$1:$G$201,MATCH(appointments!$B175,billing!$B$1:$B$201,0),MATCH(appointments!W$1,billing!$A$1:$G$1,0))</f>
        <v>Credit Card</v>
      </c>
      <c r="X175" t="str">
        <f>INDEX(billing!$A$1:$G$201,MATCH(appointments!$B175,billing!$B$1:$B$201,0),MATCH(appointments!X$1,billing!$A$1:$G$1,0))</f>
        <v>Paid</v>
      </c>
    </row>
    <row r="176" spans="1:24" x14ac:dyDescent="0.3">
      <c r="A176" t="s">
        <v>247</v>
      </c>
      <c r="B176" t="s">
        <v>177</v>
      </c>
      <c r="C176" t="s">
        <v>25</v>
      </c>
      <c r="D176" s="3">
        <v>45221</v>
      </c>
      <c r="E176" t="str">
        <f>TEXT(Table1[[#This Row],[appointment_date]],"ddd")</f>
        <v>Sun</v>
      </c>
      <c r="F176" s="2">
        <v>0.70833333333333337</v>
      </c>
      <c r="G176" t="s">
        <v>18</v>
      </c>
      <c r="H176" t="s">
        <v>19</v>
      </c>
      <c r="I176">
        <f t="shared" si="8"/>
        <v>0</v>
      </c>
      <c r="J176" t="str">
        <f>_xlfn.XLOOKUP(B176,patients!$A$1:$A$51,patients!$L$1:$L$51,,0)</f>
        <v>Laura Davis</v>
      </c>
      <c r="K176" t="str">
        <f>INDEX(patients!$A$1:$L$51,MATCH($B176,patients!$A$1:$A$51,0),MATCH(appointments!K$1,patients!$A$1:$L$1,0))</f>
        <v>M</v>
      </c>
      <c r="L176" s="3">
        <f>INDEX(patients!$A$1:$L$51,MATCH($B176,patients!$A$1:$A$51,0),MATCH(appointments!L$1,patients!$A$1:$L$1,0))</f>
        <v>26278</v>
      </c>
      <c r="M176" s="4">
        <f t="shared" ca="1" si="7"/>
        <v>54</v>
      </c>
      <c r="N176" t="str">
        <f>INDEX(patients!$A$1:$L$51,MATCH($B176,patients!$A$1:$A$51,0),MATCH(appointments!N$1,patients!$A$1:$L$1,0))</f>
        <v>PulseSecure</v>
      </c>
      <c r="O176" t="str">
        <f>_xlfn.XLOOKUP(C176,doctors!$A$1:$A$11,doctors!$I$1:$I$11,,0)</f>
        <v>Jane Smith</v>
      </c>
      <c r="P176" t="str">
        <f>_xlfn.XLOOKUP(C176,doctors!$A$1:$A$11,doctors!$G$1:$G$11,,0)</f>
        <v>Eastside Clinic</v>
      </c>
      <c r="Q176" t="str">
        <f>_xlfn.XLOOKUP(A176,treatments!$B$1:$B$201,treatments!$A$1:$A$201,,0)</f>
        <v>T175</v>
      </c>
      <c r="R176" t="str">
        <f>INDEX(treatments!$A$1:$F$201,MATCH(appointments!$A176,treatments!$B$1:$B$201,0),MATCH(appointments!R$1,treatments!$A$1:$F$1,0))</f>
        <v>X-Ray</v>
      </c>
      <c r="S176" t="str">
        <f>INDEX(treatments!$A$1:$F$201,MATCH(appointments!$A176,treatments!$B$1:$B$201,0),MATCH(appointments!S$1,treatments!$A$1:$F$1,0))</f>
        <v>Basic screening</v>
      </c>
      <c r="T176" s="1">
        <f>INDEX(treatments!$A$1:$F$201,MATCH(appointments!$A176,treatments!$B$1:$B$201,0),MATCH(appointments!T$1,treatments!$A$1:$F$1,0))</f>
        <v>4201.16</v>
      </c>
      <c r="U176" s="3">
        <f>INDEX(treatments!$A$1:$F$201,MATCH(appointments!$A176,treatments!$B$1:$B$201,0),MATCH(appointments!U$1,treatments!$A$1:$F$1,0))</f>
        <v>45221</v>
      </c>
      <c r="V176" s="3">
        <f>INDEX(billing!$A$1:$G$201,MATCH(appointments!$B176,billing!$B$1:$B$201,0),MATCH(appointments!V$1,billing!$A$1:$G$1,0))</f>
        <v>45033</v>
      </c>
      <c r="W176" t="str">
        <f>INDEX(billing!$A$1:$G$201,MATCH(appointments!$B176,billing!$B$1:$B$201,0),MATCH(appointments!W$1,billing!$A$1:$G$1,0))</f>
        <v>Credit Card</v>
      </c>
      <c r="X176" t="str">
        <f>INDEX(billing!$A$1:$G$201,MATCH(appointments!$B176,billing!$B$1:$B$201,0),MATCH(appointments!X$1,billing!$A$1:$G$1,0))</f>
        <v>Pending</v>
      </c>
    </row>
    <row r="177" spans="1:24" x14ac:dyDescent="0.3">
      <c r="A177" t="s">
        <v>248</v>
      </c>
      <c r="B177" t="s">
        <v>92</v>
      </c>
      <c r="C177" t="s">
        <v>9</v>
      </c>
      <c r="D177" s="3">
        <v>45042</v>
      </c>
      <c r="E177" t="str">
        <f>TEXT(Table1[[#This Row],[appointment_date]],"ddd")</f>
        <v>Wed</v>
      </c>
      <c r="F177" s="2">
        <v>0.39583333333333331</v>
      </c>
      <c r="G177" t="s">
        <v>10</v>
      </c>
      <c r="H177" t="s">
        <v>15</v>
      </c>
      <c r="I177">
        <f t="shared" si="8"/>
        <v>1</v>
      </c>
      <c r="J177" t="str">
        <f>_xlfn.XLOOKUP(B177,patients!$A$1:$A$51,patients!$L$1:$L$51,,0)</f>
        <v>Michael Taylor</v>
      </c>
      <c r="K177" t="str">
        <f>INDEX(patients!$A$1:$L$51,MATCH($B177,patients!$A$1:$A$51,0),MATCH(appointments!K$1,patients!$A$1:$L$1,0))</f>
        <v>M</v>
      </c>
      <c r="L177" s="3">
        <f>INDEX(patients!$A$1:$L$51,MATCH($B177,patients!$A$1:$A$51,0),MATCH(appointments!L$1,patients!$A$1:$L$1,0))</f>
        <v>37177</v>
      </c>
      <c r="M177" s="4">
        <f t="shared" ca="1" si="7"/>
        <v>24</v>
      </c>
      <c r="N177" t="str">
        <f>INDEX(patients!$A$1:$L$51,MATCH($B177,patients!$A$1:$A$51,0),MATCH(appointments!N$1,patients!$A$1:$L$1,0))</f>
        <v>WellnessCorp</v>
      </c>
      <c r="O177" t="str">
        <f>_xlfn.XLOOKUP(C177,doctors!$A$1:$A$11,doctors!$I$1:$I$11,,0)</f>
        <v>Sarah Smith</v>
      </c>
      <c r="P177" t="str">
        <f>_xlfn.XLOOKUP(C177,doctors!$A$1:$A$11,doctors!$G$1:$G$11,,0)</f>
        <v>Central Hospital</v>
      </c>
      <c r="Q177" t="str">
        <f>_xlfn.XLOOKUP(A177,treatments!$B$1:$B$201,treatments!$A$1:$A$201,,0)</f>
        <v>T176</v>
      </c>
      <c r="R177" t="str">
        <f>INDEX(treatments!$A$1:$F$201,MATCH(appointments!$A177,treatments!$B$1:$B$201,0),MATCH(appointments!R$1,treatments!$A$1:$F$1,0))</f>
        <v>MRI</v>
      </c>
      <c r="S177" t="str">
        <f>INDEX(treatments!$A$1:$F$201,MATCH(appointments!$A177,treatments!$B$1:$B$201,0),MATCH(appointments!S$1,treatments!$A$1:$F$1,0))</f>
        <v>Advanced protocol</v>
      </c>
      <c r="T177" s="1">
        <f>INDEX(treatments!$A$1:$F$201,MATCH(appointments!$A177,treatments!$B$1:$B$201,0),MATCH(appointments!T$1,treatments!$A$1:$F$1,0))</f>
        <v>1096.3599999999999</v>
      </c>
      <c r="U177" s="3">
        <f>INDEX(treatments!$A$1:$F$201,MATCH(appointments!$A177,treatments!$B$1:$B$201,0),MATCH(appointments!U$1,treatments!$A$1:$F$1,0))</f>
        <v>45042</v>
      </c>
      <c r="V177" s="3">
        <f>INDEX(billing!$A$1:$G$201,MATCH(appointments!$B177,billing!$B$1:$B$201,0),MATCH(appointments!V$1,billing!$A$1:$G$1,0))</f>
        <v>45012</v>
      </c>
      <c r="W177" t="str">
        <f>INDEX(billing!$A$1:$G$201,MATCH(appointments!$B177,billing!$B$1:$B$201,0),MATCH(appointments!W$1,billing!$A$1:$G$1,0))</f>
        <v>Cash</v>
      </c>
      <c r="X177" t="str">
        <f>INDEX(billing!$A$1:$G$201,MATCH(appointments!$B177,billing!$B$1:$B$201,0),MATCH(appointments!X$1,billing!$A$1:$G$1,0))</f>
        <v>Failed</v>
      </c>
    </row>
    <row r="178" spans="1:24" x14ac:dyDescent="0.3">
      <c r="A178" t="s">
        <v>249</v>
      </c>
      <c r="B178" t="s">
        <v>139</v>
      </c>
      <c r="C178" t="s">
        <v>32</v>
      </c>
      <c r="D178" s="3">
        <v>45154</v>
      </c>
      <c r="E178" t="str">
        <f>TEXT(Table1[[#This Row],[appointment_date]],"ddd")</f>
        <v>Wed</v>
      </c>
      <c r="F178" s="2">
        <v>0.52083333333333337</v>
      </c>
      <c r="G178" t="s">
        <v>10</v>
      </c>
      <c r="H178" t="s">
        <v>19</v>
      </c>
      <c r="I178">
        <f t="shared" si="8"/>
        <v>0</v>
      </c>
      <c r="J178" t="str">
        <f>_xlfn.XLOOKUP(B178,patients!$A$1:$A$51,patients!$L$1:$L$51,,0)</f>
        <v>Robert Taylor</v>
      </c>
      <c r="K178" t="str">
        <f>INDEX(patients!$A$1:$L$51,MATCH($B178,patients!$A$1:$A$51,0),MATCH(appointments!K$1,patients!$A$1:$L$1,0))</f>
        <v>F</v>
      </c>
      <c r="L178" s="3">
        <f>INDEX(patients!$A$1:$L$51,MATCH($B178,patients!$A$1:$A$51,0),MATCH(appointments!L$1,patients!$A$1:$L$1,0))</f>
        <v>27830</v>
      </c>
      <c r="M178" s="4">
        <f t="shared" ca="1" si="7"/>
        <v>49</v>
      </c>
      <c r="N178" t="str">
        <f>INDEX(patients!$A$1:$L$51,MATCH($B178,patients!$A$1:$A$51,0),MATCH(appointments!N$1,patients!$A$1:$L$1,0))</f>
        <v>PulseSecure</v>
      </c>
      <c r="O178" t="str">
        <f>_xlfn.XLOOKUP(C178,doctors!$A$1:$A$11,doctors!$I$1:$I$11,,0)</f>
        <v>Robert Davis</v>
      </c>
      <c r="P178" t="str">
        <f>_xlfn.XLOOKUP(C178,doctors!$A$1:$A$11,doctors!$G$1:$G$11,,0)</f>
        <v>Westside Clinic</v>
      </c>
      <c r="Q178" t="str">
        <f>_xlfn.XLOOKUP(A178,treatments!$B$1:$B$201,treatments!$A$1:$A$201,,0)</f>
        <v>T177</v>
      </c>
      <c r="R178" t="str">
        <f>INDEX(treatments!$A$1:$F$201,MATCH(appointments!$A178,treatments!$B$1:$B$201,0),MATCH(appointments!R$1,treatments!$A$1:$F$1,0))</f>
        <v>MRI</v>
      </c>
      <c r="S178" t="str">
        <f>INDEX(treatments!$A$1:$F$201,MATCH(appointments!$A178,treatments!$B$1:$B$201,0),MATCH(appointments!S$1,treatments!$A$1:$F$1,0))</f>
        <v>Advanced protocol</v>
      </c>
      <c r="T178" s="1">
        <f>INDEX(treatments!$A$1:$F$201,MATCH(appointments!$A178,treatments!$B$1:$B$201,0),MATCH(appointments!T$1,treatments!$A$1:$F$1,0))</f>
        <v>4379.07</v>
      </c>
      <c r="U178" s="3">
        <f>INDEX(treatments!$A$1:$F$201,MATCH(appointments!$A178,treatments!$B$1:$B$201,0),MATCH(appointments!U$1,treatments!$A$1:$F$1,0))</f>
        <v>45154</v>
      </c>
      <c r="V178" s="3">
        <f>INDEX(billing!$A$1:$G$201,MATCH(appointments!$B178,billing!$B$1:$B$201,0),MATCH(appointments!V$1,billing!$A$1:$G$1,0))</f>
        <v>45257</v>
      </c>
      <c r="W178" t="str">
        <f>INDEX(billing!$A$1:$G$201,MATCH(appointments!$B178,billing!$B$1:$B$201,0),MATCH(appointments!W$1,billing!$A$1:$G$1,0))</f>
        <v>Credit Card</v>
      </c>
      <c r="X178" t="str">
        <f>INDEX(billing!$A$1:$G$201,MATCH(appointments!$B178,billing!$B$1:$B$201,0),MATCH(appointments!X$1,billing!$A$1:$G$1,0))</f>
        <v>Pending</v>
      </c>
    </row>
    <row r="179" spans="1:24" x14ac:dyDescent="0.3">
      <c r="A179" t="s">
        <v>250</v>
      </c>
      <c r="B179" t="s">
        <v>151</v>
      </c>
      <c r="C179" t="s">
        <v>32</v>
      </c>
      <c r="D179" s="3">
        <v>44943</v>
      </c>
      <c r="E179" t="str">
        <f>TEXT(Table1[[#This Row],[appointment_date]],"ddd")</f>
        <v>Tue</v>
      </c>
      <c r="F179" s="2">
        <v>0.55208333333333337</v>
      </c>
      <c r="G179" t="s">
        <v>29</v>
      </c>
      <c r="H179" t="s">
        <v>19</v>
      </c>
      <c r="I179">
        <f t="shared" si="8"/>
        <v>0</v>
      </c>
      <c r="J179" t="str">
        <f>_xlfn.XLOOKUP(B179,patients!$A$1:$A$51,patients!$L$1:$L$51,,0)</f>
        <v>Jane Jones</v>
      </c>
      <c r="K179" t="str">
        <f>INDEX(patients!$A$1:$L$51,MATCH($B179,patients!$A$1:$A$51,0),MATCH(appointments!K$1,patients!$A$1:$L$1,0))</f>
        <v>M</v>
      </c>
      <c r="L179" s="3">
        <f>INDEX(patients!$A$1:$L$51,MATCH($B179,patients!$A$1:$A$51,0),MATCH(appointments!L$1,patients!$A$1:$L$1,0))</f>
        <v>33359</v>
      </c>
      <c r="M179" s="4">
        <f t="shared" ca="1" si="7"/>
        <v>34</v>
      </c>
      <c r="N179" t="str">
        <f>INDEX(patients!$A$1:$L$51,MATCH($B179,patients!$A$1:$A$51,0),MATCH(appointments!N$1,patients!$A$1:$L$1,0))</f>
        <v>WellnessCorp</v>
      </c>
      <c r="O179" t="str">
        <f>_xlfn.XLOOKUP(C179,doctors!$A$1:$A$11,doctors!$I$1:$I$11,,0)</f>
        <v>Robert Davis</v>
      </c>
      <c r="P179" t="str">
        <f>_xlfn.XLOOKUP(C179,doctors!$A$1:$A$11,doctors!$G$1:$G$11,,0)</f>
        <v>Westside Clinic</v>
      </c>
      <c r="Q179" t="str">
        <f>_xlfn.XLOOKUP(A179,treatments!$B$1:$B$201,treatments!$A$1:$A$201,,0)</f>
        <v>T178</v>
      </c>
      <c r="R179" t="str">
        <f>INDEX(treatments!$A$1:$F$201,MATCH(appointments!$A179,treatments!$B$1:$B$201,0),MATCH(appointments!R$1,treatments!$A$1:$F$1,0))</f>
        <v>X-Ray</v>
      </c>
      <c r="S179" t="str">
        <f>INDEX(treatments!$A$1:$F$201,MATCH(appointments!$A179,treatments!$B$1:$B$201,0),MATCH(appointments!S$1,treatments!$A$1:$F$1,0))</f>
        <v>Basic screening</v>
      </c>
      <c r="T179" s="1">
        <f>INDEX(treatments!$A$1:$F$201,MATCH(appointments!$A179,treatments!$B$1:$B$201,0),MATCH(appointments!T$1,treatments!$A$1:$F$1,0))</f>
        <v>4652.41</v>
      </c>
      <c r="U179" s="3">
        <f>INDEX(treatments!$A$1:$F$201,MATCH(appointments!$A179,treatments!$B$1:$B$201,0),MATCH(appointments!U$1,treatments!$A$1:$F$1,0))</f>
        <v>44943</v>
      </c>
      <c r="V179" s="3">
        <f>INDEX(billing!$A$1:$G$201,MATCH(appointments!$B179,billing!$B$1:$B$201,0),MATCH(appointments!V$1,billing!$A$1:$G$1,0))</f>
        <v>45228</v>
      </c>
      <c r="W179" t="str">
        <f>INDEX(billing!$A$1:$G$201,MATCH(appointments!$B179,billing!$B$1:$B$201,0),MATCH(appointments!W$1,billing!$A$1:$G$1,0))</f>
        <v>Cash</v>
      </c>
      <c r="X179" t="str">
        <f>INDEX(billing!$A$1:$G$201,MATCH(appointments!$B179,billing!$B$1:$B$201,0),MATCH(appointments!X$1,billing!$A$1:$G$1,0))</f>
        <v>Pending</v>
      </c>
    </row>
    <row r="180" spans="1:24" x14ac:dyDescent="0.3">
      <c r="A180" t="s">
        <v>251</v>
      </c>
      <c r="B180" t="s">
        <v>252</v>
      </c>
      <c r="C180" t="s">
        <v>22</v>
      </c>
      <c r="D180" s="3">
        <v>44993</v>
      </c>
      <c r="E180" t="str">
        <f>TEXT(Table1[[#This Row],[appointment_date]],"ddd")</f>
        <v>Wed</v>
      </c>
      <c r="F180" s="2">
        <v>0.51041666666666663</v>
      </c>
      <c r="G180" t="s">
        <v>29</v>
      </c>
      <c r="H180" t="s">
        <v>41</v>
      </c>
      <c r="I180">
        <f t="shared" si="8"/>
        <v>0</v>
      </c>
      <c r="J180" t="str">
        <f>_xlfn.XLOOKUP(B180,patients!$A$1:$A$51,patients!$L$1:$L$51,,0)</f>
        <v>David Smith</v>
      </c>
      <c r="K180" t="str">
        <f>INDEX(patients!$A$1:$L$51,MATCH($B180,patients!$A$1:$A$51,0),MATCH(appointments!K$1,patients!$A$1:$L$1,0))</f>
        <v>M</v>
      </c>
      <c r="L180" s="3">
        <f>INDEX(patients!$A$1:$L$51,MATCH($B180,patients!$A$1:$A$51,0),MATCH(appointments!L$1,patients!$A$1:$L$1,0))</f>
        <v>33414</v>
      </c>
      <c r="M180" s="4">
        <f t="shared" ca="1" si="7"/>
        <v>34</v>
      </c>
      <c r="N180" t="str">
        <f>INDEX(patients!$A$1:$L$51,MATCH($B180,patients!$A$1:$A$51,0),MATCH(appointments!N$1,patients!$A$1:$L$1,0))</f>
        <v>MedCare Plus</v>
      </c>
      <c r="O180" t="str">
        <f>_xlfn.XLOOKUP(C180,doctors!$A$1:$A$11,doctors!$I$1:$I$11,,0)</f>
        <v>Alex Davis</v>
      </c>
      <c r="P180" t="str">
        <f>_xlfn.XLOOKUP(C180,doctors!$A$1:$A$11,doctors!$G$1:$G$11,,0)</f>
        <v>Central Hospital</v>
      </c>
      <c r="Q180" t="str">
        <f>_xlfn.XLOOKUP(A180,treatments!$B$1:$B$201,treatments!$A$1:$A$201,,0)</f>
        <v>T179</v>
      </c>
      <c r="R180" t="str">
        <f>INDEX(treatments!$A$1:$F$201,MATCH(appointments!$A180,treatments!$B$1:$B$201,0),MATCH(appointments!R$1,treatments!$A$1:$F$1,0))</f>
        <v>Physiotherapy</v>
      </c>
      <c r="S180" t="str">
        <f>INDEX(treatments!$A$1:$F$201,MATCH(appointments!$A180,treatments!$B$1:$B$201,0),MATCH(appointments!S$1,treatments!$A$1:$F$1,0))</f>
        <v>Basic screening</v>
      </c>
      <c r="T180" s="1">
        <f>INDEX(treatments!$A$1:$F$201,MATCH(appointments!$A180,treatments!$B$1:$B$201,0),MATCH(appointments!T$1,treatments!$A$1:$F$1,0))</f>
        <v>2691.78</v>
      </c>
      <c r="U180" s="3">
        <f>INDEX(treatments!$A$1:$F$201,MATCH(appointments!$A180,treatments!$B$1:$B$201,0),MATCH(appointments!U$1,treatments!$A$1:$F$1,0))</f>
        <v>44993</v>
      </c>
      <c r="V180" s="3">
        <f>INDEX(billing!$A$1:$G$201,MATCH(appointments!$B180,billing!$B$1:$B$201,0),MATCH(appointments!V$1,billing!$A$1:$G$1,0))</f>
        <v>44993</v>
      </c>
      <c r="W180" t="str">
        <f>INDEX(billing!$A$1:$G$201,MATCH(appointments!$B180,billing!$B$1:$B$201,0),MATCH(appointments!W$1,billing!$A$1:$G$1,0))</f>
        <v>Cash</v>
      </c>
      <c r="X180" t="str">
        <f>INDEX(billing!$A$1:$G$201,MATCH(appointments!$B180,billing!$B$1:$B$201,0),MATCH(appointments!X$1,billing!$A$1:$G$1,0))</f>
        <v>Failed</v>
      </c>
    </row>
    <row r="181" spans="1:24" x14ac:dyDescent="0.3">
      <c r="A181" t="s">
        <v>253</v>
      </c>
      <c r="B181" t="s">
        <v>163</v>
      </c>
      <c r="C181" t="s">
        <v>54</v>
      </c>
      <c r="D181" s="3">
        <v>44933</v>
      </c>
      <c r="E181" t="str">
        <f>TEXT(Table1[[#This Row],[appointment_date]],"ddd")</f>
        <v>Sat</v>
      </c>
      <c r="F181" s="2">
        <v>0.45833333333333331</v>
      </c>
      <c r="G181" t="s">
        <v>18</v>
      </c>
      <c r="H181" t="s">
        <v>19</v>
      </c>
      <c r="I181">
        <f t="shared" si="8"/>
        <v>0</v>
      </c>
      <c r="J181" t="str">
        <f>_xlfn.XLOOKUP(B181,patients!$A$1:$A$51,patients!$L$1:$L$51,,0)</f>
        <v>Alex Johnson</v>
      </c>
      <c r="K181" t="str">
        <f>INDEX(patients!$A$1:$L$51,MATCH($B181,patients!$A$1:$A$51,0),MATCH(appointments!K$1,patients!$A$1:$L$1,0))</f>
        <v>F</v>
      </c>
      <c r="L181" s="3">
        <f>INDEX(patients!$A$1:$L$51,MATCH($B181,patients!$A$1:$A$51,0),MATCH(appointments!L$1,patients!$A$1:$L$1,0))</f>
        <v>32667</v>
      </c>
      <c r="M181" s="4">
        <f t="shared" ca="1" si="7"/>
        <v>36</v>
      </c>
      <c r="N181" t="str">
        <f>INDEX(patients!$A$1:$L$51,MATCH($B181,patients!$A$1:$A$51,0),MATCH(appointments!N$1,patients!$A$1:$L$1,0))</f>
        <v>MedCare Plus</v>
      </c>
      <c r="O181" t="str">
        <f>_xlfn.XLOOKUP(C181,doctors!$A$1:$A$11,doctors!$I$1:$I$11,,0)</f>
        <v>Linda Brown</v>
      </c>
      <c r="P181" t="str">
        <f>_xlfn.XLOOKUP(C181,doctors!$A$1:$A$11,doctors!$G$1:$G$11,,0)</f>
        <v>Westside Clinic</v>
      </c>
      <c r="Q181" t="str">
        <f>_xlfn.XLOOKUP(A181,treatments!$B$1:$B$201,treatments!$A$1:$A$201,,0)</f>
        <v>T180</v>
      </c>
      <c r="R181" t="str">
        <f>INDEX(treatments!$A$1:$F$201,MATCH(appointments!$A181,treatments!$B$1:$B$201,0),MATCH(appointments!R$1,treatments!$A$1:$F$1,0))</f>
        <v>Chemotherapy</v>
      </c>
      <c r="S181" t="str">
        <f>INDEX(treatments!$A$1:$F$201,MATCH(appointments!$A181,treatments!$B$1:$B$201,0),MATCH(appointments!S$1,treatments!$A$1:$F$1,0))</f>
        <v>Advanced protocol</v>
      </c>
      <c r="T181" s="1">
        <f>INDEX(treatments!$A$1:$F$201,MATCH(appointments!$A181,treatments!$B$1:$B$201,0),MATCH(appointments!T$1,treatments!$A$1:$F$1,0))</f>
        <v>3228.14</v>
      </c>
      <c r="U181" s="3">
        <f>INDEX(treatments!$A$1:$F$201,MATCH(appointments!$A181,treatments!$B$1:$B$201,0),MATCH(appointments!U$1,treatments!$A$1:$F$1,0))</f>
        <v>44933</v>
      </c>
      <c r="V181" s="3">
        <f>INDEX(billing!$A$1:$G$201,MATCH(appointments!$B181,billing!$B$1:$B$201,0),MATCH(appointments!V$1,billing!$A$1:$G$1,0))</f>
        <v>45055</v>
      </c>
      <c r="W181" t="str">
        <f>INDEX(billing!$A$1:$G$201,MATCH(appointments!$B181,billing!$B$1:$B$201,0),MATCH(appointments!W$1,billing!$A$1:$G$1,0))</f>
        <v>Cash</v>
      </c>
      <c r="X181" t="str">
        <f>INDEX(billing!$A$1:$G$201,MATCH(appointments!$B181,billing!$B$1:$B$201,0),MATCH(appointments!X$1,billing!$A$1:$G$1,0))</f>
        <v>Failed</v>
      </c>
    </row>
    <row r="182" spans="1:24" x14ac:dyDescent="0.3">
      <c r="A182" t="s">
        <v>254</v>
      </c>
      <c r="B182" t="s">
        <v>72</v>
      </c>
      <c r="C182" t="s">
        <v>14</v>
      </c>
      <c r="D182" s="3">
        <v>45172</v>
      </c>
      <c r="E182" t="str">
        <f>TEXT(Table1[[#This Row],[appointment_date]],"ddd")</f>
        <v>Sun</v>
      </c>
      <c r="F182" s="2">
        <v>0.55208333333333337</v>
      </c>
      <c r="G182" t="s">
        <v>26</v>
      </c>
      <c r="H182" t="s">
        <v>41</v>
      </c>
      <c r="I182">
        <f t="shared" si="8"/>
        <v>0</v>
      </c>
      <c r="J182" t="str">
        <f>_xlfn.XLOOKUP(B182,patients!$A$1:$A$51,patients!$L$1:$L$51,,0)</f>
        <v>Michael Taylor</v>
      </c>
      <c r="K182" t="str">
        <f>INDEX(patients!$A$1:$L$51,MATCH($B182,patients!$A$1:$A$51,0),MATCH(appointments!K$1,patients!$A$1:$L$1,0))</f>
        <v>F</v>
      </c>
      <c r="L182" s="3">
        <f>INDEX(patients!$A$1:$L$51,MATCH($B182,patients!$A$1:$A$51,0),MATCH(appointments!L$1,patients!$A$1:$L$1,0))</f>
        <v>31656</v>
      </c>
      <c r="M182" s="4">
        <f t="shared" ca="1" si="7"/>
        <v>39</v>
      </c>
      <c r="N182" t="str">
        <f>INDEX(patients!$A$1:$L$51,MATCH($B182,patients!$A$1:$A$51,0),MATCH(appointments!N$1,patients!$A$1:$L$1,0))</f>
        <v>MedCare Plus</v>
      </c>
      <c r="O182" t="str">
        <f>_xlfn.XLOOKUP(C182,doctors!$A$1:$A$11,doctors!$I$1:$I$11,,0)</f>
        <v>David Jones</v>
      </c>
      <c r="P182" t="str">
        <f>_xlfn.XLOOKUP(C182,doctors!$A$1:$A$11,doctors!$G$1:$G$11,,0)</f>
        <v>Central Hospital</v>
      </c>
      <c r="Q182" t="str">
        <f>_xlfn.XLOOKUP(A182,treatments!$B$1:$B$201,treatments!$A$1:$A$201,,0)</f>
        <v>T181</v>
      </c>
      <c r="R182" t="str">
        <f>INDEX(treatments!$A$1:$F$201,MATCH(appointments!$A182,treatments!$B$1:$B$201,0),MATCH(appointments!R$1,treatments!$A$1:$F$1,0))</f>
        <v>MRI</v>
      </c>
      <c r="S182" t="str">
        <f>INDEX(treatments!$A$1:$F$201,MATCH(appointments!$A182,treatments!$B$1:$B$201,0),MATCH(appointments!S$1,treatments!$A$1:$F$1,0))</f>
        <v>Advanced protocol</v>
      </c>
      <c r="T182" s="1">
        <f>INDEX(treatments!$A$1:$F$201,MATCH(appointments!$A182,treatments!$B$1:$B$201,0),MATCH(appointments!T$1,treatments!$A$1:$F$1,0))</f>
        <v>3941.64</v>
      </c>
      <c r="U182" s="3">
        <f>INDEX(treatments!$A$1:$F$201,MATCH(appointments!$A182,treatments!$B$1:$B$201,0),MATCH(appointments!U$1,treatments!$A$1:$F$1,0))</f>
        <v>45172</v>
      </c>
      <c r="V182" s="3">
        <f>INDEX(billing!$A$1:$G$201,MATCH(appointments!$B182,billing!$B$1:$B$201,0),MATCH(appointments!V$1,billing!$A$1:$G$1,0))</f>
        <v>45002</v>
      </c>
      <c r="W182" t="str">
        <f>INDEX(billing!$A$1:$G$201,MATCH(appointments!$B182,billing!$B$1:$B$201,0),MATCH(appointments!W$1,billing!$A$1:$G$1,0))</f>
        <v>Insurance</v>
      </c>
      <c r="X182" t="str">
        <f>INDEX(billing!$A$1:$G$201,MATCH(appointments!$B182,billing!$B$1:$B$201,0),MATCH(appointments!X$1,billing!$A$1:$G$1,0))</f>
        <v>Paid</v>
      </c>
    </row>
    <row r="183" spans="1:24" x14ac:dyDescent="0.3">
      <c r="A183" t="s">
        <v>255</v>
      </c>
      <c r="B183" t="s">
        <v>142</v>
      </c>
      <c r="C183" t="s">
        <v>54</v>
      </c>
      <c r="D183" s="3">
        <v>45028</v>
      </c>
      <c r="E183" t="str">
        <f>TEXT(Table1[[#This Row],[appointment_date]],"ddd")</f>
        <v>Wed</v>
      </c>
      <c r="F183" s="2">
        <v>0.33333333333333331</v>
      </c>
      <c r="G183" t="s">
        <v>38</v>
      </c>
      <c r="H183" t="s">
        <v>41</v>
      </c>
      <c r="I183">
        <f t="shared" si="8"/>
        <v>0</v>
      </c>
      <c r="J183" t="str">
        <f>_xlfn.XLOOKUP(B183,patients!$A$1:$A$51,patients!$L$1:$L$51,,0)</f>
        <v>Laura Johnson</v>
      </c>
      <c r="K183" t="str">
        <f>INDEX(patients!$A$1:$L$51,MATCH($B183,patients!$A$1:$A$51,0),MATCH(appointments!K$1,patients!$A$1:$L$1,0))</f>
        <v>F</v>
      </c>
      <c r="L183" s="3">
        <f>INDEX(patients!$A$1:$L$51,MATCH($B183,patients!$A$1:$A$51,0),MATCH(appointments!L$1,patients!$A$1:$L$1,0))</f>
        <v>32960</v>
      </c>
      <c r="M183" s="4">
        <f t="shared" ca="1" si="7"/>
        <v>35</v>
      </c>
      <c r="N183" t="str">
        <f>INDEX(patients!$A$1:$L$51,MATCH($B183,patients!$A$1:$A$51,0),MATCH(appointments!N$1,patients!$A$1:$L$1,0))</f>
        <v>WellnessCorp</v>
      </c>
      <c r="O183" t="str">
        <f>_xlfn.XLOOKUP(C183,doctors!$A$1:$A$11,doctors!$I$1:$I$11,,0)</f>
        <v>Linda Brown</v>
      </c>
      <c r="P183" t="str">
        <f>_xlfn.XLOOKUP(C183,doctors!$A$1:$A$11,doctors!$G$1:$G$11,,0)</f>
        <v>Westside Clinic</v>
      </c>
      <c r="Q183" t="str">
        <f>_xlfn.XLOOKUP(A183,treatments!$B$1:$B$201,treatments!$A$1:$A$201,,0)</f>
        <v>T182</v>
      </c>
      <c r="R183" t="str">
        <f>INDEX(treatments!$A$1:$F$201,MATCH(appointments!$A183,treatments!$B$1:$B$201,0),MATCH(appointments!R$1,treatments!$A$1:$F$1,0))</f>
        <v>Physiotherapy</v>
      </c>
      <c r="S183" t="str">
        <f>INDEX(treatments!$A$1:$F$201,MATCH(appointments!$A183,treatments!$B$1:$B$201,0),MATCH(appointments!S$1,treatments!$A$1:$F$1,0))</f>
        <v>Advanced protocol</v>
      </c>
      <c r="T183" s="1">
        <f>INDEX(treatments!$A$1:$F$201,MATCH(appointments!$A183,treatments!$B$1:$B$201,0),MATCH(appointments!T$1,treatments!$A$1:$F$1,0))</f>
        <v>1286.77</v>
      </c>
      <c r="U183" s="3">
        <f>INDEX(treatments!$A$1:$F$201,MATCH(appointments!$A183,treatments!$B$1:$B$201,0),MATCH(appointments!U$1,treatments!$A$1:$F$1,0))</f>
        <v>45028</v>
      </c>
      <c r="V183" s="3">
        <f>INDEX(billing!$A$1:$G$201,MATCH(appointments!$B183,billing!$B$1:$B$201,0),MATCH(appointments!V$1,billing!$A$1:$G$1,0))</f>
        <v>45186</v>
      </c>
      <c r="W183" t="str">
        <f>INDEX(billing!$A$1:$G$201,MATCH(appointments!$B183,billing!$B$1:$B$201,0),MATCH(appointments!W$1,billing!$A$1:$G$1,0))</f>
        <v>Credit Card</v>
      </c>
      <c r="X183" t="str">
        <f>INDEX(billing!$A$1:$G$201,MATCH(appointments!$B183,billing!$B$1:$B$201,0),MATCH(appointments!X$1,billing!$A$1:$G$1,0))</f>
        <v>Paid</v>
      </c>
    </row>
    <row r="184" spans="1:24" x14ac:dyDescent="0.3">
      <c r="A184" t="s">
        <v>256</v>
      </c>
      <c r="B184" t="s">
        <v>24</v>
      </c>
      <c r="C184" t="s">
        <v>14</v>
      </c>
      <c r="D184" s="3">
        <v>44960</v>
      </c>
      <c r="E184" t="str">
        <f>TEXT(Table1[[#This Row],[appointment_date]],"ddd")</f>
        <v>Fri</v>
      </c>
      <c r="F184" s="2">
        <v>0.67708333333333337</v>
      </c>
      <c r="G184" t="s">
        <v>29</v>
      </c>
      <c r="H184" t="s">
        <v>41</v>
      </c>
      <c r="I184">
        <f t="shared" si="8"/>
        <v>0</v>
      </c>
      <c r="J184" t="str">
        <f>_xlfn.XLOOKUP(B184,patients!$A$1:$A$51,patients!$L$1:$L$51,,0)</f>
        <v>Emily Williams</v>
      </c>
      <c r="K184" t="str">
        <f>INDEX(patients!$A$1:$L$51,MATCH($B184,patients!$A$1:$A$51,0),MATCH(appointments!K$1,patients!$A$1:$L$1,0))</f>
        <v>M</v>
      </c>
      <c r="L184" s="3">
        <f>INDEX(patients!$A$1:$L$51,MATCH($B184,patients!$A$1:$A$51,0),MATCH(appointments!L$1,patients!$A$1:$L$1,0))</f>
        <v>26449</v>
      </c>
      <c r="M184" s="4">
        <f t="shared" ca="1" si="7"/>
        <v>53</v>
      </c>
      <c r="N184" t="str">
        <f>INDEX(patients!$A$1:$L$51,MATCH($B184,patients!$A$1:$A$51,0),MATCH(appointments!N$1,patients!$A$1:$L$1,0))</f>
        <v>PulseSecure</v>
      </c>
      <c r="O184" t="str">
        <f>_xlfn.XLOOKUP(C184,doctors!$A$1:$A$11,doctors!$I$1:$I$11,,0)</f>
        <v>David Jones</v>
      </c>
      <c r="P184" t="str">
        <f>_xlfn.XLOOKUP(C184,doctors!$A$1:$A$11,doctors!$G$1:$G$11,,0)</f>
        <v>Central Hospital</v>
      </c>
      <c r="Q184" t="str">
        <f>_xlfn.XLOOKUP(A184,treatments!$B$1:$B$201,treatments!$A$1:$A$201,,0)</f>
        <v>T183</v>
      </c>
      <c r="R184" t="str">
        <f>INDEX(treatments!$A$1:$F$201,MATCH(appointments!$A184,treatments!$B$1:$B$201,0),MATCH(appointments!R$1,treatments!$A$1:$F$1,0))</f>
        <v>X-Ray</v>
      </c>
      <c r="S184" t="str">
        <f>INDEX(treatments!$A$1:$F$201,MATCH(appointments!$A184,treatments!$B$1:$B$201,0),MATCH(appointments!S$1,treatments!$A$1:$F$1,0))</f>
        <v>Advanced protocol</v>
      </c>
      <c r="T184" s="1">
        <f>INDEX(treatments!$A$1:$F$201,MATCH(appointments!$A184,treatments!$B$1:$B$201,0),MATCH(appointments!T$1,treatments!$A$1:$F$1,0))</f>
        <v>2761.55</v>
      </c>
      <c r="U184" s="3">
        <f>INDEX(treatments!$A$1:$F$201,MATCH(appointments!$A184,treatments!$B$1:$B$201,0),MATCH(appointments!U$1,treatments!$A$1:$F$1,0))</f>
        <v>44960</v>
      </c>
      <c r="V184" s="3">
        <f>INDEX(billing!$A$1:$G$201,MATCH(appointments!$B184,billing!$B$1:$B$201,0),MATCH(appointments!V$1,billing!$A$1:$G$1,0))</f>
        <v>45113</v>
      </c>
      <c r="W184" t="str">
        <f>INDEX(billing!$A$1:$G$201,MATCH(appointments!$B184,billing!$B$1:$B$201,0),MATCH(appointments!W$1,billing!$A$1:$G$1,0))</f>
        <v>Credit Card</v>
      </c>
      <c r="X184" t="str">
        <f>INDEX(billing!$A$1:$G$201,MATCH(appointments!$B184,billing!$B$1:$B$201,0),MATCH(appointments!X$1,billing!$A$1:$G$1,0))</f>
        <v>Pending</v>
      </c>
    </row>
    <row r="185" spans="1:24" x14ac:dyDescent="0.3">
      <c r="A185" t="s">
        <v>257</v>
      </c>
      <c r="B185" t="s">
        <v>234</v>
      </c>
      <c r="C185" t="s">
        <v>54</v>
      </c>
      <c r="D185" s="3">
        <v>44983</v>
      </c>
      <c r="E185" t="str">
        <f>TEXT(Table1[[#This Row],[appointment_date]],"ddd")</f>
        <v>Sun</v>
      </c>
      <c r="F185" s="2">
        <v>0.73958333333333337</v>
      </c>
      <c r="G185" t="s">
        <v>10</v>
      </c>
      <c r="H185" t="s">
        <v>41</v>
      </c>
      <c r="I185">
        <f t="shared" si="8"/>
        <v>0</v>
      </c>
      <c r="J185" t="str">
        <f>_xlfn.XLOOKUP(B185,patients!$A$1:$A$51,patients!$L$1:$L$51,,0)</f>
        <v>Jane Smith</v>
      </c>
      <c r="K185" t="str">
        <f>INDEX(patients!$A$1:$L$51,MATCH($B185,patients!$A$1:$A$51,0),MATCH(appointments!K$1,patients!$A$1:$L$1,0))</f>
        <v>F</v>
      </c>
      <c r="L185" s="3">
        <f>INDEX(patients!$A$1:$L$51,MATCH($B185,patients!$A$1:$A$51,0),MATCH(appointments!L$1,patients!$A$1:$L$1,0))</f>
        <v>19958</v>
      </c>
      <c r="M185" s="4">
        <f t="shared" ca="1" si="7"/>
        <v>71</v>
      </c>
      <c r="N185" t="str">
        <f>INDEX(patients!$A$1:$L$51,MATCH($B185,patients!$A$1:$A$51,0),MATCH(appointments!N$1,patients!$A$1:$L$1,0))</f>
        <v>MedCare Plus</v>
      </c>
      <c r="O185" t="str">
        <f>_xlfn.XLOOKUP(C185,doctors!$A$1:$A$11,doctors!$I$1:$I$11,,0)</f>
        <v>Linda Brown</v>
      </c>
      <c r="P185" t="str">
        <f>_xlfn.XLOOKUP(C185,doctors!$A$1:$A$11,doctors!$G$1:$G$11,,0)</f>
        <v>Westside Clinic</v>
      </c>
      <c r="Q185" t="str">
        <f>_xlfn.XLOOKUP(A185,treatments!$B$1:$B$201,treatments!$A$1:$A$201,,0)</f>
        <v>T184</v>
      </c>
      <c r="R185" t="str">
        <f>INDEX(treatments!$A$1:$F$201,MATCH(appointments!$A185,treatments!$B$1:$B$201,0),MATCH(appointments!R$1,treatments!$A$1:$F$1,0))</f>
        <v>Physiotherapy</v>
      </c>
      <c r="S185" t="str">
        <f>INDEX(treatments!$A$1:$F$201,MATCH(appointments!$A185,treatments!$B$1:$B$201,0),MATCH(appointments!S$1,treatments!$A$1:$F$1,0))</f>
        <v>Advanced protocol</v>
      </c>
      <c r="T185" s="1">
        <f>INDEX(treatments!$A$1:$F$201,MATCH(appointments!$A185,treatments!$B$1:$B$201,0),MATCH(appointments!T$1,treatments!$A$1:$F$1,0))</f>
        <v>2293.98</v>
      </c>
      <c r="U185" s="3">
        <f>INDEX(treatments!$A$1:$F$201,MATCH(appointments!$A185,treatments!$B$1:$B$201,0),MATCH(appointments!U$1,treatments!$A$1:$F$1,0))</f>
        <v>44983</v>
      </c>
      <c r="V185" s="3">
        <f>INDEX(billing!$A$1:$G$201,MATCH(appointments!$B185,billing!$B$1:$B$201,0),MATCH(appointments!V$1,billing!$A$1:$G$1,0))</f>
        <v>44927</v>
      </c>
      <c r="W185" t="str">
        <f>INDEX(billing!$A$1:$G$201,MATCH(appointments!$B185,billing!$B$1:$B$201,0),MATCH(appointments!W$1,billing!$A$1:$G$1,0))</f>
        <v>Cash</v>
      </c>
      <c r="X185" t="str">
        <f>INDEX(billing!$A$1:$G$201,MATCH(appointments!$B185,billing!$B$1:$B$201,0),MATCH(appointments!X$1,billing!$A$1:$G$1,0))</f>
        <v>Paid</v>
      </c>
    </row>
    <row r="186" spans="1:24" x14ac:dyDescent="0.3">
      <c r="A186" t="s">
        <v>258</v>
      </c>
      <c r="B186" t="s">
        <v>177</v>
      </c>
      <c r="C186" t="s">
        <v>9</v>
      </c>
      <c r="D186" s="3">
        <v>45006</v>
      </c>
      <c r="E186" t="str">
        <f>TEXT(Table1[[#This Row],[appointment_date]],"ddd")</f>
        <v>Tue</v>
      </c>
      <c r="F186" s="2">
        <v>0.58333333333333337</v>
      </c>
      <c r="G186" t="s">
        <v>18</v>
      </c>
      <c r="H186" t="s">
        <v>11</v>
      </c>
      <c r="I186">
        <f t="shared" si="8"/>
        <v>0</v>
      </c>
      <c r="J186" t="str">
        <f>_xlfn.XLOOKUP(B186,patients!$A$1:$A$51,patients!$L$1:$L$51,,0)</f>
        <v>Laura Davis</v>
      </c>
      <c r="K186" t="str">
        <f>INDEX(patients!$A$1:$L$51,MATCH($B186,patients!$A$1:$A$51,0),MATCH(appointments!K$1,patients!$A$1:$L$1,0))</f>
        <v>M</v>
      </c>
      <c r="L186" s="3">
        <f>INDEX(patients!$A$1:$L$51,MATCH($B186,patients!$A$1:$A$51,0),MATCH(appointments!L$1,patients!$A$1:$L$1,0))</f>
        <v>26278</v>
      </c>
      <c r="M186" s="4">
        <f t="shared" ca="1" si="7"/>
        <v>54</v>
      </c>
      <c r="N186" t="str">
        <f>INDEX(patients!$A$1:$L$51,MATCH($B186,patients!$A$1:$A$51,0),MATCH(appointments!N$1,patients!$A$1:$L$1,0))</f>
        <v>PulseSecure</v>
      </c>
      <c r="O186" t="str">
        <f>_xlfn.XLOOKUP(C186,doctors!$A$1:$A$11,doctors!$I$1:$I$11,,0)</f>
        <v>Sarah Smith</v>
      </c>
      <c r="P186" t="str">
        <f>_xlfn.XLOOKUP(C186,doctors!$A$1:$A$11,doctors!$G$1:$G$11,,0)</f>
        <v>Central Hospital</v>
      </c>
      <c r="Q186" t="str">
        <f>_xlfn.XLOOKUP(A186,treatments!$B$1:$B$201,treatments!$A$1:$A$201,,0)</f>
        <v>T185</v>
      </c>
      <c r="R186" t="str">
        <f>INDEX(treatments!$A$1:$F$201,MATCH(appointments!$A186,treatments!$B$1:$B$201,0),MATCH(appointments!R$1,treatments!$A$1:$F$1,0))</f>
        <v>ECG</v>
      </c>
      <c r="S186" t="str">
        <f>INDEX(treatments!$A$1:$F$201,MATCH(appointments!$A186,treatments!$B$1:$B$201,0),MATCH(appointments!S$1,treatments!$A$1:$F$1,0))</f>
        <v>Standard procedure</v>
      </c>
      <c r="T186" s="1">
        <f>INDEX(treatments!$A$1:$F$201,MATCH(appointments!$A186,treatments!$B$1:$B$201,0),MATCH(appointments!T$1,treatments!$A$1:$F$1,0))</f>
        <v>1158.68</v>
      </c>
      <c r="U186" s="3">
        <f>INDEX(treatments!$A$1:$F$201,MATCH(appointments!$A186,treatments!$B$1:$B$201,0),MATCH(appointments!U$1,treatments!$A$1:$F$1,0))</f>
        <v>45006</v>
      </c>
      <c r="V186" s="3">
        <f>INDEX(billing!$A$1:$G$201,MATCH(appointments!$B186,billing!$B$1:$B$201,0),MATCH(appointments!V$1,billing!$A$1:$G$1,0))</f>
        <v>45033</v>
      </c>
      <c r="W186" t="str">
        <f>INDEX(billing!$A$1:$G$201,MATCH(appointments!$B186,billing!$B$1:$B$201,0),MATCH(appointments!W$1,billing!$A$1:$G$1,0))</f>
        <v>Credit Card</v>
      </c>
      <c r="X186" t="str">
        <f>INDEX(billing!$A$1:$G$201,MATCH(appointments!$B186,billing!$B$1:$B$201,0),MATCH(appointments!X$1,billing!$A$1:$G$1,0))</f>
        <v>Pending</v>
      </c>
    </row>
    <row r="187" spans="1:24" x14ac:dyDescent="0.3">
      <c r="A187" t="s">
        <v>259</v>
      </c>
      <c r="B187" t="s">
        <v>123</v>
      </c>
      <c r="C187" t="s">
        <v>25</v>
      </c>
      <c r="D187" s="3">
        <v>45012</v>
      </c>
      <c r="E187" t="str">
        <f>TEXT(Table1[[#This Row],[appointment_date]],"ddd")</f>
        <v>Mon</v>
      </c>
      <c r="F187" s="2">
        <v>0.71875</v>
      </c>
      <c r="G187" t="s">
        <v>38</v>
      </c>
      <c r="H187" t="s">
        <v>15</v>
      </c>
      <c r="I187">
        <f t="shared" si="8"/>
        <v>1</v>
      </c>
      <c r="J187" t="str">
        <f>_xlfn.XLOOKUP(B187,patients!$A$1:$A$51,patients!$L$1:$L$51,,0)</f>
        <v>Laura Wilson</v>
      </c>
      <c r="K187" t="str">
        <f>INDEX(patients!$A$1:$L$51,MATCH($B187,patients!$A$1:$A$51,0),MATCH(appointments!K$1,patients!$A$1:$L$1,0))</f>
        <v>M</v>
      </c>
      <c r="L187" s="3">
        <f>INDEX(patients!$A$1:$L$51,MATCH($B187,patients!$A$1:$A$51,0),MATCH(appointments!L$1,patients!$A$1:$L$1,0))</f>
        <v>34330</v>
      </c>
      <c r="M187" s="4">
        <f t="shared" ca="1" si="7"/>
        <v>32</v>
      </c>
      <c r="N187" t="str">
        <f>INDEX(patients!$A$1:$L$51,MATCH($B187,patients!$A$1:$A$51,0),MATCH(appointments!N$1,patients!$A$1:$L$1,0))</f>
        <v>WellnessCorp</v>
      </c>
      <c r="O187" t="str">
        <f>_xlfn.XLOOKUP(C187,doctors!$A$1:$A$11,doctors!$I$1:$I$11,,0)</f>
        <v>Jane Smith</v>
      </c>
      <c r="P187" t="str">
        <f>_xlfn.XLOOKUP(C187,doctors!$A$1:$A$11,doctors!$G$1:$G$11,,0)</f>
        <v>Eastside Clinic</v>
      </c>
      <c r="Q187" t="str">
        <f>_xlfn.XLOOKUP(A187,treatments!$B$1:$B$201,treatments!$A$1:$A$201,,0)</f>
        <v>T186</v>
      </c>
      <c r="R187" t="str">
        <f>INDEX(treatments!$A$1:$F$201,MATCH(appointments!$A187,treatments!$B$1:$B$201,0),MATCH(appointments!R$1,treatments!$A$1:$F$1,0))</f>
        <v>MRI</v>
      </c>
      <c r="S187" t="str">
        <f>INDEX(treatments!$A$1:$F$201,MATCH(appointments!$A187,treatments!$B$1:$B$201,0),MATCH(appointments!S$1,treatments!$A$1:$F$1,0))</f>
        <v>Basic screening</v>
      </c>
      <c r="T187" s="1">
        <f>INDEX(treatments!$A$1:$F$201,MATCH(appointments!$A187,treatments!$B$1:$B$201,0),MATCH(appointments!T$1,treatments!$A$1:$F$1,0))</f>
        <v>2153.9</v>
      </c>
      <c r="U187" s="3">
        <f>INDEX(treatments!$A$1:$F$201,MATCH(appointments!$A187,treatments!$B$1:$B$201,0),MATCH(appointments!U$1,treatments!$A$1:$F$1,0))</f>
        <v>45012</v>
      </c>
      <c r="V187" s="3">
        <f>INDEX(billing!$A$1:$G$201,MATCH(appointments!$B187,billing!$B$1:$B$201,0),MATCH(appointments!V$1,billing!$A$1:$G$1,0))</f>
        <v>45106</v>
      </c>
      <c r="W187" t="str">
        <f>INDEX(billing!$A$1:$G$201,MATCH(appointments!$B187,billing!$B$1:$B$201,0),MATCH(appointments!W$1,billing!$A$1:$G$1,0))</f>
        <v>Insurance</v>
      </c>
      <c r="X187" t="str">
        <f>INDEX(billing!$A$1:$G$201,MATCH(appointments!$B187,billing!$B$1:$B$201,0),MATCH(appointments!X$1,billing!$A$1:$G$1,0))</f>
        <v>Failed</v>
      </c>
    </row>
    <row r="188" spans="1:24" x14ac:dyDescent="0.3">
      <c r="A188" t="s">
        <v>260</v>
      </c>
      <c r="B188" t="s">
        <v>117</v>
      </c>
      <c r="C188" t="s">
        <v>25</v>
      </c>
      <c r="D188" s="3">
        <v>44970</v>
      </c>
      <c r="E188" t="str">
        <f>TEXT(Table1[[#This Row],[appointment_date]],"ddd")</f>
        <v>Mon</v>
      </c>
      <c r="F188" s="2">
        <v>0.52083333333333337</v>
      </c>
      <c r="G188" t="s">
        <v>18</v>
      </c>
      <c r="H188" t="s">
        <v>11</v>
      </c>
      <c r="I188">
        <f t="shared" si="8"/>
        <v>0</v>
      </c>
      <c r="J188" t="str">
        <f>_xlfn.XLOOKUP(B188,patients!$A$1:$A$51,patients!$L$1:$L$51,,0)</f>
        <v>Linda Moore</v>
      </c>
      <c r="K188" t="str">
        <f>INDEX(patients!$A$1:$L$51,MATCH($B188,patients!$A$1:$A$51,0),MATCH(appointments!K$1,patients!$A$1:$L$1,0))</f>
        <v>F</v>
      </c>
      <c r="L188" s="3">
        <f>INDEX(patients!$A$1:$L$51,MATCH($B188,patients!$A$1:$A$51,0),MATCH(appointments!L$1,patients!$A$1:$L$1,0))</f>
        <v>35975</v>
      </c>
      <c r="M188" s="4">
        <f t="shared" ca="1" si="7"/>
        <v>27</v>
      </c>
      <c r="N188" t="str">
        <f>INDEX(patients!$A$1:$L$51,MATCH($B188,patients!$A$1:$A$51,0),MATCH(appointments!N$1,patients!$A$1:$L$1,0))</f>
        <v>HealthIndia</v>
      </c>
      <c r="O188" t="str">
        <f>_xlfn.XLOOKUP(C188,doctors!$A$1:$A$11,doctors!$I$1:$I$11,,0)</f>
        <v>Jane Smith</v>
      </c>
      <c r="P188" t="str">
        <f>_xlfn.XLOOKUP(C188,doctors!$A$1:$A$11,doctors!$G$1:$G$11,,0)</f>
        <v>Eastside Clinic</v>
      </c>
      <c r="Q188" t="str">
        <f>_xlfn.XLOOKUP(A188,treatments!$B$1:$B$201,treatments!$A$1:$A$201,,0)</f>
        <v>T187</v>
      </c>
      <c r="R188" t="str">
        <f>INDEX(treatments!$A$1:$F$201,MATCH(appointments!$A188,treatments!$B$1:$B$201,0),MATCH(appointments!R$1,treatments!$A$1:$F$1,0))</f>
        <v>X-Ray</v>
      </c>
      <c r="S188" t="str">
        <f>INDEX(treatments!$A$1:$F$201,MATCH(appointments!$A188,treatments!$B$1:$B$201,0),MATCH(appointments!S$1,treatments!$A$1:$F$1,0))</f>
        <v>Standard procedure</v>
      </c>
      <c r="T188" s="1">
        <f>INDEX(treatments!$A$1:$F$201,MATCH(appointments!$A188,treatments!$B$1:$B$201,0),MATCH(appointments!T$1,treatments!$A$1:$F$1,0))</f>
        <v>806.78</v>
      </c>
      <c r="U188" s="3">
        <f>INDEX(treatments!$A$1:$F$201,MATCH(appointments!$A188,treatments!$B$1:$B$201,0),MATCH(appointments!U$1,treatments!$A$1:$F$1,0))</f>
        <v>44970</v>
      </c>
      <c r="V188" s="3">
        <f>INDEX(billing!$A$1:$G$201,MATCH(appointments!$B188,billing!$B$1:$B$201,0),MATCH(appointments!V$1,billing!$A$1:$G$1,0))</f>
        <v>44994</v>
      </c>
      <c r="W188" t="str">
        <f>INDEX(billing!$A$1:$G$201,MATCH(appointments!$B188,billing!$B$1:$B$201,0),MATCH(appointments!W$1,billing!$A$1:$G$1,0))</f>
        <v>Cash</v>
      </c>
      <c r="X188" t="str">
        <f>INDEX(billing!$A$1:$G$201,MATCH(appointments!$B188,billing!$B$1:$B$201,0),MATCH(appointments!X$1,billing!$A$1:$G$1,0))</f>
        <v>Pending</v>
      </c>
    </row>
    <row r="189" spans="1:24" x14ac:dyDescent="0.3">
      <c r="A189" t="s">
        <v>261</v>
      </c>
      <c r="B189" t="s">
        <v>112</v>
      </c>
      <c r="C189" t="s">
        <v>48</v>
      </c>
      <c r="D189" s="3">
        <v>45028</v>
      </c>
      <c r="E189" t="str">
        <f>TEXT(Table1[[#This Row],[appointment_date]],"ddd")</f>
        <v>Wed</v>
      </c>
      <c r="F189" s="2">
        <v>0.6875</v>
      </c>
      <c r="G189" t="s">
        <v>38</v>
      </c>
      <c r="H189" t="s">
        <v>19</v>
      </c>
      <c r="I189">
        <f t="shared" si="8"/>
        <v>0</v>
      </c>
      <c r="J189" t="str">
        <f>_xlfn.XLOOKUP(B189,patients!$A$1:$A$51,patients!$L$1:$L$51,,0)</f>
        <v>Emily Smith</v>
      </c>
      <c r="K189" t="str">
        <f>INDEX(patients!$A$1:$L$51,MATCH($B189,patients!$A$1:$A$51,0),MATCH(appointments!K$1,patients!$A$1:$L$1,0))</f>
        <v>F</v>
      </c>
      <c r="L189" s="3">
        <f>INDEX(patients!$A$1:$L$51,MATCH($B189,patients!$A$1:$A$51,0),MATCH(appointments!L$1,patients!$A$1:$L$1,0))</f>
        <v>30967</v>
      </c>
      <c r="M189" s="4">
        <f t="shared" ca="1" si="7"/>
        <v>41</v>
      </c>
      <c r="N189" t="str">
        <f>INDEX(patients!$A$1:$L$51,MATCH($B189,patients!$A$1:$A$51,0),MATCH(appointments!N$1,patients!$A$1:$L$1,0))</f>
        <v>PulseSecure</v>
      </c>
      <c r="O189" t="str">
        <f>_xlfn.XLOOKUP(C189,doctors!$A$1:$A$11,doctors!$I$1:$I$11,,0)</f>
        <v>Jane Davis</v>
      </c>
      <c r="P189" t="str">
        <f>_xlfn.XLOOKUP(C189,doctors!$A$1:$A$11,doctors!$G$1:$G$11,,0)</f>
        <v>Eastside Clinic</v>
      </c>
      <c r="Q189" t="str">
        <f>_xlfn.XLOOKUP(A189,treatments!$B$1:$B$201,treatments!$A$1:$A$201,,0)</f>
        <v>T188</v>
      </c>
      <c r="R189" t="str">
        <f>INDEX(treatments!$A$1:$F$201,MATCH(appointments!$A189,treatments!$B$1:$B$201,0),MATCH(appointments!R$1,treatments!$A$1:$F$1,0))</f>
        <v>Chemotherapy</v>
      </c>
      <c r="S189" t="str">
        <f>INDEX(treatments!$A$1:$F$201,MATCH(appointments!$A189,treatments!$B$1:$B$201,0),MATCH(appointments!S$1,treatments!$A$1:$F$1,0))</f>
        <v>Advanced protocol</v>
      </c>
      <c r="T189" s="1">
        <f>INDEX(treatments!$A$1:$F$201,MATCH(appointments!$A189,treatments!$B$1:$B$201,0),MATCH(appointments!T$1,treatments!$A$1:$F$1,0))</f>
        <v>616.15</v>
      </c>
      <c r="U189" s="3">
        <f>INDEX(treatments!$A$1:$F$201,MATCH(appointments!$A189,treatments!$B$1:$B$201,0),MATCH(appointments!U$1,treatments!$A$1:$F$1,0))</f>
        <v>45028</v>
      </c>
      <c r="V189" s="3">
        <f>INDEX(billing!$A$1:$G$201,MATCH(appointments!$B189,billing!$B$1:$B$201,0),MATCH(appointments!V$1,billing!$A$1:$G$1,0))</f>
        <v>45205</v>
      </c>
      <c r="W189" t="str">
        <f>INDEX(billing!$A$1:$G$201,MATCH(appointments!$B189,billing!$B$1:$B$201,0),MATCH(appointments!W$1,billing!$A$1:$G$1,0))</f>
        <v>Cash</v>
      </c>
      <c r="X189" t="str">
        <f>INDEX(billing!$A$1:$G$201,MATCH(appointments!$B189,billing!$B$1:$B$201,0),MATCH(appointments!X$1,billing!$A$1:$G$1,0))</f>
        <v>Failed</v>
      </c>
    </row>
    <row r="190" spans="1:24" x14ac:dyDescent="0.3">
      <c r="A190" t="s">
        <v>262</v>
      </c>
      <c r="B190" t="s">
        <v>40</v>
      </c>
      <c r="C190" t="s">
        <v>35</v>
      </c>
      <c r="D190" s="3">
        <v>45204</v>
      </c>
      <c r="E190" t="str">
        <f>TEXT(Table1[[#This Row],[appointment_date]],"ddd")</f>
        <v>Thu</v>
      </c>
      <c r="F190" s="2">
        <v>0.5625</v>
      </c>
      <c r="G190" t="s">
        <v>38</v>
      </c>
      <c r="H190" t="s">
        <v>11</v>
      </c>
      <c r="I190">
        <f t="shared" si="8"/>
        <v>0</v>
      </c>
      <c r="J190" t="str">
        <f>_xlfn.XLOOKUP(B190,patients!$A$1:$A$51,patients!$L$1:$L$51,,0)</f>
        <v>David Wilson</v>
      </c>
      <c r="K190" t="str">
        <f>INDEX(patients!$A$1:$L$51,MATCH($B190,patients!$A$1:$A$51,0),MATCH(appointments!K$1,patients!$A$1:$L$1,0))</f>
        <v>M</v>
      </c>
      <c r="L190" s="3">
        <f>INDEX(patients!$A$1:$L$51,MATCH($B190,patients!$A$1:$A$51,0),MATCH(appointments!L$1,patients!$A$1:$L$1,0))</f>
        <v>22090</v>
      </c>
      <c r="M190" s="4">
        <f t="shared" ca="1" si="7"/>
        <v>65</v>
      </c>
      <c r="N190" t="str">
        <f>INDEX(patients!$A$1:$L$51,MATCH($B190,patients!$A$1:$A$51,0),MATCH(appointments!N$1,patients!$A$1:$L$1,0))</f>
        <v>MedCare Plus</v>
      </c>
      <c r="O190" t="str">
        <f>_xlfn.XLOOKUP(C190,doctors!$A$1:$A$11,doctors!$I$1:$I$11,,0)</f>
        <v>Linda Wilson</v>
      </c>
      <c r="P190" t="str">
        <f>_xlfn.XLOOKUP(C190,doctors!$A$1:$A$11,doctors!$G$1:$G$11,,0)</f>
        <v>Eastside Clinic</v>
      </c>
      <c r="Q190" t="str">
        <f>_xlfn.XLOOKUP(A190,treatments!$B$1:$B$201,treatments!$A$1:$A$201,,0)</f>
        <v>T189</v>
      </c>
      <c r="R190" t="str">
        <f>INDEX(treatments!$A$1:$F$201,MATCH(appointments!$A190,treatments!$B$1:$B$201,0),MATCH(appointments!R$1,treatments!$A$1:$F$1,0))</f>
        <v>X-Ray</v>
      </c>
      <c r="S190" t="str">
        <f>INDEX(treatments!$A$1:$F$201,MATCH(appointments!$A190,treatments!$B$1:$B$201,0),MATCH(appointments!S$1,treatments!$A$1:$F$1,0))</f>
        <v>Advanced protocol</v>
      </c>
      <c r="T190" s="1">
        <f>INDEX(treatments!$A$1:$F$201,MATCH(appointments!$A190,treatments!$B$1:$B$201,0),MATCH(appointments!T$1,treatments!$A$1:$F$1,0))</f>
        <v>1108.25</v>
      </c>
      <c r="U190" s="3">
        <f>INDEX(treatments!$A$1:$F$201,MATCH(appointments!$A190,treatments!$B$1:$B$201,0),MATCH(appointments!U$1,treatments!$A$1:$F$1,0))</f>
        <v>45204</v>
      </c>
      <c r="V190" s="3">
        <f>INDEX(billing!$A$1:$G$201,MATCH(appointments!$B190,billing!$B$1:$B$201,0),MATCH(appointments!V$1,billing!$A$1:$G$1,0))</f>
        <v>44939</v>
      </c>
      <c r="W190" t="str">
        <f>INDEX(billing!$A$1:$G$201,MATCH(appointments!$B190,billing!$B$1:$B$201,0),MATCH(appointments!W$1,billing!$A$1:$G$1,0))</f>
        <v>Cash</v>
      </c>
      <c r="X190" t="str">
        <f>INDEX(billing!$A$1:$G$201,MATCH(appointments!$B190,billing!$B$1:$B$201,0),MATCH(appointments!X$1,billing!$A$1:$G$1,0))</f>
        <v>Paid</v>
      </c>
    </row>
    <row r="191" spans="1:24" x14ac:dyDescent="0.3">
      <c r="A191" t="s">
        <v>263</v>
      </c>
      <c r="B191" t="s">
        <v>45</v>
      </c>
      <c r="C191" t="s">
        <v>25</v>
      </c>
      <c r="D191" s="3">
        <v>45246</v>
      </c>
      <c r="E191" t="str">
        <f>TEXT(Table1[[#This Row],[appointment_date]],"ddd")</f>
        <v>Thu</v>
      </c>
      <c r="F191" s="2">
        <v>0.63541666666666663</v>
      </c>
      <c r="G191" t="s">
        <v>29</v>
      </c>
      <c r="H191" t="s">
        <v>11</v>
      </c>
      <c r="I191">
        <f t="shared" si="8"/>
        <v>0</v>
      </c>
      <c r="J191" t="str">
        <f>_xlfn.XLOOKUP(B191,patients!$A$1:$A$51,patients!$L$1:$L$51,,0)</f>
        <v>David Smith</v>
      </c>
      <c r="K191" t="str">
        <f>INDEX(patients!$A$1:$L$51,MATCH($B191,patients!$A$1:$A$51,0),MATCH(appointments!K$1,patients!$A$1:$L$1,0))</f>
        <v>M</v>
      </c>
      <c r="L191" s="3">
        <f>INDEX(patients!$A$1:$L$51,MATCH($B191,patients!$A$1:$A$51,0),MATCH(appointments!L$1,patients!$A$1:$L$1,0))</f>
        <v>38487</v>
      </c>
      <c r="M191" s="4">
        <f t="shared" ca="1" si="7"/>
        <v>20</v>
      </c>
      <c r="N191" t="str">
        <f>INDEX(patients!$A$1:$L$51,MATCH($B191,patients!$A$1:$A$51,0),MATCH(appointments!N$1,patients!$A$1:$L$1,0))</f>
        <v>HealthIndia</v>
      </c>
      <c r="O191" t="str">
        <f>_xlfn.XLOOKUP(C191,doctors!$A$1:$A$11,doctors!$I$1:$I$11,,0)</f>
        <v>Jane Smith</v>
      </c>
      <c r="P191" t="str">
        <f>_xlfn.XLOOKUP(C191,doctors!$A$1:$A$11,doctors!$G$1:$G$11,,0)</f>
        <v>Eastside Clinic</v>
      </c>
      <c r="Q191" t="str">
        <f>_xlfn.XLOOKUP(A191,treatments!$B$1:$B$201,treatments!$A$1:$A$201,,0)</f>
        <v>T190</v>
      </c>
      <c r="R191" t="str">
        <f>INDEX(treatments!$A$1:$F$201,MATCH(appointments!$A191,treatments!$B$1:$B$201,0),MATCH(appointments!R$1,treatments!$A$1:$F$1,0))</f>
        <v>Chemotherapy</v>
      </c>
      <c r="S191" t="str">
        <f>INDEX(treatments!$A$1:$F$201,MATCH(appointments!$A191,treatments!$B$1:$B$201,0),MATCH(appointments!S$1,treatments!$A$1:$F$1,0))</f>
        <v>Advanced protocol</v>
      </c>
      <c r="T191" s="1">
        <f>INDEX(treatments!$A$1:$F$201,MATCH(appointments!$A191,treatments!$B$1:$B$201,0),MATCH(appointments!T$1,treatments!$A$1:$F$1,0))</f>
        <v>4834.0200000000004</v>
      </c>
      <c r="U191" s="3">
        <f>INDEX(treatments!$A$1:$F$201,MATCH(appointments!$A191,treatments!$B$1:$B$201,0),MATCH(appointments!U$1,treatments!$A$1:$F$1,0))</f>
        <v>45246</v>
      </c>
      <c r="V191" s="3">
        <f>INDEX(billing!$A$1:$G$201,MATCH(appointments!$B191,billing!$B$1:$B$201,0),MATCH(appointments!V$1,billing!$A$1:$G$1,0))</f>
        <v>45053</v>
      </c>
      <c r="W191" t="str">
        <f>INDEX(billing!$A$1:$G$201,MATCH(appointments!$B191,billing!$B$1:$B$201,0),MATCH(appointments!W$1,billing!$A$1:$G$1,0))</f>
        <v>Insurance</v>
      </c>
      <c r="X191" t="str">
        <f>INDEX(billing!$A$1:$G$201,MATCH(appointments!$B191,billing!$B$1:$B$201,0),MATCH(appointments!X$1,billing!$A$1:$G$1,0))</f>
        <v>Pending</v>
      </c>
    </row>
    <row r="192" spans="1:24" x14ac:dyDescent="0.3">
      <c r="A192" t="s">
        <v>264</v>
      </c>
      <c r="B192" t="s">
        <v>56</v>
      </c>
      <c r="C192" t="s">
        <v>25</v>
      </c>
      <c r="D192" s="3">
        <v>45028</v>
      </c>
      <c r="E192" t="str">
        <f>TEXT(Table1[[#This Row],[appointment_date]],"ddd")</f>
        <v>Wed</v>
      </c>
      <c r="F192" s="2">
        <v>0.66666666666666663</v>
      </c>
      <c r="G192" t="s">
        <v>18</v>
      </c>
      <c r="H192" t="s">
        <v>19</v>
      </c>
      <c r="I192">
        <f t="shared" si="8"/>
        <v>0</v>
      </c>
      <c r="J192" t="str">
        <f>_xlfn.XLOOKUP(B192,patients!$A$1:$A$51,patients!$L$1:$L$51,,0)</f>
        <v>Robert Williams</v>
      </c>
      <c r="K192" t="str">
        <f>INDEX(patients!$A$1:$L$51,MATCH($B192,patients!$A$1:$A$51,0),MATCH(appointments!K$1,patients!$A$1:$L$1,0))</f>
        <v>M</v>
      </c>
      <c r="L192" s="3">
        <f>INDEX(patients!$A$1:$L$51,MATCH($B192,patients!$A$1:$A$51,0),MATCH(appointments!L$1,patients!$A$1:$L$1,0))</f>
        <v>36196</v>
      </c>
      <c r="M192" s="4">
        <f t="shared" ca="1" si="7"/>
        <v>26</v>
      </c>
      <c r="N192" t="str">
        <f>INDEX(patients!$A$1:$L$51,MATCH($B192,patients!$A$1:$A$51,0),MATCH(appointments!N$1,patients!$A$1:$L$1,0))</f>
        <v>HealthIndia</v>
      </c>
      <c r="O192" t="str">
        <f>_xlfn.XLOOKUP(C192,doctors!$A$1:$A$11,doctors!$I$1:$I$11,,0)</f>
        <v>Jane Smith</v>
      </c>
      <c r="P192" t="str">
        <f>_xlfn.XLOOKUP(C192,doctors!$A$1:$A$11,doctors!$G$1:$G$11,,0)</f>
        <v>Eastside Clinic</v>
      </c>
      <c r="Q192" t="str">
        <f>_xlfn.XLOOKUP(A192,treatments!$B$1:$B$201,treatments!$A$1:$A$201,,0)</f>
        <v>T191</v>
      </c>
      <c r="R192" t="str">
        <f>INDEX(treatments!$A$1:$F$201,MATCH(appointments!$A192,treatments!$B$1:$B$201,0),MATCH(appointments!R$1,treatments!$A$1:$F$1,0))</f>
        <v>X-Ray</v>
      </c>
      <c r="S192" t="str">
        <f>INDEX(treatments!$A$1:$F$201,MATCH(appointments!$A192,treatments!$B$1:$B$201,0),MATCH(appointments!S$1,treatments!$A$1:$F$1,0))</f>
        <v>Standard procedure</v>
      </c>
      <c r="T192" s="1">
        <f>INDEX(treatments!$A$1:$F$201,MATCH(appointments!$A192,treatments!$B$1:$B$201,0),MATCH(appointments!T$1,treatments!$A$1:$F$1,0))</f>
        <v>2972.88</v>
      </c>
      <c r="U192" s="3">
        <f>INDEX(treatments!$A$1:$F$201,MATCH(appointments!$A192,treatments!$B$1:$B$201,0),MATCH(appointments!U$1,treatments!$A$1:$F$1,0))</f>
        <v>45028</v>
      </c>
      <c r="V192" s="3">
        <f>INDEX(billing!$A$1:$G$201,MATCH(appointments!$B192,billing!$B$1:$B$201,0),MATCH(appointments!V$1,billing!$A$1:$G$1,0))</f>
        <v>45118</v>
      </c>
      <c r="W192" t="str">
        <f>INDEX(billing!$A$1:$G$201,MATCH(appointments!$B192,billing!$B$1:$B$201,0),MATCH(appointments!W$1,billing!$A$1:$G$1,0))</f>
        <v>Credit Card</v>
      </c>
      <c r="X192" t="str">
        <f>INDEX(billing!$A$1:$G$201,MATCH(appointments!$B192,billing!$B$1:$B$201,0),MATCH(appointments!X$1,billing!$A$1:$G$1,0))</f>
        <v>Pending</v>
      </c>
    </row>
    <row r="193" spans="1:24" x14ac:dyDescent="0.3">
      <c r="A193" t="s">
        <v>265</v>
      </c>
      <c r="B193" t="s">
        <v>252</v>
      </c>
      <c r="C193" t="s">
        <v>74</v>
      </c>
      <c r="D193" s="3">
        <v>45169</v>
      </c>
      <c r="E193" t="str">
        <f>TEXT(Table1[[#This Row],[appointment_date]],"ddd")</f>
        <v>Thu</v>
      </c>
      <c r="F193" s="2">
        <v>0.59375</v>
      </c>
      <c r="G193" t="s">
        <v>18</v>
      </c>
      <c r="H193" t="s">
        <v>19</v>
      </c>
      <c r="I193">
        <f t="shared" si="8"/>
        <v>0</v>
      </c>
      <c r="J193" t="str">
        <f>_xlfn.XLOOKUP(B193,patients!$A$1:$A$51,patients!$L$1:$L$51,,0)</f>
        <v>David Smith</v>
      </c>
      <c r="K193" t="str">
        <f>INDEX(patients!$A$1:$L$51,MATCH($B193,patients!$A$1:$A$51,0),MATCH(appointments!K$1,patients!$A$1:$L$1,0))</f>
        <v>M</v>
      </c>
      <c r="L193" s="3">
        <f>INDEX(patients!$A$1:$L$51,MATCH($B193,patients!$A$1:$A$51,0),MATCH(appointments!L$1,patients!$A$1:$L$1,0))</f>
        <v>33414</v>
      </c>
      <c r="M193" s="4">
        <f t="shared" ca="1" si="7"/>
        <v>34</v>
      </c>
      <c r="N193" t="str">
        <f>INDEX(patients!$A$1:$L$51,MATCH($B193,patients!$A$1:$A$51,0),MATCH(appointments!N$1,patients!$A$1:$L$1,0))</f>
        <v>MedCare Plus</v>
      </c>
      <c r="O193" t="str">
        <f>_xlfn.XLOOKUP(C193,doctors!$A$1:$A$11,doctors!$I$1:$I$11,,0)</f>
        <v>Sarah Taylor</v>
      </c>
      <c r="P193" t="str">
        <f>_xlfn.XLOOKUP(C193,doctors!$A$1:$A$11,doctors!$G$1:$G$11,,0)</f>
        <v>Central Hospital</v>
      </c>
      <c r="Q193" t="str">
        <f>_xlfn.XLOOKUP(A193,treatments!$B$1:$B$201,treatments!$A$1:$A$201,,0)</f>
        <v>T192</v>
      </c>
      <c r="R193" t="str">
        <f>INDEX(treatments!$A$1:$F$201,MATCH(appointments!$A193,treatments!$B$1:$B$201,0),MATCH(appointments!R$1,treatments!$A$1:$F$1,0))</f>
        <v>Physiotherapy</v>
      </c>
      <c r="S193" t="str">
        <f>INDEX(treatments!$A$1:$F$201,MATCH(appointments!$A193,treatments!$B$1:$B$201,0),MATCH(appointments!S$1,treatments!$A$1:$F$1,0))</f>
        <v>Standard procedure</v>
      </c>
      <c r="T193" s="1">
        <f>INDEX(treatments!$A$1:$F$201,MATCH(appointments!$A193,treatments!$B$1:$B$201,0),MATCH(appointments!T$1,treatments!$A$1:$F$1,0))</f>
        <v>4846.2</v>
      </c>
      <c r="U193" s="3">
        <f>INDEX(treatments!$A$1:$F$201,MATCH(appointments!$A193,treatments!$B$1:$B$201,0),MATCH(appointments!U$1,treatments!$A$1:$F$1,0))</f>
        <v>45169</v>
      </c>
      <c r="V193" s="3">
        <f>INDEX(billing!$A$1:$G$201,MATCH(appointments!$B193,billing!$B$1:$B$201,0),MATCH(appointments!V$1,billing!$A$1:$G$1,0))</f>
        <v>44993</v>
      </c>
      <c r="W193" t="str">
        <f>INDEX(billing!$A$1:$G$201,MATCH(appointments!$B193,billing!$B$1:$B$201,0),MATCH(appointments!W$1,billing!$A$1:$G$1,0))</f>
        <v>Cash</v>
      </c>
      <c r="X193" t="str">
        <f>INDEX(billing!$A$1:$G$201,MATCH(appointments!$B193,billing!$B$1:$B$201,0),MATCH(appointments!X$1,billing!$A$1:$G$1,0))</f>
        <v>Failed</v>
      </c>
    </row>
    <row r="194" spans="1:24" x14ac:dyDescent="0.3">
      <c r="A194" t="s">
        <v>266</v>
      </c>
      <c r="B194" t="s">
        <v>100</v>
      </c>
      <c r="C194" t="s">
        <v>74</v>
      </c>
      <c r="D194" s="3">
        <v>45184</v>
      </c>
      <c r="E194" t="str">
        <f>TEXT(Table1[[#This Row],[appointment_date]],"ddd")</f>
        <v>Fri</v>
      </c>
      <c r="F194" s="2">
        <v>0.34375</v>
      </c>
      <c r="G194" t="s">
        <v>10</v>
      </c>
      <c r="H194" t="s">
        <v>19</v>
      </c>
      <c r="I194">
        <f t="shared" ref="I194:I201" si="9">IF(H194="No-show",1,0)</f>
        <v>0</v>
      </c>
      <c r="J194" t="str">
        <f>_xlfn.XLOOKUP(B194,patients!$A$1:$A$51,patients!$L$1:$L$51,,0)</f>
        <v>Sarah Miller</v>
      </c>
      <c r="K194" t="str">
        <f>INDEX(patients!$A$1:$L$51,MATCH($B194,patients!$A$1:$A$51,0),MATCH(appointments!K$1,patients!$A$1:$L$1,0))</f>
        <v>M</v>
      </c>
      <c r="L194" s="3">
        <f>INDEX(patients!$A$1:$L$51,MATCH($B194,patients!$A$1:$A$51,0),MATCH(appointments!L$1,patients!$A$1:$L$1,0))</f>
        <v>27538</v>
      </c>
      <c r="M194" s="4">
        <f t="shared" ca="1" si="7"/>
        <v>50</v>
      </c>
      <c r="N194" t="str">
        <f>INDEX(patients!$A$1:$L$51,MATCH($B194,patients!$A$1:$A$51,0),MATCH(appointments!N$1,patients!$A$1:$L$1,0))</f>
        <v>WellnessCorp</v>
      </c>
      <c r="O194" t="str">
        <f>_xlfn.XLOOKUP(C194,doctors!$A$1:$A$11,doctors!$I$1:$I$11,,0)</f>
        <v>Sarah Taylor</v>
      </c>
      <c r="P194" t="str">
        <f>_xlfn.XLOOKUP(C194,doctors!$A$1:$A$11,doctors!$G$1:$G$11,,0)</f>
        <v>Central Hospital</v>
      </c>
      <c r="Q194" t="str">
        <f>_xlfn.XLOOKUP(A194,treatments!$B$1:$B$201,treatments!$A$1:$A$201,,0)</f>
        <v>T193</v>
      </c>
      <c r="R194" t="str">
        <f>INDEX(treatments!$A$1:$F$201,MATCH(appointments!$A194,treatments!$B$1:$B$201,0),MATCH(appointments!R$1,treatments!$A$1:$F$1,0))</f>
        <v>Physiotherapy</v>
      </c>
      <c r="S194" t="str">
        <f>INDEX(treatments!$A$1:$F$201,MATCH(appointments!$A194,treatments!$B$1:$B$201,0),MATCH(appointments!S$1,treatments!$A$1:$F$1,0))</f>
        <v>Advanced protocol</v>
      </c>
      <c r="T194" s="1">
        <f>INDEX(treatments!$A$1:$F$201,MATCH(appointments!$A194,treatments!$B$1:$B$201,0),MATCH(appointments!T$1,treatments!$A$1:$F$1,0))</f>
        <v>2446.2399999999998</v>
      </c>
      <c r="U194" s="3">
        <f>INDEX(treatments!$A$1:$F$201,MATCH(appointments!$A194,treatments!$B$1:$B$201,0),MATCH(appointments!U$1,treatments!$A$1:$F$1,0))</f>
        <v>45184</v>
      </c>
      <c r="V194" s="3">
        <f>INDEX(billing!$A$1:$G$201,MATCH(appointments!$B194,billing!$B$1:$B$201,0),MATCH(appointments!V$1,billing!$A$1:$G$1,0))</f>
        <v>45280</v>
      </c>
      <c r="W194" t="str">
        <f>INDEX(billing!$A$1:$G$201,MATCH(appointments!$B194,billing!$B$1:$B$201,0),MATCH(appointments!W$1,billing!$A$1:$G$1,0))</f>
        <v>Cash</v>
      </c>
      <c r="X194" t="str">
        <f>INDEX(billing!$A$1:$G$201,MATCH(appointments!$B194,billing!$B$1:$B$201,0),MATCH(appointments!X$1,billing!$A$1:$G$1,0))</f>
        <v>Paid</v>
      </c>
    </row>
    <row r="195" spans="1:24" x14ac:dyDescent="0.3">
      <c r="A195" t="s">
        <v>267</v>
      </c>
      <c r="B195" t="s">
        <v>154</v>
      </c>
      <c r="C195" t="s">
        <v>48</v>
      </c>
      <c r="D195" s="3">
        <v>45022</v>
      </c>
      <c r="E195" t="str">
        <f>TEXT(Table1[[#This Row],[appointment_date]],"ddd")</f>
        <v>Thu</v>
      </c>
      <c r="F195" s="2">
        <v>0.53125</v>
      </c>
      <c r="G195" t="s">
        <v>10</v>
      </c>
      <c r="H195" t="s">
        <v>11</v>
      </c>
      <c r="I195">
        <f t="shared" si="9"/>
        <v>0</v>
      </c>
      <c r="J195" t="str">
        <f>_xlfn.XLOOKUP(B195,patients!$A$1:$A$51,patients!$L$1:$L$51,,0)</f>
        <v>David Davis</v>
      </c>
      <c r="K195" t="str">
        <f>INDEX(patients!$A$1:$L$51,MATCH($B195,patients!$A$1:$A$51,0),MATCH(appointments!K$1,patients!$A$1:$L$1,0))</f>
        <v>F</v>
      </c>
      <c r="L195" s="3">
        <f>INDEX(patients!$A$1:$L$51,MATCH($B195,patients!$A$1:$A$51,0),MATCH(appointments!L$1,patients!$A$1:$L$1,0))</f>
        <v>27946</v>
      </c>
      <c r="M195" s="4">
        <f t="shared" ref="M195:M201" ca="1" si="10">YEAR(NOW())-YEAR(L195)</f>
        <v>49</v>
      </c>
      <c r="N195" t="str">
        <f>INDEX(patients!$A$1:$L$51,MATCH($B195,patients!$A$1:$A$51,0),MATCH(appointments!N$1,patients!$A$1:$L$1,0))</f>
        <v>WellnessCorp</v>
      </c>
      <c r="O195" t="str">
        <f>_xlfn.XLOOKUP(C195,doctors!$A$1:$A$11,doctors!$I$1:$I$11,,0)</f>
        <v>Jane Davis</v>
      </c>
      <c r="P195" t="str">
        <f>_xlfn.XLOOKUP(C195,doctors!$A$1:$A$11,doctors!$G$1:$G$11,,0)</f>
        <v>Eastside Clinic</v>
      </c>
      <c r="Q195" t="str">
        <f>_xlfn.XLOOKUP(A195,treatments!$B$1:$B$201,treatments!$A$1:$A$201,,0)</f>
        <v>T194</v>
      </c>
      <c r="R195" t="str">
        <f>INDEX(treatments!$A$1:$F$201,MATCH(appointments!$A195,treatments!$B$1:$B$201,0),MATCH(appointments!R$1,treatments!$A$1:$F$1,0))</f>
        <v>Physiotherapy</v>
      </c>
      <c r="S195" t="str">
        <f>INDEX(treatments!$A$1:$F$201,MATCH(appointments!$A195,treatments!$B$1:$B$201,0),MATCH(appointments!S$1,treatments!$A$1:$F$1,0))</f>
        <v>Standard procedure</v>
      </c>
      <c r="T195" s="1">
        <f>INDEX(treatments!$A$1:$F$201,MATCH(appointments!$A195,treatments!$B$1:$B$201,0),MATCH(appointments!T$1,treatments!$A$1:$F$1,0))</f>
        <v>1903.17</v>
      </c>
      <c r="U195" s="3">
        <f>INDEX(treatments!$A$1:$F$201,MATCH(appointments!$A195,treatments!$B$1:$B$201,0),MATCH(appointments!U$1,treatments!$A$1:$F$1,0))</f>
        <v>45022</v>
      </c>
      <c r="V195" s="3">
        <f>INDEX(billing!$A$1:$G$201,MATCH(appointments!$B195,billing!$B$1:$B$201,0),MATCH(appointments!V$1,billing!$A$1:$G$1,0))</f>
        <v>45048</v>
      </c>
      <c r="W195" t="str">
        <f>INDEX(billing!$A$1:$G$201,MATCH(appointments!$B195,billing!$B$1:$B$201,0),MATCH(appointments!W$1,billing!$A$1:$G$1,0))</f>
        <v>Cash</v>
      </c>
      <c r="X195" t="str">
        <f>INDEX(billing!$A$1:$G$201,MATCH(appointments!$B195,billing!$B$1:$B$201,0),MATCH(appointments!X$1,billing!$A$1:$G$1,0))</f>
        <v>Paid</v>
      </c>
    </row>
    <row r="196" spans="1:24" x14ac:dyDescent="0.3">
      <c r="A196" t="s">
        <v>268</v>
      </c>
      <c r="B196" t="s">
        <v>17</v>
      </c>
      <c r="C196" t="s">
        <v>35</v>
      </c>
      <c r="D196" s="3">
        <v>45157</v>
      </c>
      <c r="E196" t="str">
        <f>TEXT(Table1[[#This Row],[appointment_date]],"ddd")</f>
        <v>Sat</v>
      </c>
      <c r="F196" s="2">
        <v>0.71875</v>
      </c>
      <c r="G196" t="s">
        <v>29</v>
      </c>
      <c r="H196" t="s">
        <v>11</v>
      </c>
      <c r="I196">
        <f t="shared" si="9"/>
        <v>0</v>
      </c>
      <c r="J196" t="str">
        <f>_xlfn.XLOOKUP(B196,patients!$A$1:$A$51,patients!$L$1:$L$51,,0)</f>
        <v>Emily Miller</v>
      </c>
      <c r="K196" t="str">
        <f>INDEX(patients!$A$1:$L$51,MATCH($B196,patients!$A$1:$A$51,0),MATCH(appointments!K$1,patients!$A$1:$L$1,0))</f>
        <v>M</v>
      </c>
      <c r="L196" s="3">
        <f>INDEX(patients!$A$1:$L$51,MATCH($B196,patients!$A$1:$A$51,0),MATCH(appointments!L$1,patients!$A$1:$L$1,0))</f>
        <v>30399</v>
      </c>
      <c r="M196" s="4">
        <f t="shared" ca="1" si="10"/>
        <v>42</v>
      </c>
      <c r="N196" t="str">
        <f>INDEX(patients!$A$1:$L$51,MATCH($B196,patients!$A$1:$A$51,0),MATCH(appointments!N$1,patients!$A$1:$L$1,0))</f>
        <v>PulseSecure</v>
      </c>
      <c r="O196" t="str">
        <f>_xlfn.XLOOKUP(C196,doctors!$A$1:$A$11,doctors!$I$1:$I$11,,0)</f>
        <v>Linda Wilson</v>
      </c>
      <c r="P196" t="str">
        <f>_xlfn.XLOOKUP(C196,doctors!$A$1:$A$11,doctors!$G$1:$G$11,,0)</f>
        <v>Eastside Clinic</v>
      </c>
      <c r="Q196" t="str">
        <f>_xlfn.XLOOKUP(A196,treatments!$B$1:$B$201,treatments!$A$1:$A$201,,0)</f>
        <v>T195</v>
      </c>
      <c r="R196" t="str">
        <f>INDEX(treatments!$A$1:$F$201,MATCH(appointments!$A196,treatments!$B$1:$B$201,0),MATCH(appointments!R$1,treatments!$A$1:$F$1,0))</f>
        <v>ECG</v>
      </c>
      <c r="S196" t="str">
        <f>INDEX(treatments!$A$1:$F$201,MATCH(appointments!$A196,treatments!$B$1:$B$201,0),MATCH(appointments!S$1,treatments!$A$1:$F$1,0))</f>
        <v>Standard procedure</v>
      </c>
      <c r="T196" s="1">
        <f>INDEX(treatments!$A$1:$F$201,MATCH(appointments!$A196,treatments!$B$1:$B$201,0),MATCH(appointments!T$1,treatments!$A$1:$F$1,0))</f>
        <v>2777.64</v>
      </c>
      <c r="U196" s="3">
        <f>INDEX(treatments!$A$1:$F$201,MATCH(appointments!$A196,treatments!$B$1:$B$201,0),MATCH(appointments!U$1,treatments!$A$1:$F$1,0))</f>
        <v>45157</v>
      </c>
      <c r="V196" s="3">
        <f>INDEX(billing!$A$1:$G$201,MATCH(appointments!$B196,billing!$B$1:$B$201,0),MATCH(appointments!V$1,billing!$A$1:$G$1,0))</f>
        <v>45105</v>
      </c>
      <c r="W196" t="str">
        <f>INDEX(billing!$A$1:$G$201,MATCH(appointments!$B196,billing!$B$1:$B$201,0),MATCH(appointments!W$1,billing!$A$1:$G$1,0))</f>
        <v>Insurance</v>
      </c>
      <c r="X196" t="str">
        <f>INDEX(billing!$A$1:$G$201,MATCH(appointments!$B196,billing!$B$1:$B$201,0),MATCH(appointments!X$1,billing!$A$1:$G$1,0))</f>
        <v>Paid</v>
      </c>
    </row>
    <row r="197" spans="1:24" x14ac:dyDescent="0.3">
      <c r="A197" t="s">
        <v>269</v>
      </c>
      <c r="B197" t="s">
        <v>28</v>
      </c>
      <c r="C197" t="s">
        <v>22</v>
      </c>
      <c r="D197" s="3">
        <v>45225</v>
      </c>
      <c r="E197" t="str">
        <f>TEXT(Table1[[#This Row],[appointment_date]],"ddd")</f>
        <v>Thu</v>
      </c>
      <c r="F197" s="2">
        <v>0.40625</v>
      </c>
      <c r="G197" t="s">
        <v>29</v>
      </c>
      <c r="H197" t="s">
        <v>19</v>
      </c>
      <c r="I197">
        <f t="shared" si="9"/>
        <v>0</v>
      </c>
      <c r="J197" t="str">
        <f>_xlfn.XLOOKUP(B197,patients!$A$1:$A$51,patients!$L$1:$L$51,,0)</f>
        <v>Linda Miller</v>
      </c>
      <c r="K197" t="str">
        <f>INDEX(patients!$A$1:$L$51,MATCH($B197,patients!$A$1:$A$51,0),MATCH(appointments!K$1,patients!$A$1:$L$1,0))</f>
        <v>F</v>
      </c>
      <c r="L197" s="3">
        <f>INDEX(patients!$A$1:$L$51,MATCH($B197,patients!$A$1:$A$51,0),MATCH(appointments!L$1,patients!$A$1:$L$1,0))</f>
        <v>24222</v>
      </c>
      <c r="M197" s="4">
        <f t="shared" ca="1" si="10"/>
        <v>59</v>
      </c>
      <c r="N197" t="str">
        <f>INDEX(patients!$A$1:$L$51,MATCH($B197,patients!$A$1:$A$51,0),MATCH(appointments!N$1,patients!$A$1:$L$1,0))</f>
        <v>MedCare Plus</v>
      </c>
      <c r="O197" t="str">
        <f>_xlfn.XLOOKUP(C197,doctors!$A$1:$A$11,doctors!$I$1:$I$11,,0)</f>
        <v>Alex Davis</v>
      </c>
      <c r="P197" t="str">
        <f>_xlfn.XLOOKUP(C197,doctors!$A$1:$A$11,doctors!$G$1:$G$11,,0)</f>
        <v>Central Hospital</v>
      </c>
      <c r="Q197" t="str">
        <f>_xlfn.XLOOKUP(A197,treatments!$B$1:$B$201,treatments!$A$1:$A$201,,0)</f>
        <v>T196</v>
      </c>
      <c r="R197" t="str">
        <f>INDEX(treatments!$A$1:$F$201,MATCH(appointments!$A197,treatments!$B$1:$B$201,0),MATCH(appointments!R$1,treatments!$A$1:$F$1,0))</f>
        <v>Chemotherapy</v>
      </c>
      <c r="S197" t="str">
        <f>INDEX(treatments!$A$1:$F$201,MATCH(appointments!$A197,treatments!$B$1:$B$201,0),MATCH(appointments!S$1,treatments!$A$1:$F$1,0))</f>
        <v>Advanced protocol</v>
      </c>
      <c r="T197" s="1">
        <f>INDEX(treatments!$A$1:$F$201,MATCH(appointments!$A197,treatments!$B$1:$B$201,0),MATCH(appointments!T$1,treatments!$A$1:$F$1,0))</f>
        <v>2477.8000000000002</v>
      </c>
      <c r="U197" s="3">
        <f>INDEX(treatments!$A$1:$F$201,MATCH(appointments!$A197,treatments!$B$1:$B$201,0),MATCH(appointments!U$1,treatments!$A$1:$F$1,0))</f>
        <v>45225</v>
      </c>
      <c r="V197" s="3">
        <f>INDEX(billing!$A$1:$G$201,MATCH(appointments!$B197,billing!$B$1:$B$201,0),MATCH(appointments!V$1,billing!$A$1:$G$1,0))</f>
        <v>45096</v>
      </c>
      <c r="W197" t="str">
        <f>INDEX(billing!$A$1:$G$201,MATCH(appointments!$B197,billing!$B$1:$B$201,0),MATCH(appointments!W$1,billing!$A$1:$G$1,0))</f>
        <v>Insurance</v>
      </c>
      <c r="X197" t="str">
        <f>INDEX(billing!$A$1:$G$201,MATCH(appointments!$B197,billing!$B$1:$B$201,0),MATCH(appointments!X$1,billing!$A$1:$G$1,0))</f>
        <v>Pending</v>
      </c>
    </row>
    <row r="198" spans="1:24" x14ac:dyDescent="0.3">
      <c r="A198" t="s">
        <v>270</v>
      </c>
      <c r="B198" t="s">
        <v>31</v>
      </c>
      <c r="C198" t="s">
        <v>74</v>
      </c>
      <c r="D198" s="3">
        <v>45017</v>
      </c>
      <c r="E198" t="str">
        <f>TEXT(Table1[[#This Row],[appointment_date]],"ddd")</f>
        <v>Sat</v>
      </c>
      <c r="F198" s="2">
        <v>0.5625</v>
      </c>
      <c r="G198" t="s">
        <v>26</v>
      </c>
      <c r="H198" t="s">
        <v>15</v>
      </c>
      <c r="I198">
        <f t="shared" si="9"/>
        <v>1</v>
      </c>
      <c r="J198" t="str">
        <f>_xlfn.XLOOKUP(B198,patients!$A$1:$A$51,patients!$L$1:$L$51,,0)</f>
        <v>David Williams</v>
      </c>
      <c r="K198" t="str">
        <f>INDEX(patients!$A$1:$L$51,MATCH($B198,patients!$A$1:$A$51,0),MATCH(appointments!K$1,patients!$A$1:$L$1,0))</f>
        <v>F</v>
      </c>
      <c r="L198" s="3">
        <f>INDEX(patients!$A$1:$L$51,MATCH($B198,patients!$A$1:$A$51,0),MATCH(appointments!L$1,patients!$A$1:$L$1,0))</f>
        <v>20244</v>
      </c>
      <c r="M198" s="4">
        <f t="shared" ca="1" si="10"/>
        <v>70</v>
      </c>
      <c r="N198" t="str">
        <f>INDEX(patients!$A$1:$L$51,MATCH($B198,patients!$A$1:$A$51,0),MATCH(appointments!N$1,patients!$A$1:$L$1,0))</f>
        <v>WellnessCorp</v>
      </c>
      <c r="O198" t="str">
        <f>_xlfn.XLOOKUP(C198,doctors!$A$1:$A$11,doctors!$I$1:$I$11,,0)</f>
        <v>Sarah Taylor</v>
      </c>
      <c r="P198" t="str">
        <f>_xlfn.XLOOKUP(C198,doctors!$A$1:$A$11,doctors!$G$1:$G$11,,0)</f>
        <v>Central Hospital</v>
      </c>
      <c r="Q198" t="str">
        <f>_xlfn.XLOOKUP(A198,treatments!$B$1:$B$201,treatments!$A$1:$A$201,,0)</f>
        <v>T197</v>
      </c>
      <c r="R198" t="str">
        <f>INDEX(treatments!$A$1:$F$201,MATCH(appointments!$A198,treatments!$B$1:$B$201,0),MATCH(appointments!R$1,treatments!$A$1:$F$1,0))</f>
        <v>Physiotherapy</v>
      </c>
      <c r="S198" t="str">
        <f>INDEX(treatments!$A$1:$F$201,MATCH(appointments!$A198,treatments!$B$1:$B$201,0),MATCH(appointments!S$1,treatments!$A$1:$F$1,0))</f>
        <v>Standard procedure</v>
      </c>
      <c r="T198" s="1">
        <f>INDEX(treatments!$A$1:$F$201,MATCH(appointments!$A198,treatments!$B$1:$B$201,0),MATCH(appointments!T$1,treatments!$A$1:$F$1,0))</f>
        <v>975.49</v>
      </c>
      <c r="U198" s="3">
        <f>INDEX(treatments!$A$1:$F$201,MATCH(appointments!$A198,treatments!$B$1:$B$201,0),MATCH(appointments!U$1,treatments!$A$1:$F$1,0))</f>
        <v>45017</v>
      </c>
      <c r="V198" s="3">
        <f>INDEX(billing!$A$1:$G$201,MATCH(appointments!$B198,billing!$B$1:$B$201,0),MATCH(appointments!V$1,billing!$A$1:$G$1,0))</f>
        <v>45025</v>
      </c>
      <c r="W198" t="str">
        <f>INDEX(billing!$A$1:$G$201,MATCH(appointments!$B198,billing!$B$1:$B$201,0),MATCH(appointments!W$1,billing!$A$1:$G$1,0))</f>
        <v>Cash</v>
      </c>
      <c r="X198" t="str">
        <f>INDEX(billing!$A$1:$G$201,MATCH(appointments!$B198,billing!$B$1:$B$201,0),MATCH(appointments!X$1,billing!$A$1:$G$1,0))</f>
        <v>Failed</v>
      </c>
    </row>
    <row r="199" spans="1:24" x14ac:dyDescent="0.3">
      <c r="A199" t="s">
        <v>271</v>
      </c>
      <c r="B199" t="s">
        <v>43</v>
      </c>
      <c r="C199" t="s">
        <v>22</v>
      </c>
      <c r="D199" s="3">
        <v>45061</v>
      </c>
      <c r="E199" t="str">
        <f>TEXT(Table1[[#This Row],[appointment_date]],"ddd")</f>
        <v>Mon</v>
      </c>
      <c r="F199" s="2">
        <v>0.35416666666666669</v>
      </c>
      <c r="G199" t="s">
        <v>10</v>
      </c>
      <c r="H199" t="s">
        <v>15</v>
      </c>
      <c r="I199">
        <f t="shared" si="9"/>
        <v>1</v>
      </c>
      <c r="J199" t="str">
        <f>_xlfn.XLOOKUP(B199,patients!$A$1:$A$51,patients!$L$1:$L$51,,0)</f>
        <v>John Brown</v>
      </c>
      <c r="K199" t="str">
        <f>INDEX(patients!$A$1:$L$51,MATCH($B199,patients!$A$1:$A$51,0),MATCH(appointments!K$1,patients!$A$1:$L$1,0))</f>
        <v>M</v>
      </c>
      <c r="L199" s="3">
        <f>INDEX(patients!$A$1:$L$51,MATCH($B199,patients!$A$1:$A$51,0),MATCH(appointments!L$1,patients!$A$1:$L$1,0))</f>
        <v>20219</v>
      </c>
      <c r="M199" s="4">
        <f t="shared" ca="1" si="10"/>
        <v>70</v>
      </c>
      <c r="N199" t="str">
        <f>INDEX(patients!$A$1:$L$51,MATCH($B199,patients!$A$1:$A$51,0),MATCH(appointments!N$1,patients!$A$1:$L$1,0))</f>
        <v>MedCare Plus</v>
      </c>
      <c r="O199" t="str">
        <f>_xlfn.XLOOKUP(C199,doctors!$A$1:$A$11,doctors!$I$1:$I$11,,0)</f>
        <v>Alex Davis</v>
      </c>
      <c r="P199" t="str">
        <f>_xlfn.XLOOKUP(C199,doctors!$A$1:$A$11,doctors!$G$1:$G$11,,0)</f>
        <v>Central Hospital</v>
      </c>
      <c r="Q199" t="str">
        <f>_xlfn.XLOOKUP(A199,treatments!$B$1:$B$201,treatments!$A$1:$A$201,,0)</f>
        <v>T198</v>
      </c>
      <c r="R199" t="str">
        <f>INDEX(treatments!$A$1:$F$201,MATCH(appointments!$A199,treatments!$B$1:$B$201,0),MATCH(appointments!R$1,treatments!$A$1:$F$1,0))</f>
        <v>ECG</v>
      </c>
      <c r="S199" t="str">
        <f>INDEX(treatments!$A$1:$F$201,MATCH(appointments!$A199,treatments!$B$1:$B$201,0),MATCH(appointments!S$1,treatments!$A$1:$F$1,0))</f>
        <v>Basic screening</v>
      </c>
      <c r="T199" s="1">
        <f>INDEX(treatments!$A$1:$F$201,MATCH(appointments!$A199,treatments!$B$1:$B$201,0),MATCH(appointments!T$1,treatments!$A$1:$F$1,0))</f>
        <v>3383.72</v>
      </c>
      <c r="U199" s="3">
        <f>INDEX(treatments!$A$1:$F$201,MATCH(appointments!$A199,treatments!$B$1:$B$201,0),MATCH(appointments!U$1,treatments!$A$1:$F$1,0))</f>
        <v>45061</v>
      </c>
      <c r="V199" s="3">
        <f>INDEX(billing!$A$1:$G$201,MATCH(appointments!$B199,billing!$B$1:$B$201,0),MATCH(appointments!V$1,billing!$A$1:$G$1,0))</f>
        <v>45242</v>
      </c>
      <c r="W199" t="str">
        <f>INDEX(billing!$A$1:$G$201,MATCH(appointments!$B199,billing!$B$1:$B$201,0),MATCH(appointments!W$1,billing!$A$1:$G$1,0))</f>
        <v>Cash</v>
      </c>
      <c r="X199" t="str">
        <f>INDEX(billing!$A$1:$G$201,MATCH(appointments!$B199,billing!$B$1:$B$201,0),MATCH(appointments!X$1,billing!$A$1:$G$1,0))</f>
        <v>Failed</v>
      </c>
    </row>
    <row r="200" spans="1:24" x14ac:dyDescent="0.3">
      <c r="A200" t="s">
        <v>272</v>
      </c>
      <c r="B200" t="s">
        <v>151</v>
      </c>
      <c r="C200" t="s">
        <v>59</v>
      </c>
      <c r="D200" s="3">
        <v>45047</v>
      </c>
      <c r="E200" t="str">
        <f>TEXT(Table1[[#This Row],[appointment_date]],"ddd")</f>
        <v>Mon</v>
      </c>
      <c r="F200" s="2">
        <v>0.53125</v>
      </c>
      <c r="G200" t="s">
        <v>38</v>
      </c>
      <c r="H200" t="s">
        <v>41</v>
      </c>
      <c r="I200">
        <f t="shared" si="9"/>
        <v>0</v>
      </c>
      <c r="J200" t="str">
        <f>_xlfn.XLOOKUP(B200,patients!$A$1:$A$51,patients!$L$1:$L$51,,0)</f>
        <v>Jane Jones</v>
      </c>
      <c r="K200" t="str">
        <f>INDEX(patients!$A$1:$L$51,MATCH($B200,patients!$A$1:$A$51,0),MATCH(appointments!K$1,patients!$A$1:$L$1,0))</f>
        <v>M</v>
      </c>
      <c r="L200" s="3">
        <f>INDEX(patients!$A$1:$L$51,MATCH($B200,patients!$A$1:$A$51,0),MATCH(appointments!L$1,patients!$A$1:$L$1,0))</f>
        <v>33359</v>
      </c>
      <c r="M200" s="4">
        <f t="shared" ca="1" si="10"/>
        <v>34</v>
      </c>
      <c r="N200" t="str">
        <f>INDEX(patients!$A$1:$L$51,MATCH($B200,patients!$A$1:$A$51,0),MATCH(appointments!N$1,patients!$A$1:$L$1,0))</f>
        <v>WellnessCorp</v>
      </c>
      <c r="O200" t="str">
        <f>_xlfn.XLOOKUP(C200,doctors!$A$1:$A$11,doctors!$I$1:$I$11,,0)</f>
        <v>David Taylor</v>
      </c>
      <c r="P200" t="str">
        <f>_xlfn.XLOOKUP(C200,doctors!$A$1:$A$11,doctors!$G$1:$G$11,,0)</f>
        <v>Westside Clinic</v>
      </c>
      <c r="Q200" t="str">
        <f>_xlfn.XLOOKUP(A200,treatments!$B$1:$B$201,treatments!$A$1:$A$201,,0)</f>
        <v>T199</v>
      </c>
      <c r="R200" t="str">
        <f>INDEX(treatments!$A$1:$F$201,MATCH(appointments!$A200,treatments!$B$1:$B$201,0),MATCH(appointments!R$1,treatments!$A$1:$F$1,0))</f>
        <v>Chemotherapy</v>
      </c>
      <c r="S200" t="str">
        <f>INDEX(treatments!$A$1:$F$201,MATCH(appointments!$A200,treatments!$B$1:$B$201,0),MATCH(appointments!S$1,treatments!$A$1:$F$1,0))</f>
        <v>Basic screening</v>
      </c>
      <c r="T200" s="1">
        <f>INDEX(treatments!$A$1:$F$201,MATCH(appointments!$A200,treatments!$B$1:$B$201,0),MATCH(appointments!T$1,treatments!$A$1:$F$1,0))</f>
        <v>1472.17</v>
      </c>
      <c r="U200" s="3">
        <f>INDEX(treatments!$A$1:$F$201,MATCH(appointments!$A200,treatments!$B$1:$B$201,0),MATCH(appointments!U$1,treatments!$A$1:$F$1,0))</f>
        <v>45047</v>
      </c>
      <c r="V200" s="3">
        <f>INDEX(billing!$A$1:$G$201,MATCH(appointments!$B200,billing!$B$1:$B$201,0),MATCH(appointments!V$1,billing!$A$1:$G$1,0))</f>
        <v>45228</v>
      </c>
      <c r="W200" t="str">
        <f>INDEX(billing!$A$1:$G$201,MATCH(appointments!$B200,billing!$B$1:$B$201,0),MATCH(appointments!W$1,billing!$A$1:$G$1,0))</f>
        <v>Cash</v>
      </c>
      <c r="X200" t="str">
        <f>INDEX(billing!$A$1:$G$201,MATCH(appointments!$B200,billing!$B$1:$B$201,0),MATCH(appointments!X$1,billing!$A$1:$G$1,0))</f>
        <v>Pending</v>
      </c>
    </row>
    <row r="201" spans="1:24" x14ac:dyDescent="0.3">
      <c r="A201" t="s">
        <v>273</v>
      </c>
      <c r="B201" t="s">
        <v>163</v>
      </c>
      <c r="C201" t="s">
        <v>74</v>
      </c>
      <c r="D201" s="3">
        <v>45290</v>
      </c>
      <c r="E201" t="str">
        <f>TEXT(Table1[[#This Row],[appointment_date]],"ddd")</f>
        <v>Sat</v>
      </c>
      <c r="F201" s="2">
        <v>0.42708333333333331</v>
      </c>
      <c r="G201" t="s">
        <v>18</v>
      </c>
      <c r="H201" t="s">
        <v>19</v>
      </c>
      <c r="I201">
        <f t="shared" si="9"/>
        <v>0</v>
      </c>
      <c r="J201" t="str">
        <f>_xlfn.XLOOKUP(B201,patients!$A$1:$A$51,patients!$L$1:$L$51,,0)</f>
        <v>Alex Johnson</v>
      </c>
      <c r="K201" t="str">
        <f>INDEX(patients!$A$1:$L$51,MATCH($B201,patients!$A$1:$A$51,0),MATCH(appointments!K$1,patients!$A$1:$L$1,0))</f>
        <v>F</v>
      </c>
      <c r="L201" s="3">
        <f>INDEX(patients!$A$1:$L$51,MATCH($B201,patients!$A$1:$A$51,0),MATCH(appointments!L$1,patients!$A$1:$L$1,0))</f>
        <v>32667</v>
      </c>
      <c r="M201" s="4">
        <f t="shared" ca="1" si="10"/>
        <v>36</v>
      </c>
      <c r="N201" t="str">
        <f>INDEX(patients!$A$1:$L$51,MATCH($B201,patients!$A$1:$A$51,0),MATCH(appointments!N$1,patients!$A$1:$L$1,0))</f>
        <v>MedCare Plus</v>
      </c>
      <c r="O201" t="str">
        <f>_xlfn.XLOOKUP(C201,doctors!$A$1:$A$11,doctors!$I$1:$I$11,,0)</f>
        <v>Sarah Taylor</v>
      </c>
      <c r="P201" t="str">
        <f>_xlfn.XLOOKUP(C201,doctors!$A$1:$A$11,doctors!$G$1:$G$11,,0)</f>
        <v>Central Hospital</v>
      </c>
      <c r="Q201" t="str">
        <f>_xlfn.XLOOKUP(A201,treatments!$B$1:$B$201,treatments!$A$1:$A$201,,0)</f>
        <v>T200</v>
      </c>
      <c r="R201" t="str">
        <f>INDEX(treatments!$A$1:$F$201,MATCH(appointments!$A201,treatments!$B$1:$B$201,0),MATCH(appointments!R$1,treatments!$A$1:$F$1,0))</f>
        <v>X-Ray</v>
      </c>
      <c r="S201" t="str">
        <f>INDEX(treatments!$A$1:$F$201,MATCH(appointments!$A201,treatments!$B$1:$B$201,0),MATCH(appointments!S$1,treatments!$A$1:$F$1,0))</f>
        <v>Basic screening</v>
      </c>
      <c r="T201" s="1">
        <f>INDEX(treatments!$A$1:$F$201,MATCH(appointments!$A201,treatments!$B$1:$B$201,0),MATCH(appointments!T$1,treatments!$A$1:$F$1,0))</f>
        <v>3288.15</v>
      </c>
      <c r="U201" s="3">
        <f>INDEX(treatments!$A$1:$F$201,MATCH(appointments!$A201,treatments!$B$1:$B$201,0),MATCH(appointments!U$1,treatments!$A$1:$F$1,0))</f>
        <v>45290</v>
      </c>
      <c r="V201" s="3">
        <f>INDEX(billing!$A$1:$G$201,MATCH(appointments!$B201,billing!$B$1:$B$201,0),MATCH(appointments!V$1,billing!$A$1:$G$1,0))</f>
        <v>45055</v>
      </c>
      <c r="W201" t="str">
        <f>INDEX(billing!$A$1:$G$201,MATCH(appointments!$B201,billing!$B$1:$B$201,0),MATCH(appointments!W$1,billing!$A$1:$G$1,0))</f>
        <v>Cash</v>
      </c>
      <c r="X201" t="str">
        <f>INDEX(billing!$A$1:$G$201,MATCH(appointments!$B201,billing!$B$1:$B$201,0),MATCH(appointments!X$1,billing!$A$1:$G$1,0))</f>
        <v>Failed</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0A0F-11BD-43E6-A1C4-43A41D9CD9E9}">
  <dimension ref="A1:L51"/>
  <sheetViews>
    <sheetView workbookViewId="0">
      <selection activeCell="L13" sqref="L13"/>
    </sheetView>
  </sheetViews>
  <sheetFormatPr defaultRowHeight="14.4" x14ac:dyDescent="0.3"/>
  <cols>
    <col min="5" max="5" width="12.109375" bestFit="1" customWidth="1"/>
    <col min="6" max="6" width="15" bestFit="1" customWidth="1"/>
    <col min="7" max="7" width="11.88671875" bestFit="1" customWidth="1"/>
    <col min="8" max="8" width="15.5546875" style="3" bestFit="1" customWidth="1"/>
    <col min="9" max="9" width="17.77734375" bestFit="1" customWidth="1"/>
    <col min="10" max="10" width="17.33203125" bestFit="1" customWidth="1"/>
    <col min="11" max="11" width="26" bestFit="1" customWidth="1"/>
    <col min="12" max="12" width="15.5546875" bestFit="1" customWidth="1"/>
  </cols>
  <sheetData>
    <row r="1" spans="1:12" x14ac:dyDescent="0.3">
      <c r="A1" t="s">
        <v>1</v>
      </c>
      <c r="B1" t="s">
        <v>720</v>
      </c>
      <c r="C1" t="s">
        <v>719</v>
      </c>
      <c r="D1" t="s">
        <v>836</v>
      </c>
      <c r="E1" s="3" t="s">
        <v>835</v>
      </c>
      <c r="F1" t="s">
        <v>834</v>
      </c>
      <c r="G1" t="s">
        <v>833</v>
      </c>
      <c r="H1" s="3" t="s">
        <v>832</v>
      </c>
      <c r="I1" t="s">
        <v>831</v>
      </c>
      <c r="J1" t="s">
        <v>830</v>
      </c>
      <c r="K1" t="s">
        <v>714</v>
      </c>
      <c r="L1" t="s">
        <v>851</v>
      </c>
    </row>
    <row r="2" spans="1:12" x14ac:dyDescent="0.3">
      <c r="A2" t="s">
        <v>31</v>
      </c>
      <c r="B2" t="s">
        <v>709</v>
      </c>
      <c r="C2" t="s">
        <v>755</v>
      </c>
      <c r="D2" t="s">
        <v>742</v>
      </c>
      <c r="E2" s="3">
        <v>20244</v>
      </c>
      <c r="F2">
        <v>6939585183</v>
      </c>
      <c r="G2" t="s">
        <v>750</v>
      </c>
      <c r="H2" s="3">
        <v>44735</v>
      </c>
      <c r="I2" t="s">
        <v>723</v>
      </c>
      <c r="J2" t="s">
        <v>829</v>
      </c>
      <c r="K2" t="s">
        <v>828</v>
      </c>
      <c r="L2" t="str">
        <f>_xlfn.CONCAT(B2," ",C2)</f>
        <v>David Williams</v>
      </c>
    </row>
    <row r="3" spans="1:12" x14ac:dyDescent="0.3">
      <c r="A3" t="s">
        <v>112</v>
      </c>
      <c r="B3" t="s">
        <v>736</v>
      </c>
      <c r="C3" t="s">
        <v>694</v>
      </c>
      <c r="D3" t="s">
        <v>742</v>
      </c>
      <c r="E3" s="3">
        <v>30967</v>
      </c>
      <c r="F3">
        <v>8228188767</v>
      </c>
      <c r="G3" t="s">
        <v>724</v>
      </c>
      <c r="H3" s="3">
        <v>44576</v>
      </c>
      <c r="I3" t="s">
        <v>733</v>
      </c>
      <c r="J3" t="s">
        <v>827</v>
      </c>
      <c r="K3" t="s">
        <v>826</v>
      </c>
      <c r="L3" t="str">
        <f t="shared" ref="L3:L51" si="0">_xlfn.CONCAT(B3," ",C3)</f>
        <v>Emily Smith</v>
      </c>
    </row>
    <row r="4" spans="1:12" x14ac:dyDescent="0.3">
      <c r="A4" t="s">
        <v>47</v>
      </c>
      <c r="B4" t="s">
        <v>726</v>
      </c>
      <c r="C4" t="s">
        <v>708</v>
      </c>
      <c r="D4" t="s">
        <v>725</v>
      </c>
      <c r="E4" s="3">
        <v>28358</v>
      </c>
      <c r="F4">
        <v>8397029847</v>
      </c>
      <c r="G4" t="s">
        <v>724</v>
      </c>
      <c r="H4" s="3">
        <v>44599</v>
      </c>
      <c r="I4" t="s">
        <v>733</v>
      </c>
      <c r="J4" t="s">
        <v>825</v>
      </c>
      <c r="K4" t="s">
        <v>824</v>
      </c>
      <c r="L4" t="str">
        <f t="shared" si="0"/>
        <v>Laura Jones</v>
      </c>
    </row>
    <row r="5" spans="1:12" x14ac:dyDescent="0.3">
      <c r="A5" t="s">
        <v>106</v>
      </c>
      <c r="B5" t="s">
        <v>743</v>
      </c>
      <c r="C5" t="s">
        <v>790</v>
      </c>
      <c r="D5" t="s">
        <v>742</v>
      </c>
      <c r="E5" s="3">
        <v>29637</v>
      </c>
      <c r="F5">
        <v>9019443432</v>
      </c>
      <c r="G5" t="s">
        <v>734</v>
      </c>
      <c r="H5" s="3">
        <v>44257</v>
      </c>
      <c r="I5" t="s">
        <v>763</v>
      </c>
      <c r="J5" t="s">
        <v>823</v>
      </c>
      <c r="K5" t="s">
        <v>822</v>
      </c>
      <c r="L5" t="str">
        <f t="shared" si="0"/>
        <v>Michael Johnson</v>
      </c>
    </row>
    <row r="6" spans="1:12" x14ac:dyDescent="0.3">
      <c r="A6" t="s">
        <v>40</v>
      </c>
      <c r="B6" t="s">
        <v>709</v>
      </c>
      <c r="C6" t="s">
        <v>689</v>
      </c>
      <c r="D6" t="s">
        <v>725</v>
      </c>
      <c r="E6" s="3">
        <v>22090</v>
      </c>
      <c r="F6">
        <v>7734463155</v>
      </c>
      <c r="G6" t="s">
        <v>734</v>
      </c>
      <c r="H6" s="3">
        <v>44468</v>
      </c>
      <c r="I6" t="s">
        <v>729</v>
      </c>
      <c r="J6" t="s">
        <v>821</v>
      </c>
      <c r="K6" t="s">
        <v>766</v>
      </c>
      <c r="L6" t="str">
        <f t="shared" si="0"/>
        <v>David Wilson</v>
      </c>
    </row>
    <row r="7" spans="1:12" x14ac:dyDescent="0.3">
      <c r="A7" t="s">
        <v>820</v>
      </c>
      <c r="B7" t="s">
        <v>690</v>
      </c>
      <c r="C7" t="s">
        <v>708</v>
      </c>
      <c r="D7" t="s">
        <v>725</v>
      </c>
      <c r="E7" s="3">
        <v>23178</v>
      </c>
      <c r="F7">
        <v>7561777264</v>
      </c>
      <c r="G7" t="s">
        <v>724</v>
      </c>
      <c r="H7" s="3">
        <v>44836</v>
      </c>
      <c r="I7" t="s">
        <v>763</v>
      </c>
      <c r="J7" t="s">
        <v>819</v>
      </c>
      <c r="K7" t="s">
        <v>818</v>
      </c>
      <c r="L7" t="str">
        <f t="shared" si="0"/>
        <v>Linda Jones</v>
      </c>
    </row>
    <row r="8" spans="1:12" x14ac:dyDescent="0.3">
      <c r="A8" t="s">
        <v>163</v>
      </c>
      <c r="B8" t="s">
        <v>704</v>
      </c>
      <c r="C8" t="s">
        <v>790</v>
      </c>
      <c r="D8" t="s">
        <v>742</v>
      </c>
      <c r="E8" s="3">
        <v>32667</v>
      </c>
      <c r="F8">
        <v>6278710077</v>
      </c>
      <c r="G8" t="s">
        <v>750</v>
      </c>
      <c r="H8" s="3">
        <v>44555</v>
      </c>
      <c r="I8" t="s">
        <v>729</v>
      </c>
      <c r="J8" t="s">
        <v>817</v>
      </c>
      <c r="K8" t="s">
        <v>816</v>
      </c>
      <c r="L8" t="str">
        <f t="shared" si="0"/>
        <v>Alex Johnson</v>
      </c>
    </row>
    <row r="9" spans="1:12" x14ac:dyDescent="0.3">
      <c r="A9" t="s">
        <v>154</v>
      </c>
      <c r="B9" t="s">
        <v>709</v>
      </c>
      <c r="C9" t="s">
        <v>701</v>
      </c>
      <c r="D9" t="s">
        <v>742</v>
      </c>
      <c r="E9" s="3">
        <v>27946</v>
      </c>
      <c r="F9">
        <v>7090558393</v>
      </c>
      <c r="G9" t="s">
        <v>741</v>
      </c>
      <c r="H9" s="3">
        <v>44341</v>
      </c>
      <c r="I9" t="s">
        <v>723</v>
      </c>
      <c r="J9" t="s">
        <v>815</v>
      </c>
      <c r="K9" t="s">
        <v>814</v>
      </c>
      <c r="L9" t="str">
        <f t="shared" si="0"/>
        <v>David Davis</v>
      </c>
    </row>
    <row r="10" spans="1:12" x14ac:dyDescent="0.3">
      <c r="A10" t="s">
        <v>177</v>
      </c>
      <c r="B10" t="s">
        <v>726</v>
      </c>
      <c r="C10" t="s">
        <v>701</v>
      </c>
      <c r="D10" t="s">
        <v>725</v>
      </c>
      <c r="E10" s="3">
        <v>26278</v>
      </c>
      <c r="F10">
        <v>7060324619</v>
      </c>
      <c r="G10" t="s">
        <v>724</v>
      </c>
      <c r="H10" s="3">
        <v>44822</v>
      </c>
      <c r="I10" t="s">
        <v>733</v>
      </c>
      <c r="J10" t="s">
        <v>813</v>
      </c>
      <c r="K10" t="s">
        <v>808</v>
      </c>
      <c r="L10" t="str">
        <f t="shared" si="0"/>
        <v>Laura Davis</v>
      </c>
    </row>
    <row r="11" spans="1:12" x14ac:dyDescent="0.3">
      <c r="A11" t="s">
        <v>92</v>
      </c>
      <c r="B11" t="s">
        <v>743</v>
      </c>
      <c r="C11" t="s">
        <v>706</v>
      </c>
      <c r="D11" t="s">
        <v>725</v>
      </c>
      <c r="E11" s="3">
        <v>37177</v>
      </c>
      <c r="F11">
        <v>7081396733</v>
      </c>
      <c r="G11" t="s">
        <v>734</v>
      </c>
      <c r="H11" s="3">
        <v>44797</v>
      </c>
      <c r="I11" t="s">
        <v>723</v>
      </c>
      <c r="J11" t="s">
        <v>812</v>
      </c>
      <c r="K11" t="s">
        <v>739</v>
      </c>
      <c r="L11" t="str">
        <f t="shared" si="0"/>
        <v>Michael Taylor</v>
      </c>
    </row>
    <row r="12" spans="1:12" x14ac:dyDescent="0.3">
      <c r="A12" t="s">
        <v>168</v>
      </c>
      <c r="B12" t="s">
        <v>736</v>
      </c>
      <c r="C12" t="s">
        <v>708</v>
      </c>
      <c r="D12" t="s">
        <v>742</v>
      </c>
      <c r="E12" s="3">
        <v>24445</v>
      </c>
      <c r="F12">
        <v>8990604070</v>
      </c>
      <c r="G12" t="s">
        <v>750</v>
      </c>
      <c r="H12" s="3">
        <v>44831</v>
      </c>
      <c r="I12" t="s">
        <v>729</v>
      </c>
      <c r="J12" t="s">
        <v>811</v>
      </c>
      <c r="K12" t="s">
        <v>810</v>
      </c>
      <c r="L12" t="str">
        <f t="shared" si="0"/>
        <v>Emily Jones</v>
      </c>
    </row>
    <row r="13" spans="1:12" x14ac:dyDescent="0.3">
      <c r="A13" t="s">
        <v>50</v>
      </c>
      <c r="B13" t="s">
        <v>726</v>
      </c>
      <c r="C13" t="s">
        <v>701</v>
      </c>
      <c r="D13" t="s">
        <v>742</v>
      </c>
      <c r="E13" s="3">
        <v>33580</v>
      </c>
      <c r="F13">
        <v>8135666049</v>
      </c>
      <c r="G13" t="s">
        <v>724</v>
      </c>
      <c r="H13" s="3">
        <v>45043</v>
      </c>
      <c r="I13" t="s">
        <v>729</v>
      </c>
      <c r="J13" t="s">
        <v>809</v>
      </c>
      <c r="K13" t="s">
        <v>808</v>
      </c>
      <c r="L13" t="str">
        <f t="shared" si="0"/>
        <v>Laura Davis</v>
      </c>
    </row>
    <row r="14" spans="1:12" x14ac:dyDescent="0.3">
      <c r="A14" t="s">
        <v>142</v>
      </c>
      <c r="B14" t="s">
        <v>726</v>
      </c>
      <c r="C14" t="s">
        <v>790</v>
      </c>
      <c r="D14" t="s">
        <v>742</v>
      </c>
      <c r="E14" s="3">
        <v>32960</v>
      </c>
      <c r="F14">
        <v>9059178882</v>
      </c>
      <c r="G14" t="s">
        <v>724</v>
      </c>
      <c r="H14" s="3">
        <v>44553</v>
      </c>
      <c r="I14" t="s">
        <v>723</v>
      </c>
      <c r="J14" t="s">
        <v>807</v>
      </c>
      <c r="K14" t="s">
        <v>806</v>
      </c>
      <c r="L14" t="str">
        <f t="shared" si="0"/>
        <v>Laura Johnson</v>
      </c>
    </row>
    <row r="15" spans="1:12" x14ac:dyDescent="0.3">
      <c r="A15" t="s">
        <v>61</v>
      </c>
      <c r="B15" t="s">
        <v>704</v>
      </c>
      <c r="C15" t="s">
        <v>706</v>
      </c>
      <c r="D15" t="s">
        <v>725</v>
      </c>
      <c r="E15" s="3">
        <v>24895</v>
      </c>
      <c r="F15">
        <v>7292262512</v>
      </c>
      <c r="G15" t="s">
        <v>750</v>
      </c>
      <c r="H15" s="3">
        <v>45272</v>
      </c>
      <c r="I15" t="s">
        <v>729</v>
      </c>
      <c r="J15" t="s">
        <v>805</v>
      </c>
      <c r="K15" t="s">
        <v>804</v>
      </c>
      <c r="L15" t="str">
        <f t="shared" si="0"/>
        <v>Alex Taylor</v>
      </c>
    </row>
    <row r="16" spans="1:12" x14ac:dyDescent="0.3">
      <c r="A16" t="s">
        <v>803</v>
      </c>
      <c r="B16" t="s">
        <v>695</v>
      </c>
      <c r="C16" t="s">
        <v>790</v>
      </c>
      <c r="D16" t="s">
        <v>725</v>
      </c>
      <c r="E16" s="3">
        <v>23508</v>
      </c>
      <c r="F16">
        <v>6636028516</v>
      </c>
      <c r="G16" t="s">
        <v>724</v>
      </c>
      <c r="H16" s="3">
        <v>44464</v>
      </c>
      <c r="I16" t="s">
        <v>723</v>
      </c>
      <c r="J16" t="s">
        <v>802</v>
      </c>
      <c r="K16" t="s">
        <v>801</v>
      </c>
      <c r="L16" t="str">
        <f t="shared" si="0"/>
        <v>Sarah Johnson</v>
      </c>
    </row>
    <row r="17" spans="1:12" x14ac:dyDescent="0.3">
      <c r="A17" t="s">
        <v>34</v>
      </c>
      <c r="B17" t="s">
        <v>743</v>
      </c>
      <c r="C17" t="s">
        <v>706</v>
      </c>
      <c r="D17" t="s">
        <v>725</v>
      </c>
      <c r="E17" s="3">
        <v>36729</v>
      </c>
      <c r="F17">
        <v>7223380592</v>
      </c>
      <c r="G17" t="s">
        <v>750</v>
      </c>
      <c r="H17" s="3">
        <v>44400</v>
      </c>
      <c r="I17" t="s">
        <v>733</v>
      </c>
      <c r="J17" t="s">
        <v>800</v>
      </c>
      <c r="K17" t="s">
        <v>739</v>
      </c>
      <c r="L17" t="str">
        <f t="shared" si="0"/>
        <v>Michael Taylor</v>
      </c>
    </row>
    <row r="18" spans="1:12" x14ac:dyDescent="0.3">
      <c r="A18" t="s">
        <v>151</v>
      </c>
      <c r="B18" t="s">
        <v>711</v>
      </c>
      <c r="C18" t="s">
        <v>708</v>
      </c>
      <c r="D18" t="s">
        <v>725</v>
      </c>
      <c r="E18" s="3">
        <v>33359</v>
      </c>
      <c r="F18">
        <v>6158428240</v>
      </c>
      <c r="G18" t="s">
        <v>741</v>
      </c>
      <c r="H18" s="3">
        <v>44830</v>
      </c>
      <c r="I18" t="s">
        <v>723</v>
      </c>
      <c r="J18" t="s">
        <v>799</v>
      </c>
      <c r="K18" t="s">
        <v>798</v>
      </c>
      <c r="L18" t="str">
        <f t="shared" si="0"/>
        <v>Jane Jones</v>
      </c>
    </row>
    <row r="19" spans="1:12" x14ac:dyDescent="0.3">
      <c r="A19" t="s">
        <v>185</v>
      </c>
      <c r="B19" t="s">
        <v>726</v>
      </c>
      <c r="C19" t="s">
        <v>689</v>
      </c>
      <c r="D19" t="s">
        <v>725</v>
      </c>
      <c r="E19" s="3">
        <v>29122</v>
      </c>
      <c r="F19">
        <v>7145815738</v>
      </c>
      <c r="G19" t="s">
        <v>750</v>
      </c>
      <c r="H19" s="3">
        <v>44827</v>
      </c>
      <c r="I19" t="s">
        <v>733</v>
      </c>
      <c r="J19" t="s">
        <v>797</v>
      </c>
      <c r="K19" t="s">
        <v>721</v>
      </c>
      <c r="L19" t="str">
        <f t="shared" si="0"/>
        <v>Laura Wilson</v>
      </c>
    </row>
    <row r="20" spans="1:12" x14ac:dyDescent="0.3">
      <c r="A20" t="s">
        <v>100</v>
      </c>
      <c r="B20" t="s">
        <v>695</v>
      </c>
      <c r="C20" t="s">
        <v>735</v>
      </c>
      <c r="D20" t="s">
        <v>725</v>
      </c>
      <c r="E20" s="3">
        <v>27538</v>
      </c>
      <c r="F20">
        <v>8618058864</v>
      </c>
      <c r="G20" t="s">
        <v>750</v>
      </c>
      <c r="H20" s="3">
        <v>45101</v>
      </c>
      <c r="I20" t="s">
        <v>723</v>
      </c>
      <c r="J20" t="s">
        <v>796</v>
      </c>
      <c r="K20" t="s">
        <v>795</v>
      </c>
      <c r="L20" t="str">
        <f t="shared" si="0"/>
        <v>Sarah Miller</v>
      </c>
    </row>
    <row r="21" spans="1:12" x14ac:dyDescent="0.3">
      <c r="A21" t="s">
        <v>119</v>
      </c>
      <c r="B21" t="s">
        <v>711</v>
      </c>
      <c r="C21" t="s">
        <v>730</v>
      </c>
      <c r="D21" t="s">
        <v>742</v>
      </c>
      <c r="E21" s="3">
        <v>37778</v>
      </c>
      <c r="F21">
        <v>8158989953</v>
      </c>
      <c r="G21" t="s">
        <v>750</v>
      </c>
      <c r="H21" s="3">
        <v>44654</v>
      </c>
      <c r="I21" t="s">
        <v>729</v>
      </c>
      <c r="J21" t="s">
        <v>794</v>
      </c>
      <c r="K21" t="s">
        <v>737</v>
      </c>
      <c r="L21" t="str">
        <f t="shared" si="0"/>
        <v>Jane Moore</v>
      </c>
    </row>
    <row r="22" spans="1:12" x14ac:dyDescent="0.3">
      <c r="A22" t="s">
        <v>81</v>
      </c>
      <c r="B22" t="s">
        <v>743</v>
      </c>
      <c r="C22" t="s">
        <v>689</v>
      </c>
      <c r="D22" t="s">
        <v>725</v>
      </c>
      <c r="E22" s="3">
        <v>37316</v>
      </c>
      <c r="F22">
        <v>7765390555</v>
      </c>
      <c r="G22" t="s">
        <v>724</v>
      </c>
      <c r="H22" s="3">
        <v>44580</v>
      </c>
      <c r="I22" t="s">
        <v>723</v>
      </c>
      <c r="J22" t="s">
        <v>793</v>
      </c>
      <c r="K22" t="s">
        <v>764</v>
      </c>
      <c r="L22" t="str">
        <f t="shared" si="0"/>
        <v>Michael Wilson</v>
      </c>
    </row>
    <row r="23" spans="1:12" x14ac:dyDescent="0.3">
      <c r="A23" t="s">
        <v>43</v>
      </c>
      <c r="B23" t="s">
        <v>783</v>
      </c>
      <c r="C23" t="s">
        <v>699</v>
      </c>
      <c r="D23" t="s">
        <v>725</v>
      </c>
      <c r="E23" s="3">
        <v>20219</v>
      </c>
      <c r="F23">
        <v>6221099573</v>
      </c>
      <c r="G23" t="s">
        <v>724</v>
      </c>
      <c r="H23" s="3">
        <v>44327</v>
      </c>
      <c r="I23" t="s">
        <v>729</v>
      </c>
      <c r="J23" t="s">
        <v>792</v>
      </c>
      <c r="K23" t="s">
        <v>791</v>
      </c>
      <c r="L23" t="str">
        <f t="shared" si="0"/>
        <v>John Brown</v>
      </c>
    </row>
    <row r="24" spans="1:12" x14ac:dyDescent="0.3">
      <c r="A24" t="s">
        <v>90</v>
      </c>
      <c r="B24" t="s">
        <v>690</v>
      </c>
      <c r="C24" t="s">
        <v>790</v>
      </c>
      <c r="D24" t="s">
        <v>725</v>
      </c>
      <c r="E24" s="3">
        <v>34387</v>
      </c>
      <c r="F24">
        <v>6141951830</v>
      </c>
      <c r="G24" t="s">
        <v>750</v>
      </c>
      <c r="H24" s="3">
        <v>44557</v>
      </c>
      <c r="I24" t="s">
        <v>723</v>
      </c>
      <c r="J24" t="s">
        <v>789</v>
      </c>
      <c r="K24" t="s">
        <v>788</v>
      </c>
      <c r="L24" t="str">
        <f t="shared" si="0"/>
        <v>Linda Johnson</v>
      </c>
    </row>
    <row r="25" spans="1:12" x14ac:dyDescent="0.3">
      <c r="A25" t="s">
        <v>109</v>
      </c>
      <c r="B25" t="s">
        <v>695</v>
      </c>
      <c r="C25" t="s">
        <v>699</v>
      </c>
      <c r="D25" t="s">
        <v>742</v>
      </c>
      <c r="E25" s="3">
        <v>33546</v>
      </c>
      <c r="F25">
        <v>7196777444</v>
      </c>
      <c r="G25" t="s">
        <v>724</v>
      </c>
      <c r="H25" s="3">
        <v>44441</v>
      </c>
      <c r="I25" t="s">
        <v>723</v>
      </c>
      <c r="J25" t="s">
        <v>787</v>
      </c>
      <c r="K25" t="s">
        <v>786</v>
      </c>
      <c r="L25" t="str">
        <f t="shared" si="0"/>
        <v>Sarah Brown</v>
      </c>
    </row>
    <row r="26" spans="1:12" x14ac:dyDescent="0.3">
      <c r="A26" t="s">
        <v>21</v>
      </c>
      <c r="B26" t="s">
        <v>702</v>
      </c>
      <c r="C26" t="s">
        <v>689</v>
      </c>
      <c r="D26" t="s">
        <v>725</v>
      </c>
      <c r="E26" s="3">
        <v>24333</v>
      </c>
      <c r="F26">
        <v>7482069727</v>
      </c>
      <c r="G26" t="s">
        <v>734</v>
      </c>
      <c r="H26" s="3">
        <v>44448</v>
      </c>
      <c r="I26" t="s">
        <v>763</v>
      </c>
      <c r="J26" t="s">
        <v>785</v>
      </c>
      <c r="K26" t="s">
        <v>784</v>
      </c>
      <c r="L26" t="str">
        <f t="shared" si="0"/>
        <v>Robert Wilson</v>
      </c>
    </row>
    <row r="27" spans="1:12" x14ac:dyDescent="0.3">
      <c r="A27" t="s">
        <v>52</v>
      </c>
      <c r="B27" t="s">
        <v>783</v>
      </c>
      <c r="C27" t="s">
        <v>706</v>
      </c>
      <c r="D27" t="s">
        <v>725</v>
      </c>
      <c r="E27" s="3">
        <v>37953</v>
      </c>
      <c r="F27">
        <v>9900972256</v>
      </c>
      <c r="G27" t="s">
        <v>734</v>
      </c>
      <c r="H27" s="3">
        <v>44329</v>
      </c>
      <c r="I27" t="s">
        <v>729</v>
      </c>
      <c r="J27" t="s">
        <v>782</v>
      </c>
      <c r="K27" t="s">
        <v>781</v>
      </c>
      <c r="L27" t="str">
        <f t="shared" si="0"/>
        <v>John Taylor</v>
      </c>
    </row>
    <row r="28" spans="1:12" x14ac:dyDescent="0.3">
      <c r="A28" t="s">
        <v>117</v>
      </c>
      <c r="B28" t="s">
        <v>690</v>
      </c>
      <c r="C28" t="s">
        <v>730</v>
      </c>
      <c r="D28" t="s">
        <v>742</v>
      </c>
      <c r="E28" s="3">
        <v>35975</v>
      </c>
      <c r="F28">
        <v>8724518272</v>
      </c>
      <c r="G28" t="s">
        <v>724</v>
      </c>
      <c r="H28" s="3">
        <v>44423</v>
      </c>
      <c r="I28" t="s">
        <v>763</v>
      </c>
      <c r="J28" t="s">
        <v>780</v>
      </c>
      <c r="K28" t="s">
        <v>779</v>
      </c>
      <c r="L28" t="str">
        <f t="shared" si="0"/>
        <v>Linda Moore</v>
      </c>
    </row>
    <row r="29" spans="1:12" x14ac:dyDescent="0.3">
      <c r="A29" t="s">
        <v>63</v>
      </c>
      <c r="B29" t="s">
        <v>704</v>
      </c>
      <c r="C29" t="s">
        <v>730</v>
      </c>
      <c r="D29" t="s">
        <v>725</v>
      </c>
      <c r="E29" s="3">
        <v>34072</v>
      </c>
      <c r="F29">
        <v>7028910482</v>
      </c>
      <c r="G29" t="s">
        <v>724</v>
      </c>
      <c r="H29" s="3">
        <v>45066</v>
      </c>
      <c r="I29" t="s">
        <v>729</v>
      </c>
      <c r="J29" t="s">
        <v>778</v>
      </c>
      <c r="K29" t="s">
        <v>771</v>
      </c>
      <c r="L29" t="str">
        <f t="shared" si="0"/>
        <v>Alex Moore</v>
      </c>
    </row>
    <row r="30" spans="1:12" x14ac:dyDescent="0.3">
      <c r="A30" t="s">
        <v>45</v>
      </c>
      <c r="B30" t="s">
        <v>709</v>
      </c>
      <c r="C30" t="s">
        <v>694</v>
      </c>
      <c r="D30" t="s">
        <v>725</v>
      </c>
      <c r="E30" s="3">
        <v>38487</v>
      </c>
      <c r="F30">
        <v>8923607677</v>
      </c>
      <c r="G30" t="s">
        <v>750</v>
      </c>
      <c r="H30" s="3">
        <v>45035</v>
      </c>
      <c r="I30" t="s">
        <v>763</v>
      </c>
      <c r="J30" t="s">
        <v>777</v>
      </c>
      <c r="K30" t="s">
        <v>760</v>
      </c>
      <c r="L30" t="str">
        <f t="shared" si="0"/>
        <v>David Smith</v>
      </c>
    </row>
    <row r="31" spans="1:12" x14ac:dyDescent="0.3">
      <c r="A31" t="s">
        <v>70</v>
      </c>
      <c r="B31" t="s">
        <v>736</v>
      </c>
      <c r="C31" t="s">
        <v>730</v>
      </c>
      <c r="D31" t="s">
        <v>725</v>
      </c>
      <c r="E31" s="3">
        <v>23734</v>
      </c>
      <c r="F31">
        <v>6622318721</v>
      </c>
      <c r="G31" t="s">
        <v>741</v>
      </c>
      <c r="H31" s="3">
        <v>44415</v>
      </c>
      <c r="I31" t="s">
        <v>733</v>
      </c>
      <c r="J31" t="s">
        <v>776</v>
      </c>
      <c r="K31" t="s">
        <v>775</v>
      </c>
      <c r="L31" t="str">
        <f t="shared" si="0"/>
        <v>Emily Moore</v>
      </c>
    </row>
    <row r="32" spans="1:12" x14ac:dyDescent="0.3">
      <c r="A32" t="s">
        <v>97</v>
      </c>
      <c r="B32" t="s">
        <v>702</v>
      </c>
      <c r="C32" t="s">
        <v>735</v>
      </c>
      <c r="D32" t="s">
        <v>725</v>
      </c>
      <c r="E32" s="3">
        <v>31791</v>
      </c>
      <c r="F32">
        <v>8280346676</v>
      </c>
      <c r="G32" t="s">
        <v>724</v>
      </c>
      <c r="H32" s="3">
        <v>44740</v>
      </c>
      <c r="I32" t="s">
        <v>723</v>
      </c>
      <c r="J32" t="s">
        <v>774</v>
      </c>
      <c r="K32" t="s">
        <v>773</v>
      </c>
      <c r="L32" t="str">
        <f t="shared" si="0"/>
        <v>Robert Miller</v>
      </c>
    </row>
    <row r="33" spans="1:12" x14ac:dyDescent="0.3">
      <c r="A33" t="s">
        <v>13</v>
      </c>
      <c r="B33" t="s">
        <v>704</v>
      </c>
      <c r="C33" t="s">
        <v>730</v>
      </c>
      <c r="D33" t="s">
        <v>725</v>
      </c>
      <c r="E33" s="3">
        <v>29594</v>
      </c>
      <c r="F33">
        <v>8102183595</v>
      </c>
      <c r="G33" t="s">
        <v>734</v>
      </c>
      <c r="H33" s="3">
        <v>44471</v>
      </c>
      <c r="I33" t="s">
        <v>729</v>
      </c>
      <c r="J33" t="s">
        <v>772</v>
      </c>
      <c r="K33" t="s">
        <v>771</v>
      </c>
      <c r="L33" t="str">
        <f t="shared" si="0"/>
        <v>Alex Moore</v>
      </c>
    </row>
    <row r="34" spans="1:12" x14ac:dyDescent="0.3">
      <c r="A34" t="s">
        <v>86</v>
      </c>
      <c r="B34" t="s">
        <v>743</v>
      </c>
      <c r="C34" t="s">
        <v>689</v>
      </c>
      <c r="D34" t="s">
        <v>742</v>
      </c>
      <c r="E34" s="3">
        <v>25605</v>
      </c>
      <c r="F34">
        <v>7923214041</v>
      </c>
      <c r="G34" t="s">
        <v>750</v>
      </c>
      <c r="H34" s="3">
        <v>45175</v>
      </c>
      <c r="I34" t="s">
        <v>729</v>
      </c>
      <c r="J34" t="s">
        <v>770</v>
      </c>
      <c r="K34" t="s">
        <v>764</v>
      </c>
      <c r="L34" t="str">
        <f t="shared" si="0"/>
        <v>Michael Wilson</v>
      </c>
    </row>
    <row r="35" spans="1:12" x14ac:dyDescent="0.3">
      <c r="A35" t="s">
        <v>8</v>
      </c>
      <c r="B35" t="s">
        <v>704</v>
      </c>
      <c r="C35" t="s">
        <v>694</v>
      </c>
      <c r="D35" t="s">
        <v>742</v>
      </c>
      <c r="E35" s="3">
        <v>18289</v>
      </c>
      <c r="F35">
        <v>8374657733</v>
      </c>
      <c r="G35" t="s">
        <v>724</v>
      </c>
      <c r="H35" s="3">
        <v>45095</v>
      </c>
      <c r="I35" t="s">
        <v>723</v>
      </c>
      <c r="J35" t="s">
        <v>769</v>
      </c>
      <c r="K35" t="s">
        <v>768</v>
      </c>
      <c r="L35" t="str">
        <f t="shared" si="0"/>
        <v>Alex Smith</v>
      </c>
    </row>
    <row r="36" spans="1:12" x14ac:dyDescent="0.3">
      <c r="A36" t="s">
        <v>125</v>
      </c>
      <c r="B36" t="s">
        <v>709</v>
      </c>
      <c r="C36" t="s">
        <v>689</v>
      </c>
      <c r="D36" t="s">
        <v>742</v>
      </c>
      <c r="E36" s="3">
        <v>34072</v>
      </c>
      <c r="F36">
        <v>7039619487</v>
      </c>
      <c r="G36" t="s">
        <v>734</v>
      </c>
      <c r="H36" s="3">
        <v>45116</v>
      </c>
      <c r="I36" t="s">
        <v>729</v>
      </c>
      <c r="J36" t="s">
        <v>767</v>
      </c>
      <c r="K36" t="s">
        <v>766</v>
      </c>
      <c r="L36" t="str">
        <f t="shared" si="0"/>
        <v>David Wilson</v>
      </c>
    </row>
    <row r="37" spans="1:12" x14ac:dyDescent="0.3">
      <c r="A37" t="s">
        <v>84</v>
      </c>
      <c r="B37" t="s">
        <v>743</v>
      </c>
      <c r="C37" t="s">
        <v>689</v>
      </c>
      <c r="D37" t="s">
        <v>725</v>
      </c>
      <c r="E37" s="3">
        <v>35790</v>
      </c>
      <c r="F37">
        <v>8545613046</v>
      </c>
      <c r="G37" t="s">
        <v>734</v>
      </c>
      <c r="H37" s="3">
        <v>44838</v>
      </c>
      <c r="I37" t="s">
        <v>729</v>
      </c>
      <c r="J37" t="s">
        <v>765</v>
      </c>
      <c r="K37" t="s">
        <v>764</v>
      </c>
      <c r="L37" t="str">
        <f t="shared" si="0"/>
        <v>Michael Wilson</v>
      </c>
    </row>
    <row r="38" spans="1:12" x14ac:dyDescent="0.3">
      <c r="A38" t="s">
        <v>56</v>
      </c>
      <c r="B38" t="s">
        <v>702</v>
      </c>
      <c r="C38" t="s">
        <v>755</v>
      </c>
      <c r="D38" t="s">
        <v>725</v>
      </c>
      <c r="E38" s="3">
        <v>36196</v>
      </c>
      <c r="F38">
        <v>8886800195</v>
      </c>
      <c r="G38" t="s">
        <v>741</v>
      </c>
      <c r="H38" s="3">
        <v>44469</v>
      </c>
      <c r="I38" t="s">
        <v>763</v>
      </c>
      <c r="J38" t="s">
        <v>762</v>
      </c>
      <c r="K38" t="s">
        <v>753</v>
      </c>
      <c r="L38" t="str">
        <f t="shared" si="0"/>
        <v>Robert Williams</v>
      </c>
    </row>
    <row r="39" spans="1:12" x14ac:dyDescent="0.3">
      <c r="A39" t="s">
        <v>252</v>
      </c>
      <c r="B39" t="s">
        <v>709</v>
      </c>
      <c r="C39" t="s">
        <v>694</v>
      </c>
      <c r="D39" t="s">
        <v>725</v>
      </c>
      <c r="E39" s="3">
        <v>33414</v>
      </c>
      <c r="F39">
        <v>6347262390</v>
      </c>
      <c r="G39" t="s">
        <v>750</v>
      </c>
      <c r="H39" s="3">
        <v>44305</v>
      </c>
      <c r="I39" t="s">
        <v>729</v>
      </c>
      <c r="J39" t="s">
        <v>761</v>
      </c>
      <c r="K39" t="s">
        <v>760</v>
      </c>
      <c r="L39" t="str">
        <f t="shared" si="0"/>
        <v>David Smith</v>
      </c>
    </row>
    <row r="40" spans="1:12" x14ac:dyDescent="0.3">
      <c r="A40" t="s">
        <v>37</v>
      </c>
      <c r="B40" t="s">
        <v>711</v>
      </c>
      <c r="C40" t="s">
        <v>689</v>
      </c>
      <c r="D40" t="s">
        <v>742</v>
      </c>
      <c r="E40" s="3">
        <v>18609</v>
      </c>
      <c r="F40">
        <v>9271131338</v>
      </c>
      <c r="G40" t="s">
        <v>750</v>
      </c>
      <c r="H40" s="3">
        <v>44264</v>
      </c>
      <c r="I40" t="s">
        <v>733</v>
      </c>
      <c r="J40" t="s">
        <v>759</v>
      </c>
      <c r="K40" t="s">
        <v>758</v>
      </c>
      <c r="L40" t="str">
        <f t="shared" si="0"/>
        <v>Jane Wilson</v>
      </c>
    </row>
    <row r="41" spans="1:12" x14ac:dyDescent="0.3">
      <c r="A41" t="s">
        <v>24</v>
      </c>
      <c r="B41" t="s">
        <v>736</v>
      </c>
      <c r="C41" t="s">
        <v>755</v>
      </c>
      <c r="D41" t="s">
        <v>725</v>
      </c>
      <c r="E41" s="3">
        <v>26449</v>
      </c>
      <c r="F41">
        <v>7587653815</v>
      </c>
      <c r="G41" t="s">
        <v>741</v>
      </c>
      <c r="H41" s="3">
        <v>44485</v>
      </c>
      <c r="I41" t="s">
        <v>733</v>
      </c>
      <c r="J41" t="s">
        <v>757</v>
      </c>
      <c r="K41" t="s">
        <v>756</v>
      </c>
      <c r="L41" t="str">
        <f t="shared" si="0"/>
        <v>Emily Williams</v>
      </c>
    </row>
    <row r="42" spans="1:12" x14ac:dyDescent="0.3">
      <c r="A42" t="s">
        <v>161</v>
      </c>
      <c r="B42" t="s">
        <v>702</v>
      </c>
      <c r="C42" t="s">
        <v>755</v>
      </c>
      <c r="D42" t="s">
        <v>725</v>
      </c>
      <c r="E42" s="3">
        <v>18798</v>
      </c>
      <c r="F42">
        <v>7020645498</v>
      </c>
      <c r="G42" t="s">
        <v>741</v>
      </c>
      <c r="H42" s="3">
        <v>44758</v>
      </c>
      <c r="I42" t="s">
        <v>723</v>
      </c>
      <c r="J42" t="s">
        <v>754</v>
      </c>
      <c r="K42" t="s">
        <v>753</v>
      </c>
      <c r="L42" t="str">
        <f t="shared" si="0"/>
        <v>Robert Williams</v>
      </c>
    </row>
    <row r="43" spans="1:12" x14ac:dyDescent="0.3">
      <c r="A43" t="s">
        <v>234</v>
      </c>
      <c r="B43" t="s">
        <v>711</v>
      </c>
      <c r="C43" t="s">
        <v>694</v>
      </c>
      <c r="D43" t="s">
        <v>742</v>
      </c>
      <c r="E43" s="3">
        <v>19958</v>
      </c>
      <c r="F43">
        <v>7040069008</v>
      </c>
      <c r="G43" t="s">
        <v>750</v>
      </c>
      <c r="H43" s="3">
        <v>44635</v>
      </c>
      <c r="I43" t="s">
        <v>729</v>
      </c>
      <c r="J43" t="s">
        <v>752</v>
      </c>
      <c r="K43" t="s">
        <v>751</v>
      </c>
      <c r="L43" t="str">
        <f t="shared" si="0"/>
        <v>Jane Smith</v>
      </c>
    </row>
    <row r="44" spans="1:12" x14ac:dyDescent="0.3">
      <c r="A44" t="s">
        <v>129</v>
      </c>
      <c r="B44" t="s">
        <v>690</v>
      </c>
      <c r="C44" t="s">
        <v>699</v>
      </c>
      <c r="D44" t="s">
        <v>725</v>
      </c>
      <c r="E44" s="3">
        <v>29305</v>
      </c>
      <c r="F44">
        <v>9127665406</v>
      </c>
      <c r="G44" t="s">
        <v>750</v>
      </c>
      <c r="H44" s="3">
        <v>44760</v>
      </c>
      <c r="I44" t="s">
        <v>723</v>
      </c>
      <c r="J44" t="s">
        <v>749</v>
      </c>
      <c r="K44" t="s">
        <v>748</v>
      </c>
      <c r="L44" t="str">
        <f t="shared" si="0"/>
        <v>Linda Brown</v>
      </c>
    </row>
    <row r="45" spans="1:12" x14ac:dyDescent="0.3">
      <c r="A45" t="s">
        <v>139</v>
      </c>
      <c r="B45" t="s">
        <v>702</v>
      </c>
      <c r="C45" t="s">
        <v>706</v>
      </c>
      <c r="D45" t="s">
        <v>742</v>
      </c>
      <c r="E45" s="3">
        <v>27830</v>
      </c>
      <c r="F45">
        <v>9449458981</v>
      </c>
      <c r="G45" t="s">
        <v>724</v>
      </c>
      <c r="H45" s="3">
        <v>44952</v>
      </c>
      <c r="I45" t="s">
        <v>733</v>
      </c>
      <c r="J45" t="s">
        <v>747</v>
      </c>
      <c r="K45" t="s">
        <v>746</v>
      </c>
      <c r="L45" t="str">
        <f t="shared" si="0"/>
        <v>Robert Taylor</v>
      </c>
    </row>
    <row r="46" spans="1:12" x14ac:dyDescent="0.3">
      <c r="A46" t="s">
        <v>28</v>
      </c>
      <c r="B46" t="s">
        <v>690</v>
      </c>
      <c r="C46" t="s">
        <v>735</v>
      </c>
      <c r="D46" t="s">
        <v>742</v>
      </c>
      <c r="E46" s="3">
        <v>24222</v>
      </c>
      <c r="F46">
        <v>7579616535</v>
      </c>
      <c r="G46" t="s">
        <v>724</v>
      </c>
      <c r="H46" s="3">
        <v>44219</v>
      </c>
      <c r="I46" t="s">
        <v>729</v>
      </c>
      <c r="J46" t="s">
        <v>745</v>
      </c>
      <c r="K46" t="s">
        <v>744</v>
      </c>
      <c r="L46" t="str">
        <f t="shared" si="0"/>
        <v>Linda Miller</v>
      </c>
    </row>
    <row r="47" spans="1:12" x14ac:dyDescent="0.3">
      <c r="A47" t="s">
        <v>72</v>
      </c>
      <c r="B47" t="s">
        <v>743</v>
      </c>
      <c r="C47" t="s">
        <v>706</v>
      </c>
      <c r="D47" t="s">
        <v>742</v>
      </c>
      <c r="E47" s="3">
        <v>31656</v>
      </c>
      <c r="F47">
        <v>8019925828</v>
      </c>
      <c r="G47" t="s">
        <v>741</v>
      </c>
      <c r="H47" s="3">
        <v>44408</v>
      </c>
      <c r="I47" t="s">
        <v>729</v>
      </c>
      <c r="J47" t="s">
        <v>740</v>
      </c>
      <c r="K47" t="s">
        <v>739</v>
      </c>
      <c r="L47" t="str">
        <f t="shared" si="0"/>
        <v>Michael Taylor</v>
      </c>
    </row>
    <row r="48" spans="1:12" x14ac:dyDescent="0.3">
      <c r="A48" t="s">
        <v>66</v>
      </c>
      <c r="B48" t="s">
        <v>711</v>
      </c>
      <c r="C48" t="s">
        <v>730</v>
      </c>
      <c r="D48" t="s">
        <v>725</v>
      </c>
      <c r="E48" s="3">
        <v>35046</v>
      </c>
      <c r="F48">
        <v>8715732851</v>
      </c>
      <c r="G48" t="s">
        <v>724</v>
      </c>
      <c r="H48" s="3">
        <v>44701</v>
      </c>
      <c r="I48" t="s">
        <v>723</v>
      </c>
      <c r="J48" t="s">
        <v>738</v>
      </c>
      <c r="K48" t="s">
        <v>737</v>
      </c>
      <c r="L48" t="str">
        <f t="shared" si="0"/>
        <v>Jane Moore</v>
      </c>
    </row>
    <row r="49" spans="1:12" x14ac:dyDescent="0.3">
      <c r="A49" t="s">
        <v>17</v>
      </c>
      <c r="B49" t="s">
        <v>736</v>
      </c>
      <c r="C49" t="s">
        <v>735</v>
      </c>
      <c r="D49" t="s">
        <v>725</v>
      </c>
      <c r="E49" s="3">
        <v>30399</v>
      </c>
      <c r="F49">
        <v>8720989381</v>
      </c>
      <c r="G49" t="s">
        <v>734</v>
      </c>
      <c r="H49" s="3">
        <v>45096</v>
      </c>
      <c r="I49" t="s">
        <v>733</v>
      </c>
      <c r="J49" t="s">
        <v>732</v>
      </c>
      <c r="K49" t="s">
        <v>731</v>
      </c>
      <c r="L49" t="str">
        <f t="shared" si="0"/>
        <v>Emily Miller</v>
      </c>
    </row>
    <row r="50" spans="1:12" x14ac:dyDescent="0.3">
      <c r="A50" t="s">
        <v>68</v>
      </c>
      <c r="B50" t="s">
        <v>709</v>
      </c>
      <c r="C50" t="s">
        <v>730</v>
      </c>
      <c r="D50" t="s">
        <v>725</v>
      </c>
      <c r="E50" s="3">
        <v>26629</v>
      </c>
      <c r="F50">
        <v>7712937941</v>
      </c>
      <c r="G50" t="s">
        <v>724</v>
      </c>
      <c r="H50" s="3">
        <v>45091</v>
      </c>
      <c r="I50" t="s">
        <v>729</v>
      </c>
      <c r="J50" t="s">
        <v>728</v>
      </c>
      <c r="K50" t="s">
        <v>727</v>
      </c>
      <c r="L50" t="str">
        <f t="shared" si="0"/>
        <v>David Moore</v>
      </c>
    </row>
    <row r="51" spans="1:12" x14ac:dyDescent="0.3">
      <c r="A51" t="s">
        <v>123</v>
      </c>
      <c r="B51" t="s">
        <v>726</v>
      </c>
      <c r="C51" t="s">
        <v>689</v>
      </c>
      <c r="D51" t="s">
        <v>725</v>
      </c>
      <c r="E51" s="3">
        <v>34330</v>
      </c>
      <c r="F51">
        <v>8301134730</v>
      </c>
      <c r="G51" t="s">
        <v>724</v>
      </c>
      <c r="H51" s="3">
        <v>45044</v>
      </c>
      <c r="I51" t="s">
        <v>723</v>
      </c>
      <c r="J51" t="s">
        <v>722</v>
      </c>
      <c r="K51" t="s">
        <v>721</v>
      </c>
      <c r="L51" t="str">
        <f t="shared" si="0"/>
        <v>Laura Wilson</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7A622-617B-4AF3-A576-51B29ADD90C7}">
  <dimension ref="A1:I11"/>
  <sheetViews>
    <sheetView workbookViewId="0">
      <selection activeCell="G19" sqref="G19"/>
    </sheetView>
  </sheetViews>
  <sheetFormatPr defaultRowHeight="14.4" x14ac:dyDescent="0.3"/>
  <cols>
    <col min="2" max="2" width="10" bestFit="1" customWidth="1"/>
    <col min="3" max="3" width="9.88671875" bestFit="1" customWidth="1"/>
    <col min="4" max="4" width="13.21875" bestFit="1" customWidth="1"/>
    <col min="5" max="5" width="14" bestFit="1" customWidth="1"/>
    <col min="7" max="7" width="15.109375" bestFit="1" customWidth="1"/>
    <col min="8" max="8" width="27.6640625" bestFit="1" customWidth="1"/>
    <col min="9" max="9" width="12.21875" bestFit="1" customWidth="1"/>
  </cols>
  <sheetData>
    <row r="1" spans="1:9" x14ac:dyDescent="0.3">
      <c r="A1" t="s">
        <v>2</v>
      </c>
      <c r="B1" t="s">
        <v>720</v>
      </c>
      <c r="C1" t="s">
        <v>719</v>
      </c>
      <c r="D1" t="s">
        <v>718</v>
      </c>
      <c r="E1" t="s">
        <v>717</v>
      </c>
      <c r="F1" t="s">
        <v>716</v>
      </c>
      <c r="G1" t="s">
        <v>715</v>
      </c>
      <c r="H1" t="s">
        <v>714</v>
      </c>
      <c r="I1" t="s">
        <v>849</v>
      </c>
    </row>
    <row r="2" spans="1:9" x14ac:dyDescent="0.3">
      <c r="A2" t="s">
        <v>59</v>
      </c>
      <c r="B2" t="s">
        <v>709</v>
      </c>
      <c r="C2" t="s">
        <v>706</v>
      </c>
      <c r="D2" t="s">
        <v>698</v>
      </c>
      <c r="E2">
        <v>8322010158</v>
      </c>
      <c r="F2">
        <v>17</v>
      </c>
      <c r="G2" t="s">
        <v>697</v>
      </c>
      <c r="H2" t="s">
        <v>713</v>
      </c>
      <c r="I2" t="str">
        <f>_xlfn.CONCAT(B2, " ",C2)</f>
        <v>David Taylor</v>
      </c>
    </row>
    <row r="3" spans="1:9" x14ac:dyDescent="0.3">
      <c r="A3" t="s">
        <v>48</v>
      </c>
      <c r="B3" t="s">
        <v>711</v>
      </c>
      <c r="C3" t="s">
        <v>701</v>
      </c>
      <c r="D3" t="s">
        <v>693</v>
      </c>
      <c r="E3">
        <v>9004382050</v>
      </c>
      <c r="F3">
        <v>24</v>
      </c>
      <c r="G3" t="s">
        <v>687</v>
      </c>
      <c r="H3" t="s">
        <v>712</v>
      </c>
      <c r="I3" t="str">
        <f t="shared" ref="I3:I11" si="0">_xlfn.CONCAT(B3, " ",C3)</f>
        <v>Jane Davis</v>
      </c>
    </row>
    <row r="4" spans="1:9" x14ac:dyDescent="0.3">
      <c r="A4" t="s">
        <v>25</v>
      </c>
      <c r="B4" t="s">
        <v>711</v>
      </c>
      <c r="C4" t="s">
        <v>694</v>
      </c>
      <c r="D4" t="s">
        <v>693</v>
      </c>
      <c r="E4">
        <v>8737740598</v>
      </c>
      <c r="F4">
        <v>19</v>
      </c>
      <c r="G4" t="s">
        <v>687</v>
      </c>
      <c r="H4" t="s">
        <v>710</v>
      </c>
      <c r="I4" t="str">
        <f t="shared" si="0"/>
        <v>Jane Smith</v>
      </c>
    </row>
    <row r="5" spans="1:9" x14ac:dyDescent="0.3">
      <c r="A5" t="s">
        <v>14</v>
      </c>
      <c r="B5" t="s">
        <v>709</v>
      </c>
      <c r="C5" t="s">
        <v>708</v>
      </c>
      <c r="D5" t="s">
        <v>693</v>
      </c>
      <c r="E5">
        <v>6594221991</v>
      </c>
      <c r="F5">
        <v>28</v>
      </c>
      <c r="G5" t="s">
        <v>692</v>
      </c>
      <c r="H5" t="s">
        <v>707</v>
      </c>
      <c r="I5" t="str">
        <f t="shared" si="0"/>
        <v>David Jones</v>
      </c>
    </row>
    <row r="6" spans="1:9" x14ac:dyDescent="0.3">
      <c r="A6" t="s">
        <v>74</v>
      </c>
      <c r="B6" t="s">
        <v>695</v>
      </c>
      <c r="C6" t="s">
        <v>706</v>
      </c>
      <c r="D6" t="s">
        <v>698</v>
      </c>
      <c r="E6">
        <v>9118538547</v>
      </c>
      <c r="F6">
        <v>26</v>
      </c>
      <c r="G6" t="s">
        <v>692</v>
      </c>
      <c r="H6" t="s">
        <v>705</v>
      </c>
      <c r="I6" t="str">
        <f t="shared" si="0"/>
        <v>Sarah Taylor</v>
      </c>
    </row>
    <row r="7" spans="1:9" x14ac:dyDescent="0.3">
      <c r="A7" t="s">
        <v>22</v>
      </c>
      <c r="B7" t="s">
        <v>704</v>
      </c>
      <c r="C7" t="s">
        <v>701</v>
      </c>
      <c r="D7" t="s">
        <v>693</v>
      </c>
      <c r="E7">
        <v>6570137231</v>
      </c>
      <c r="F7">
        <v>23</v>
      </c>
      <c r="G7" t="s">
        <v>692</v>
      </c>
      <c r="H7" t="s">
        <v>703</v>
      </c>
      <c r="I7" t="str">
        <f t="shared" si="0"/>
        <v>Alex Davis</v>
      </c>
    </row>
    <row r="8" spans="1:9" x14ac:dyDescent="0.3">
      <c r="A8" t="s">
        <v>32</v>
      </c>
      <c r="B8" t="s">
        <v>702</v>
      </c>
      <c r="C8" t="s">
        <v>701</v>
      </c>
      <c r="D8" t="s">
        <v>688</v>
      </c>
      <c r="E8">
        <v>8217493115</v>
      </c>
      <c r="F8">
        <v>26</v>
      </c>
      <c r="G8" t="s">
        <v>697</v>
      </c>
      <c r="H8" t="s">
        <v>700</v>
      </c>
      <c r="I8" t="str">
        <f t="shared" si="0"/>
        <v>Robert Davis</v>
      </c>
    </row>
    <row r="9" spans="1:9" x14ac:dyDescent="0.3">
      <c r="A9" t="s">
        <v>54</v>
      </c>
      <c r="B9" t="s">
        <v>690</v>
      </c>
      <c r="C9" t="s">
        <v>699</v>
      </c>
      <c r="D9" t="s">
        <v>698</v>
      </c>
      <c r="E9">
        <v>9069162601</v>
      </c>
      <c r="F9">
        <v>5</v>
      </c>
      <c r="G9" t="s">
        <v>697</v>
      </c>
      <c r="H9" t="s">
        <v>696</v>
      </c>
      <c r="I9" t="str">
        <f t="shared" si="0"/>
        <v>Linda Brown</v>
      </c>
    </row>
    <row r="10" spans="1:9" x14ac:dyDescent="0.3">
      <c r="A10" t="s">
        <v>9</v>
      </c>
      <c r="B10" t="s">
        <v>695</v>
      </c>
      <c r="C10" t="s">
        <v>694</v>
      </c>
      <c r="D10" t="s">
        <v>693</v>
      </c>
      <c r="E10">
        <v>7387087517</v>
      </c>
      <c r="F10">
        <v>26</v>
      </c>
      <c r="G10" t="s">
        <v>692</v>
      </c>
      <c r="H10" t="s">
        <v>691</v>
      </c>
      <c r="I10" t="str">
        <f t="shared" si="0"/>
        <v>Sarah Smith</v>
      </c>
    </row>
    <row r="11" spans="1:9" x14ac:dyDescent="0.3">
      <c r="A11" t="s">
        <v>35</v>
      </c>
      <c r="B11" t="s">
        <v>690</v>
      </c>
      <c r="C11" t="s">
        <v>689</v>
      </c>
      <c r="D11" t="s">
        <v>688</v>
      </c>
      <c r="E11">
        <v>6176383634</v>
      </c>
      <c r="F11">
        <v>21</v>
      </c>
      <c r="G11" t="s">
        <v>687</v>
      </c>
      <c r="H11" t="s">
        <v>686</v>
      </c>
      <c r="I11" t="str">
        <f t="shared" si="0"/>
        <v>Linda Wilson</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FC793-5F40-4C13-9D69-61612C946B3E}">
  <dimension ref="A1:G201"/>
  <sheetViews>
    <sheetView workbookViewId="0">
      <selection activeCell="J7" sqref="J7"/>
    </sheetView>
  </sheetViews>
  <sheetFormatPr defaultRowHeight="14.4" x14ac:dyDescent="0.3"/>
  <cols>
    <col min="1" max="1" width="11.6640625" bestFit="1" customWidth="1"/>
    <col min="2" max="2" width="14.5546875" bestFit="1" customWidth="1"/>
    <col min="3" max="3" width="13.5546875" bestFit="1" customWidth="1"/>
    <col min="4" max="4" width="18.21875" bestFit="1" customWidth="1"/>
    <col min="5" max="5" width="8" bestFit="1" customWidth="1"/>
    <col min="6" max="6" width="13.88671875" bestFit="1" customWidth="1"/>
    <col min="7" max="7" width="16.77734375" bestFit="1" customWidth="1"/>
  </cols>
  <sheetData>
    <row r="1" spans="1:7" x14ac:dyDescent="0.3">
      <c r="A1" t="s">
        <v>684</v>
      </c>
      <c r="B1" t="s">
        <v>0</v>
      </c>
      <c r="C1" t="s">
        <v>848</v>
      </c>
      <c r="D1" t="s">
        <v>847</v>
      </c>
      <c r="E1" s="1" t="s">
        <v>846</v>
      </c>
      <c r="F1" s="3" t="s">
        <v>845</v>
      </c>
      <c r="G1" s="3" t="s">
        <v>3</v>
      </c>
    </row>
    <row r="2" spans="1:7" x14ac:dyDescent="0.3">
      <c r="A2" t="s">
        <v>678</v>
      </c>
      <c r="B2" t="s">
        <v>7</v>
      </c>
      <c r="C2" t="s">
        <v>839</v>
      </c>
      <c r="D2" t="s">
        <v>837</v>
      </c>
      <c r="E2" s="1">
        <v>3941.97</v>
      </c>
      <c r="F2" s="3">
        <v>45147</v>
      </c>
      <c r="G2" s="3" cm="1">
        <f t="array" ref="G2">_xlfn.XLOOKUP(B2,Table1[[#All],[appointment_id]],Table1[[#All],[appointment_date]],,0)</f>
        <v>45147</v>
      </c>
    </row>
    <row r="3" spans="1:7" x14ac:dyDescent="0.3">
      <c r="A3" t="s">
        <v>676</v>
      </c>
      <c r="B3" t="s">
        <v>12</v>
      </c>
      <c r="C3" t="s">
        <v>844</v>
      </c>
      <c r="D3" t="s">
        <v>843</v>
      </c>
      <c r="E3" s="1">
        <v>4158.4399999999996</v>
      </c>
      <c r="F3" s="3">
        <v>45086</v>
      </c>
      <c r="G3" s="3" cm="1">
        <f t="array" ref="G3">_xlfn.XLOOKUP(B3,Table1[[#All],[appointment_id]],Table1[[#All],[appointment_date]],,0)</f>
        <v>45086</v>
      </c>
    </row>
    <row r="4" spans="1:7" x14ac:dyDescent="0.3">
      <c r="A4" t="s">
        <v>674</v>
      </c>
      <c r="B4" t="s">
        <v>16</v>
      </c>
      <c r="C4" t="s">
        <v>844</v>
      </c>
      <c r="D4" t="s">
        <v>841</v>
      </c>
      <c r="E4" s="1">
        <v>3731.55</v>
      </c>
      <c r="F4" s="3">
        <v>45105</v>
      </c>
      <c r="G4" s="3" cm="1">
        <f t="array" ref="G4">_xlfn.XLOOKUP(B4,Table1[[#All],[appointment_id]],Table1[[#All],[appointment_date]],,0)</f>
        <v>45105</v>
      </c>
    </row>
    <row r="5" spans="1:7" x14ac:dyDescent="0.3">
      <c r="A5" t="s">
        <v>672</v>
      </c>
      <c r="B5" t="s">
        <v>20</v>
      </c>
      <c r="C5" t="s">
        <v>844</v>
      </c>
      <c r="D5" t="s">
        <v>837</v>
      </c>
      <c r="E5" s="1">
        <v>4799.8599999999997</v>
      </c>
      <c r="F5" s="3">
        <v>45170</v>
      </c>
      <c r="G5" s="3" cm="1">
        <f t="array" ref="G5">_xlfn.XLOOKUP(B5,Table1[[#All],[appointment_id]],Table1[[#All],[appointment_date]],,0)</f>
        <v>45170</v>
      </c>
    </row>
    <row r="6" spans="1:7" x14ac:dyDescent="0.3">
      <c r="A6" t="s">
        <v>670</v>
      </c>
      <c r="B6" t="s">
        <v>23</v>
      </c>
      <c r="C6" t="s">
        <v>840</v>
      </c>
      <c r="D6" t="s">
        <v>841</v>
      </c>
      <c r="E6" s="1">
        <v>582.04999999999995</v>
      </c>
      <c r="F6" s="3">
        <v>45113</v>
      </c>
      <c r="G6" s="3" cm="1">
        <f t="array" ref="G6">_xlfn.XLOOKUP(B6,Table1[[#All],[appointment_id]],Table1[[#All],[appointment_date]],,0)</f>
        <v>45113</v>
      </c>
    </row>
    <row r="7" spans="1:7" x14ac:dyDescent="0.3">
      <c r="A7" t="s">
        <v>668</v>
      </c>
      <c r="B7" t="s">
        <v>27</v>
      </c>
      <c r="C7" t="s">
        <v>839</v>
      </c>
      <c r="D7" t="s">
        <v>841</v>
      </c>
      <c r="E7" s="1">
        <v>1381</v>
      </c>
      <c r="F7" s="3">
        <v>45096</v>
      </c>
      <c r="G7" s="3" cm="1">
        <f t="array" ref="G7">_xlfn.XLOOKUP(B7,Table1[[#All],[appointment_id]],Table1[[#All],[appointment_date]],,0)</f>
        <v>45096</v>
      </c>
    </row>
    <row r="8" spans="1:7" x14ac:dyDescent="0.3">
      <c r="A8" t="s">
        <v>666</v>
      </c>
      <c r="B8" t="s">
        <v>30</v>
      </c>
      <c r="C8" t="s">
        <v>839</v>
      </c>
      <c r="D8" t="s">
        <v>843</v>
      </c>
      <c r="E8" s="1">
        <v>534.03</v>
      </c>
      <c r="F8" s="3">
        <v>45025</v>
      </c>
      <c r="G8" s="3" cm="1">
        <f t="array" ref="G8">_xlfn.XLOOKUP(B8,Table1[[#All],[appointment_id]],Table1[[#All],[appointment_date]],,0)</f>
        <v>45025</v>
      </c>
    </row>
    <row r="9" spans="1:7" x14ac:dyDescent="0.3">
      <c r="A9" t="s">
        <v>664</v>
      </c>
      <c r="B9" t="s">
        <v>33</v>
      </c>
      <c r="C9" t="s">
        <v>842</v>
      </c>
      <c r="D9" t="s">
        <v>837</v>
      </c>
      <c r="E9" s="1">
        <v>3413.64</v>
      </c>
      <c r="F9" s="3">
        <v>45070</v>
      </c>
      <c r="G9" s="3" cm="1">
        <f t="array" ref="G9">_xlfn.XLOOKUP(B9,Table1[[#All],[appointment_id]],Table1[[#All],[appointment_date]],,0)</f>
        <v>45070</v>
      </c>
    </row>
    <row r="10" spans="1:7" x14ac:dyDescent="0.3">
      <c r="A10" t="s">
        <v>662</v>
      </c>
      <c r="B10" t="s">
        <v>36</v>
      </c>
      <c r="C10" t="s">
        <v>842</v>
      </c>
      <c r="D10" t="s">
        <v>841</v>
      </c>
      <c r="E10" s="1">
        <v>4541.1400000000003</v>
      </c>
      <c r="F10" s="3">
        <v>44990</v>
      </c>
      <c r="G10" s="3" cm="1">
        <f t="array" ref="G10">_xlfn.XLOOKUP(B10,Table1[[#All],[appointment_id]],Table1[[#All],[appointment_date]],,0)</f>
        <v>44990</v>
      </c>
    </row>
    <row r="11" spans="1:7" x14ac:dyDescent="0.3">
      <c r="A11" t="s">
        <v>660</v>
      </c>
      <c r="B11" t="s">
        <v>39</v>
      </c>
      <c r="C11" t="s">
        <v>842</v>
      </c>
      <c r="D11" t="s">
        <v>841</v>
      </c>
      <c r="E11" s="1">
        <v>1595.67</v>
      </c>
      <c r="F11" s="3">
        <v>44939</v>
      </c>
      <c r="G11" s="3" cm="1">
        <f t="array" ref="G11">_xlfn.XLOOKUP(B11,Table1[[#All],[appointment_id]],Table1[[#All],[appointment_date]],,0)</f>
        <v>44939</v>
      </c>
    </row>
    <row r="12" spans="1:7" x14ac:dyDescent="0.3">
      <c r="A12" t="s">
        <v>658</v>
      </c>
      <c r="B12" t="s">
        <v>42</v>
      </c>
      <c r="C12" t="s">
        <v>844</v>
      </c>
      <c r="D12" t="s">
        <v>837</v>
      </c>
      <c r="E12" s="1">
        <v>4671.66</v>
      </c>
      <c r="F12" s="3">
        <v>45242</v>
      </c>
      <c r="G12" s="3" cm="1">
        <f t="array" ref="G12">_xlfn.XLOOKUP(B12,Table1[[#All],[appointment_id]],Table1[[#All],[appointment_date]],,0)</f>
        <v>45242</v>
      </c>
    </row>
    <row r="13" spans="1:7" x14ac:dyDescent="0.3">
      <c r="A13" t="s">
        <v>656</v>
      </c>
      <c r="B13" t="s">
        <v>44</v>
      </c>
      <c r="C13" t="s">
        <v>839</v>
      </c>
      <c r="D13" t="s">
        <v>841</v>
      </c>
      <c r="E13" s="1">
        <v>771.2</v>
      </c>
      <c r="F13" s="3">
        <v>45053</v>
      </c>
      <c r="G13" s="3" cm="1">
        <f t="array" ref="G13">_xlfn.XLOOKUP(B13,Table1[[#All],[appointment_id]],Table1[[#All],[appointment_date]],,0)</f>
        <v>45053</v>
      </c>
    </row>
    <row r="14" spans="1:7" x14ac:dyDescent="0.3">
      <c r="A14" t="s">
        <v>654</v>
      </c>
      <c r="B14" t="s">
        <v>46</v>
      </c>
      <c r="C14" t="s">
        <v>844</v>
      </c>
      <c r="D14" t="s">
        <v>841</v>
      </c>
      <c r="E14" s="1">
        <v>4704.96</v>
      </c>
      <c r="F14" s="3">
        <v>45154</v>
      </c>
      <c r="G14" s="3" cm="1">
        <f t="array" ref="G14">_xlfn.XLOOKUP(B14,Table1[[#All],[appointment_id]],Table1[[#All],[appointment_date]],,0)</f>
        <v>45154</v>
      </c>
    </row>
    <row r="15" spans="1:7" x14ac:dyDescent="0.3">
      <c r="A15" t="s">
        <v>652</v>
      </c>
      <c r="B15" t="s">
        <v>49</v>
      </c>
      <c r="C15" t="s">
        <v>840</v>
      </c>
      <c r="D15" t="s">
        <v>837</v>
      </c>
      <c r="E15" s="1">
        <v>2082.3000000000002</v>
      </c>
      <c r="F15" s="3">
        <v>45071</v>
      </c>
      <c r="G15" s="3" cm="1">
        <f t="array" ref="G15">_xlfn.XLOOKUP(B15,Table1[[#All],[appointment_id]],Table1[[#All],[appointment_date]],,0)</f>
        <v>45071</v>
      </c>
    </row>
    <row r="16" spans="1:7" x14ac:dyDescent="0.3">
      <c r="A16" t="s">
        <v>650</v>
      </c>
      <c r="B16" t="s">
        <v>51</v>
      </c>
      <c r="C16" t="s">
        <v>842</v>
      </c>
      <c r="D16" t="s">
        <v>837</v>
      </c>
      <c r="E16" s="1">
        <v>956.39</v>
      </c>
      <c r="F16" s="3">
        <v>44941</v>
      </c>
      <c r="G16" s="3" cm="1">
        <f t="array" ref="G16">_xlfn.XLOOKUP(B16,Table1[[#All],[appointment_id]],Table1[[#All],[appointment_date]],,0)</f>
        <v>44941</v>
      </c>
    </row>
    <row r="17" spans="1:7" x14ac:dyDescent="0.3">
      <c r="A17" t="s">
        <v>648</v>
      </c>
      <c r="B17" t="s">
        <v>53</v>
      </c>
      <c r="C17" t="s">
        <v>844</v>
      </c>
      <c r="D17" t="s">
        <v>837</v>
      </c>
      <c r="E17" s="1">
        <v>2686.42</v>
      </c>
      <c r="F17" s="3">
        <v>45107</v>
      </c>
      <c r="G17" s="3" cm="1">
        <f t="array" ref="G17">_xlfn.XLOOKUP(B17,Table1[[#All],[appointment_id]],Table1[[#All],[appointment_date]],,0)</f>
        <v>45107</v>
      </c>
    </row>
    <row r="18" spans="1:7" x14ac:dyDescent="0.3">
      <c r="A18" t="s">
        <v>646</v>
      </c>
      <c r="B18" t="s">
        <v>55</v>
      </c>
      <c r="C18" t="s">
        <v>844</v>
      </c>
      <c r="D18" t="s">
        <v>837</v>
      </c>
      <c r="E18" s="1">
        <v>1655.49</v>
      </c>
      <c r="F18" s="3">
        <v>45118</v>
      </c>
      <c r="G18" s="3" cm="1">
        <f t="array" ref="G18">_xlfn.XLOOKUP(B18,Table1[[#All],[appointment_id]],Table1[[#All],[appointment_date]],,0)</f>
        <v>45118</v>
      </c>
    </row>
    <row r="19" spans="1:7" x14ac:dyDescent="0.3">
      <c r="A19" t="s">
        <v>644</v>
      </c>
      <c r="B19" t="s">
        <v>57</v>
      </c>
      <c r="C19" t="s">
        <v>840</v>
      </c>
      <c r="D19" t="s">
        <v>843</v>
      </c>
      <c r="E19" s="1">
        <v>1781.93</v>
      </c>
      <c r="F19" s="3">
        <v>45244</v>
      </c>
      <c r="G19" s="3" cm="1">
        <f t="array" ref="G19">_xlfn.XLOOKUP(B19,Table1[[#All],[appointment_id]],Table1[[#All],[appointment_date]],,0)</f>
        <v>45244</v>
      </c>
    </row>
    <row r="20" spans="1:7" x14ac:dyDescent="0.3">
      <c r="A20" t="s">
        <v>642</v>
      </c>
      <c r="B20" t="s">
        <v>58</v>
      </c>
      <c r="C20" t="s">
        <v>838</v>
      </c>
      <c r="D20" t="s">
        <v>837</v>
      </c>
      <c r="E20" s="1">
        <v>1882.8</v>
      </c>
      <c r="F20" s="3">
        <v>44963</v>
      </c>
      <c r="G20" s="3" cm="1">
        <f t="array" ref="G20">_xlfn.XLOOKUP(B20,Table1[[#All],[appointment_id]],Table1[[#All],[appointment_date]],,0)</f>
        <v>44963</v>
      </c>
    </row>
    <row r="21" spans="1:7" x14ac:dyDescent="0.3">
      <c r="A21" t="s">
        <v>640</v>
      </c>
      <c r="B21" t="s">
        <v>60</v>
      </c>
      <c r="C21" t="s">
        <v>839</v>
      </c>
      <c r="D21" t="s">
        <v>843</v>
      </c>
      <c r="E21" s="1">
        <v>4113.62</v>
      </c>
      <c r="F21" s="3">
        <v>45265</v>
      </c>
      <c r="G21" s="3" cm="1">
        <f t="array" ref="G21">_xlfn.XLOOKUP(B21,Table1[[#All],[appointment_id]],Table1[[#All],[appointment_date]],,0)</f>
        <v>45265</v>
      </c>
    </row>
    <row r="22" spans="1:7" x14ac:dyDescent="0.3">
      <c r="A22" t="s">
        <v>638</v>
      </c>
      <c r="B22" t="s">
        <v>62</v>
      </c>
      <c r="C22" t="s">
        <v>838</v>
      </c>
      <c r="D22" t="s">
        <v>843</v>
      </c>
      <c r="E22" s="1">
        <v>2926.23</v>
      </c>
      <c r="F22" s="3">
        <v>45040</v>
      </c>
      <c r="G22" s="3" cm="1">
        <f t="array" ref="G22">_xlfn.XLOOKUP(B22,Table1[[#All],[appointment_id]],Table1[[#All],[appointment_date]],,0)</f>
        <v>45040</v>
      </c>
    </row>
    <row r="23" spans="1:7" x14ac:dyDescent="0.3">
      <c r="A23" t="s">
        <v>636</v>
      </c>
      <c r="B23" t="s">
        <v>64</v>
      </c>
      <c r="C23" t="s">
        <v>842</v>
      </c>
      <c r="D23" t="s">
        <v>843</v>
      </c>
      <c r="E23" s="1">
        <v>1900.88</v>
      </c>
      <c r="F23" s="3">
        <v>45244</v>
      </c>
      <c r="G23" s="3" cm="1">
        <f t="array" ref="G23">_xlfn.XLOOKUP(B23,Table1[[#All],[appointment_id]],Table1[[#All],[appointment_date]],,0)</f>
        <v>45244</v>
      </c>
    </row>
    <row r="24" spans="1:7" x14ac:dyDescent="0.3">
      <c r="A24" t="s">
        <v>634</v>
      </c>
      <c r="B24" t="s">
        <v>65</v>
      </c>
      <c r="C24" t="s">
        <v>844</v>
      </c>
      <c r="D24" t="s">
        <v>841</v>
      </c>
      <c r="E24" s="1">
        <v>3246.5</v>
      </c>
      <c r="F24" s="3">
        <v>45055</v>
      </c>
      <c r="G24" s="3" cm="1">
        <f t="array" ref="G24">_xlfn.XLOOKUP(B24,Table1[[#All],[appointment_id]],Table1[[#All],[appointment_date]],,0)</f>
        <v>45055</v>
      </c>
    </row>
    <row r="25" spans="1:7" x14ac:dyDescent="0.3">
      <c r="A25" t="s">
        <v>632</v>
      </c>
      <c r="B25" t="s">
        <v>67</v>
      </c>
      <c r="C25" t="s">
        <v>840</v>
      </c>
      <c r="D25" t="s">
        <v>843</v>
      </c>
      <c r="E25" s="1">
        <v>3722.68</v>
      </c>
      <c r="F25" s="3">
        <v>45098</v>
      </c>
      <c r="G25" s="3" cm="1">
        <f t="array" ref="G25">_xlfn.XLOOKUP(B25,Table1[[#All],[appointment_id]],Table1[[#All],[appointment_date]],,0)</f>
        <v>45098</v>
      </c>
    </row>
    <row r="26" spans="1:7" x14ac:dyDescent="0.3">
      <c r="A26" t="s">
        <v>630</v>
      </c>
      <c r="B26" t="s">
        <v>69</v>
      </c>
      <c r="C26" t="s">
        <v>840</v>
      </c>
      <c r="D26" t="s">
        <v>843</v>
      </c>
      <c r="E26" s="1">
        <v>1726.81</v>
      </c>
      <c r="F26" s="3">
        <v>44982</v>
      </c>
      <c r="G26" s="3" cm="1">
        <f t="array" ref="G26">_xlfn.XLOOKUP(B26,Table1[[#All],[appointment_id]],Table1[[#All],[appointment_date]],,0)</f>
        <v>44982</v>
      </c>
    </row>
    <row r="27" spans="1:7" x14ac:dyDescent="0.3">
      <c r="A27" t="s">
        <v>628</v>
      </c>
      <c r="B27" t="s">
        <v>71</v>
      </c>
      <c r="C27" t="s">
        <v>839</v>
      </c>
      <c r="D27" t="s">
        <v>841</v>
      </c>
      <c r="E27" s="1">
        <v>2360.9699999999998</v>
      </c>
      <c r="F27" s="3">
        <v>45002</v>
      </c>
      <c r="G27" s="3" cm="1">
        <f t="array" ref="G27">_xlfn.XLOOKUP(B27,Table1[[#All],[appointment_id]],Table1[[#All],[appointment_date]],,0)</f>
        <v>45002</v>
      </c>
    </row>
    <row r="28" spans="1:7" x14ac:dyDescent="0.3">
      <c r="A28" t="s">
        <v>626</v>
      </c>
      <c r="B28" t="s">
        <v>73</v>
      </c>
      <c r="C28" t="s">
        <v>838</v>
      </c>
      <c r="D28" t="s">
        <v>841</v>
      </c>
      <c r="E28" s="1">
        <v>1048.49</v>
      </c>
      <c r="F28" s="3">
        <v>45244</v>
      </c>
      <c r="G28" s="3" cm="1">
        <f t="array" ref="G28">_xlfn.XLOOKUP(B28,Table1[[#All],[appointment_id]],Table1[[#All],[appointment_date]],,0)</f>
        <v>45244</v>
      </c>
    </row>
    <row r="29" spans="1:7" x14ac:dyDescent="0.3">
      <c r="A29" t="s">
        <v>624</v>
      </c>
      <c r="B29" t="s">
        <v>75</v>
      </c>
      <c r="C29" t="s">
        <v>839</v>
      </c>
      <c r="D29" t="s">
        <v>841</v>
      </c>
      <c r="E29" s="1">
        <v>1315.17</v>
      </c>
      <c r="F29" s="3">
        <v>45228</v>
      </c>
      <c r="G29" s="3" cm="1">
        <f t="array" ref="G29">_xlfn.XLOOKUP(B29,Table1[[#All],[appointment_id]],Table1[[#All],[appointment_date]],,0)</f>
        <v>45228</v>
      </c>
    </row>
    <row r="30" spans="1:7" x14ac:dyDescent="0.3">
      <c r="A30" t="s">
        <v>622</v>
      </c>
      <c r="B30" t="s">
        <v>76</v>
      </c>
      <c r="C30" t="s">
        <v>844</v>
      </c>
      <c r="D30" t="s">
        <v>837</v>
      </c>
      <c r="E30" s="1">
        <v>3565.03</v>
      </c>
      <c r="F30" s="3">
        <v>45102</v>
      </c>
      <c r="G30" s="3" cm="1">
        <f t="array" ref="G30">_xlfn.XLOOKUP(B30,Table1[[#All],[appointment_id]],Table1[[#All],[appointment_date]],,0)</f>
        <v>45102</v>
      </c>
    </row>
    <row r="31" spans="1:7" x14ac:dyDescent="0.3">
      <c r="A31" t="s">
        <v>620</v>
      </c>
      <c r="B31" t="s">
        <v>77</v>
      </c>
      <c r="C31" t="s">
        <v>839</v>
      </c>
      <c r="D31" t="s">
        <v>841</v>
      </c>
      <c r="E31" s="1">
        <v>1316.47</v>
      </c>
      <c r="F31" s="3">
        <v>45167</v>
      </c>
      <c r="G31" s="3" cm="1">
        <f t="array" ref="G31">_xlfn.XLOOKUP(B31,Table1[[#All],[appointment_id]],Table1[[#All],[appointment_date]],,0)</f>
        <v>45167</v>
      </c>
    </row>
    <row r="32" spans="1:7" x14ac:dyDescent="0.3">
      <c r="A32" t="s">
        <v>618</v>
      </c>
      <c r="B32" t="s">
        <v>78</v>
      </c>
      <c r="C32" t="s">
        <v>840</v>
      </c>
      <c r="D32" t="s">
        <v>841</v>
      </c>
      <c r="E32" s="1">
        <v>2863.24</v>
      </c>
      <c r="F32" s="3">
        <v>45020</v>
      </c>
      <c r="G32" s="3" cm="1">
        <f t="array" ref="G32">_xlfn.XLOOKUP(B32,Table1[[#All],[appointment_id]],Table1[[#All],[appointment_date]],,0)</f>
        <v>45020</v>
      </c>
    </row>
    <row r="33" spans="1:7" x14ac:dyDescent="0.3">
      <c r="A33" t="s">
        <v>616</v>
      </c>
      <c r="B33" t="s">
        <v>79</v>
      </c>
      <c r="C33" t="s">
        <v>840</v>
      </c>
      <c r="D33" t="s">
        <v>843</v>
      </c>
      <c r="E33" s="1">
        <v>3690.71</v>
      </c>
      <c r="F33" s="3">
        <v>45236</v>
      </c>
      <c r="G33" s="3" cm="1">
        <f t="array" ref="G33">_xlfn.XLOOKUP(B33,Table1[[#All],[appointment_id]],Table1[[#All],[appointment_date]],,0)</f>
        <v>45236</v>
      </c>
    </row>
    <row r="34" spans="1:7" x14ac:dyDescent="0.3">
      <c r="A34" t="s">
        <v>614</v>
      </c>
      <c r="B34" t="s">
        <v>80</v>
      </c>
      <c r="C34" t="s">
        <v>842</v>
      </c>
      <c r="D34" t="s">
        <v>841</v>
      </c>
      <c r="E34" s="1">
        <v>980.95</v>
      </c>
      <c r="F34" s="3">
        <v>45192</v>
      </c>
      <c r="G34" s="3" cm="1">
        <f t="array" ref="G34">_xlfn.XLOOKUP(B34,Table1[[#All],[appointment_id]],Table1[[#All],[appointment_date]],,0)</f>
        <v>45192</v>
      </c>
    </row>
    <row r="35" spans="1:7" x14ac:dyDescent="0.3">
      <c r="A35" t="s">
        <v>612</v>
      </c>
      <c r="B35" t="s">
        <v>82</v>
      </c>
      <c r="C35" t="s">
        <v>842</v>
      </c>
      <c r="D35" t="s">
        <v>837</v>
      </c>
      <c r="E35" s="1">
        <v>3052.9</v>
      </c>
      <c r="F35" s="3">
        <v>45090</v>
      </c>
      <c r="G35" s="3" cm="1">
        <f t="array" ref="G35">_xlfn.XLOOKUP(B35,Table1[[#All],[appointment_id]],Table1[[#All],[appointment_date]],,0)</f>
        <v>45090</v>
      </c>
    </row>
    <row r="36" spans="1:7" x14ac:dyDescent="0.3">
      <c r="A36" t="s">
        <v>610</v>
      </c>
      <c r="B36" t="s">
        <v>83</v>
      </c>
      <c r="C36" t="s">
        <v>844</v>
      </c>
      <c r="D36" t="s">
        <v>841</v>
      </c>
      <c r="E36" s="1">
        <v>1654.53</v>
      </c>
      <c r="F36" s="3">
        <v>45034</v>
      </c>
      <c r="G36" s="3" cm="1">
        <f t="array" ref="G36">_xlfn.XLOOKUP(B36,Table1[[#All],[appointment_id]],Table1[[#All],[appointment_date]],,0)</f>
        <v>45034</v>
      </c>
    </row>
    <row r="37" spans="1:7" x14ac:dyDescent="0.3">
      <c r="A37" t="s">
        <v>608</v>
      </c>
      <c r="B37" t="s">
        <v>85</v>
      </c>
      <c r="C37" t="s">
        <v>838</v>
      </c>
      <c r="D37" t="s">
        <v>837</v>
      </c>
      <c r="E37" s="1">
        <v>4833.17</v>
      </c>
      <c r="F37" s="3">
        <v>44934</v>
      </c>
      <c r="G37" s="3" cm="1">
        <f t="array" ref="G37">_xlfn.XLOOKUP(B37,Table1[[#All],[appointment_id]],Table1[[#All],[appointment_date]],,0)</f>
        <v>44934</v>
      </c>
    </row>
    <row r="38" spans="1:7" x14ac:dyDescent="0.3">
      <c r="A38" t="s">
        <v>606</v>
      </c>
      <c r="B38" t="s">
        <v>87</v>
      </c>
      <c r="C38" t="s">
        <v>839</v>
      </c>
      <c r="D38" t="s">
        <v>841</v>
      </c>
      <c r="E38" s="1">
        <v>2675.96</v>
      </c>
      <c r="F38" s="3">
        <v>45013</v>
      </c>
      <c r="G38" s="3" cm="1">
        <f t="array" ref="G38">_xlfn.XLOOKUP(B38,Table1[[#All],[appointment_id]],Table1[[#All],[appointment_date]],,0)</f>
        <v>45013</v>
      </c>
    </row>
    <row r="39" spans="1:7" x14ac:dyDescent="0.3">
      <c r="A39" t="s">
        <v>604</v>
      </c>
      <c r="B39" t="s">
        <v>88</v>
      </c>
      <c r="C39" t="s">
        <v>844</v>
      </c>
      <c r="D39" t="s">
        <v>841</v>
      </c>
      <c r="E39" s="1">
        <v>4126.97</v>
      </c>
      <c r="F39" s="3">
        <v>44980</v>
      </c>
      <c r="G39" s="3" cm="1">
        <f t="array" ref="G39">_xlfn.XLOOKUP(B39,Table1[[#All],[appointment_id]],Table1[[#All],[appointment_date]],,0)</f>
        <v>44980</v>
      </c>
    </row>
    <row r="40" spans="1:7" x14ac:dyDescent="0.3">
      <c r="A40" t="s">
        <v>602</v>
      </c>
      <c r="B40" t="s">
        <v>89</v>
      </c>
      <c r="C40" t="s">
        <v>842</v>
      </c>
      <c r="D40" t="s">
        <v>841</v>
      </c>
      <c r="E40" s="1">
        <v>2976.02</v>
      </c>
      <c r="F40" s="3">
        <v>45033</v>
      </c>
      <c r="G40" s="3" cm="1">
        <f t="array" ref="G40">_xlfn.XLOOKUP(B40,Table1[[#All],[appointment_id]],Table1[[#All],[appointment_date]],,0)</f>
        <v>45033</v>
      </c>
    </row>
    <row r="41" spans="1:7" x14ac:dyDescent="0.3">
      <c r="A41" t="s">
        <v>600</v>
      </c>
      <c r="B41" t="s">
        <v>91</v>
      </c>
      <c r="C41" t="s">
        <v>839</v>
      </c>
      <c r="D41" t="s">
        <v>841</v>
      </c>
      <c r="E41" s="1">
        <v>695.36</v>
      </c>
      <c r="F41" s="3">
        <v>45012</v>
      </c>
      <c r="G41" s="3" cm="1">
        <f t="array" ref="G41">_xlfn.XLOOKUP(B41,Table1[[#All],[appointment_id]],Table1[[#All],[appointment_date]],,0)</f>
        <v>45012</v>
      </c>
    </row>
    <row r="42" spans="1:7" x14ac:dyDescent="0.3">
      <c r="A42" t="s">
        <v>598</v>
      </c>
      <c r="B42" t="s">
        <v>93</v>
      </c>
      <c r="C42" t="s">
        <v>842</v>
      </c>
      <c r="D42" t="s">
        <v>837</v>
      </c>
      <c r="E42" s="1">
        <v>3349.18</v>
      </c>
      <c r="F42" s="3">
        <v>44927</v>
      </c>
      <c r="G42" s="3" cm="1">
        <f t="array" ref="G42">_xlfn.XLOOKUP(B42,Table1[[#All],[appointment_id]],Table1[[#All],[appointment_date]],,0)</f>
        <v>44927</v>
      </c>
    </row>
    <row r="43" spans="1:7" x14ac:dyDescent="0.3">
      <c r="A43" t="s">
        <v>596</v>
      </c>
      <c r="B43" t="s">
        <v>94</v>
      </c>
      <c r="C43" t="s">
        <v>839</v>
      </c>
      <c r="D43" t="s">
        <v>837</v>
      </c>
      <c r="E43" s="1">
        <v>4781.32</v>
      </c>
      <c r="F43" s="3">
        <v>45006</v>
      </c>
      <c r="G43" s="3" cm="1">
        <f t="array" ref="G43">_xlfn.XLOOKUP(B43,Table1[[#All],[appointment_id]],Table1[[#All],[appointment_date]],,0)</f>
        <v>45006</v>
      </c>
    </row>
    <row r="44" spans="1:7" x14ac:dyDescent="0.3">
      <c r="A44" t="s">
        <v>594</v>
      </c>
      <c r="B44" t="s">
        <v>95</v>
      </c>
      <c r="C44" t="s">
        <v>838</v>
      </c>
      <c r="D44" t="s">
        <v>843</v>
      </c>
      <c r="E44" s="1">
        <v>3207.25</v>
      </c>
      <c r="F44" s="3">
        <v>45014</v>
      </c>
      <c r="G44" s="3" cm="1">
        <f t="array" ref="G44">_xlfn.XLOOKUP(B44,Table1[[#All],[appointment_id]],Table1[[#All],[appointment_date]],,0)</f>
        <v>45014</v>
      </c>
    </row>
    <row r="45" spans="1:7" x14ac:dyDescent="0.3">
      <c r="A45" t="s">
        <v>592</v>
      </c>
      <c r="B45" t="s">
        <v>96</v>
      </c>
      <c r="C45" t="s">
        <v>844</v>
      </c>
      <c r="D45" t="s">
        <v>837</v>
      </c>
      <c r="E45" s="1">
        <v>4186.3500000000004</v>
      </c>
      <c r="F45" s="3">
        <v>45189</v>
      </c>
      <c r="G45" s="3" cm="1">
        <f t="array" ref="G45">_xlfn.XLOOKUP(B45,Table1[[#All],[appointment_id]],Table1[[#All],[appointment_date]],,0)</f>
        <v>45189</v>
      </c>
    </row>
    <row r="46" spans="1:7" x14ac:dyDescent="0.3">
      <c r="A46" t="s">
        <v>590</v>
      </c>
      <c r="B46" t="s">
        <v>98</v>
      </c>
      <c r="C46" t="s">
        <v>839</v>
      </c>
      <c r="D46" t="s">
        <v>841</v>
      </c>
      <c r="E46" s="1">
        <v>4478.93</v>
      </c>
      <c r="F46" s="3">
        <v>45197</v>
      </c>
      <c r="G46" s="3" cm="1">
        <f t="array" ref="G46">_xlfn.XLOOKUP(B46,Table1[[#All],[appointment_id]],Table1[[#All],[appointment_date]],,0)</f>
        <v>45197</v>
      </c>
    </row>
    <row r="47" spans="1:7" x14ac:dyDescent="0.3">
      <c r="A47" t="s">
        <v>588</v>
      </c>
      <c r="B47" t="s">
        <v>99</v>
      </c>
      <c r="C47" t="s">
        <v>840</v>
      </c>
      <c r="D47" t="s">
        <v>843</v>
      </c>
      <c r="E47" s="1">
        <v>1526.36</v>
      </c>
      <c r="F47" s="3">
        <v>45280</v>
      </c>
      <c r="G47" s="3" cm="1">
        <f t="array" ref="G47">_xlfn.XLOOKUP(B47,Table1[[#All],[appointment_id]],Table1[[#All],[appointment_date]],,0)</f>
        <v>45280</v>
      </c>
    </row>
    <row r="48" spans="1:7" x14ac:dyDescent="0.3">
      <c r="A48" t="s">
        <v>586</v>
      </c>
      <c r="B48" t="s">
        <v>101</v>
      </c>
      <c r="C48" t="s">
        <v>840</v>
      </c>
      <c r="D48" t="s">
        <v>843</v>
      </c>
      <c r="E48" s="1">
        <v>1454.2</v>
      </c>
      <c r="F48" s="3">
        <v>45048</v>
      </c>
      <c r="G48" s="3" cm="1">
        <f t="array" ref="G48">_xlfn.XLOOKUP(B48,Table1[[#All],[appointment_id]],Table1[[#All],[appointment_date]],,0)</f>
        <v>45048</v>
      </c>
    </row>
    <row r="49" spans="1:7" x14ac:dyDescent="0.3">
      <c r="A49" t="s">
        <v>584</v>
      </c>
      <c r="B49" t="s">
        <v>102</v>
      </c>
      <c r="C49" t="s">
        <v>839</v>
      </c>
      <c r="D49" t="s">
        <v>843</v>
      </c>
      <c r="E49" s="1">
        <v>3249.41</v>
      </c>
      <c r="F49" s="3">
        <v>44942</v>
      </c>
      <c r="G49" s="3" cm="1">
        <f t="array" ref="G49">_xlfn.XLOOKUP(B49,Table1[[#All],[appointment_id]],Table1[[#All],[appointment_date]],,0)</f>
        <v>44942</v>
      </c>
    </row>
    <row r="50" spans="1:7" x14ac:dyDescent="0.3">
      <c r="A50" t="s">
        <v>582</v>
      </c>
      <c r="B50" t="s">
        <v>103</v>
      </c>
      <c r="C50" t="s">
        <v>839</v>
      </c>
      <c r="D50" t="s">
        <v>841</v>
      </c>
      <c r="E50" s="1">
        <v>2349.63</v>
      </c>
      <c r="F50" s="3">
        <v>45046</v>
      </c>
      <c r="G50" s="3" cm="1">
        <f t="array" ref="G50">_xlfn.XLOOKUP(B50,Table1[[#All],[appointment_id]],Table1[[#All],[appointment_date]],,0)</f>
        <v>45046</v>
      </c>
    </row>
    <row r="51" spans="1:7" x14ac:dyDescent="0.3">
      <c r="A51" t="s">
        <v>580</v>
      </c>
      <c r="B51" t="s">
        <v>104</v>
      </c>
      <c r="C51" t="s">
        <v>839</v>
      </c>
      <c r="D51" t="s">
        <v>837</v>
      </c>
      <c r="E51" s="1">
        <v>4279.38</v>
      </c>
      <c r="F51" s="3">
        <v>45154</v>
      </c>
      <c r="G51" s="3" cm="1">
        <f t="array" ref="G51">_xlfn.XLOOKUP(B51,Table1[[#All],[appointment_id]],Table1[[#All],[appointment_date]],,0)</f>
        <v>45154</v>
      </c>
    </row>
    <row r="52" spans="1:7" x14ac:dyDescent="0.3">
      <c r="A52" t="s">
        <v>578</v>
      </c>
      <c r="B52" t="s">
        <v>105</v>
      </c>
      <c r="C52" t="s">
        <v>840</v>
      </c>
      <c r="D52" t="s">
        <v>841</v>
      </c>
      <c r="E52" s="1">
        <v>4550.1000000000004</v>
      </c>
      <c r="F52" s="3">
        <v>44961</v>
      </c>
      <c r="G52" s="3" cm="1">
        <f t="array" ref="G52">_xlfn.XLOOKUP(B52,Table1[[#All],[appointment_id]],Table1[[#All],[appointment_date]],,0)</f>
        <v>44961</v>
      </c>
    </row>
    <row r="53" spans="1:7" x14ac:dyDescent="0.3">
      <c r="A53" t="s">
        <v>576</v>
      </c>
      <c r="B53" t="s">
        <v>107</v>
      </c>
      <c r="C53" t="s">
        <v>840</v>
      </c>
      <c r="D53" t="s">
        <v>843</v>
      </c>
      <c r="E53" s="1">
        <v>2090.4</v>
      </c>
      <c r="F53" s="3">
        <v>45119</v>
      </c>
      <c r="G53" s="3" cm="1">
        <f t="array" ref="G53">_xlfn.XLOOKUP(B53,Table1[[#All],[appointment_id]],Table1[[#All],[appointment_date]],,0)</f>
        <v>45119</v>
      </c>
    </row>
    <row r="54" spans="1:7" x14ac:dyDescent="0.3">
      <c r="A54" t="s">
        <v>574</v>
      </c>
      <c r="B54" t="s">
        <v>108</v>
      </c>
      <c r="C54" t="s">
        <v>839</v>
      </c>
      <c r="D54" t="s">
        <v>841</v>
      </c>
      <c r="E54" s="1">
        <v>1565.92</v>
      </c>
      <c r="F54" s="3">
        <v>44969</v>
      </c>
      <c r="G54" s="3" cm="1">
        <f t="array" ref="G54">_xlfn.XLOOKUP(B54,Table1[[#All],[appointment_id]],Table1[[#All],[appointment_date]],,0)</f>
        <v>44969</v>
      </c>
    </row>
    <row r="55" spans="1:7" x14ac:dyDescent="0.3">
      <c r="A55" t="s">
        <v>572</v>
      </c>
      <c r="B55" t="s">
        <v>110</v>
      </c>
      <c r="C55" t="s">
        <v>842</v>
      </c>
      <c r="D55" t="s">
        <v>841</v>
      </c>
      <c r="E55" s="1">
        <v>4012.36</v>
      </c>
      <c r="F55" s="3">
        <v>45276</v>
      </c>
      <c r="G55" s="3" cm="1">
        <f t="array" ref="G55">_xlfn.XLOOKUP(B55,Table1[[#All],[appointment_id]],Table1[[#All],[appointment_date]],,0)</f>
        <v>45276</v>
      </c>
    </row>
    <row r="56" spans="1:7" x14ac:dyDescent="0.3">
      <c r="A56" t="s">
        <v>570</v>
      </c>
      <c r="B56" t="s">
        <v>111</v>
      </c>
      <c r="C56" t="s">
        <v>842</v>
      </c>
      <c r="D56" t="s">
        <v>837</v>
      </c>
      <c r="E56" s="1">
        <v>1736.63</v>
      </c>
      <c r="F56" s="3">
        <v>45205</v>
      </c>
      <c r="G56" s="3" cm="1">
        <f t="array" ref="G56">_xlfn.XLOOKUP(B56,Table1[[#All],[appointment_id]],Table1[[#All],[appointment_date]],,0)</f>
        <v>45205</v>
      </c>
    </row>
    <row r="57" spans="1:7" x14ac:dyDescent="0.3">
      <c r="A57" t="s">
        <v>568</v>
      </c>
      <c r="B57" t="s">
        <v>113</v>
      </c>
      <c r="C57" t="s">
        <v>838</v>
      </c>
      <c r="D57" t="s">
        <v>837</v>
      </c>
      <c r="E57" s="1">
        <v>4201.76</v>
      </c>
      <c r="F57" s="3">
        <v>44928</v>
      </c>
      <c r="G57" s="3" cm="1">
        <f t="array" ref="G57">_xlfn.XLOOKUP(B57,Table1[[#All],[appointment_id]],Table1[[#All],[appointment_date]],,0)</f>
        <v>44928</v>
      </c>
    </row>
    <row r="58" spans="1:7" x14ac:dyDescent="0.3">
      <c r="A58" t="s">
        <v>566</v>
      </c>
      <c r="B58" t="s">
        <v>114</v>
      </c>
      <c r="C58" t="s">
        <v>844</v>
      </c>
      <c r="D58" t="s">
        <v>843</v>
      </c>
      <c r="E58" s="1">
        <v>2406.8200000000002</v>
      </c>
      <c r="F58" s="3">
        <v>45031</v>
      </c>
      <c r="G58" s="3" cm="1">
        <f t="array" ref="G58">_xlfn.XLOOKUP(B58,Table1[[#All],[appointment_id]],Table1[[#All],[appointment_date]],,0)</f>
        <v>45031</v>
      </c>
    </row>
    <row r="59" spans="1:7" x14ac:dyDescent="0.3">
      <c r="A59" t="s">
        <v>564</v>
      </c>
      <c r="B59" t="s">
        <v>115</v>
      </c>
      <c r="C59" t="s">
        <v>842</v>
      </c>
      <c r="D59" t="s">
        <v>841</v>
      </c>
      <c r="E59" s="1">
        <v>3503.97</v>
      </c>
      <c r="F59" s="3">
        <v>45055</v>
      </c>
      <c r="G59" s="3" cm="1">
        <f t="array" ref="G59">_xlfn.XLOOKUP(B59,Table1[[#All],[appointment_id]],Table1[[#All],[appointment_date]],,0)</f>
        <v>45055</v>
      </c>
    </row>
    <row r="60" spans="1:7" x14ac:dyDescent="0.3">
      <c r="A60" t="s">
        <v>562</v>
      </c>
      <c r="B60" t="s">
        <v>116</v>
      </c>
      <c r="C60" t="s">
        <v>840</v>
      </c>
      <c r="D60" t="s">
        <v>841</v>
      </c>
      <c r="E60" s="1">
        <v>929.91</v>
      </c>
      <c r="F60" s="3">
        <v>44994</v>
      </c>
      <c r="G60" s="3" cm="1">
        <f t="array" ref="G60">_xlfn.XLOOKUP(B60,Table1[[#All],[appointment_id]],Table1[[#All],[appointment_date]],,0)</f>
        <v>44994</v>
      </c>
    </row>
    <row r="61" spans="1:7" x14ac:dyDescent="0.3">
      <c r="A61" t="s">
        <v>560</v>
      </c>
      <c r="B61" t="s">
        <v>118</v>
      </c>
      <c r="C61" t="s">
        <v>842</v>
      </c>
      <c r="D61" t="s">
        <v>837</v>
      </c>
      <c r="E61" s="1">
        <v>3307.37</v>
      </c>
      <c r="F61" s="3">
        <v>45252</v>
      </c>
      <c r="G61" s="3" cm="1">
        <f t="array" ref="G61">_xlfn.XLOOKUP(B61,Table1[[#All],[appointment_id]],Table1[[#All],[appointment_date]],,0)</f>
        <v>45252</v>
      </c>
    </row>
    <row r="62" spans="1:7" x14ac:dyDescent="0.3">
      <c r="A62" t="s">
        <v>558</v>
      </c>
      <c r="B62" t="s">
        <v>120</v>
      </c>
      <c r="C62" t="s">
        <v>838</v>
      </c>
      <c r="D62" t="s">
        <v>841</v>
      </c>
      <c r="E62" s="1">
        <v>2532.9499999999998</v>
      </c>
      <c r="F62" s="3">
        <v>44941</v>
      </c>
      <c r="G62" s="3" cm="1">
        <f t="array" ref="G62">_xlfn.XLOOKUP(B62,Table1[[#All],[appointment_id]],Table1[[#All],[appointment_date]],,0)</f>
        <v>44941</v>
      </c>
    </row>
    <row r="63" spans="1:7" x14ac:dyDescent="0.3">
      <c r="A63" t="s">
        <v>556</v>
      </c>
      <c r="B63" t="s">
        <v>121</v>
      </c>
      <c r="C63" t="s">
        <v>838</v>
      </c>
      <c r="D63" t="s">
        <v>841</v>
      </c>
      <c r="E63" s="1">
        <v>3139.74</v>
      </c>
      <c r="F63" s="3">
        <v>45091</v>
      </c>
      <c r="G63" s="3" cm="1">
        <f t="array" ref="G63">_xlfn.XLOOKUP(B63,Table1[[#All],[appointment_id]],Table1[[#All],[appointment_date]],,0)</f>
        <v>45091</v>
      </c>
    </row>
    <row r="64" spans="1:7" x14ac:dyDescent="0.3">
      <c r="A64" t="s">
        <v>554</v>
      </c>
      <c r="B64" t="s">
        <v>122</v>
      </c>
      <c r="C64" t="s">
        <v>844</v>
      </c>
      <c r="D64" t="s">
        <v>841</v>
      </c>
      <c r="E64" s="1">
        <v>1256.06</v>
      </c>
      <c r="F64" s="3">
        <v>45106</v>
      </c>
      <c r="G64" s="3" cm="1">
        <f t="array" ref="G64">_xlfn.XLOOKUP(B64,Table1[[#All],[appointment_id]],Table1[[#All],[appointment_date]],,0)</f>
        <v>45106</v>
      </c>
    </row>
    <row r="65" spans="1:7" x14ac:dyDescent="0.3">
      <c r="A65" t="s">
        <v>552</v>
      </c>
      <c r="B65" t="s">
        <v>124</v>
      </c>
      <c r="C65" t="s">
        <v>842</v>
      </c>
      <c r="D65" t="s">
        <v>837</v>
      </c>
      <c r="E65" s="1">
        <v>3815.93</v>
      </c>
      <c r="F65" s="3">
        <v>45077</v>
      </c>
      <c r="G65" s="3" cm="1">
        <f t="array" ref="G65">_xlfn.XLOOKUP(B65,Table1[[#All],[appointment_id]],Table1[[#All],[appointment_date]],,0)</f>
        <v>45077</v>
      </c>
    </row>
    <row r="66" spans="1:7" x14ac:dyDescent="0.3">
      <c r="A66" t="s">
        <v>550</v>
      </c>
      <c r="B66" t="s">
        <v>126</v>
      </c>
      <c r="C66" t="s">
        <v>840</v>
      </c>
      <c r="D66" t="s">
        <v>843</v>
      </c>
      <c r="E66" s="1">
        <v>4382.59</v>
      </c>
      <c r="F66" s="3">
        <v>45040</v>
      </c>
      <c r="G66" s="3" cm="1">
        <f t="array" ref="G66">_xlfn.XLOOKUP(B66,Table1[[#All],[appointment_id]],Table1[[#All],[appointment_date]],,0)</f>
        <v>45040</v>
      </c>
    </row>
    <row r="67" spans="1:7" x14ac:dyDescent="0.3">
      <c r="A67" t="s">
        <v>548</v>
      </c>
      <c r="B67" t="s">
        <v>127</v>
      </c>
      <c r="C67" t="s">
        <v>840</v>
      </c>
      <c r="D67" t="s">
        <v>843</v>
      </c>
      <c r="E67" s="1">
        <v>1475.33</v>
      </c>
      <c r="F67" s="3">
        <v>45056</v>
      </c>
      <c r="G67" s="3" cm="1">
        <f t="array" ref="G67">_xlfn.XLOOKUP(B67,Table1[[#All],[appointment_id]],Table1[[#All],[appointment_date]],,0)</f>
        <v>45056</v>
      </c>
    </row>
    <row r="68" spans="1:7" x14ac:dyDescent="0.3">
      <c r="A68" t="s">
        <v>546</v>
      </c>
      <c r="B68" t="s">
        <v>128</v>
      </c>
      <c r="C68" t="s">
        <v>839</v>
      </c>
      <c r="D68" t="s">
        <v>841</v>
      </c>
      <c r="E68" s="1">
        <v>930.72</v>
      </c>
      <c r="F68" s="3">
        <v>45148</v>
      </c>
      <c r="G68" s="3" cm="1">
        <f t="array" ref="G68">_xlfn.XLOOKUP(B68,Table1[[#All],[appointment_id]],Table1[[#All],[appointment_date]],,0)</f>
        <v>45148</v>
      </c>
    </row>
    <row r="69" spans="1:7" x14ac:dyDescent="0.3">
      <c r="A69" t="s">
        <v>544</v>
      </c>
      <c r="B69" t="s">
        <v>130</v>
      </c>
      <c r="C69" t="s">
        <v>840</v>
      </c>
      <c r="D69" t="s">
        <v>843</v>
      </c>
      <c r="E69" s="1">
        <v>606.37</v>
      </c>
      <c r="F69" s="3">
        <v>44999</v>
      </c>
      <c r="G69" s="3" cm="1">
        <f t="array" ref="G69">_xlfn.XLOOKUP(B69,Table1[[#All],[appointment_id]],Table1[[#All],[appointment_date]],,0)</f>
        <v>44999</v>
      </c>
    </row>
    <row r="70" spans="1:7" x14ac:dyDescent="0.3">
      <c r="A70" t="s">
        <v>542</v>
      </c>
      <c r="B70" t="s">
        <v>131</v>
      </c>
      <c r="C70" t="s">
        <v>844</v>
      </c>
      <c r="D70" t="s">
        <v>837</v>
      </c>
      <c r="E70" s="1">
        <v>3388.87</v>
      </c>
      <c r="F70" s="3">
        <v>45014</v>
      </c>
      <c r="G70" s="3" cm="1">
        <f t="array" ref="G70">_xlfn.XLOOKUP(B70,Table1[[#All],[appointment_id]],Table1[[#All],[appointment_date]],,0)</f>
        <v>45014</v>
      </c>
    </row>
    <row r="71" spans="1:7" x14ac:dyDescent="0.3">
      <c r="A71" t="s">
        <v>540</v>
      </c>
      <c r="B71" t="s">
        <v>132</v>
      </c>
      <c r="C71" t="s">
        <v>844</v>
      </c>
      <c r="D71" t="s">
        <v>837</v>
      </c>
      <c r="E71" s="1">
        <v>3231.92</v>
      </c>
      <c r="F71" s="3">
        <v>45164</v>
      </c>
      <c r="G71" s="3" cm="1">
        <f t="array" ref="G71">_xlfn.XLOOKUP(B71,Table1[[#All],[appointment_id]],Table1[[#All],[appointment_date]],,0)</f>
        <v>45164</v>
      </c>
    </row>
    <row r="72" spans="1:7" x14ac:dyDescent="0.3">
      <c r="A72" t="s">
        <v>538</v>
      </c>
      <c r="B72" t="s">
        <v>133</v>
      </c>
      <c r="C72" t="s">
        <v>840</v>
      </c>
      <c r="D72" t="s">
        <v>843</v>
      </c>
      <c r="E72" s="1">
        <v>2960.14</v>
      </c>
      <c r="F72" s="3">
        <v>44952</v>
      </c>
      <c r="G72" s="3" cm="1">
        <f t="array" ref="G72">_xlfn.XLOOKUP(B72,Table1[[#All],[appointment_id]],Table1[[#All],[appointment_date]],,0)</f>
        <v>44952</v>
      </c>
    </row>
    <row r="73" spans="1:7" x14ac:dyDescent="0.3">
      <c r="A73" t="s">
        <v>536</v>
      </c>
      <c r="B73" t="s">
        <v>134</v>
      </c>
      <c r="C73" t="s">
        <v>840</v>
      </c>
      <c r="D73" t="s">
        <v>843</v>
      </c>
      <c r="E73" s="1">
        <v>1543.76</v>
      </c>
      <c r="F73" s="3">
        <v>45089</v>
      </c>
      <c r="G73" s="3" cm="1">
        <f t="array" ref="G73">_xlfn.XLOOKUP(B73,Table1[[#All],[appointment_id]],Table1[[#All],[appointment_date]],,0)</f>
        <v>45089</v>
      </c>
    </row>
    <row r="74" spans="1:7" x14ac:dyDescent="0.3">
      <c r="A74" t="s">
        <v>534</v>
      </c>
      <c r="B74" t="s">
        <v>135</v>
      </c>
      <c r="C74" t="s">
        <v>839</v>
      </c>
      <c r="D74" t="s">
        <v>841</v>
      </c>
      <c r="E74" s="1">
        <v>2259.08</v>
      </c>
      <c r="F74" s="3">
        <v>45284</v>
      </c>
      <c r="G74" s="3" cm="1">
        <f t="array" ref="G74">_xlfn.XLOOKUP(B74,Table1[[#All],[appointment_id]],Table1[[#All],[appointment_date]],,0)</f>
        <v>45284</v>
      </c>
    </row>
    <row r="75" spans="1:7" x14ac:dyDescent="0.3">
      <c r="A75" t="s">
        <v>532</v>
      </c>
      <c r="B75" t="s">
        <v>136</v>
      </c>
      <c r="C75" t="s">
        <v>840</v>
      </c>
      <c r="D75" t="s">
        <v>843</v>
      </c>
      <c r="E75" s="1">
        <v>3175.14</v>
      </c>
      <c r="F75" s="3">
        <v>45130</v>
      </c>
      <c r="G75" s="3" cm="1">
        <f t="array" ref="G75">_xlfn.XLOOKUP(B75,Table1[[#All],[appointment_id]],Table1[[#All],[appointment_date]],,0)</f>
        <v>45130</v>
      </c>
    </row>
    <row r="76" spans="1:7" x14ac:dyDescent="0.3">
      <c r="A76" t="s">
        <v>530</v>
      </c>
      <c r="B76" t="s">
        <v>137</v>
      </c>
      <c r="C76" t="s">
        <v>839</v>
      </c>
      <c r="D76" t="s">
        <v>841</v>
      </c>
      <c r="E76" s="1">
        <v>2735.45</v>
      </c>
      <c r="F76" s="3">
        <v>45054</v>
      </c>
      <c r="G76" s="3" cm="1">
        <f t="array" ref="G76">_xlfn.XLOOKUP(B76,Table1[[#All],[appointment_id]],Table1[[#All],[appointment_date]],,0)</f>
        <v>45054</v>
      </c>
    </row>
    <row r="77" spans="1:7" x14ac:dyDescent="0.3">
      <c r="A77" t="s">
        <v>528</v>
      </c>
      <c r="B77" t="s">
        <v>138</v>
      </c>
      <c r="C77" t="s">
        <v>839</v>
      </c>
      <c r="D77" t="s">
        <v>841</v>
      </c>
      <c r="E77" s="1">
        <v>4945.03</v>
      </c>
      <c r="F77" s="3">
        <v>45257</v>
      </c>
      <c r="G77" s="3" cm="1">
        <f t="array" ref="G77">_xlfn.XLOOKUP(B77,Table1[[#All],[appointment_id]],Table1[[#All],[appointment_date]],,0)</f>
        <v>45257</v>
      </c>
    </row>
    <row r="78" spans="1:7" x14ac:dyDescent="0.3">
      <c r="A78" t="s">
        <v>526</v>
      </c>
      <c r="B78" t="s">
        <v>140</v>
      </c>
      <c r="C78" t="s">
        <v>840</v>
      </c>
      <c r="D78" t="s">
        <v>837</v>
      </c>
      <c r="E78" s="1">
        <v>1113.98</v>
      </c>
      <c r="F78" s="3">
        <v>45274</v>
      </c>
      <c r="G78" s="3" cm="1">
        <f t="array" ref="G78">_xlfn.XLOOKUP(B78,Table1[[#All],[appointment_id]],Table1[[#All],[appointment_date]],,0)</f>
        <v>45274</v>
      </c>
    </row>
    <row r="79" spans="1:7" x14ac:dyDescent="0.3">
      <c r="A79" t="s">
        <v>524</v>
      </c>
      <c r="B79" t="s">
        <v>141</v>
      </c>
      <c r="C79" t="s">
        <v>838</v>
      </c>
      <c r="D79" t="s">
        <v>837</v>
      </c>
      <c r="E79" s="1">
        <v>3628.15</v>
      </c>
      <c r="F79" s="3">
        <v>45186</v>
      </c>
      <c r="G79" s="3" cm="1">
        <f t="array" ref="G79">_xlfn.XLOOKUP(B79,Table1[[#All],[appointment_id]],Table1[[#All],[appointment_date]],,0)</f>
        <v>45186</v>
      </c>
    </row>
    <row r="80" spans="1:7" x14ac:dyDescent="0.3">
      <c r="A80" t="s">
        <v>522</v>
      </c>
      <c r="B80" t="s">
        <v>143</v>
      </c>
      <c r="C80" t="s">
        <v>838</v>
      </c>
      <c r="D80" t="s">
        <v>837</v>
      </c>
      <c r="E80" s="1">
        <v>2319.4299999999998</v>
      </c>
      <c r="F80" s="3">
        <v>45286</v>
      </c>
      <c r="G80" s="3" cm="1">
        <f t="array" ref="G80">_xlfn.XLOOKUP(B80,Table1[[#All],[appointment_id]],Table1[[#All],[appointment_date]],,0)</f>
        <v>45286</v>
      </c>
    </row>
    <row r="81" spans="1:7" x14ac:dyDescent="0.3">
      <c r="A81" t="s">
        <v>520</v>
      </c>
      <c r="B81" t="s">
        <v>144</v>
      </c>
      <c r="C81" t="s">
        <v>839</v>
      </c>
      <c r="D81" t="s">
        <v>837</v>
      </c>
      <c r="E81" s="1">
        <v>2426.9</v>
      </c>
      <c r="F81" s="3">
        <v>45103</v>
      </c>
      <c r="G81" s="3" cm="1">
        <f t="array" ref="G81">_xlfn.XLOOKUP(B81,Table1[[#All],[appointment_id]],Table1[[#All],[appointment_date]],,0)</f>
        <v>45103</v>
      </c>
    </row>
    <row r="82" spans="1:7" x14ac:dyDescent="0.3">
      <c r="A82" t="s">
        <v>518</v>
      </c>
      <c r="B82" t="s">
        <v>145</v>
      </c>
      <c r="C82" t="s">
        <v>840</v>
      </c>
      <c r="D82" t="s">
        <v>843</v>
      </c>
      <c r="E82" s="1">
        <v>3729.19</v>
      </c>
      <c r="F82" s="3">
        <v>44932</v>
      </c>
      <c r="G82" s="3" cm="1">
        <f t="array" ref="G82">_xlfn.XLOOKUP(B82,Table1[[#All],[appointment_id]],Table1[[#All],[appointment_date]],,0)</f>
        <v>44932</v>
      </c>
    </row>
    <row r="83" spans="1:7" x14ac:dyDescent="0.3">
      <c r="A83" t="s">
        <v>516</v>
      </c>
      <c r="B83" t="s">
        <v>146</v>
      </c>
      <c r="C83" t="s">
        <v>838</v>
      </c>
      <c r="D83" t="s">
        <v>837</v>
      </c>
      <c r="E83" s="1">
        <v>3615.96</v>
      </c>
      <c r="F83" s="3">
        <v>44946</v>
      </c>
      <c r="G83" s="3" cm="1">
        <f t="array" ref="G83">_xlfn.XLOOKUP(B83,Table1[[#All],[appointment_id]],Table1[[#All],[appointment_date]],,0)</f>
        <v>44946</v>
      </c>
    </row>
    <row r="84" spans="1:7" x14ac:dyDescent="0.3">
      <c r="A84" t="s">
        <v>514</v>
      </c>
      <c r="B84" t="s">
        <v>147</v>
      </c>
      <c r="C84" t="s">
        <v>840</v>
      </c>
      <c r="D84" t="s">
        <v>843</v>
      </c>
      <c r="E84" s="1">
        <v>4960.6499999999996</v>
      </c>
      <c r="F84" s="3">
        <v>45237</v>
      </c>
      <c r="G84" s="3" cm="1">
        <f t="array" ref="G84">_xlfn.XLOOKUP(B84,Table1[[#All],[appointment_id]],Table1[[#All],[appointment_date]],,0)</f>
        <v>45237</v>
      </c>
    </row>
    <row r="85" spans="1:7" x14ac:dyDescent="0.3">
      <c r="A85" t="s">
        <v>512</v>
      </c>
      <c r="B85" t="s">
        <v>148</v>
      </c>
      <c r="C85" t="s">
        <v>840</v>
      </c>
      <c r="D85" t="s">
        <v>837</v>
      </c>
      <c r="E85" s="1">
        <v>1077.77</v>
      </c>
      <c r="F85" s="3">
        <v>45077</v>
      </c>
      <c r="G85" s="3" cm="1">
        <f t="array" ref="G85">_xlfn.XLOOKUP(B85,Table1[[#All],[appointment_id]],Table1[[#All],[appointment_date]],,0)</f>
        <v>45077</v>
      </c>
    </row>
    <row r="86" spans="1:7" x14ac:dyDescent="0.3">
      <c r="A86" t="s">
        <v>510</v>
      </c>
      <c r="B86" t="s">
        <v>149</v>
      </c>
      <c r="C86" t="s">
        <v>840</v>
      </c>
      <c r="D86" t="s">
        <v>843</v>
      </c>
      <c r="E86" s="1">
        <v>968.49</v>
      </c>
      <c r="F86" s="3">
        <v>44975</v>
      </c>
      <c r="G86" s="3" cm="1">
        <f t="array" ref="G86">_xlfn.XLOOKUP(B86,Table1[[#All],[appointment_id]],Table1[[#All],[appointment_date]],,0)</f>
        <v>44975</v>
      </c>
    </row>
    <row r="87" spans="1:7" x14ac:dyDescent="0.3">
      <c r="A87" t="s">
        <v>508</v>
      </c>
      <c r="B87" t="s">
        <v>150</v>
      </c>
      <c r="C87" t="s">
        <v>842</v>
      </c>
      <c r="D87" t="s">
        <v>841</v>
      </c>
      <c r="E87" s="1">
        <v>3759.52</v>
      </c>
      <c r="F87" s="3">
        <v>45228</v>
      </c>
      <c r="G87" s="3" cm="1">
        <f t="array" ref="G87">_xlfn.XLOOKUP(B87,Table1[[#All],[appointment_id]],Table1[[#All],[appointment_date]],,0)</f>
        <v>45228</v>
      </c>
    </row>
    <row r="88" spans="1:7" x14ac:dyDescent="0.3">
      <c r="A88" t="s">
        <v>506</v>
      </c>
      <c r="B88" t="s">
        <v>152</v>
      </c>
      <c r="C88" t="s">
        <v>840</v>
      </c>
      <c r="D88" t="s">
        <v>843</v>
      </c>
      <c r="E88" s="1">
        <v>3102.74</v>
      </c>
      <c r="F88" s="3">
        <v>45218</v>
      </c>
      <c r="G88" s="3" cm="1">
        <f t="array" ref="G88">_xlfn.XLOOKUP(B88,Table1[[#All],[appointment_id]],Table1[[#All],[appointment_date]],,0)</f>
        <v>45218</v>
      </c>
    </row>
    <row r="89" spans="1:7" x14ac:dyDescent="0.3">
      <c r="A89" t="s">
        <v>504</v>
      </c>
      <c r="B89" t="s">
        <v>153</v>
      </c>
      <c r="C89" t="s">
        <v>842</v>
      </c>
      <c r="D89" t="s">
        <v>843</v>
      </c>
      <c r="E89" s="1">
        <v>1733.72</v>
      </c>
      <c r="F89" s="3">
        <v>45048</v>
      </c>
      <c r="G89" s="3" cm="1">
        <f t="array" ref="G89">_xlfn.XLOOKUP(B89,Table1[[#All],[appointment_id]],Table1[[#All],[appointment_date]],,0)</f>
        <v>45048</v>
      </c>
    </row>
    <row r="90" spans="1:7" x14ac:dyDescent="0.3">
      <c r="A90" t="s">
        <v>502</v>
      </c>
      <c r="B90" t="s">
        <v>155</v>
      </c>
      <c r="C90" t="s">
        <v>839</v>
      </c>
      <c r="D90" t="s">
        <v>837</v>
      </c>
      <c r="E90" s="1">
        <v>857.39</v>
      </c>
      <c r="F90" s="3">
        <v>44971</v>
      </c>
      <c r="G90" s="3" cm="1">
        <f t="array" ref="G90">_xlfn.XLOOKUP(B90,Table1[[#All],[appointment_id]],Table1[[#All],[appointment_date]],,0)</f>
        <v>44971</v>
      </c>
    </row>
    <row r="91" spans="1:7" x14ac:dyDescent="0.3">
      <c r="A91" t="s">
        <v>500</v>
      </c>
      <c r="B91" t="s">
        <v>156</v>
      </c>
      <c r="C91" t="s">
        <v>838</v>
      </c>
      <c r="D91" t="s">
        <v>843</v>
      </c>
      <c r="E91" s="1">
        <v>885.46</v>
      </c>
      <c r="F91" s="3">
        <v>45078</v>
      </c>
      <c r="G91" s="3" cm="1">
        <f t="array" ref="G91">_xlfn.XLOOKUP(B91,Table1[[#All],[appointment_id]],Table1[[#All],[appointment_date]],,0)</f>
        <v>45078</v>
      </c>
    </row>
    <row r="92" spans="1:7" x14ac:dyDescent="0.3">
      <c r="A92" t="s">
        <v>498</v>
      </c>
      <c r="B92" t="s">
        <v>157</v>
      </c>
      <c r="C92" t="s">
        <v>838</v>
      </c>
      <c r="D92" t="s">
        <v>841</v>
      </c>
      <c r="E92" s="1">
        <v>4523.8599999999997</v>
      </c>
      <c r="F92" s="3">
        <v>45088</v>
      </c>
      <c r="G92" s="3" cm="1">
        <f t="array" ref="G92">_xlfn.XLOOKUP(B92,Table1[[#All],[appointment_id]],Table1[[#All],[appointment_date]],,0)</f>
        <v>45088</v>
      </c>
    </row>
    <row r="93" spans="1:7" x14ac:dyDescent="0.3">
      <c r="A93" t="s">
        <v>496</v>
      </c>
      <c r="B93" t="s">
        <v>158</v>
      </c>
      <c r="C93" t="s">
        <v>838</v>
      </c>
      <c r="D93" t="s">
        <v>841</v>
      </c>
      <c r="E93" s="1">
        <v>1363.4</v>
      </c>
      <c r="F93" s="3">
        <v>44956</v>
      </c>
      <c r="G93" s="3" cm="1">
        <f t="array" ref="G93">_xlfn.XLOOKUP(B93,Table1[[#All],[appointment_id]],Table1[[#All],[appointment_date]],,0)</f>
        <v>44956</v>
      </c>
    </row>
    <row r="94" spans="1:7" x14ac:dyDescent="0.3">
      <c r="A94" t="s">
        <v>494</v>
      </c>
      <c r="B94" t="s">
        <v>159</v>
      </c>
      <c r="C94" t="s">
        <v>838</v>
      </c>
      <c r="D94" t="s">
        <v>837</v>
      </c>
      <c r="E94" s="1">
        <v>1955.17</v>
      </c>
      <c r="F94" s="3">
        <v>45025</v>
      </c>
      <c r="G94" s="3" cm="1">
        <f t="array" ref="G94">_xlfn.XLOOKUP(B94,Table1[[#All],[appointment_id]],Table1[[#All],[appointment_date]],,0)</f>
        <v>45025</v>
      </c>
    </row>
    <row r="95" spans="1:7" x14ac:dyDescent="0.3">
      <c r="A95" t="s">
        <v>492</v>
      </c>
      <c r="B95" t="s">
        <v>160</v>
      </c>
      <c r="C95" t="s">
        <v>838</v>
      </c>
      <c r="D95" t="s">
        <v>841</v>
      </c>
      <c r="E95" s="1">
        <v>1519.95</v>
      </c>
      <c r="F95" s="3">
        <v>45024</v>
      </c>
      <c r="G95" s="3" cm="1">
        <f t="array" ref="G95">_xlfn.XLOOKUP(B95,Table1[[#All],[appointment_id]],Table1[[#All],[appointment_date]],,0)</f>
        <v>45024</v>
      </c>
    </row>
    <row r="96" spans="1:7" x14ac:dyDescent="0.3">
      <c r="A96" t="s">
        <v>490</v>
      </c>
      <c r="B96" t="s">
        <v>162</v>
      </c>
      <c r="C96" t="s">
        <v>838</v>
      </c>
      <c r="D96" t="s">
        <v>843</v>
      </c>
      <c r="E96" s="1">
        <v>2097.48</v>
      </c>
      <c r="F96" s="3">
        <v>45055</v>
      </c>
      <c r="G96" s="3" cm="1">
        <f t="array" ref="G96">_xlfn.XLOOKUP(B96,Table1[[#All],[appointment_id]],Table1[[#All],[appointment_date]],,0)</f>
        <v>45055</v>
      </c>
    </row>
    <row r="97" spans="1:7" x14ac:dyDescent="0.3">
      <c r="A97" t="s">
        <v>488</v>
      </c>
      <c r="B97" t="s">
        <v>164</v>
      </c>
      <c r="C97" t="s">
        <v>838</v>
      </c>
      <c r="D97" t="s">
        <v>841</v>
      </c>
      <c r="E97" s="1">
        <v>812.41</v>
      </c>
      <c r="F97" s="3">
        <v>45114</v>
      </c>
      <c r="G97" s="3" cm="1">
        <f t="array" ref="G97">_xlfn.XLOOKUP(B97,Table1[[#All],[appointment_id]],Table1[[#All],[appointment_date]],,0)</f>
        <v>45114</v>
      </c>
    </row>
    <row r="98" spans="1:7" x14ac:dyDescent="0.3">
      <c r="A98" t="s">
        <v>486</v>
      </c>
      <c r="B98" t="s">
        <v>165</v>
      </c>
      <c r="C98" t="s">
        <v>839</v>
      </c>
      <c r="D98" t="s">
        <v>837</v>
      </c>
      <c r="E98" s="1">
        <v>2835.77</v>
      </c>
      <c r="F98" s="3">
        <v>45052</v>
      </c>
      <c r="G98" s="3" cm="1">
        <f t="array" ref="G98">_xlfn.XLOOKUP(B98,Table1[[#All],[appointment_id]],Table1[[#All],[appointment_date]],,0)</f>
        <v>45052</v>
      </c>
    </row>
    <row r="99" spans="1:7" x14ac:dyDescent="0.3">
      <c r="A99" t="s">
        <v>484</v>
      </c>
      <c r="B99" t="s">
        <v>166</v>
      </c>
      <c r="C99" t="s">
        <v>840</v>
      </c>
      <c r="D99" t="s">
        <v>843</v>
      </c>
      <c r="E99" s="1">
        <v>804.26</v>
      </c>
      <c r="F99" s="3">
        <v>45002</v>
      </c>
      <c r="G99" s="3" cm="1">
        <f t="array" ref="G99">_xlfn.XLOOKUP(B99,Table1[[#All],[appointment_id]],Table1[[#All],[appointment_date]],,0)</f>
        <v>45002</v>
      </c>
    </row>
    <row r="100" spans="1:7" x14ac:dyDescent="0.3">
      <c r="A100" t="s">
        <v>482</v>
      </c>
      <c r="B100" t="s">
        <v>167</v>
      </c>
      <c r="C100" t="s">
        <v>844</v>
      </c>
      <c r="D100" t="s">
        <v>837</v>
      </c>
      <c r="E100" s="1">
        <v>4101.6000000000004</v>
      </c>
      <c r="F100" s="3">
        <v>45111</v>
      </c>
      <c r="G100" s="3" cm="1">
        <f t="array" ref="G100">_xlfn.XLOOKUP(B100,Table1[[#All],[appointment_id]],Table1[[#All],[appointment_date]],,0)</f>
        <v>45111</v>
      </c>
    </row>
    <row r="101" spans="1:7" x14ac:dyDescent="0.3">
      <c r="A101" t="s">
        <v>480</v>
      </c>
      <c r="B101" t="s">
        <v>169</v>
      </c>
      <c r="C101" t="s">
        <v>842</v>
      </c>
      <c r="D101" t="s">
        <v>843</v>
      </c>
      <c r="E101" s="1">
        <v>1551.7</v>
      </c>
      <c r="F101" s="3">
        <v>44987</v>
      </c>
      <c r="G101" s="3" cm="1">
        <f t="array" ref="G101">_xlfn.XLOOKUP(B101,Table1[[#All],[appointment_id]],Table1[[#All],[appointment_date]],,0)</f>
        <v>44987</v>
      </c>
    </row>
    <row r="102" spans="1:7" x14ac:dyDescent="0.3">
      <c r="A102" t="s">
        <v>478</v>
      </c>
      <c r="B102" t="s">
        <v>170</v>
      </c>
      <c r="C102" t="s">
        <v>844</v>
      </c>
      <c r="D102" t="s">
        <v>841</v>
      </c>
      <c r="E102" s="1">
        <v>2930.05</v>
      </c>
      <c r="F102" s="3">
        <v>45190</v>
      </c>
      <c r="G102" s="3" cm="1">
        <f t="array" ref="G102">_xlfn.XLOOKUP(B102,Table1[[#All],[appointment_id]],Table1[[#All],[appointment_date]],,0)</f>
        <v>45190</v>
      </c>
    </row>
    <row r="103" spans="1:7" x14ac:dyDescent="0.3">
      <c r="A103" t="s">
        <v>476</v>
      </c>
      <c r="B103" t="s">
        <v>171</v>
      </c>
      <c r="C103" t="s">
        <v>844</v>
      </c>
      <c r="D103" t="s">
        <v>837</v>
      </c>
      <c r="E103" s="1">
        <v>4460.3599999999997</v>
      </c>
      <c r="F103" s="3">
        <v>45224</v>
      </c>
      <c r="G103" s="3" cm="1">
        <f t="array" ref="G103">_xlfn.XLOOKUP(B103,Table1[[#All],[appointment_id]],Table1[[#All],[appointment_date]],,0)</f>
        <v>45224</v>
      </c>
    </row>
    <row r="104" spans="1:7" x14ac:dyDescent="0.3">
      <c r="A104" t="s">
        <v>474</v>
      </c>
      <c r="B104" t="s">
        <v>172</v>
      </c>
      <c r="C104" t="s">
        <v>840</v>
      </c>
      <c r="D104" t="s">
        <v>837</v>
      </c>
      <c r="E104" s="1">
        <v>3428.95</v>
      </c>
      <c r="F104" s="3">
        <v>44950</v>
      </c>
      <c r="G104" s="3" cm="1">
        <f t="array" ref="G104">_xlfn.XLOOKUP(B104,Table1[[#All],[appointment_id]],Table1[[#All],[appointment_date]],,0)</f>
        <v>44950</v>
      </c>
    </row>
    <row r="105" spans="1:7" x14ac:dyDescent="0.3">
      <c r="A105" t="s">
        <v>472</v>
      </c>
      <c r="B105" t="s">
        <v>173</v>
      </c>
      <c r="C105" t="s">
        <v>840</v>
      </c>
      <c r="D105" t="s">
        <v>843</v>
      </c>
      <c r="E105" s="1">
        <v>2898.31</v>
      </c>
      <c r="F105" s="3">
        <v>45034</v>
      </c>
      <c r="G105" s="3" cm="1">
        <f t="array" ref="G105">_xlfn.XLOOKUP(B105,Table1[[#All],[appointment_id]],Table1[[#All],[appointment_date]],,0)</f>
        <v>45034</v>
      </c>
    </row>
    <row r="106" spans="1:7" x14ac:dyDescent="0.3">
      <c r="A106" t="s">
        <v>470</v>
      </c>
      <c r="B106" t="s">
        <v>174</v>
      </c>
      <c r="C106" t="s">
        <v>840</v>
      </c>
      <c r="D106" t="s">
        <v>837</v>
      </c>
      <c r="E106" s="1">
        <v>1959.5</v>
      </c>
      <c r="F106" s="3">
        <v>45152</v>
      </c>
      <c r="G106" s="3" cm="1">
        <f t="array" ref="G106">_xlfn.XLOOKUP(B106,Table1[[#All],[appointment_id]],Table1[[#All],[appointment_date]],,0)</f>
        <v>45152</v>
      </c>
    </row>
    <row r="107" spans="1:7" x14ac:dyDescent="0.3">
      <c r="A107" t="s">
        <v>468</v>
      </c>
      <c r="B107" t="s">
        <v>175</v>
      </c>
      <c r="C107" t="s">
        <v>838</v>
      </c>
      <c r="D107" t="s">
        <v>843</v>
      </c>
      <c r="E107" s="1">
        <v>1998.51</v>
      </c>
      <c r="F107" s="3">
        <v>45228</v>
      </c>
      <c r="G107" s="3" cm="1">
        <f t="array" ref="G107">_xlfn.XLOOKUP(B107,Table1[[#All],[appointment_id]],Table1[[#All],[appointment_date]],,0)</f>
        <v>45228</v>
      </c>
    </row>
    <row r="108" spans="1:7" x14ac:dyDescent="0.3">
      <c r="A108" t="s">
        <v>466</v>
      </c>
      <c r="B108" t="s">
        <v>176</v>
      </c>
      <c r="C108" t="s">
        <v>839</v>
      </c>
      <c r="D108" t="s">
        <v>843</v>
      </c>
      <c r="E108" s="1">
        <v>3512.69</v>
      </c>
      <c r="F108" s="3">
        <v>45033</v>
      </c>
      <c r="G108" s="3" cm="1">
        <f t="array" ref="G108">_xlfn.XLOOKUP(B108,Table1[[#All],[appointment_id]],Table1[[#All],[appointment_date]],,0)</f>
        <v>45033</v>
      </c>
    </row>
    <row r="109" spans="1:7" x14ac:dyDescent="0.3">
      <c r="A109" t="s">
        <v>464</v>
      </c>
      <c r="B109" t="s">
        <v>178</v>
      </c>
      <c r="C109" t="s">
        <v>838</v>
      </c>
      <c r="D109" t="s">
        <v>843</v>
      </c>
      <c r="E109" s="1">
        <v>4973.63</v>
      </c>
      <c r="F109" s="3">
        <v>45037</v>
      </c>
      <c r="G109" s="3" cm="1">
        <f t="array" ref="G109">_xlfn.XLOOKUP(B109,Table1[[#All],[appointment_id]],Table1[[#All],[appointment_date]],,0)</f>
        <v>45037</v>
      </c>
    </row>
    <row r="110" spans="1:7" x14ac:dyDescent="0.3">
      <c r="A110" t="s">
        <v>462</v>
      </c>
      <c r="B110" t="s">
        <v>179</v>
      </c>
      <c r="C110" t="s">
        <v>839</v>
      </c>
      <c r="D110" t="s">
        <v>843</v>
      </c>
      <c r="E110" s="1">
        <v>3478.28</v>
      </c>
      <c r="F110" s="3">
        <v>45136</v>
      </c>
      <c r="G110" s="3" cm="1">
        <f t="array" ref="G110">_xlfn.XLOOKUP(B110,Table1[[#All],[appointment_id]],Table1[[#All],[appointment_date]],,0)</f>
        <v>45136</v>
      </c>
    </row>
    <row r="111" spans="1:7" x14ac:dyDescent="0.3">
      <c r="A111" t="s">
        <v>460</v>
      </c>
      <c r="B111" t="s">
        <v>180</v>
      </c>
      <c r="C111" t="s">
        <v>839</v>
      </c>
      <c r="D111" t="s">
        <v>841</v>
      </c>
      <c r="E111" s="1">
        <v>3010.03</v>
      </c>
      <c r="F111" s="3">
        <v>45126</v>
      </c>
      <c r="G111" s="3" cm="1">
        <f t="array" ref="G111">_xlfn.XLOOKUP(B111,Table1[[#All],[appointment_id]],Table1[[#All],[appointment_date]],,0)</f>
        <v>45126</v>
      </c>
    </row>
    <row r="112" spans="1:7" x14ac:dyDescent="0.3">
      <c r="A112" t="s">
        <v>458</v>
      </c>
      <c r="B112" t="s">
        <v>181</v>
      </c>
      <c r="C112" t="s">
        <v>844</v>
      </c>
      <c r="D112" t="s">
        <v>843</v>
      </c>
      <c r="E112" s="1">
        <v>3787.93</v>
      </c>
      <c r="F112" s="3">
        <v>45068</v>
      </c>
      <c r="G112" s="3" cm="1">
        <f t="array" ref="G112">_xlfn.XLOOKUP(B112,Table1[[#All],[appointment_id]],Table1[[#All],[appointment_date]],,0)</f>
        <v>45068</v>
      </c>
    </row>
    <row r="113" spans="1:7" x14ac:dyDescent="0.3">
      <c r="A113" t="s">
        <v>456</v>
      </c>
      <c r="B113" t="s">
        <v>182</v>
      </c>
      <c r="C113" t="s">
        <v>844</v>
      </c>
      <c r="D113" t="s">
        <v>837</v>
      </c>
      <c r="E113" s="1">
        <v>2593.4299999999998</v>
      </c>
      <c r="F113" s="3">
        <v>44937</v>
      </c>
      <c r="G113" s="3" cm="1">
        <f t="array" ref="G113">_xlfn.XLOOKUP(B113,Table1[[#All],[appointment_id]],Table1[[#All],[appointment_date]],,0)</f>
        <v>44937</v>
      </c>
    </row>
    <row r="114" spans="1:7" x14ac:dyDescent="0.3">
      <c r="A114" t="s">
        <v>454</v>
      </c>
      <c r="B114" t="s">
        <v>183</v>
      </c>
      <c r="C114" t="s">
        <v>839</v>
      </c>
      <c r="D114" t="s">
        <v>841</v>
      </c>
      <c r="E114" s="1">
        <v>770.64</v>
      </c>
      <c r="F114" s="3">
        <v>45254</v>
      </c>
      <c r="G114" s="3" cm="1">
        <f t="array" ref="G114">_xlfn.XLOOKUP(B114,Table1[[#All],[appointment_id]],Table1[[#All],[appointment_date]],,0)</f>
        <v>45254</v>
      </c>
    </row>
    <row r="115" spans="1:7" x14ac:dyDescent="0.3">
      <c r="A115" t="s">
        <v>452</v>
      </c>
      <c r="B115" t="s">
        <v>184</v>
      </c>
      <c r="C115" t="s">
        <v>839</v>
      </c>
      <c r="D115" t="s">
        <v>837</v>
      </c>
      <c r="E115" s="1">
        <v>3030.34</v>
      </c>
      <c r="F115" s="3">
        <v>45146</v>
      </c>
      <c r="G115" s="3" cm="1">
        <f t="array" ref="G115">_xlfn.XLOOKUP(B115,Table1[[#All],[appointment_id]],Table1[[#All],[appointment_date]],,0)</f>
        <v>45146</v>
      </c>
    </row>
    <row r="116" spans="1:7" x14ac:dyDescent="0.3">
      <c r="A116" t="s">
        <v>450</v>
      </c>
      <c r="B116" t="s">
        <v>186</v>
      </c>
      <c r="C116" t="s">
        <v>838</v>
      </c>
      <c r="D116" t="s">
        <v>841</v>
      </c>
      <c r="E116" s="1">
        <v>4809.3100000000004</v>
      </c>
      <c r="F116" s="3">
        <v>45224</v>
      </c>
      <c r="G116" s="3" cm="1">
        <f t="array" ref="G116">_xlfn.XLOOKUP(B116,Table1[[#All],[appointment_id]],Table1[[#All],[appointment_date]],,0)</f>
        <v>45224</v>
      </c>
    </row>
    <row r="117" spans="1:7" x14ac:dyDescent="0.3">
      <c r="A117" t="s">
        <v>448</v>
      </c>
      <c r="B117" t="s">
        <v>187</v>
      </c>
      <c r="C117" t="s">
        <v>838</v>
      </c>
      <c r="D117" t="s">
        <v>843</v>
      </c>
      <c r="E117" s="1">
        <v>1288.8599999999999</v>
      </c>
      <c r="F117" s="3">
        <v>45114</v>
      </c>
      <c r="G117" s="3" cm="1">
        <f t="array" ref="G117">_xlfn.XLOOKUP(B117,Table1[[#All],[appointment_id]],Table1[[#All],[appointment_date]],,0)</f>
        <v>45114</v>
      </c>
    </row>
    <row r="118" spans="1:7" x14ac:dyDescent="0.3">
      <c r="A118" t="s">
        <v>446</v>
      </c>
      <c r="B118" t="s">
        <v>188</v>
      </c>
      <c r="C118" t="s">
        <v>844</v>
      </c>
      <c r="D118" t="s">
        <v>841</v>
      </c>
      <c r="E118" s="1">
        <v>3605.02</v>
      </c>
      <c r="F118" s="3">
        <v>45097</v>
      </c>
      <c r="G118" s="3" cm="1">
        <f t="array" ref="G118">_xlfn.XLOOKUP(B118,Table1[[#All],[appointment_id]],Table1[[#All],[appointment_date]],,0)</f>
        <v>45097</v>
      </c>
    </row>
    <row r="119" spans="1:7" x14ac:dyDescent="0.3">
      <c r="A119" t="s">
        <v>444</v>
      </c>
      <c r="B119" t="s">
        <v>189</v>
      </c>
      <c r="C119" t="s">
        <v>840</v>
      </c>
      <c r="D119" t="s">
        <v>841</v>
      </c>
      <c r="E119" s="1">
        <v>1404.2</v>
      </c>
      <c r="F119" s="3">
        <v>45147</v>
      </c>
      <c r="G119" s="3" cm="1">
        <f t="array" ref="G119">_xlfn.XLOOKUP(B119,Table1[[#All],[appointment_id]],Table1[[#All],[appointment_date]],,0)</f>
        <v>45147</v>
      </c>
    </row>
    <row r="120" spans="1:7" x14ac:dyDescent="0.3">
      <c r="A120" t="s">
        <v>442</v>
      </c>
      <c r="B120" t="s">
        <v>190</v>
      </c>
      <c r="C120" t="s">
        <v>839</v>
      </c>
      <c r="D120" t="s">
        <v>837</v>
      </c>
      <c r="E120" s="1">
        <v>2911.22</v>
      </c>
      <c r="F120" s="3">
        <v>45278</v>
      </c>
      <c r="G120" s="3" cm="1">
        <f t="array" ref="G120">_xlfn.XLOOKUP(B120,Table1[[#All],[appointment_id]],Table1[[#All],[appointment_date]],,0)</f>
        <v>45278</v>
      </c>
    </row>
    <row r="121" spans="1:7" x14ac:dyDescent="0.3">
      <c r="A121" t="s">
        <v>440</v>
      </c>
      <c r="B121" t="s">
        <v>191</v>
      </c>
      <c r="C121" t="s">
        <v>838</v>
      </c>
      <c r="D121" t="s">
        <v>837</v>
      </c>
      <c r="E121" s="1">
        <v>935.04</v>
      </c>
      <c r="F121" s="3">
        <v>45268</v>
      </c>
      <c r="G121" s="3" cm="1">
        <f t="array" ref="G121">_xlfn.XLOOKUP(B121,Table1[[#All],[appointment_id]],Table1[[#All],[appointment_date]],,0)</f>
        <v>45268</v>
      </c>
    </row>
    <row r="122" spans="1:7" x14ac:dyDescent="0.3">
      <c r="A122" t="s">
        <v>438</v>
      </c>
      <c r="B122" t="s">
        <v>192</v>
      </c>
      <c r="C122" t="s">
        <v>844</v>
      </c>
      <c r="D122" t="s">
        <v>843</v>
      </c>
      <c r="E122" s="1">
        <v>2526.67</v>
      </c>
      <c r="F122" s="3">
        <v>45023</v>
      </c>
      <c r="G122" s="3" cm="1">
        <f t="array" ref="G122">_xlfn.XLOOKUP(B122,Table1[[#All],[appointment_id]],Table1[[#All],[appointment_date]],,0)</f>
        <v>45023</v>
      </c>
    </row>
    <row r="123" spans="1:7" x14ac:dyDescent="0.3">
      <c r="A123" t="s">
        <v>436</v>
      </c>
      <c r="B123" t="s">
        <v>193</v>
      </c>
      <c r="C123" t="s">
        <v>838</v>
      </c>
      <c r="D123" t="s">
        <v>841</v>
      </c>
      <c r="E123" s="1">
        <v>3902.73</v>
      </c>
      <c r="F123" s="3">
        <v>45118</v>
      </c>
      <c r="G123" s="3" cm="1">
        <f t="array" ref="G123">_xlfn.XLOOKUP(B123,Table1[[#All],[appointment_id]],Table1[[#All],[appointment_date]],,0)</f>
        <v>45118</v>
      </c>
    </row>
    <row r="124" spans="1:7" x14ac:dyDescent="0.3">
      <c r="A124" t="s">
        <v>434</v>
      </c>
      <c r="B124" t="s">
        <v>194</v>
      </c>
      <c r="C124" t="s">
        <v>839</v>
      </c>
      <c r="D124" t="s">
        <v>841</v>
      </c>
      <c r="E124" s="1">
        <v>2064.0700000000002</v>
      </c>
      <c r="F124" s="3">
        <v>44985</v>
      </c>
      <c r="G124" s="3" cm="1">
        <f t="array" ref="G124">_xlfn.XLOOKUP(B124,Table1[[#All],[appointment_id]],Table1[[#All],[appointment_date]],,0)</f>
        <v>44985</v>
      </c>
    </row>
    <row r="125" spans="1:7" x14ac:dyDescent="0.3">
      <c r="A125" t="s">
        <v>432</v>
      </c>
      <c r="B125" t="s">
        <v>195</v>
      </c>
      <c r="C125" t="s">
        <v>839</v>
      </c>
      <c r="D125" t="s">
        <v>841</v>
      </c>
      <c r="E125" s="1">
        <v>3492.1</v>
      </c>
      <c r="F125" s="3">
        <v>45001</v>
      </c>
      <c r="G125" s="3" cm="1">
        <f t="array" ref="G125">_xlfn.XLOOKUP(B125,Table1[[#All],[appointment_id]],Table1[[#All],[appointment_date]],,0)</f>
        <v>45001</v>
      </c>
    </row>
    <row r="126" spans="1:7" x14ac:dyDescent="0.3">
      <c r="A126" t="s">
        <v>430</v>
      </c>
      <c r="B126" t="s">
        <v>196</v>
      </c>
      <c r="C126" t="s">
        <v>842</v>
      </c>
      <c r="D126" t="s">
        <v>843</v>
      </c>
      <c r="E126" s="1">
        <v>4079.52</v>
      </c>
      <c r="F126" s="3">
        <v>44975</v>
      </c>
      <c r="G126" s="3" cm="1">
        <f t="array" ref="G126">_xlfn.XLOOKUP(B126,Table1[[#All],[appointment_id]],Table1[[#All],[appointment_date]],,0)</f>
        <v>44975</v>
      </c>
    </row>
    <row r="127" spans="1:7" x14ac:dyDescent="0.3">
      <c r="A127" t="s">
        <v>428</v>
      </c>
      <c r="B127" t="s">
        <v>197</v>
      </c>
      <c r="C127" t="s">
        <v>840</v>
      </c>
      <c r="D127" t="s">
        <v>843</v>
      </c>
      <c r="E127" s="1">
        <v>4672.3</v>
      </c>
      <c r="F127" s="3">
        <v>45232</v>
      </c>
      <c r="G127" s="3" cm="1">
        <f t="array" ref="G127">_xlfn.XLOOKUP(B127,Table1[[#All],[appointment_id]],Table1[[#All],[appointment_date]],,0)</f>
        <v>45232</v>
      </c>
    </row>
    <row r="128" spans="1:7" x14ac:dyDescent="0.3">
      <c r="A128" t="s">
        <v>426</v>
      </c>
      <c r="B128" t="s">
        <v>198</v>
      </c>
      <c r="C128" t="s">
        <v>842</v>
      </c>
      <c r="D128" t="s">
        <v>843</v>
      </c>
      <c r="E128" s="1">
        <v>1555.89</v>
      </c>
      <c r="F128" s="3">
        <v>45243</v>
      </c>
      <c r="G128" s="3" cm="1">
        <f t="array" ref="G128">_xlfn.XLOOKUP(B128,Table1[[#All],[appointment_id]],Table1[[#All],[appointment_date]],,0)</f>
        <v>45243</v>
      </c>
    </row>
    <row r="129" spans="1:7" x14ac:dyDescent="0.3">
      <c r="A129" t="s">
        <v>424</v>
      </c>
      <c r="B129" t="s">
        <v>199</v>
      </c>
      <c r="C129" t="s">
        <v>844</v>
      </c>
      <c r="D129" t="s">
        <v>843</v>
      </c>
      <c r="E129" s="1">
        <v>2296.92</v>
      </c>
      <c r="F129" s="3">
        <v>45031</v>
      </c>
      <c r="G129" s="3" cm="1">
        <f t="array" ref="G129">_xlfn.XLOOKUP(B129,Table1[[#All],[appointment_id]],Table1[[#All],[appointment_date]],,0)</f>
        <v>45031</v>
      </c>
    </row>
    <row r="130" spans="1:7" x14ac:dyDescent="0.3">
      <c r="A130" t="s">
        <v>422</v>
      </c>
      <c r="B130" t="s">
        <v>200</v>
      </c>
      <c r="C130" t="s">
        <v>838</v>
      </c>
      <c r="D130" t="s">
        <v>843</v>
      </c>
      <c r="E130" s="1">
        <v>1185.8699999999999</v>
      </c>
      <c r="F130" s="3">
        <v>45163</v>
      </c>
      <c r="G130" s="3" cm="1">
        <f t="array" ref="G130">_xlfn.XLOOKUP(B130,Table1[[#All],[appointment_id]],Table1[[#All],[appointment_date]],,0)</f>
        <v>45163</v>
      </c>
    </row>
    <row r="131" spans="1:7" x14ac:dyDescent="0.3">
      <c r="A131" t="s">
        <v>420</v>
      </c>
      <c r="B131" t="s">
        <v>201</v>
      </c>
      <c r="C131" t="s">
        <v>844</v>
      </c>
      <c r="D131" t="s">
        <v>837</v>
      </c>
      <c r="E131" s="1">
        <v>4966.18</v>
      </c>
      <c r="F131" s="3">
        <v>44980</v>
      </c>
      <c r="G131" s="3" cm="1">
        <f t="array" ref="G131">_xlfn.XLOOKUP(B131,Table1[[#All],[appointment_id]],Table1[[#All],[appointment_date]],,0)</f>
        <v>44980</v>
      </c>
    </row>
    <row r="132" spans="1:7" x14ac:dyDescent="0.3">
      <c r="A132" t="s">
        <v>418</v>
      </c>
      <c r="B132" t="s">
        <v>202</v>
      </c>
      <c r="C132" t="s">
        <v>839</v>
      </c>
      <c r="D132" t="s">
        <v>841</v>
      </c>
      <c r="E132" s="1">
        <v>4671.5</v>
      </c>
      <c r="F132" s="3">
        <v>45057</v>
      </c>
      <c r="G132" s="3" cm="1">
        <f t="array" ref="G132">_xlfn.XLOOKUP(B132,Table1[[#All],[appointment_id]],Table1[[#All],[appointment_date]],,0)</f>
        <v>45057</v>
      </c>
    </row>
    <row r="133" spans="1:7" x14ac:dyDescent="0.3">
      <c r="A133" t="s">
        <v>416</v>
      </c>
      <c r="B133" t="s">
        <v>203</v>
      </c>
      <c r="C133" t="s">
        <v>842</v>
      </c>
      <c r="D133" t="s">
        <v>841</v>
      </c>
      <c r="E133" s="1">
        <v>2929.81</v>
      </c>
      <c r="F133" s="3">
        <v>45133</v>
      </c>
      <c r="G133" s="3" cm="1">
        <f t="array" ref="G133">_xlfn.XLOOKUP(B133,Table1[[#All],[appointment_id]],Table1[[#All],[appointment_date]],,0)</f>
        <v>45133</v>
      </c>
    </row>
    <row r="134" spans="1:7" x14ac:dyDescent="0.3">
      <c r="A134" t="s">
        <v>414</v>
      </c>
      <c r="B134" t="s">
        <v>204</v>
      </c>
      <c r="C134" t="s">
        <v>842</v>
      </c>
      <c r="D134" t="s">
        <v>841</v>
      </c>
      <c r="E134" s="1">
        <v>4289.1499999999996</v>
      </c>
      <c r="F134" s="3">
        <v>45008</v>
      </c>
      <c r="G134" s="3" cm="1">
        <f t="array" ref="G134">_xlfn.XLOOKUP(B134,Table1[[#All],[appointment_id]],Table1[[#All],[appointment_date]],,0)</f>
        <v>45008</v>
      </c>
    </row>
    <row r="135" spans="1:7" x14ac:dyDescent="0.3">
      <c r="A135" t="s">
        <v>412</v>
      </c>
      <c r="B135" t="s">
        <v>205</v>
      </c>
      <c r="C135" t="s">
        <v>842</v>
      </c>
      <c r="D135" t="s">
        <v>841</v>
      </c>
      <c r="E135" s="1">
        <v>2844.31</v>
      </c>
      <c r="F135" s="3">
        <v>45216</v>
      </c>
      <c r="G135" s="3" cm="1">
        <f t="array" ref="G135">_xlfn.XLOOKUP(B135,Table1[[#All],[appointment_id]],Table1[[#All],[appointment_date]],,0)</f>
        <v>45216</v>
      </c>
    </row>
    <row r="136" spans="1:7" x14ac:dyDescent="0.3">
      <c r="A136" t="s">
        <v>410</v>
      </c>
      <c r="B136" t="s">
        <v>206</v>
      </c>
      <c r="C136" t="s">
        <v>844</v>
      </c>
      <c r="D136" t="s">
        <v>841</v>
      </c>
      <c r="E136" s="1">
        <v>3306.14</v>
      </c>
      <c r="F136" s="3">
        <v>45178</v>
      </c>
      <c r="G136" s="3" cm="1">
        <f t="array" ref="G136">_xlfn.XLOOKUP(B136,Table1[[#All],[appointment_id]],Table1[[#All],[appointment_date]],,0)</f>
        <v>45178</v>
      </c>
    </row>
    <row r="137" spans="1:7" x14ac:dyDescent="0.3">
      <c r="A137" t="s">
        <v>408</v>
      </c>
      <c r="B137" t="s">
        <v>207</v>
      </c>
      <c r="C137" t="s">
        <v>839</v>
      </c>
      <c r="D137" t="s">
        <v>841</v>
      </c>
      <c r="E137" s="1">
        <v>901.06</v>
      </c>
      <c r="F137" s="3">
        <v>45059</v>
      </c>
      <c r="G137" s="3" cm="1">
        <f t="array" ref="G137">_xlfn.XLOOKUP(B137,Table1[[#All],[appointment_id]],Table1[[#All],[appointment_date]],,0)</f>
        <v>45059</v>
      </c>
    </row>
    <row r="138" spans="1:7" x14ac:dyDescent="0.3">
      <c r="A138" t="s">
        <v>406</v>
      </c>
      <c r="B138" t="s">
        <v>208</v>
      </c>
      <c r="C138" t="s">
        <v>838</v>
      </c>
      <c r="D138" t="s">
        <v>841</v>
      </c>
      <c r="E138" s="1">
        <v>3898.72</v>
      </c>
      <c r="F138" s="3">
        <v>45224</v>
      </c>
      <c r="G138" s="3" cm="1">
        <f t="array" ref="G138">_xlfn.XLOOKUP(B138,Table1[[#All],[appointment_id]],Table1[[#All],[appointment_date]],,0)</f>
        <v>45224</v>
      </c>
    </row>
    <row r="139" spans="1:7" x14ac:dyDescent="0.3">
      <c r="A139" t="s">
        <v>404</v>
      </c>
      <c r="B139" t="s">
        <v>209</v>
      </c>
      <c r="C139" t="s">
        <v>838</v>
      </c>
      <c r="D139" t="s">
        <v>841</v>
      </c>
      <c r="E139" s="1">
        <v>1074.71</v>
      </c>
      <c r="F139" s="3">
        <v>45286</v>
      </c>
      <c r="G139" s="3" cm="1">
        <f t="array" ref="G139">_xlfn.XLOOKUP(B139,Table1[[#All],[appointment_id]],Table1[[#All],[appointment_date]],,0)</f>
        <v>45286</v>
      </c>
    </row>
    <row r="140" spans="1:7" x14ac:dyDescent="0.3">
      <c r="A140" t="s">
        <v>402</v>
      </c>
      <c r="B140" t="s">
        <v>210</v>
      </c>
      <c r="C140" t="s">
        <v>844</v>
      </c>
      <c r="D140" t="s">
        <v>837</v>
      </c>
      <c r="E140" s="1">
        <v>4217.3</v>
      </c>
      <c r="F140" s="3">
        <v>45209</v>
      </c>
      <c r="G140" s="3" cm="1">
        <f t="array" ref="G140">_xlfn.XLOOKUP(B140,Table1[[#All],[appointment_id]],Table1[[#All],[appointment_date]],,0)</f>
        <v>45209</v>
      </c>
    </row>
    <row r="141" spans="1:7" x14ac:dyDescent="0.3">
      <c r="A141" t="s">
        <v>400</v>
      </c>
      <c r="B141" t="s">
        <v>211</v>
      </c>
      <c r="C141" t="s">
        <v>842</v>
      </c>
      <c r="D141" t="s">
        <v>841</v>
      </c>
      <c r="E141" s="1">
        <v>4019.13</v>
      </c>
      <c r="F141" s="3">
        <v>44962</v>
      </c>
      <c r="G141" s="3" cm="1">
        <f t="array" ref="G141">_xlfn.XLOOKUP(B141,Table1[[#All],[appointment_id]],Table1[[#All],[appointment_date]],,0)</f>
        <v>44962</v>
      </c>
    </row>
    <row r="142" spans="1:7" x14ac:dyDescent="0.3">
      <c r="A142" t="s">
        <v>398</v>
      </c>
      <c r="B142" t="s">
        <v>212</v>
      </c>
      <c r="C142" t="s">
        <v>840</v>
      </c>
      <c r="D142" t="s">
        <v>837</v>
      </c>
      <c r="E142" s="1">
        <v>3689.35</v>
      </c>
      <c r="F142" s="3">
        <v>45092</v>
      </c>
      <c r="G142" s="3" cm="1">
        <f t="array" ref="G142">_xlfn.XLOOKUP(B142,Table1[[#All],[appointment_id]],Table1[[#All],[appointment_date]],,0)</f>
        <v>45092</v>
      </c>
    </row>
    <row r="143" spans="1:7" x14ac:dyDescent="0.3">
      <c r="A143" t="s">
        <v>396</v>
      </c>
      <c r="B143" t="s">
        <v>213</v>
      </c>
      <c r="C143" t="s">
        <v>844</v>
      </c>
      <c r="D143" t="s">
        <v>843</v>
      </c>
      <c r="E143" s="1">
        <v>662.72</v>
      </c>
      <c r="F143" s="3">
        <v>45231</v>
      </c>
      <c r="G143" s="3" cm="1">
        <f t="array" ref="G143">_xlfn.XLOOKUP(B143,Table1[[#All],[appointment_id]],Table1[[#All],[appointment_date]],,0)</f>
        <v>45231</v>
      </c>
    </row>
    <row r="144" spans="1:7" x14ac:dyDescent="0.3">
      <c r="A144" t="s">
        <v>394</v>
      </c>
      <c r="B144" t="s">
        <v>214</v>
      </c>
      <c r="C144" t="s">
        <v>844</v>
      </c>
      <c r="D144" t="s">
        <v>841</v>
      </c>
      <c r="E144" s="1">
        <v>1864.08</v>
      </c>
      <c r="F144" s="3">
        <v>45190</v>
      </c>
      <c r="G144" s="3" cm="1">
        <f t="array" ref="G144">_xlfn.XLOOKUP(B144,Table1[[#All],[appointment_id]],Table1[[#All],[appointment_date]],,0)</f>
        <v>45190</v>
      </c>
    </row>
    <row r="145" spans="1:7" x14ac:dyDescent="0.3">
      <c r="A145" t="s">
        <v>392</v>
      </c>
      <c r="B145" t="s">
        <v>215</v>
      </c>
      <c r="C145" t="s">
        <v>839</v>
      </c>
      <c r="D145" t="s">
        <v>843</v>
      </c>
      <c r="E145" s="1">
        <v>1684.01</v>
      </c>
      <c r="F145" s="3">
        <v>45154</v>
      </c>
      <c r="G145" s="3" cm="1">
        <f t="array" ref="G145">_xlfn.XLOOKUP(B145,Table1[[#All],[appointment_id]],Table1[[#All],[appointment_date]],,0)</f>
        <v>45154</v>
      </c>
    </row>
    <row r="146" spans="1:7" x14ac:dyDescent="0.3">
      <c r="A146" t="s">
        <v>390</v>
      </c>
      <c r="B146" t="s">
        <v>216</v>
      </c>
      <c r="C146" t="s">
        <v>838</v>
      </c>
      <c r="D146" t="s">
        <v>843</v>
      </c>
      <c r="E146" s="1">
        <v>2120.61</v>
      </c>
      <c r="F146" s="3">
        <v>45241</v>
      </c>
      <c r="G146" s="3" cm="1">
        <f t="array" ref="G146">_xlfn.XLOOKUP(B146,Table1[[#All],[appointment_id]],Table1[[#All],[appointment_date]],,0)</f>
        <v>45241</v>
      </c>
    </row>
    <row r="147" spans="1:7" x14ac:dyDescent="0.3">
      <c r="A147" t="s">
        <v>388</v>
      </c>
      <c r="B147" t="s">
        <v>217</v>
      </c>
      <c r="C147" t="s">
        <v>844</v>
      </c>
      <c r="D147" t="s">
        <v>843</v>
      </c>
      <c r="E147" s="1">
        <v>894.39</v>
      </c>
      <c r="F147" s="3">
        <v>44931</v>
      </c>
      <c r="G147" s="3" cm="1">
        <f t="array" ref="G147">_xlfn.XLOOKUP(B147,Table1[[#All],[appointment_id]],Table1[[#All],[appointment_date]],,0)</f>
        <v>44931</v>
      </c>
    </row>
    <row r="148" spans="1:7" x14ac:dyDescent="0.3">
      <c r="A148" t="s">
        <v>386</v>
      </c>
      <c r="B148" t="s">
        <v>218</v>
      </c>
      <c r="C148" t="s">
        <v>844</v>
      </c>
      <c r="D148" t="s">
        <v>837</v>
      </c>
      <c r="E148" s="1">
        <v>4716.3100000000004</v>
      </c>
      <c r="F148" s="3">
        <v>45243</v>
      </c>
      <c r="G148" s="3" cm="1">
        <f t="array" ref="G148">_xlfn.XLOOKUP(B148,Table1[[#All],[appointment_id]],Table1[[#All],[appointment_date]],,0)</f>
        <v>45243</v>
      </c>
    </row>
    <row r="149" spans="1:7" x14ac:dyDescent="0.3">
      <c r="A149" t="s">
        <v>384</v>
      </c>
      <c r="B149" t="s">
        <v>219</v>
      </c>
      <c r="C149" t="s">
        <v>842</v>
      </c>
      <c r="D149" t="s">
        <v>843</v>
      </c>
      <c r="E149" s="1">
        <v>2992.11</v>
      </c>
      <c r="F149" s="3">
        <v>45266</v>
      </c>
      <c r="G149" s="3" cm="1">
        <f t="array" ref="G149">_xlfn.XLOOKUP(B149,Table1[[#All],[appointment_id]],Table1[[#All],[appointment_date]],,0)</f>
        <v>45266</v>
      </c>
    </row>
    <row r="150" spans="1:7" x14ac:dyDescent="0.3">
      <c r="A150" t="s">
        <v>382</v>
      </c>
      <c r="B150" t="s">
        <v>220</v>
      </c>
      <c r="C150" t="s">
        <v>842</v>
      </c>
      <c r="D150" t="s">
        <v>843</v>
      </c>
      <c r="E150" s="1">
        <v>1874.86</v>
      </c>
      <c r="F150" s="3">
        <v>45133</v>
      </c>
      <c r="G150" s="3" cm="1">
        <f t="array" ref="G150">_xlfn.XLOOKUP(B150,Table1[[#All],[appointment_id]],Table1[[#All],[appointment_date]],,0)</f>
        <v>45133</v>
      </c>
    </row>
    <row r="151" spans="1:7" x14ac:dyDescent="0.3">
      <c r="A151" t="s">
        <v>380</v>
      </c>
      <c r="B151" t="s">
        <v>221</v>
      </c>
      <c r="C151" t="s">
        <v>840</v>
      </c>
      <c r="D151" t="s">
        <v>843</v>
      </c>
      <c r="E151" s="1">
        <v>2286.42</v>
      </c>
      <c r="F151" s="3">
        <v>45154</v>
      </c>
      <c r="G151" s="3" cm="1">
        <f t="array" ref="G151">_xlfn.XLOOKUP(B151,Table1[[#All],[appointment_id]],Table1[[#All],[appointment_date]],,0)</f>
        <v>45154</v>
      </c>
    </row>
    <row r="152" spans="1:7" x14ac:dyDescent="0.3">
      <c r="A152" t="s">
        <v>378</v>
      </c>
      <c r="B152" t="s">
        <v>222</v>
      </c>
      <c r="C152" t="s">
        <v>839</v>
      </c>
      <c r="D152" t="s">
        <v>841</v>
      </c>
      <c r="E152" s="1">
        <v>2512.41</v>
      </c>
      <c r="F152" s="3">
        <v>44954</v>
      </c>
      <c r="G152" s="3" cm="1">
        <f t="array" ref="G152">_xlfn.XLOOKUP(B152,Table1[[#All],[appointment_id]],Table1[[#All],[appointment_date]],,0)</f>
        <v>44954</v>
      </c>
    </row>
    <row r="153" spans="1:7" x14ac:dyDescent="0.3">
      <c r="A153" t="s">
        <v>376</v>
      </c>
      <c r="B153" t="s">
        <v>223</v>
      </c>
      <c r="C153" t="s">
        <v>840</v>
      </c>
      <c r="D153" t="s">
        <v>841</v>
      </c>
      <c r="E153" s="1">
        <v>3202.67</v>
      </c>
      <c r="F153" s="3">
        <v>45030</v>
      </c>
      <c r="G153" s="3" cm="1">
        <f t="array" ref="G153">_xlfn.XLOOKUP(B153,Table1[[#All],[appointment_id]],Table1[[#All],[appointment_date]],,0)</f>
        <v>45030</v>
      </c>
    </row>
    <row r="154" spans="1:7" x14ac:dyDescent="0.3">
      <c r="A154" t="s">
        <v>374</v>
      </c>
      <c r="B154" t="s">
        <v>224</v>
      </c>
      <c r="C154" t="s">
        <v>842</v>
      </c>
      <c r="D154" t="s">
        <v>837</v>
      </c>
      <c r="E154" s="1">
        <v>2820.56</v>
      </c>
      <c r="F154" s="3">
        <v>45115</v>
      </c>
      <c r="G154" s="3" cm="1">
        <f t="array" ref="G154">_xlfn.XLOOKUP(B154,Table1[[#All],[appointment_id]],Table1[[#All],[appointment_date]],,0)</f>
        <v>45115</v>
      </c>
    </row>
    <row r="155" spans="1:7" x14ac:dyDescent="0.3">
      <c r="A155" t="s">
        <v>372</v>
      </c>
      <c r="B155" t="s">
        <v>225</v>
      </c>
      <c r="C155" t="s">
        <v>838</v>
      </c>
      <c r="D155" t="s">
        <v>837</v>
      </c>
      <c r="E155" s="1">
        <v>4637.26</v>
      </c>
      <c r="F155" s="3">
        <v>44991</v>
      </c>
      <c r="G155" s="3" cm="1">
        <f t="array" ref="G155">_xlfn.XLOOKUP(B155,Table1[[#All],[appointment_id]],Table1[[#All],[appointment_date]],,0)</f>
        <v>44991</v>
      </c>
    </row>
    <row r="156" spans="1:7" x14ac:dyDescent="0.3">
      <c r="A156" t="s">
        <v>370</v>
      </c>
      <c r="B156" t="s">
        <v>226</v>
      </c>
      <c r="C156" t="s">
        <v>842</v>
      </c>
      <c r="D156" t="s">
        <v>841</v>
      </c>
      <c r="E156" s="1">
        <v>2736.34</v>
      </c>
      <c r="F156" s="3">
        <v>44929</v>
      </c>
      <c r="G156" s="3" cm="1">
        <f t="array" ref="G156">_xlfn.XLOOKUP(B156,Table1[[#All],[appointment_id]],Table1[[#All],[appointment_date]],,0)</f>
        <v>44929</v>
      </c>
    </row>
    <row r="157" spans="1:7" x14ac:dyDescent="0.3">
      <c r="A157" t="s">
        <v>368</v>
      </c>
      <c r="B157" t="s">
        <v>227</v>
      </c>
      <c r="C157" t="s">
        <v>839</v>
      </c>
      <c r="D157" t="s">
        <v>837</v>
      </c>
      <c r="E157" s="1">
        <v>4964.71</v>
      </c>
      <c r="F157" s="3">
        <v>45252</v>
      </c>
      <c r="G157" s="3" cm="1">
        <f t="array" ref="G157">_xlfn.XLOOKUP(B157,Table1[[#All],[appointment_id]],Table1[[#All],[appointment_date]],,0)</f>
        <v>45252</v>
      </c>
    </row>
    <row r="158" spans="1:7" x14ac:dyDescent="0.3">
      <c r="A158" t="s">
        <v>366</v>
      </c>
      <c r="B158" t="s">
        <v>228</v>
      </c>
      <c r="C158" t="s">
        <v>842</v>
      </c>
      <c r="D158" t="s">
        <v>841</v>
      </c>
      <c r="E158" s="1">
        <v>4331.41</v>
      </c>
      <c r="F158" s="3">
        <v>45058</v>
      </c>
      <c r="G158" s="3" cm="1">
        <f t="array" ref="G158">_xlfn.XLOOKUP(B158,Table1[[#All],[appointment_id]],Table1[[#All],[appointment_date]],,0)</f>
        <v>45058</v>
      </c>
    </row>
    <row r="159" spans="1:7" x14ac:dyDescent="0.3">
      <c r="A159" t="s">
        <v>364</v>
      </c>
      <c r="B159" t="s">
        <v>229</v>
      </c>
      <c r="C159" t="s">
        <v>839</v>
      </c>
      <c r="D159" t="s">
        <v>843</v>
      </c>
      <c r="E159" s="1">
        <v>1438.3</v>
      </c>
      <c r="F159" s="3">
        <v>45119</v>
      </c>
      <c r="G159" s="3" cm="1">
        <f t="array" ref="G159">_xlfn.XLOOKUP(B159,Table1[[#All],[appointment_id]],Table1[[#All],[appointment_date]],,0)</f>
        <v>45119</v>
      </c>
    </row>
    <row r="160" spans="1:7" x14ac:dyDescent="0.3">
      <c r="A160" t="s">
        <v>362</v>
      </c>
      <c r="B160" t="s">
        <v>230</v>
      </c>
      <c r="C160" t="s">
        <v>839</v>
      </c>
      <c r="D160" t="s">
        <v>843</v>
      </c>
      <c r="E160" s="1">
        <v>4687.68</v>
      </c>
      <c r="F160" s="3">
        <v>45024</v>
      </c>
      <c r="G160" s="3" cm="1">
        <f t="array" ref="G160">_xlfn.XLOOKUP(B160,Table1[[#All],[appointment_id]],Table1[[#All],[appointment_date]],,0)</f>
        <v>45024</v>
      </c>
    </row>
    <row r="161" spans="1:7" x14ac:dyDescent="0.3">
      <c r="A161" t="s">
        <v>360</v>
      </c>
      <c r="B161" t="s">
        <v>231</v>
      </c>
      <c r="C161" t="s">
        <v>839</v>
      </c>
      <c r="D161" t="s">
        <v>837</v>
      </c>
      <c r="E161" s="1">
        <v>1023.65</v>
      </c>
      <c r="F161" s="3">
        <v>45277</v>
      </c>
      <c r="G161" s="3" cm="1">
        <f t="array" ref="G161">_xlfn.XLOOKUP(B161,Table1[[#All],[appointment_id]],Table1[[#All],[appointment_date]],,0)</f>
        <v>45277</v>
      </c>
    </row>
    <row r="162" spans="1:7" x14ac:dyDescent="0.3">
      <c r="A162" t="s">
        <v>358</v>
      </c>
      <c r="B162" t="s">
        <v>232</v>
      </c>
      <c r="C162" t="s">
        <v>839</v>
      </c>
      <c r="D162" t="s">
        <v>841</v>
      </c>
      <c r="E162" s="1">
        <v>4178.5200000000004</v>
      </c>
      <c r="F162" s="3">
        <v>45094</v>
      </c>
      <c r="G162" s="3" cm="1">
        <f t="array" ref="G162">_xlfn.XLOOKUP(B162,Table1[[#All],[appointment_id]],Table1[[#All],[appointment_date]],,0)</f>
        <v>45094</v>
      </c>
    </row>
    <row r="163" spans="1:7" x14ac:dyDescent="0.3">
      <c r="A163" t="s">
        <v>356</v>
      </c>
      <c r="B163" t="s">
        <v>233</v>
      </c>
      <c r="C163" t="s">
        <v>839</v>
      </c>
      <c r="D163" t="s">
        <v>841</v>
      </c>
      <c r="E163" s="1">
        <v>2212.8000000000002</v>
      </c>
      <c r="F163" s="3">
        <v>44927</v>
      </c>
      <c r="G163" s="3" cm="1">
        <f t="array" ref="G163">_xlfn.XLOOKUP(B163,Table1[[#All],[appointment_id]],Table1[[#All],[appointment_date]],,0)</f>
        <v>44927</v>
      </c>
    </row>
    <row r="164" spans="1:7" x14ac:dyDescent="0.3">
      <c r="A164" t="s">
        <v>354</v>
      </c>
      <c r="B164" t="s">
        <v>235</v>
      </c>
      <c r="C164" t="s">
        <v>838</v>
      </c>
      <c r="D164" t="s">
        <v>837</v>
      </c>
      <c r="E164" s="1">
        <v>4450.88</v>
      </c>
      <c r="F164" s="3">
        <v>45104</v>
      </c>
      <c r="G164" s="3" cm="1">
        <f t="array" ref="G164">_xlfn.XLOOKUP(B164,Table1[[#All],[appointment_id]],Table1[[#All],[appointment_date]],,0)</f>
        <v>45104</v>
      </c>
    </row>
    <row r="165" spans="1:7" x14ac:dyDescent="0.3">
      <c r="A165" t="s">
        <v>352</v>
      </c>
      <c r="B165" t="s">
        <v>236</v>
      </c>
      <c r="C165" t="s">
        <v>840</v>
      </c>
      <c r="D165" t="s">
        <v>841</v>
      </c>
      <c r="E165" s="1">
        <v>4406.26</v>
      </c>
      <c r="F165" s="3">
        <v>45135</v>
      </c>
      <c r="G165" s="3" cm="1">
        <f t="array" ref="G165">_xlfn.XLOOKUP(B165,Table1[[#All],[appointment_id]],Table1[[#All],[appointment_date]],,0)</f>
        <v>45135</v>
      </c>
    </row>
    <row r="166" spans="1:7" x14ac:dyDescent="0.3">
      <c r="A166" t="s">
        <v>350</v>
      </c>
      <c r="B166" t="s">
        <v>237</v>
      </c>
      <c r="C166" t="s">
        <v>844</v>
      </c>
      <c r="D166" t="s">
        <v>843</v>
      </c>
      <c r="E166" s="1">
        <v>4126.66</v>
      </c>
      <c r="F166" s="3">
        <v>45020</v>
      </c>
      <c r="G166" s="3" cm="1">
        <f t="array" ref="G166">_xlfn.XLOOKUP(B166,Table1[[#All],[appointment_id]],Table1[[#All],[appointment_date]],,0)</f>
        <v>45020</v>
      </c>
    </row>
    <row r="167" spans="1:7" x14ac:dyDescent="0.3">
      <c r="A167" t="s">
        <v>348</v>
      </c>
      <c r="B167" t="s">
        <v>238</v>
      </c>
      <c r="C167" t="s">
        <v>840</v>
      </c>
      <c r="D167" t="s">
        <v>837</v>
      </c>
      <c r="E167" s="1">
        <v>4055.14</v>
      </c>
      <c r="F167" s="3">
        <v>44938</v>
      </c>
      <c r="G167" s="3" cm="1">
        <f t="array" ref="G167">_xlfn.XLOOKUP(B167,Table1[[#All],[appointment_id]],Table1[[#All],[appointment_date]],,0)</f>
        <v>44938</v>
      </c>
    </row>
    <row r="168" spans="1:7" x14ac:dyDescent="0.3">
      <c r="A168" t="s">
        <v>346</v>
      </c>
      <c r="B168" t="s">
        <v>239</v>
      </c>
      <c r="C168" t="s">
        <v>839</v>
      </c>
      <c r="D168" t="s">
        <v>837</v>
      </c>
      <c r="E168" s="1">
        <v>1871.06</v>
      </c>
      <c r="F168" s="3">
        <v>45245</v>
      </c>
      <c r="G168" s="3" cm="1">
        <f t="array" ref="G168">_xlfn.XLOOKUP(B168,Table1[[#All],[appointment_id]],Table1[[#All],[appointment_date]],,0)</f>
        <v>45245</v>
      </c>
    </row>
    <row r="169" spans="1:7" x14ac:dyDescent="0.3">
      <c r="A169" t="s">
        <v>344</v>
      </c>
      <c r="B169" t="s">
        <v>240</v>
      </c>
      <c r="C169" t="s">
        <v>838</v>
      </c>
      <c r="D169" t="s">
        <v>841</v>
      </c>
      <c r="E169" s="1">
        <v>864.14</v>
      </c>
      <c r="F169" s="3">
        <v>45198</v>
      </c>
      <c r="G169" s="3" cm="1">
        <f t="array" ref="G169">_xlfn.XLOOKUP(B169,Table1[[#All],[appointment_id]],Table1[[#All],[appointment_date]],,0)</f>
        <v>45198</v>
      </c>
    </row>
    <row r="170" spans="1:7" x14ac:dyDescent="0.3">
      <c r="A170" t="s">
        <v>342</v>
      </c>
      <c r="B170" t="s">
        <v>241</v>
      </c>
      <c r="C170" t="s">
        <v>842</v>
      </c>
      <c r="D170" t="s">
        <v>837</v>
      </c>
      <c r="E170" s="1">
        <v>2313.41</v>
      </c>
      <c r="F170" s="3">
        <v>45131</v>
      </c>
      <c r="G170" s="3" cm="1">
        <f t="array" ref="G170">_xlfn.XLOOKUP(B170,Table1[[#All],[appointment_id]],Table1[[#All],[appointment_date]],,0)</f>
        <v>45131</v>
      </c>
    </row>
    <row r="171" spans="1:7" x14ac:dyDescent="0.3">
      <c r="A171" t="s">
        <v>340</v>
      </c>
      <c r="B171" t="s">
        <v>242</v>
      </c>
      <c r="C171" t="s">
        <v>838</v>
      </c>
      <c r="D171" t="s">
        <v>841</v>
      </c>
      <c r="E171" s="1">
        <v>1280.8599999999999</v>
      </c>
      <c r="F171" s="3">
        <v>44988</v>
      </c>
      <c r="G171" s="3" cm="1">
        <f t="array" ref="G171">_xlfn.XLOOKUP(B171,Table1[[#All],[appointment_id]],Table1[[#All],[appointment_date]],,0)</f>
        <v>44988</v>
      </c>
    </row>
    <row r="172" spans="1:7" x14ac:dyDescent="0.3">
      <c r="A172" t="s">
        <v>338</v>
      </c>
      <c r="B172" t="s">
        <v>243</v>
      </c>
      <c r="C172" t="s">
        <v>839</v>
      </c>
      <c r="D172" t="s">
        <v>841</v>
      </c>
      <c r="E172" s="1">
        <v>3627.28</v>
      </c>
      <c r="F172" s="3">
        <v>45034</v>
      </c>
      <c r="G172" s="3" cm="1">
        <f t="array" ref="G172">_xlfn.XLOOKUP(B172,Table1[[#All],[appointment_id]],Table1[[#All],[appointment_date]],,0)</f>
        <v>45034</v>
      </c>
    </row>
    <row r="173" spans="1:7" x14ac:dyDescent="0.3">
      <c r="A173" t="s">
        <v>336</v>
      </c>
      <c r="B173" t="s">
        <v>244</v>
      </c>
      <c r="C173" t="s">
        <v>838</v>
      </c>
      <c r="D173" t="s">
        <v>841</v>
      </c>
      <c r="E173" s="1">
        <v>2057.4499999999998</v>
      </c>
      <c r="F173" s="3">
        <v>44994</v>
      </c>
      <c r="G173" s="3" cm="1">
        <f t="array" ref="G173">_xlfn.XLOOKUP(B173,Table1[[#All],[appointment_id]],Table1[[#All],[appointment_date]],,0)</f>
        <v>44994</v>
      </c>
    </row>
    <row r="174" spans="1:7" x14ac:dyDescent="0.3">
      <c r="A174" t="s">
        <v>334</v>
      </c>
      <c r="B174" t="s">
        <v>245</v>
      </c>
      <c r="C174" t="s">
        <v>838</v>
      </c>
      <c r="D174" t="s">
        <v>841</v>
      </c>
      <c r="E174" s="1">
        <v>4890.25</v>
      </c>
      <c r="F174" s="3">
        <v>45081</v>
      </c>
      <c r="G174" s="3" cm="1">
        <f t="array" ref="G174">_xlfn.XLOOKUP(B174,Table1[[#All],[appointment_id]],Table1[[#All],[appointment_date]],,0)</f>
        <v>45081</v>
      </c>
    </row>
    <row r="175" spans="1:7" x14ac:dyDescent="0.3">
      <c r="A175" t="s">
        <v>332</v>
      </c>
      <c r="B175" t="s">
        <v>246</v>
      </c>
      <c r="C175" t="s">
        <v>839</v>
      </c>
      <c r="D175" t="s">
        <v>841</v>
      </c>
      <c r="E175" s="1">
        <v>3384.37</v>
      </c>
      <c r="F175" s="3">
        <v>45230</v>
      </c>
      <c r="G175" s="3" cm="1">
        <f t="array" ref="G175">_xlfn.XLOOKUP(B175,Table1[[#All],[appointment_id]],Table1[[#All],[appointment_date]],,0)</f>
        <v>45230</v>
      </c>
    </row>
    <row r="176" spans="1:7" x14ac:dyDescent="0.3">
      <c r="A176" t="s">
        <v>330</v>
      </c>
      <c r="B176" t="s">
        <v>247</v>
      </c>
      <c r="C176" t="s">
        <v>838</v>
      </c>
      <c r="D176" t="s">
        <v>837</v>
      </c>
      <c r="E176" s="1">
        <v>4201.16</v>
      </c>
      <c r="F176" s="3">
        <v>45221</v>
      </c>
      <c r="G176" s="3" cm="1">
        <f t="array" ref="G176">_xlfn.XLOOKUP(B176,Table1[[#All],[appointment_id]],Table1[[#All],[appointment_date]],,0)</f>
        <v>45221</v>
      </c>
    </row>
    <row r="177" spans="1:7" x14ac:dyDescent="0.3">
      <c r="A177" t="s">
        <v>328</v>
      </c>
      <c r="B177" t="s">
        <v>248</v>
      </c>
      <c r="C177" t="s">
        <v>844</v>
      </c>
      <c r="D177" t="s">
        <v>843</v>
      </c>
      <c r="E177" s="1">
        <v>1096.3599999999999</v>
      </c>
      <c r="F177" s="3">
        <v>45042</v>
      </c>
      <c r="G177" s="3" cm="1">
        <f t="array" ref="G177">_xlfn.XLOOKUP(B177,Table1[[#All],[appointment_id]],Table1[[#All],[appointment_date]],,0)</f>
        <v>45042</v>
      </c>
    </row>
    <row r="178" spans="1:7" x14ac:dyDescent="0.3">
      <c r="A178" t="s">
        <v>326</v>
      </c>
      <c r="B178" t="s">
        <v>249</v>
      </c>
      <c r="C178" t="s">
        <v>844</v>
      </c>
      <c r="D178" t="s">
        <v>843</v>
      </c>
      <c r="E178" s="1">
        <v>4379.07</v>
      </c>
      <c r="F178" s="3">
        <v>45154</v>
      </c>
      <c r="G178" s="3" cm="1">
        <f t="array" ref="G178">_xlfn.XLOOKUP(B178,Table1[[#All],[appointment_id]],Table1[[#All],[appointment_date]],,0)</f>
        <v>45154</v>
      </c>
    </row>
    <row r="179" spans="1:7" x14ac:dyDescent="0.3">
      <c r="A179" t="s">
        <v>324</v>
      </c>
      <c r="B179" t="s">
        <v>250</v>
      </c>
      <c r="C179" t="s">
        <v>838</v>
      </c>
      <c r="D179" t="s">
        <v>837</v>
      </c>
      <c r="E179" s="1">
        <v>4652.41</v>
      </c>
      <c r="F179" s="3">
        <v>44943</v>
      </c>
      <c r="G179" s="3" cm="1">
        <f t="array" ref="G179">_xlfn.XLOOKUP(B179,Table1[[#All],[appointment_id]],Table1[[#All],[appointment_date]],,0)</f>
        <v>44943</v>
      </c>
    </row>
    <row r="180" spans="1:7" x14ac:dyDescent="0.3">
      <c r="A180" t="s">
        <v>322</v>
      </c>
      <c r="B180" t="s">
        <v>251</v>
      </c>
      <c r="C180" t="s">
        <v>842</v>
      </c>
      <c r="D180" t="s">
        <v>837</v>
      </c>
      <c r="E180" s="1">
        <v>2691.78</v>
      </c>
      <c r="F180" s="3">
        <v>44993</v>
      </c>
      <c r="G180" s="3" cm="1">
        <f t="array" ref="G180">_xlfn.XLOOKUP(B180,Table1[[#All],[appointment_id]],Table1[[#All],[appointment_date]],,0)</f>
        <v>44993</v>
      </c>
    </row>
    <row r="181" spans="1:7" x14ac:dyDescent="0.3">
      <c r="A181" t="s">
        <v>320</v>
      </c>
      <c r="B181" t="s">
        <v>253</v>
      </c>
      <c r="C181" t="s">
        <v>839</v>
      </c>
      <c r="D181" t="s">
        <v>843</v>
      </c>
      <c r="E181" s="1">
        <v>3228.14</v>
      </c>
      <c r="F181" s="3">
        <v>44933</v>
      </c>
      <c r="G181" s="3" cm="1">
        <f t="array" ref="G181">_xlfn.XLOOKUP(B181,Table1[[#All],[appointment_id]],Table1[[#All],[appointment_date]],,0)</f>
        <v>44933</v>
      </c>
    </row>
    <row r="182" spans="1:7" x14ac:dyDescent="0.3">
      <c r="A182" t="s">
        <v>318</v>
      </c>
      <c r="B182" t="s">
        <v>254</v>
      </c>
      <c r="C182" t="s">
        <v>844</v>
      </c>
      <c r="D182" t="s">
        <v>843</v>
      </c>
      <c r="E182" s="1">
        <v>3941.64</v>
      </c>
      <c r="F182" s="3">
        <v>45172</v>
      </c>
      <c r="G182" s="3" cm="1">
        <f t="array" ref="G182">_xlfn.XLOOKUP(B182,Table1[[#All],[appointment_id]],Table1[[#All],[appointment_date]],,0)</f>
        <v>45172</v>
      </c>
    </row>
    <row r="183" spans="1:7" x14ac:dyDescent="0.3">
      <c r="A183" t="s">
        <v>316</v>
      </c>
      <c r="B183" t="s">
        <v>255</v>
      </c>
      <c r="C183" t="s">
        <v>842</v>
      </c>
      <c r="D183" t="s">
        <v>843</v>
      </c>
      <c r="E183" s="1">
        <v>1286.77</v>
      </c>
      <c r="F183" s="3">
        <v>45028</v>
      </c>
      <c r="G183" s="3" cm="1">
        <f t="array" ref="G183">_xlfn.XLOOKUP(B183,Table1[[#All],[appointment_id]],Table1[[#All],[appointment_date]],,0)</f>
        <v>45028</v>
      </c>
    </row>
    <row r="184" spans="1:7" x14ac:dyDescent="0.3">
      <c r="A184" t="s">
        <v>314</v>
      </c>
      <c r="B184" t="s">
        <v>256</v>
      </c>
      <c r="C184" t="s">
        <v>838</v>
      </c>
      <c r="D184" t="s">
        <v>843</v>
      </c>
      <c r="E184" s="1">
        <v>2761.55</v>
      </c>
      <c r="F184" s="3">
        <v>44960</v>
      </c>
      <c r="G184" s="3" cm="1">
        <f t="array" ref="G184">_xlfn.XLOOKUP(B184,Table1[[#All],[appointment_id]],Table1[[#All],[appointment_date]],,0)</f>
        <v>44960</v>
      </c>
    </row>
    <row r="185" spans="1:7" x14ac:dyDescent="0.3">
      <c r="A185" t="s">
        <v>312</v>
      </c>
      <c r="B185" t="s">
        <v>257</v>
      </c>
      <c r="C185" t="s">
        <v>842</v>
      </c>
      <c r="D185" t="s">
        <v>843</v>
      </c>
      <c r="E185" s="1">
        <v>2293.98</v>
      </c>
      <c r="F185" s="3">
        <v>44983</v>
      </c>
      <c r="G185" s="3" cm="1">
        <f t="array" ref="G185">_xlfn.XLOOKUP(B185,Table1[[#All],[appointment_id]],Table1[[#All],[appointment_date]],,0)</f>
        <v>44983</v>
      </c>
    </row>
    <row r="186" spans="1:7" x14ac:dyDescent="0.3">
      <c r="A186" t="s">
        <v>310</v>
      </c>
      <c r="B186" t="s">
        <v>258</v>
      </c>
      <c r="C186" t="s">
        <v>840</v>
      </c>
      <c r="D186" t="s">
        <v>841</v>
      </c>
      <c r="E186" s="1">
        <v>1158.68</v>
      </c>
      <c r="F186" s="3">
        <v>45006</v>
      </c>
      <c r="G186" s="3" cm="1">
        <f t="array" ref="G186">_xlfn.XLOOKUP(B186,Table1[[#All],[appointment_id]],Table1[[#All],[appointment_date]],,0)</f>
        <v>45006</v>
      </c>
    </row>
    <row r="187" spans="1:7" x14ac:dyDescent="0.3">
      <c r="A187" t="s">
        <v>308</v>
      </c>
      <c r="B187" t="s">
        <v>259</v>
      </c>
      <c r="C187" t="s">
        <v>844</v>
      </c>
      <c r="D187" t="s">
        <v>837</v>
      </c>
      <c r="E187" s="1">
        <v>2153.9</v>
      </c>
      <c r="F187" s="3">
        <v>45012</v>
      </c>
      <c r="G187" s="3" cm="1">
        <f t="array" ref="G187">_xlfn.XLOOKUP(B187,Table1[[#All],[appointment_id]],Table1[[#All],[appointment_date]],,0)</f>
        <v>45012</v>
      </c>
    </row>
    <row r="188" spans="1:7" x14ac:dyDescent="0.3">
      <c r="A188" t="s">
        <v>306</v>
      </c>
      <c r="B188" t="s">
        <v>260</v>
      </c>
      <c r="C188" t="s">
        <v>838</v>
      </c>
      <c r="D188" t="s">
        <v>841</v>
      </c>
      <c r="E188" s="1">
        <v>806.78</v>
      </c>
      <c r="F188" s="3">
        <v>44970</v>
      </c>
      <c r="G188" s="3" cm="1">
        <f t="array" ref="G188">_xlfn.XLOOKUP(B188,Table1[[#All],[appointment_id]],Table1[[#All],[appointment_date]],,0)</f>
        <v>44970</v>
      </c>
    </row>
    <row r="189" spans="1:7" x14ac:dyDescent="0.3">
      <c r="A189" t="s">
        <v>304</v>
      </c>
      <c r="B189" t="s">
        <v>261</v>
      </c>
      <c r="C189" t="s">
        <v>839</v>
      </c>
      <c r="D189" t="s">
        <v>843</v>
      </c>
      <c r="E189" s="1">
        <v>616.15</v>
      </c>
      <c r="F189" s="3">
        <v>45028</v>
      </c>
      <c r="G189" s="3" cm="1">
        <f t="array" ref="G189">_xlfn.XLOOKUP(B189,Table1[[#All],[appointment_id]],Table1[[#All],[appointment_date]],,0)</f>
        <v>45028</v>
      </c>
    </row>
    <row r="190" spans="1:7" x14ac:dyDescent="0.3">
      <c r="A190" t="s">
        <v>302</v>
      </c>
      <c r="B190" t="s">
        <v>262</v>
      </c>
      <c r="C190" t="s">
        <v>838</v>
      </c>
      <c r="D190" t="s">
        <v>843</v>
      </c>
      <c r="E190" s="1">
        <v>1108.25</v>
      </c>
      <c r="F190" s="3">
        <v>45204</v>
      </c>
      <c r="G190" s="3" cm="1">
        <f t="array" ref="G190">_xlfn.XLOOKUP(B190,Table1[[#All],[appointment_id]],Table1[[#All],[appointment_date]],,0)</f>
        <v>45204</v>
      </c>
    </row>
    <row r="191" spans="1:7" x14ac:dyDescent="0.3">
      <c r="A191" t="s">
        <v>300</v>
      </c>
      <c r="B191" t="s">
        <v>263</v>
      </c>
      <c r="C191" t="s">
        <v>839</v>
      </c>
      <c r="D191" t="s">
        <v>843</v>
      </c>
      <c r="E191" s="1">
        <v>4834.0200000000004</v>
      </c>
      <c r="F191" s="3">
        <v>45246</v>
      </c>
      <c r="G191" s="3" cm="1">
        <f t="array" ref="G191">_xlfn.XLOOKUP(B191,Table1[[#All],[appointment_id]],Table1[[#All],[appointment_date]],,0)</f>
        <v>45246</v>
      </c>
    </row>
    <row r="192" spans="1:7" x14ac:dyDescent="0.3">
      <c r="A192" t="s">
        <v>298</v>
      </c>
      <c r="B192" t="s">
        <v>264</v>
      </c>
      <c r="C192" t="s">
        <v>838</v>
      </c>
      <c r="D192" t="s">
        <v>841</v>
      </c>
      <c r="E192" s="1">
        <v>2972.88</v>
      </c>
      <c r="F192" s="3">
        <v>45028</v>
      </c>
      <c r="G192" s="3" cm="1">
        <f t="array" ref="G192">_xlfn.XLOOKUP(B192,Table1[[#All],[appointment_id]],Table1[[#All],[appointment_date]],,0)</f>
        <v>45028</v>
      </c>
    </row>
    <row r="193" spans="1:7" x14ac:dyDescent="0.3">
      <c r="A193" t="s">
        <v>296</v>
      </c>
      <c r="B193" t="s">
        <v>265</v>
      </c>
      <c r="C193" t="s">
        <v>842</v>
      </c>
      <c r="D193" t="s">
        <v>841</v>
      </c>
      <c r="E193" s="1">
        <v>4846.2</v>
      </c>
      <c r="F193" s="3">
        <v>45169</v>
      </c>
      <c r="G193" s="3" cm="1">
        <f t="array" ref="G193">_xlfn.XLOOKUP(B193,Table1[[#All],[appointment_id]],Table1[[#All],[appointment_date]],,0)</f>
        <v>45169</v>
      </c>
    </row>
    <row r="194" spans="1:7" x14ac:dyDescent="0.3">
      <c r="A194" t="s">
        <v>294</v>
      </c>
      <c r="B194" t="s">
        <v>266</v>
      </c>
      <c r="C194" t="s">
        <v>842</v>
      </c>
      <c r="D194" t="s">
        <v>843</v>
      </c>
      <c r="E194" s="1">
        <v>2446.2399999999998</v>
      </c>
      <c r="F194" s="3">
        <v>45184</v>
      </c>
      <c r="G194" s="3" cm="1">
        <f t="array" ref="G194">_xlfn.XLOOKUP(B194,Table1[[#All],[appointment_id]],Table1[[#All],[appointment_date]],,0)</f>
        <v>45184</v>
      </c>
    </row>
    <row r="195" spans="1:7" x14ac:dyDescent="0.3">
      <c r="A195" t="s">
        <v>292</v>
      </c>
      <c r="B195" t="s">
        <v>267</v>
      </c>
      <c r="C195" t="s">
        <v>842</v>
      </c>
      <c r="D195" t="s">
        <v>841</v>
      </c>
      <c r="E195" s="1">
        <v>1903.17</v>
      </c>
      <c r="F195" s="3">
        <v>45022</v>
      </c>
      <c r="G195" s="3" cm="1">
        <f t="array" ref="G195">_xlfn.XLOOKUP(B195,Table1[[#All],[appointment_id]],Table1[[#All],[appointment_date]],,0)</f>
        <v>45022</v>
      </c>
    </row>
    <row r="196" spans="1:7" x14ac:dyDescent="0.3">
      <c r="A196" t="s">
        <v>290</v>
      </c>
      <c r="B196" t="s">
        <v>268</v>
      </c>
      <c r="C196" t="s">
        <v>840</v>
      </c>
      <c r="D196" t="s">
        <v>841</v>
      </c>
      <c r="E196" s="1">
        <v>2777.64</v>
      </c>
      <c r="F196" s="3">
        <v>45157</v>
      </c>
      <c r="G196" s="3" cm="1">
        <f t="array" ref="G196">_xlfn.XLOOKUP(B196,Table1[[#All],[appointment_id]],Table1[[#All],[appointment_date]],,0)</f>
        <v>45157</v>
      </c>
    </row>
    <row r="197" spans="1:7" x14ac:dyDescent="0.3">
      <c r="A197" t="s">
        <v>288</v>
      </c>
      <c r="B197" t="s">
        <v>269</v>
      </c>
      <c r="C197" t="s">
        <v>839</v>
      </c>
      <c r="D197" t="s">
        <v>843</v>
      </c>
      <c r="E197" s="1">
        <v>2477.8000000000002</v>
      </c>
      <c r="F197" s="3">
        <v>45225</v>
      </c>
      <c r="G197" s="3" cm="1">
        <f t="array" ref="G197">_xlfn.XLOOKUP(B197,Table1[[#All],[appointment_id]],Table1[[#All],[appointment_date]],,0)</f>
        <v>45225</v>
      </c>
    </row>
    <row r="198" spans="1:7" x14ac:dyDescent="0.3">
      <c r="A198" t="s">
        <v>286</v>
      </c>
      <c r="B198" t="s">
        <v>270</v>
      </c>
      <c r="C198" t="s">
        <v>842</v>
      </c>
      <c r="D198" t="s">
        <v>841</v>
      </c>
      <c r="E198" s="1">
        <v>975.49</v>
      </c>
      <c r="F198" s="3">
        <v>45017</v>
      </c>
      <c r="G198" s="3" cm="1">
        <f t="array" ref="G198">_xlfn.XLOOKUP(B198,Table1[[#All],[appointment_id]],Table1[[#All],[appointment_date]],,0)</f>
        <v>45017</v>
      </c>
    </row>
    <row r="199" spans="1:7" x14ac:dyDescent="0.3">
      <c r="A199" t="s">
        <v>283</v>
      </c>
      <c r="B199" t="s">
        <v>271</v>
      </c>
      <c r="C199" t="s">
        <v>840</v>
      </c>
      <c r="D199" t="s">
        <v>837</v>
      </c>
      <c r="E199" s="1">
        <v>3383.72</v>
      </c>
      <c r="F199" s="3">
        <v>45061</v>
      </c>
      <c r="G199" s="3" cm="1">
        <f t="array" ref="G199">_xlfn.XLOOKUP(B199,Table1[[#All],[appointment_id]],Table1[[#All],[appointment_date]],,0)</f>
        <v>45061</v>
      </c>
    </row>
    <row r="200" spans="1:7" x14ac:dyDescent="0.3">
      <c r="A200" t="s">
        <v>279</v>
      </c>
      <c r="B200" t="s">
        <v>272</v>
      </c>
      <c r="C200" t="s">
        <v>839</v>
      </c>
      <c r="D200" t="s">
        <v>837</v>
      </c>
      <c r="E200" s="1">
        <v>1472.17</v>
      </c>
      <c r="F200" s="3">
        <v>45047</v>
      </c>
      <c r="G200" s="3" cm="1">
        <f t="array" ref="G200">_xlfn.XLOOKUP(B200,Table1[[#All],[appointment_id]],Table1[[#All],[appointment_date]],,0)</f>
        <v>45047</v>
      </c>
    </row>
    <row r="201" spans="1:7" x14ac:dyDescent="0.3">
      <c r="A201" t="s">
        <v>276</v>
      </c>
      <c r="B201" t="s">
        <v>273</v>
      </c>
      <c r="C201" t="s">
        <v>838</v>
      </c>
      <c r="D201" t="s">
        <v>837</v>
      </c>
      <c r="E201" s="1">
        <v>3288.15</v>
      </c>
      <c r="F201" s="3">
        <v>45290</v>
      </c>
      <c r="G201" s="3" cm="1">
        <f t="array" ref="G201">_xlfn.XLOOKUP(B201,Table1[[#All],[appointment_id]],Table1[[#All],[appointment_date]],,0)</f>
        <v>45290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0B66C-B8E8-43CF-A31A-69402AF3FD46}">
  <dimension ref="A1:G201"/>
  <sheetViews>
    <sheetView workbookViewId="0">
      <selection activeCell="H2" sqref="H2:H201"/>
    </sheetView>
  </sheetViews>
  <sheetFormatPr defaultRowHeight="14.4" x14ac:dyDescent="0.3"/>
  <cols>
    <col min="4" max="4" width="11.6640625" bestFit="1" customWidth="1"/>
    <col min="5" max="5" width="8.88671875" style="1"/>
    <col min="6" max="6" width="15.77734375" bestFit="1" customWidth="1"/>
    <col min="7" max="7" width="14.5546875" bestFit="1" customWidth="1"/>
  </cols>
  <sheetData>
    <row r="1" spans="1:7" x14ac:dyDescent="0.3">
      <c r="A1" t="s">
        <v>685</v>
      </c>
      <c r="B1" t="s">
        <v>1</v>
      </c>
      <c r="C1" t="s">
        <v>684</v>
      </c>
      <c r="D1" s="3" t="s">
        <v>683</v>
      </c>
      <c r="E1" s="1" t="s">
        <v>682</v>
      </c>
      <c r="F1" t="s">
        <v>681</v>
      </c>
      <c r="G1" t="s">
        <v>680</v>
      </c>
    </row>
    <row r="2" spans="1:7" x14ac:dyDescent="0.3">
      <c r="A2" t="s">
        <v>679</v>
      </c>
      <c r="B2" t="s">
        <v>8</v>
      </c>
      <c r="C2" t="s">
        <v>678</v>
      </c>
      <c r="D2" s="3">
        <v>45147</v>
      </c>
      <c r="E2" s="1">
        <v>3941.97</v>
      </c>
      <c r="F2" t="s">
        <v>275</v>
      </c>
      <c r="G2" t="s">
        <v>285</v>
      </c>
    </row>
    <row r="3" spans="1:7" x14ac:dyDescent="0.3">
      <c r="A3" t="s">
        <v>677</v>
      </c>
      <c r="B3" t="s">
        <v>13</v>
      </c>
      <c r="C3" t="s">
        <v>676</v>
      </c>
      <c r="D3" s="3">
        <v>45086</v>
      </c>
      <c r="E3" s="1">
        <v>4158.4399999999996</v>
      </c>
      <c r="F3" t="s">
        <v>275</v>
      </c>
      <c r="G3" t="s">
        <v>274</v>
      </c>
    </row>
    <row r="4" spans="1:7" x14ac:dyDescent="0.3">
      <c r="A4" t="s">
        <v>675</v>
      </c>
      <c r="B4" t="s">
        <v>17</v>
      </c>
      <c r="C4" t="s">
        <v>674</v>
      </c>
      <c r="D4" s="3">
        <v>45105</v>
      </c>
      <c r="E4" s="1">
        <v>3731.55</v>
      </c>
      <c r="F4" t="s">
        <v>275</v>
      </c>
      <c r="G4" t="s">
        <v>274</v>
      </c>
    </row>
    <row r="5" spans="1:7" x14ac:dyDescent="0.3">
      <c r="A5" t="s">
        <v>673</v>
      </c>
      <c r="B5" t="s">
        <v>21</v>
      </c>
      <c r="C5" t="s">
        <v>672</v>
      </c>
      <c r="D5" s="3">
        <v>45170</v>
      </c>
      <c r="E5" s="1">
        <v>4799.8599999999997</v>
      </c>
      <c r="F5" t="s">
        <v>275</v>
      </c>
      <c r="G5" t="s">
        <v>281</v>
      </c>
    </row>
    <row r="6" spans="1:7" x14ac:dyDescent="0.3">
      <c r="A6" t="s">
        <v>671</v>
      </c>
      <c r="B6" t="s">
        <v>24</v>
      </c>
      <c r="C6" t="s">
        <v>670</v>
      </c>
      <c r="D6" s="3">
        <v>45113</v>
      </c>
      <c r="E6" s="1">
        <v>582.04999999999995</v>
      </c>
      <c r="F6" t="s">
        <v>278</v>
      </c>
      <c r="G6" t="s">
        <v>285</v>
      </c>
    </row>
    <row r="7" spans="1:7" x14ac:dyDescent="0.3">
      <c r="A7" t="s">
        <v>669</v>
      </c>
      <c r="B7" t="s">
        <v>28</v>
      </c>
      <c r="C7" t="s">
        <v>668</v>
      </c>
      <c r="D7" s="3">
        <v>45096</v>
      </c>
      <c r="E7" s="1">
        <v>1381</v>
      </c>
      <c r="F7" t="s">
        <v>275</v>
      </c>
      <c r="G7" t="s">
        <v>285</v>
      </c>
    </row>
    <row r="8" spans="1:7" x14ac:dyDescent="0.3">
      <c r="A8" t="s">
        <v>667</v>
      </c>
      <c r="B8" t="s">
        <v>31</v>
      </c>
      <c r="C8" t="s">
        <v>666</v>
      </c>
      <c r="D8" s="3">
        <v>45025</v>
      </c>
      <c r="E8" s="1">
        <v>534.03</v>
      </c>
      <c r="F8" t="s">
        <v>282</v>
      </c>
      <c r="G8" t="s">
        <v>281</v>
      </c>
    </row>
    <row r="9" spans="1:7" x14ac:dyDescent="0.3">
      <c r="A9" t="s">
        <v>665</v>
      </c>
      <c r="B9" t="s">
        <v>34</v>
      </c>
      <c r="C9" t="s">
        <v>664</v>
      </c>
      <c r="D9" s="3">
        <v>45070</v>
      </c>
      <c r="E9" s="1">
        <v>3413.64</v>
      </c>
      <c r="F9" t="s">
        <v>282</v>
      </c>
      <c r="G9" t="s">
        <v>281</v>
      </c>
    </row>
    <row r="10" spans="1:7" x14ac:dyDescent="0.3">
      <c r="A10" t="s">
        <v>663</v>
      </c>
      <c r="B10" t="s">
        <v>37</v>
      </c>
      <c r="C10" t="s">
        <v>662</v>
      </c>
      <c r="D10" s="3">
        <v>44990</v>
      </c>
      <c r="E10" s="1">
        <v>4541.1400000000003</v>
      </c>
      <c r="F10" t="s">
        <v>278</v>
      </c>
      <c r="G10" t="s">
        <v>274</v>
      </c>
    </row>
    <row r="11" spans="1:7" x14ac:dyDescent="0.3">
      <c r="A11" t="s">
        <v>661</v>
      </c>
      <c r="B11" t="s">
        <v>40</v>
      </c>
      <c r="C11" t="s">
        <v>660</v>
      </c>
      <c r="D11" s="3">
        <v>44939</v>
      </c>
      <c r="E11" s="1">
        <v>1595.67</v>
      </c>
      <c r="F11" t="s">
        <v>282</v>
      </c>
      <c r="G11" t="s">
        <v>274</v>
      </c>
    </row>
    <row r="12" spans="1:7" x14ac:dyDescent="0.3">
      <c r="A12" t="s">
        <v>659</v>
      </c>
      <c r="B12" t="s">
        <v>43</v>
      </c>
      <c r="C12" t="s">
        <v>658</v>
      </c>
      <c r="D12" s="3">
        <v>45242</v>
      </c>
      <c r="E12" s="1">
        <v>4671.66</v>
      </c>
      <c r="F12" t="s">
        <v>282</v>
      </c>
      <c r="G12" t="s">
        <v>281</v>
      </c>
    </row>
    <row r="13" spans="1:7" x14ac:dyDescent="0.3">
      <c r="A13" t="s">
        <v>657</v>
      </c>
      <c r="B13" t="s">
        <v>45</v>
      </c>
      <c r="C13" t="s">
        <v>656</v>
      </c>
      <c r="D13" s="3">
        <v>45053</v>
      </c>
      <c r="E13" s="1">
        <v>771.2</v>
      </c>
      <c r="F13" t="s">
        <v>275</v>
      </c>
      <c r="G13" t="s">
        <v>285</v>
      </c>
    </row>
    <row r="14" spans="1:7" x14ac:dyDescent="0.3">
      <c r="A14" t="s">
        <v>655</v>
      </c>
      <c r="B14" t="s">
        <v>47</v>
      </c>
      <c r="C14" t="s">
        <v>654</v>
      </c>
      <c r="D14" s="3">
        <v>45154</v>
      </c>
      <c r="E14" s="1">
        <v>4704.96</v>
      </c>
      <c r="F14" t="s">
        <v>282</v>
      </c>
      <c r="G14" t="s">
        <v>274</v>
      </c>
    </row>
    <row r="15" spans="1:7" x14ac:dyDescent="0.3">
      <c r="A15" t="s">
        <v>653</v>
      </c>
      <c r="B15" t="s">
        <v>50</v>
      </c>
      <c r="C15" t="s">
        <v>652</v>
      </c>
      <c r="D15" s="3">
        <v>45071</v>
      </c>
      <c r="E15" s="1">
        <v>2082.3000000000002</v>
      </c>
      <c r="F15" t="s">
        <v>278</v>
      </c>
      <c r="G15" t="s">
        <v>274</v>
      </c>
    </row>
    <row r="16" spans="1:7" x14ac:dyDescent="0.3">
      <c r="A16" t="s">
        <v>651</v>
      </c>
      <c r="B16" t="s">
        <v>52</v>
      </c>
      <c r="C16" t="s">
        <v>650</v>
      </c>
      <c r="D16" s="3">
        <v>44941</v>
      </c>
      <c r="E16" s="1">
        <v>956.39</v>
      </c>
      <c r="F16" t="s">
        <v>275</v>
      </c>
      <c r="G16" t="s">
        <v>285</v>
      </c>
    </row>
    <row r="17" spans="1:7" x14ac:dyDescent="0.3">
      <c r="A17" t="s">
        <v>649</v>
      </c>
      <c r="B17" t="s">
        <v>34</v>
      </c>
      <c r="C17" t="s">
        <v>648</v>
      </c>
      <c r="D17" s="3">
        <v>45107</v>
      </c>
      <c r="E17" s="1">
        <v>2686.42</v>
      </c>
      <c r="F17" t="s">
        <v>275</v>
      </c>
      <c r="G17" t="s">
        <v>274</v>
      </c>
    </row>
    <row r="18" spans="1:7" x14ac:dyDescent="0.3">
      <c r="A18" t="s">
        <v>647</v>
      </c>
      <c r="B18" t="s">
        <v>56</v>
      </c>
      <c r="C18" t="s">
        <v>646</v>
      </c>
      <c r="D18" s="3">
        <v>45118</v>
      </c>
      <c r="E18" s="1">
        <v>1655.49</v>
      </c>
      <c r="F18" t="s">
        <v>278</v>
      </c>
      <c r="G18" t="s">
        <v>285</v>
      </c>
    </row>
    <row r="19" spans="1:7" x14ac:dyDescent="0.3">
      <c r="A19" t="s">
        <v>645</v>
      </c>
      <c r="B19" t="s">
        <v>43</v>
      </c>
      <c r="C19" t="s">
        <v>644</v>
      </c>
      <c r="D19" s="3">
        <v>45244</v>
      </c>
      <c r="E19" s="1">
        <v>1781.93</v>
      </c>
      <c r="F19" t="s">
        <v>275</v>
      </c>
      <c r="G19" t="s">
        <v>285</v>
      </c>
    </row>
    <row r="20" spans="1:7" x14ac:dyDescent="0.3">
      <c r="A20" t="s">
        <v>643</v>
      </c>
      <c r="B20" t="s">
        <v>45</v>
      </c>
      <c r="C20" t="s">
        <v>642</v>
      </c>
      <c r="D20" s="3">
        <v>44963</v>
      </c>
      <c r="E20" s="1">
        <v>1882.8</v>
      </c>
      <c r="F20" t="s">
        <v>275</v>
      </c>
      <c r="G20" t="s">
        <v>285</v>
      </c>
    </row>
    <row r="21" spans="1:7" x14ac:dyDescent="0.3">
      <c r="A21" t="s">
        <v>641</v>
      </c>
      <c r="B21" t="s">
        <v>61</v>
      </c>
      <c r="C21" t="s">
        <v>640</v>
      </c>
      <c r="D21" s="3">
        <v>45265</v>
      </c>
      <c r="E21" s="1">
        <v>4113.62</v>
      </c>
      <c r="F21" t="s">
        <v>278</v>
      </c>
      <c r="G21" t="s">
        <v>281</v>
      </c>
    </row>
    <row r="22" spans="1:7" x14ac:dyDescent="0.3">
      <c r="A22" t="s">
        <v>639</v>
      </c>
      <c r="B22" t="s">
        <v>63</v>
      </c>
      <c r="C22" t="s">
        <v>638</v>
      </c>
      <c r="D22" s="3">
        <v>45040</v>
      </c>
      <c r="E22" s="1">
        <v>2926.23</v>
      </c>
      <c r="F22" t="s">
        <v>275</v>
      </c>
      <c r="G22" t="s">
        <v>281</v>
      </c>
    </row>
    <row r="23" spans="1:7" x14ac:dyDescent="0.3">
      <c r="A23" t="s">
        <v>637</v>
      </c>
      <c r="B23" t="s">
        <v>40</v>
      </c>
      <c r="C23" t="s">
        <v>636</v>
      </c>
      <c r="D23" s="3">
        <v>45244</v>
      </c>
      <c r="E23" s="1">
        <v>1900.88</v>
      </c>
      <c r="F23" t="s">
        <v>278</v>
      </c>
      <c r="G23" t="s">
        <v>281</v>
      </c>
    </row>
    <row r="24" spans="1:7" x14ac:dyDescent="0.3">
      <c r="A24" t="s">
        <v>635</v>
      </c>
      <c r="B24" t="s">
        <v>66</v>
      </c>
      <c r="C24" t="s">
        <v>634</v>
      </c>
      <c r="D24" s="3">
        <v>45055</v>
      </c>
      <c r="E24" s="1">
        <v>3246.5</v>
      </c>
      <c r="F24" t="s">
        <v>278</v>
      </c>
      <c r="G24" t="s">
        <v>285</v>
      </c>
    </row>
    <row r="25" spans="1:7" x14ac:dyDescent="0.3">
      <c r="A25" t="s">
        <v>633</v>
      </c>
      <c r="B25" t="s">
        <v>68</v>
      </c>
      <c r="C25" t="s">
        <v>632</v>
      </c>
      <c r="D25" s="3">
        <v>45098</v>
      </c>
      <c r="E25" s="1">
        <v>3722.68</v>
      </c>
      <c r="F25" t="s">
        <v>282</v>
      </c>
      <c r="G25" t="s">
        <v>285</v>
      </c>
    </row>
    <row r="26" spans="1:7" x14ac:dyDescent="0.3">
      <c r="A26" t="s">
        <v>631</v>
      </c>
      <c r="B26" t="s">
        <v>70</v>
      </c>
      <c r="C26" t="s">
        <v>630</v>
      </c>
      <c r="D26" s="3">
        <v>44982</v>
      </c>
      <c r="E26" s="1">
        <v>1726.81</v>
      </c>
      <c r="F26" t="s">
        <v>282</v>
      </c>
      <c r="G26" t="s">
        <v>281</v>
      </c>
    </row>
    <row r="27" spans="1:7" x14ac:dyDescent="0.3">
      <c r="A27" t="s">
        <v>629</v>
      </c>
      <c r="B27" t="s">
        <v>72</v>
      </c>
      <c r="C27" t="s">
        <v>628</v>
      </c>
      <c r="D27" s="3">
        <v>45002</v>
      </c>
      <c r="E27" s="1">
        <v>2360.9699999999998</v>
      </c>
      <c r="F27" t="s">
        <v>275</v>
      </c>
      <c r="G27" t="s">
        <v>274</v>
      </c>
    </row>
    <row r="28" spans="1:7" x14ac:dyDescent="0.3">
      <c r="A28" t="s">
        <v>627</v>
      </c>
      <c r="B28" t="s">
        <v>40</v>
      </c>
      <c r="C28" t="s">
        <v>626</v>
      </c>
      <c r="D28" s="3">
        <v>45244</v>
      </c>
      <c r="E28" s="1">
        <v>1048.49</v>
      </c>
      <c r="F28" t="s">
        <v>275</v>
      </c>
      <c r="G28" t="s">
        <v>285</v>
      </c>
    </row>
    <row r="29" spans="1:7" x14ac:dyDescent="0.3">
      <c r="A29" t="s">
        <v>625</v>
      </c>
      <c r="B29" t="s">
        <v>50</v>
      </c>
      <c r="C29" t="s">
        <v>624</v>
      </c>
      <c r="D29" s="3">
        <v>45228</v>
      </c>
      <c r="E29" s="1">
        <v>1315.17</v>
      </c>
      <c r="F29" t="s">
        <v>278</v>
      </c>
      <c r="G29" t="s">
        <v>274</v>
      </c>
    </row>
    <row r="30" spans="1:7" x14ac:dyDescent="0.3">
      <c r="A30" t="s">
        <v>623</v>
      </c>
      <c r="B30" t="s">
        <v>34</v>
      </c>
      <c r="C30" t="s">
        <v>622</v>
      </c>
      <c r="D30" s="3">
        <v>45102</v>
      </c>
      <c r="E30" s="1">
        <v>3565.03</v>
      </c>
      <c r="F30" t="s">
        <v>275</v>
      </c>
      <c r="G30" t="s">
        <v>274</v>
      </c>
    </row>
    <row r="31" spans="1:7" x14ac:dyDescent="0.3">
      <c r="A31" t="s">
        <v>621</v>
      </c>
      <c r="B31" t="s">
        <v>52</v>
      </c>
      <c r="C31" t="s">
        <v>620</v>
      </c>
      <c r="D31" s="3">
        <v>45167</v>
      </c>
      <c r="E31" s="1">
        <v>1316.47</v>
      </c>
      <c r="F31" t="s">
        <v>278</v>
      </c>
      <c r="G31" t="s">
        <v>285</v>
      </c>
    </row>
    <row r="32" spans="1:7" x14ac:dyDescent="0.3">
      <c r="A32" t="s">
        <v>619</v>
      </c>
      <c r="B32" t="s">
        <v>52</v>
      </c>
      <c r="C32" t="s">
        <v>618</v>
      </c>
      <c r="D32" s="3">
        <v>45020</v>
      </c>
      <c r="E32" s="1">
        <v>2863.24</v>
      </c>
      <c r="F32" t="s">
        <v>278</v>
      </c>
      <c r="G32" t="s">
        <v>285</v>
      </c>
    </row>
    <row r="33" spans="1:7" x14ac:dyDescent="0.3">
      <c r="A33" t="s">
        <v>617</v>
      </c>
      <c r="B33" t="s">
        <v>17</v>
      </c>
      <c r="C33" t="s">
        <v>616</v>
      </c>
      <c r="D33" s="3">
        <v>45236</v>
      </c>
      <c r="E33" s="1">
        <v>3690.71</v>
      </c>
      <c r="F33" t="s">
        <v>275</v>
      </c>
      <c r="G33" t="s">
        <v>274</v>
      </c>
    </row>
    <row r="34" spans="1:7" x14ac:dyDescent="0.3">
      <c r="A34" t="s">
        <v>615</v>
      </c>
      <c r="B34" t="s">
        <v>81</v>
      </c>
      <c r="C34" t="s">
        <v>614</v>
      </c>
      <c r="D34" s="3">
        <v>45192</v>
      </c>
      <c r="E34" s="1">
        <v>980.95</v>
      </c>
      <c r="F34" t="s">
        <v>278</v>
      </c>
      <c r="G34" t="s">
        <v>274</v>
      </c>
    </row>
    <row r="35" spans="1:7" x14ac:dyDescent="0.3">
      <c r="A35" t="s">
        <v>613</v>
      </c>
      <c r="B35" t="s">
        <v>37</v>
      </c>
      <c r="C35" t="s">
        <v>612</v>
      </c>
      <c r="D35" s="3">
        <v>45090</v>
      </c>
      <c r="E35" s="1">
        <v>3052.9</v>
      </c>
      <c r="F35" t="s">
        <v>282</v>
      </c>
      <c r="G35" t="s">
        <v>281</v>
      </c>
    </row>
    <row r="36" spans="1:7" x14ac:dyDescent="0.3">
      <c r="A36" t="s">
        <v>611</v>
      </c>
      <c r="B36" t="s">
        <v>84</v>
      </c>
      <c r="C36" t="s">
        <v>610</v>
      </c>
      <c r="D36" s="3">
        <v>45034</v>
      </c>
      <c r="E36" s="1">
        <v>1654.53</v>
      </c>
      <c r="F36" t="s">
        <v>275</v>
      </c>
      <c r="G36" t="s">
        <v>281</v>
      </c>
    </row>
    <row r="37" spans="1:7" x14ac:dyDescent="0.3">
      <c r="A37" t="s">
        <v>609</v>
      </c>
      <c r="B37" t="s">
        <v>86</v>
      </c>
      <c r="C37" t="s">
        <v>608</v>
      </c>
      <c r="D37" s="3">
        <v>44934</v>
      </c>
      <c r="E37" s="1">
        <v>4833.17</v>
      </c>
      <c r="F37" t="s">
        <v>282</v>
      </c>
      <c r="G37" t="s">
        <v>285</v>
      </c>
    </row>
    <row r="38" spans="1:7" x14ac:dyDescent="0.3">
      <c r="A38" t="s">
        <v>607</v>
      </c>
      <c r="B38" t="s">
        <v>70</v>
      </c>
      <c r="C38" t="s">
        <v>606</v>
      </c>
      <c r="D38" s="3">
        <v>45013</v>
      </c>
      <c r="E38" s="1">
        <v>2675.96</v>
      </c>
      <c r="F38" t="s">
        <v>275</v>
      </c>
      <c r="G38" t="s">
        <v>281</v>
      </c>
    </row>
    <row r="39" spans="1:7" x14ac:dyDescent="0.3">
      <c r="A39" t="s">
        <v>605</v>
      </c>
      <c r="B39" t="s">
        <v>56</v>
      </c>
      <c r="C39" t="s">
        <v>604</v>
      </c>
      <c r="D39" s="3">
        <v>44980</v>
      </c>
      <c r="E39" s="1">
        <v>4126.97</v>
      </c>
      <c r="F39" t="s">
        <v>278</v>
      </c>
      <c r="G39" t="s">
        <v>281</v>
      </c>
    </row>
    <row r="40" spans="1:7" x14ac:dyDescent="0.3">
      <c r="A40" t="s">
        <v>603</v>
      </c>
      <c r="B40" t="s">
        <v>90</v>
      </c>
      <c r="C40" t="s">
        <v>602</v>
      </c>
      <c r="D40" s="3">
        <v>45033</v>
      </c>
      <c r="E40" s="1">
        <v>2976.02</v>
      </c>
      <c r="F40" t="s">
        <v>275</v>
      </c>
      <c r="G40" t="s">
        <v>281</v>
      </c>
    </row>
    <row r="41" spans="1:7" x14ac:dyDescent="0.3">
      <c r="A41" t="s">
        <v>601</v>
      </c>
      <c r="B41" t="s">
        <v>92</v>
      </c>
      <c r="C41" t="s">
        <v>600</v>
      </c>
      <c r="D41" s="3">
        <v>45012</v>
      </c>
      <c r="E41" s="1">
        <v>695.36</v>
      </c>
      <c r="F41" t="s">
        <v>282</v>
      </c>
      <c r="G41" t="s">
        <v>281</v>
      </c>
    </row>
    <row r="42" spans="1:7" x14ac:dyDescent="0.3">
      <c r="A42" t="s">
        <v>599</v>
      </c>
      <c r="B42" t="s">
        <v>40</v>
      </c>
      <c r="C42" t="s">
        <v>598</v>
      </c>
      <c r="D42" s="3">
        <v>44927</v>
      </c>
      <c r="E42" s="1">
        <v>3349.18</v>
      </c>
      <c r="F42" t="s">
        <v>278</v>
      </c>
      <c r="G42" t="s">
        <v>274</v>
      </c>
    </row>
    <row r="43" spans="1:7" x14ac:dyDescent="0.3">
      <c r="A43" t="s">
        <v>597</v>
      </c>
      <c r="B43" t="s">
        <v>84</v>
      </c>
      <c r="C43" t="s">
        <v>596</v>
      </c>
      <c r="D43" s="3">
        <v>45006</v>
      </c>
      <c r="E43" s="1">
        <v>4781.32</v>
      </c>
      <c r="F43" t="s">
        <v>275</v>
      </c>
      <c r="G43" t="s">
        <v>285</v>
      </c>
    </row>
    <row r="44" spans="1:7" x14ac:dyDescent="0.3">
      <c r="A44" t="s">
        <v>595</v>
      </c>
      <c r="B44" t="s">
        <v>8</v>
      </c>
      <c r="C44" t="s">
        <v>594</v>
      </c>
      <c r="D44" s="3">
        <v>45014</v>
      </c>
      <c r="E44" s="1">
        <v>3207.25</v>
      </c>
      <c r="F44" t="s">
        <v>275</v>
      </c>
      <c r="G44" t="s">
        <v>281</v>
      </c>
    </row>
    <row r="45" spans="1:7" x14ac:dyDescent="0.3">
      <c r="A45" t="s">
        <v>593</v>
      </c>
      <c r="B45" t="s">
        <v>97</v>
      </c>
      <c r="C45" t="s">
        <v>592</v>
      </c>
      <c r="D45" s="3">
        <v>45189</v>
      </c>
      <c r="E45" s="1">
        <v>4186.3500000000004</v>
      </c>
      <c r="F45" t="s">
        <v>275</v>
      </c>
      <c r="G45" t="s">
        <v>274</v>
      </c>
    </row>
    <row r="46" spans="1:7" x14ac:dyDescent="0.3">
      <c r="A46" t="s">
        <v>591</v>
      </c>
      <c r="B46" t="s">
        <v>92</v>
      </c>
      <c r="C46" t="s">
        <v>590</v>
      </c>
      <c r="D46" s="3">
        <v>45197</v>
      </c>
      <c r="E46" s="1">
        <v>4478.93</v>
      </c>
      <c r="F46" t="s">
        <v>282</v>
      </c>
      <c r="G46" t="s">
        <v>274</v>
      </c>
    </row>
    <row r="47" spans="1:7" x14ac:dyDescent="0.3">
      <c r="A47" t="s">
        <v>589</v>
      </c>
      <c r="B47" t="s">
        <v>100</v>
      </c>
      <c r="C47" t="s">
        <v>588</v>
      </c>
      <c r="D47" s="3">
        <v>45280</v>
      </c>
      <c r="E47" s="1">
        <v>1526.36</v>
      </c>
      <c r="F47" t="s">
        <v>282</v>
      </c>
      <c r="G47" t="s">
        <v>274</v>
      </c>
    </row>
    <row r="48" spans="1:7" x14ac:dyDescent="0.3">
      <c r="A48" t="s">
        <v>587</v>
      </c>
      <c r="B48" t="s">
        <v>13</v>
      </c>
      <c r="C48" t="s">
        <v>586</v>
      </c>
      <c r="D48" s="3">
        <v>45048</v>
      </c>
      <c r="E48" s="1">
        <v>1454.2</v>
      </c>
      <c r="F48" t="s">
        <v>275</v>
      </c>
      <c r="G48" t="s">
        <v>281</v>
      </c>
    </row>
    <row r="49" spans="1:7" x14ac:dyDescent="0.3">
      <c r="A49" t="s">
        <v>585</v>
      </c>
      <c r="B49" t="s">
        <v>31</v>
      </c>
      <c r="C49" t="s">
        <v>584</v>
      </c>
      <c r="D49" s="3">
        <v>44942</v>
      </c>
      <c r="E49" s="1">
        <v>3249.41</v>
      </c>
      <c r="F49" t="s">
        <v>278</v>
      </c>
      <c r="G49" t="s">
        <v>281</v>
      </c>
    </row>
    <row r="50" spans="1:7" x14ac:dyDescent="0.3">
      <c r="A50" t="s">
        <v>583</v>
      </c>
      <c r="B50" t="s">
        <v>40</v>
      </c>
      <c r="C50" t="s">
        <v>582</v>
      </c>
      <c r="D50" s="3">
        <v>45046</v>
      </c>
      <c r="E50" s="1">
        <v>2349.63</v>
      </c>
      <c r="F50" t="s">
        <v>278</v>
      </c>
      <c r="G50" t="s">
        <v>285</v>
      </c>
    </row>
    <row r="51" spans="1:7" x14ac:dyDescent="0.3">
      <c r="A51" t="s">
        <v>581</v>
      </c>
      <c r="B51" t="s">
        <v>28</v>
      </c>
      <c r="C51" t="s">
        <v>580</v>
      </c>
      <c r="D51" s="3">
        <v>45154</v>
      </c>
      <c r="E51" s="1">
        <v>4279.38</v>
      </c>
      <c r="F51" t="s">
        <v>282</v>
      </c>
      <c r="G51" t="s">
        <v>281</v>
      </c>
    </row>
    <row r="52" spans="1:7" x14ac:dyDescent="0.3">
      <c r="A52" t="s">
        <v>579</v>
      </c>
      <c r="B52" t="s">
        <v>106</v>
      </c>
      <c r="C52" t="s">
        <v>578</v>
      </c>
      <c r="D52" s="3">
        <v>44961</v>
      </c>
      <c r="E52" s="1">
        <v>4550.1000000000004</v>
      </c>
      <c r="F52" t="s">
        <v>278</v>
      </c>
      <c r="G52" t="s">
        <v>281</v>
      </c>
    </row>
    <row r="53" spans="1:7" x14ac:dyDescent="0.3">
      <c r="A53" t="s">
        <v>577</v>
      </c>
      <c r="B53" t="s">
        <v>34</v>
      </c>
      <c r="C53" t="s">
        <v>576</v>
      </c>
      <c r="D53" s="3">
        <v>45119</v>
      </c>
      <c r="E53" s="1">
        <v>2090.4</v>
      </c>
      <c r="F53" t="s">
        <v>282</v>
      </c>
      <c r="G53" t="s">
        <v>274</v>
      </c>
    </row>
    <row r="54" spans="1:7" x14ac:dyDescent="0.3">
      <c r="A54" t="s">
        <v>575</v>
      </c>
      <c r="B54" t="s">
        <v>109</v>
      </c>
      <c r="C54" t="s">
        <v>574</v>
      </c>
      <c r="D54" s="3">
        <v>44969</v>
      </c>
      <c r="E54" s="1">
        <v>1565.92</v>
      </c>
      <c r="F54" t="s">
        <v>275</v>
      </c>
      <c r="G54" t="s">
        <v>285</v>
      </c>
    </row>
    <row r="55" spans="1:7" x14ac:dyDescent="0.3">
      <c r="A55" t="s">
        <v>573</v>
      </c>
      <c r="B55" t="s">
        <v>34</v>
      </c>
      <c r="C55" t="s">
        <v>572</v>
      </c>
      <c r="D55" s="3">
        <v>45276</v>
      </c>
      <c r="E55" s="1">
        <v>4012.36</v>
      </c>
      <c r="F55" t="s">
        <v>282</v>
      </c>
      <c r="G55" t="s">
        <v>281</v>
      </c>
    </row>
    <row r="56" spans="1:7" x14ac:dyDescent="0.3">
      <c r="A56" t="s">
        <v>571</v>
      </c>
      <c r="B56" t="s">
        <v>112</v>
      </c>
      <c r="C56" t="s">
        <v>570</v>
      </c>
      <c r="D56" s="3">
        <v>45205</v>
      </c>
      <c r="E56" s="1">
        <v>1736.63</v>
      </c>
      <c r="F56" t="s">
        <v>282</v>
      </c>
      <c r="G56" t="s">
        <v>281</v>
      </c>
    </row>
    <row r="57" spans="1:7" x14ac:dyDescent="0.3">
      <c r="A57" t="s">
        <v>569</v>
      </c>
      <c r="B57" t="s">
        <v>68</v>
      </c>
      <c r="C57" t="s">
        <v>568</v>
      </c>
      <c r="D57" s="3">
        <v>44928</v>
      </c>
      <c r="E57" s="1">
        <v>4201.76</v>
      </c>
      <c r="F57" t="s">
        <v>275</v>
      </c>
      <c r="G57" t="s">
        <v>274</v>
      </c>
    </row>
    <row r="58" spans="1:7" x14ac:dyDescent="0.3">
      <c r="A58" t="s">
        <v>567</v>
      </c>
      <c r="B58" t="s">
        <v>63</v>
      </c>
      <c r="C58" t="s">
        <v>566</v>
      </c>
      <c r="D58" s="3">
        <v>45031</v>
      </c>
      <c r="E58" s="1">
        <v>2406.8200000000002</v>
      </c>
      <c r="F58" t="s">
        <v>278</v>
      </c>
      <c r="G58" t="s">
        <v>274</v>
      </c>
    </row>
    <row r="59" spans="1:7" x14ac:dyDescent="0.3">
      <c r="A59" t="s">
        <v>565</v>
      </c>
      <c r="B59" t="s">
        <v>13</v>
      </c>
      <c r="C59" t="s">
        <v>564</v>
      </c>
      <c r="D59" s="3">
        <v>45055</v>
      </c>
      <c r="E59" s="1">
        <v>3503.97</v>
      </c>
      <c r="F59" t="s">
        <v>282</v>
      </c>
      <c r="G59" t="s">
        <v>281</v>
      </c>
    </row>
    <row r="60" spans="1:7" x14ac:dyDescent="0.3">
      <c r="A60" t="s">
        <v>563</v>
      </c>
      <c r="B60" t="s">
        <v>117</v>
      </c>
      <c r="C60" t="s">
        <v>562</v>
      </c>
      <c r="D60" s="3">
        <v>44994</v>
      </c>
      <c r="E60" s="1">
        <v>929.91</v>
      </c>
      <c r="F60" t="s">
        <v>282</v>
      </c>
      <c r="G60" t="s">
        <v>285</v>
      </c>
    </row>
    <row r="61" spans="1:7" x14ac:dyDescent="0.3">
      <c r="A61" t="s">
        <v>561</v>
      </c>
      <c r="B61" t="s">
        <v>119</v>
      </c>
      <c r="C61" t="s">
        <v>560</v>
      </c>
      <c r="D61" s="3">
        <v>45252</v>
      </c>
      <c r="E61" s="1">
        <v>3307.37</v>
      </c>
      <c r="F61" t="s">
        <v>275</v>
      </c>
      <c r="G61" t="s">
        <v>285</v>
      </c>
    </row>
    <row r="62" spans="1:7" x14ac:dyDescent="0.3">
      <c r="A62" t="s">
        <v>559</v>
      </c>
      <c r="B62" t="s">
        <v>109</v>
      </c>
      <c r="C62" t="s">
        <v>558</v>
      </c>
      <c r="D62" s="3">
        <v>44941</v>
      </c>
      <c r="E62" s="1">
        <v>2532.9499999999998</v>
      </c>
      <c r="F62" t="s">
        <v>278</v>
      </c>
      <c r="G62" t="s">
        <v>274</v>
      </c>
    </row>
    <row r="63" spans="1:7" x14ac:dyDescent="0.3">
      <c r="A63" t="s">
        <v>557</v>
      </c>
      <c r="B63" t="s">
        <v>50</v>
      </c>
      <c r="C63" t="s">
        <v>556</v>
      </c>
      <c r="D63" s="3">
        <v>45091</v>
      </c>
      <c r="E63" s="1">
        <v>3139.74</v>
      </c>
      <c r="F63" t="s">
        <v>282</v>
      </c>
      <c r="G63" t="s">
        <v>274</v>
      </c>
    </row>
    <row r="64" spans="1:7" x14ac:dyDescent="0.3">
      <c r="A64" t="s">
        <v>555</v>
      </c>
      <c r="B64" t="s">
        <v>123</v>
      </c>
      <c r="C64" t="s">
        <v>554</v>
      </c>
      <c r="D64" s="3">
        <v>45106</v>
      </c>
      <c r="E64" s="1">
        <v>1256.06</v>
      </c>
      <c r="F64" t="s">
        <v>275</v>
      </c>
      <c r="G64" t="s">
        <v>281</v>
      </c>
    </row>
    <row r="65" spans="1:7" x14ac:dyDescent="0.3">
      <c r="A65" t="s">
        <v>553</v>
      </c>
      <c r="B65" t="s">
        <v>125</v>
      </c>
      <c r="C65" t="s">
        <v>552</v>
      </c>
      <c r="D65" s="3">
        <v>45077</v>
      </c>
      <c r="E65" s="1">
        <v>3815.93</v>
      </c>
      <c r="F65" t="s">
        <v>282</v>
      </c>
      <c r="G65" t="s">
        <v>274</v>
      </c>
    </row>
    <row r="66" spans="1:7" x14ac:dyDescent="0.3">
      <c r="A66" t="s">
        <v>551</v>
      </c>
      <c r="B66" t="s">
        <v>86</v>
      </c>
      <c r="C66" t="s">
        <v>550</v>
      </c>
      <c r="D66" s="3">
        <v>45040</v>
      </c>
      <c r="E66" s="1">
        <v>4382.59</v>
      </c>
      <c r="F66" t="s">
        <v>275</v>
      </c>
      <c r="G66" t="s">
        <v>281</v>
      </c>
    </row>
    <row r="67" spans="1:7" x14ac:dyDescent="0.3">
      <c r="A67" t="s">
        <v>549</v>
      </c>
      <c r="B67" t="s">
        <v>86</v>
      </c>
      <c r="C67" t="s">
        <v>548</v>
      </c>
      <c r="D67" s="3">
        <v>45056</v>
      </c>
      <c r="E67" s="1">
        <v>1475.33</v>
      </c>
      <c r="F67" t="s">
        <v>278</v>
      </c>
      <c r="G67" t="s">
        <v>285</v>
      </c>
    </row>
    <row r="68" spans="1:7" x14ac:dyDescent="0.3">
      <c r="A68" t="s">
        <v>547</v>
      </c>
      <c r="B68" t="s">
        <v>129</v>
      </c>
      <c r="C68" t="s">
        <v>546</v>
      </c>
      <c r="D68" s="3">
        <v>45148</v>
      </c>
      <c r="E68" s="1">
        <v>930.72</v>
      </c>
      <c r="F68" t="s">
        <v>278</v>
      </c>
      <c r="G68" t="s">
        <v>285</v>
      </c>
    </row>
    <row r="69" spans="1:7" x14ac:dyDescent="0.3">
      <c r="A69" t="s">
        <v>545</v>
      </c>
      <c r="B69" t="s">
        <v>56</v>
      </c>
      <c r="C69" t="s">
        <v>544</v>
      </c>
      <c r="D69" s="3">
        <v>44999</v>
      </c>
      <c r="E69" s="1">
        <v>606.37</v>
      </c>
      <c r="F69" t="s">
        <v>278</v>
      </c>
      <c r="G69" t="s">
        <v>281</v>
      </c>
    </row>
    <row r="70" spans="1:7" x14ac:dyDescent="0.3">
      <c r="A70" t="s">
        <v>543</v>
      </c>
      <c r="B70" t="s">
        <v>50</v>
      </c>
      <c r="C70" t="s">
        <v>542</v>
      </c>
      <c r="D70" s="3">
        <v>45014</v>
      </c>
      <c r="E70" s="1">
        <v>3388.87</v>
      </c>
      <c r="F70" t="s">
        <v>278</v>
      </c>
      <c r="G70" t="s">
        <v>274</v>
      </c>
    </row>
    <row r="71" spans="1:7" x14ac:dyDescent="0.3">
      <c r="A71" t="s">
        <v>541</v>
      </c>
      <c r="B71" t="s">
        <v>47</v>
      </c>
      <c r="C71" t="s">
        <v>540</v>
      </c>
      <c r="D71" s="3">
        <v>45164</v>
      </c>
      <c r="E71" s="1">
        <v>3231.92</v>
      </c>
      <c r="F71" t="s">
        <v>282</v>
      </c>
      <c r="G71" t="s">
        <v>285</v>
      </c>
    </row>
    <row r="72" spans="1:7" x14ac:dyDescent="0.3">
      <c r="A72" t="s">
        <v>539</v>
      </c>
      <c r="B72" t="s">
        <v>31</v>
      </c>
      <c r="C72" t="s">
        <v>538</v>
      </c>
      <c r="D72" s="3">
        <v>44952</v>
      </c>
      <c r="E72" s="1">
        <v>2960.14</v>
      </c>
      <c r="F72" t="s">
        <v>282</v>
      </c>
      <c r="G72" t="s">
        <v>274</v>
      </c>
    </row>
    <row r="73" spans="1:7" x14ac:dyDescent="0.3">
      <c r="A73" t="s">
        <v>537</v>
      </c>
      <c r="B73" t="s">
        <v>86</v>
      </c>
      <c r="C73" t="s">
        <v>536</v>
      </c>
      <c r="D73" s="3">
        <v>45089</v>
      </c>
      <c r="E73" s="1">
        <v>1543.76</v>
      </c>
      <c r="F73" t="s">
        <v>278</v>
      </c>
      <c r="G73" t="s">
        <v>285</v>
      </c>
    </row>
    <row r="74" spans="1:7" x14ac:dyDescent="0.3">
      <c r="A74" t="s">
        <v>535</v>
      </c>
      <c r="B74" t="s">
        <v>24</v>
      </c>
      <c r="C74" t="s">
        <v>534</v>
      </c>
      <c r="D74" s="3">
        <v>45284</v>
      </c>
      <c r="E74" s="1">
        <v>2259.08</v>
      </c>
      <c r="F74" t="s">
        <v>278</v>
      </c>
      <c r="G74" t="s">
        <v>281</v>
      </c>
    </row>
    <row r="75" spans="1:7" x14ac:dyDescent="0.3">
      <c r="A75" t="s">
        <v>533</v>
      </c>
      <c r="B75" t="s">
        <v>92</v>
      </c>
      <c r="C75" t="s">
        <v>532</v>
      </c>
      <c r="D75" s="3">
        <v>45130</v>
      </c>
      <c r="E75" s="1">
        <v>3175.14</v>
      </c>
      <c r="F75" t="s">
        <v>278</v>
      </c>
      <c r="G75" t="s">
        <v>281</v>
      </c>
    </row>
    <row r="76" spans="1:7" x14ac:dyDescent="0.3">
      <c r="A76" t="s">
        <v>531</v>
      </c>
      <c r="B76" t="s">
        <v>129</v>
      </c>
      <c r="C76" t="s">
        <v>530</v>
      </c>
      <c r="D76" s="3">
        <v>45054</v>
      </c>
      <c r="E76" s="1">
        <v>2735.45</v>
      </c>
      <c r="F76" t="s">
        <v>282</v>
      </c>
      <c r="G76" t="s">
        <v>281</v>
      </c>
    </row>
    <row r="77" spans="1:7" x14ac:dyDescent="0.3">
      <c r="A77" t="s">
        <v>529</v>
      </c>
      <c r="B77" t="s">
        <v>139</v>
      </c>
      <c r="C77" t="s">
        <v>528</v>
      </c>
      <c r="D77" s="3">
        <v>45257</v>
      </c>
      <c r="E77" s="1">
        <v>4945.03</v>
      </c>
      <c r="F77" t="s">
        <v>278</v>
      </c>
      <c r="G77" t="s">
        <v>285</v>
      </c>
    </row>
    <row r="78" spans="1:7" x14ac:dyDescent="0.3">
      <c r="A78" t="s">
        <v>527</v>
      </c>
      <c r="B78" t="s">
        <v>45</v>
      </c>
      <c r="C78" t="s">
        <v>526</v>
      </c>
      <c r="D78" s="3">
        <v>45274</v>
      </c>
      <c r="E78" s="1">
        <v>1113.98</v>
      </c>
      <c r="F78" t="s">
        <v>278</v>
      </c>
      <c r="G78" t="s">
        <v>274</v>
      </c>
    </row>
    <row r="79" spans="1:7" x14ac:dyDescent="0.3">
      <c r="A79" t="s">
        <v>525</v>
      </c>
      <c r="B79" t="s">
        <v>142</v>
      </c>
      <c r="C79" t="s">
        <v>524</v>
      </c>
      <c r="D79" s="3">
        <v>45186</v>
      </c>
      <c r="E79" s="1">
        <v>3628.15</v>
      </c>
      <c r="F79" t="s">
        <v>278</v>
      </c>
      <c r="G79" t="s">
        <v>274</v>
      </c>
    </row>
    <row r="80" spans="1:7" x14ac:dyDescent="0.3">
      <c r="A80" t="s">
        <v>523</v>
      </c>
      <c r="B80" t="s">
        <v>50</v>
      </c>
      <c r="C80" t="s">
        <v>522</v>
      </c>
      <c r="D80" s="3">
        <v>45286</v>
      </c>
      <c r="E80" s="1">
        <v>2319.4299999999998</v>
      </c>
      <c r="F80" t="s">
        <v>275</v>
      </c>
      <c r="G80" t="s">
        <v>274</v>
      </c>
    </row>
    <row r="81" spans="1:7" x14ac:dyDescent="0.3">
      <c r="A81" t="s">
        <v>521</v>
      </c>
      <c r="B81" t="s">
        <v>97</v>
      </c>
      <c r="C81" t="s">
        <v>520</v>
      </c>
      <c r="D81" s="3">
        <v>45103</v>
      </c>
      <c r="E81" s="1">
        <v>2426.9</v>
      </c>
      <c r="F81" t="s">
        <v>278</v>
      </c>
      <c r="G81" t="s">
        <v>285</v>
      </c>
    </row>
    <row r="82" spans="1:7" x14ac:dyDescent="0.3">
      <c r="A82" t="s">
        <v>519</v>
      </c>
      <c r="B82" t="s">
        <v>72</v>
      </c>
      <c r="C82" t="s">
        <v>518</v>
      </c>
      <c r="D82" s="3">
        <v>44932</v>
      </c>
      <c r="E82" s="1">
        <v>3729.19</v>
      </c>
      <c r="F82" t="s">
        <v>275</v>
      </c>
      <c r="G82" t="s">
        <v>285</v>
      </c>
    </row>
    <row r="83" spans="1:7" x14ac:dyDescent="0.3">
      <c r="A83" t="s">
        <v>517</v>
      </c>
      <c r="B83" t="s">
        <v>112</v>
      </c>
      <c r="C83" t="s">
        <v>516</v>
      </c>
      <c r="D83" s="3">
        <v>44946</v>
      </c>
      <c r="E83" s="1">
        <v>3615.96</v>
      </c>
      <c r="F83" t="s">
        <v>275</v>
      </c>
      <c r="G83" t="s">
        <v>285</v>
      </c>
    </row>
    <row r="84" spans="1:7" x14ac:dyDescent="0.3">
      <c r="A84" t="s">
        <v>515</v>
      </c>
      <c r="B84" t="s">
        <v>123</v>
      </c>
      <c r="C84" t="s">
        <v>514</v>
      </c>
      <c r="D84" s="3">
        <v>45237</v>
      </c>
      <c r="E84" s="1">
        <v>4960.6499999999996</v>
      </c>
      <c r="F84" t="s">
        <v>278</v>
      </c>
      <c r="G84" t="s">
        <v>285</v>
      </c>
    </row>
    <row r="85" spans="1:7" x14ac:dyDescent="0.3">
      <c r="A85" t="s">
        <v>513</v>
      </c>
      <c r="B85" t="s">
        <v>125</v>
      </c>
      <c r="C85" t="s">
        <v>512</v>
      </c>
      <c r="D85" s="3">
        <v>45077</v>
      </c>
      <c r="E85" s="1">
        <v>1077.77</v>
      </c>
      <c r="F85" t="s">
        <v>275</v>
      </c>
      <c r="G85" t="s">
        <v>285</v>
      </c>
    </row>
    <row r="86" spans="1:7" x14ac:dyDescent="0.3">
      <c r="A86" t="s">
        <v>511</v>
      </c>
      <c r="B86" t="s">
        <v>90</v>
      </c>
      <c r="C86" t="s">
        <v>510</v>
      </c>
      <c r="D86" s="3">
        <v>44975</v>
      </c>
      <c r="E86" s="1">
        <v>968.49</v>
      </c>
      <c r="F86" t="s">
        <v>278</v>
      </c>
      <c r="G86" t="s">
        <v>274</v>
      </c>
    </row>
    <row r="87" spans="1:7" x14ac:dyDescent="0.3">
      <c r="A87" t="s">
        <v>509</v>
      </c>
      <c r="B87" t="s">
        <v>151</v>
      </c>
      <c r="C87" t="s">
        <v>508</v>
      </c>
      <c r="D87" s="3">
        <v>45228</v>
      </c>
      <c r="E87" s="1">
        <v>3759.52</v>
      </c>
      <c r="F87" t="s">
        <v>282</v>
      </c>
      <c r="G87" t="s">
        <v>285</v>
      </c>
    </row>
    <row r="88" spans="1:7" x14ac:dyDescent="0.3">
      <c r="A88" t="s">
        <v>507</v>
      </c>
      <c r="B88" t="s">
        <v>52</v>
      </c>
      <c r="C88" t="s">
        <v>506</v>
      </c>
      <c r="D88" s="3">
        <v>45218</v>
      </c>
      <c r="E88" s="1">
        <v>3102.74</v>
      </c>
      <c r="F88" t="s">
        <v>282</v>
      </c>
      <c r="G88" t="s">
        <v>285</v>
      </c>
    </row>
    <row r="89" spans="1:7" x14ac:dyDescent="0.3">
      <c r="A89" t="s">
        <v>505</v>
      </c>
      <c r="B89" t="s">
        <v>154</v>
      </c>
      <c r="C89" t="s">
        <v>504</v>
      </c>
      <c r="D89" s="3">
        <v>45048</v>
      </c>
      <c r="E89" s="1">
        <v>1733.72</v>
      </c>
      <c r="F89" t="s">
        <v>282</v>
      </c>
      <c r="G89" t="s">
        <v>274</v>
      </c>
    </row>
    <row r="90" spans="1:7" x14ac:dyDescent="0.3">
      <c r="A90" t="s">
        <v>503</v>
      </c>
      <c r="B90" t="s">
        <v>45</v>
      </c>
      <c r="C90" t="s">
        <v>502</v>
      </c>
      <c r="D90" s="3">
        <v>44971</v>
      </c>
      <c r="E90" s="1">
        <v>857.39</v>
      </c>
      <c r="F90" t="s">
        <v>282</v>
      </c>
      <c r="G90" t="s">
        <v>285</v>
      </c>
    </row>
    <row r="91" spans="1:7" x14ac:dyDescent="0.3">
      <c r="A91" t="s">
        <v>501</v>
      </c>
      <c r="B91" t="s">
        <v>52</v>
      </c>
      <c r="C91" t="s">
        <v>500</v>
      </c>
      <c r="D91" s="3">
        <v>45078</v>
      </c>
      <c r="E91" s="1">
        <v>885.46</v>
      </c>
      <c r="F91" t="s">
        <v>275</v>
      </c>
      <c r="G91" t="s">
        <v>274</v>
      </c>
    </row>
    <row r="92" spans="1:7" x14ac:dyDescent="0.3">
      <c r="A92" t="s">
        <v>499</v>
      </c>
      <c r="B92" t="s">
        <v>92</v>
      </c>
      <c r="C92" t="s">
        <v>498</v>
      </c>
      <c r="D92" s="3">
        <v>45088</v>
      </c>
      <c r="E92" s="1">
        <v>4523.8599999999997</v>
      </c>
      <c r="F92" t="s">
        <v>278</v>
      </c>
      <c r="G92" t="s">
        <v>274</v>
      </c>
    </row>
    <row r="93" spans="1:7" x14ac:dyDescent="0.3">
      <c r="A93" t="s">
        <v>497</v>
      </c>
      <c r="B93" t="s">
        <v>52</v>
      </c>
      <c r="C93" t="s">
        <v>496</v>
      </c>
      <c r="D93" s="3">
        <v>44956</v>
      </c>
      <c r="E93" s="1">
        <v>1363.4</v>
      </c>
      <c r="F93" t="s">
        <v>278</v>
      </c>
      <c r="G93" t="s">
        <v>281</v>
      </c>
    </row>
    <row r="94" spans="1:7" x14ac:dyDescent="0.3">
      <c r="A94" t="s">
        <v>495</v>
      </c>
      <c r="B94" t="s">
        <v>8</v>
      </c>
      <c r="C94" t="s">
        <v>494</v>
      </c>
      <c r="D94" s="3">
        <v>45025</v>
      </c>
      <c r="E94" s="1">
        <v>1955.17</v>
      </c>
      <c r="F94" t="s">
        <v>278</v>
      </c>
      <c r="G94" t="s">
        <v>281</v>
      </c>
    </row>
    <row r="95" spans="1:7" x14ac:dyDescent="0.3">
      <c r="A95" t="s">
        <v>493</v>
      </c>
      <c r="B95" t="s">
        <v>161</v>
      </c>
      <c r="C95" t="s">
        <v>492</v>
      </c>
      <c r="D95" s="3">
        <v>45024</v>
      </c>
      <c r="E95" s="1">
        <v>1519.95</v>
      </c>
      <c r="F95" t="s">
        <v>282</v>
      </c>
      <c r="G95" t="s">
        <v>281</v>
      </c>
    </row>
    <row r="96" spans="1:7" x14ac:dyDescent="0.3">
      <c r="A96" t="s">
        <v>491</v>
      </c>
      <c r="B96" t="s">
        <v>163</v>
      </c>
      <c r="C96" t="s">
        <v>490</v>
      </c>
      <c r="D96" s="3">
        <v>45055</v>
      </c>
      <c r="E96" s="1">
        <v>2097.48</v>
      </c>
      <c r="F96" t="s">
        <v>282</v>
      </c>
      <c r="G96" t="s">
        <v>281</v>
      </c>
    </row>
    <row r="97" spans="1:7" x14ac:dyDescent="0.3">
      <c r="A97" t="s">
        <v>489</v>
      </c>
      <c r="B97" t="s">
        <v>106</v>
      </c>
      <c r="C97" t="s">
        <v>488</v>
      </c>
      <c r="D97" s="3">
        <v>45114</v>
      </c>
      <c r="E97" s="1">
        <v>812.41</v>
      </c>
      <c r="F97" t="s">
        <v>278</v>
      </c>
      <c r="G97" t="s">
        <v>285</v>
      </c>
    </row>
    <row r="98" spans="1:7" x14ac:dyDescent="0.3">
      <c r="A98" t="s">
        <v>487</v>
      </c>
      <c r="B98" t="s">
        <v>123</v>
      </c>
      <c r="C98" t="s">
        <v>486</v>
      </c>
      <c r="D98" s="3">
        <v>45052</v>
      </c>
      <c r="E98" s="1">
        <v>2835.77</v>
      </c>
      <c r="F98" t="s">
        <v>282</v>
      </c>
      <c r="G98" t="s">
        <v>281</v>
      </c>
    </row>
    <row r="99" spans="1:7" x14ac:dyDescent="0.3">
      <c r="A99" t="s">
        <v>485</v>
      </c>
      <c r="B99" t="s">
        <v>28</v>
      </c>
      <c r="C99" t="s">
        <v>484</v>
      </c>
      <c r="D99" s="3">
        <v>45002</v>
      </c>
      <c r="E99" s="1">
        <v>804.26</v>
      </c>
      <c r="F99" t="s">
        <v>278</v>
      </c>
      <c r="G99" t="s">
        <v>274</v>
      </c>
    </row>
    <row r="100" spans="1:7" x14ac:dyDescent="0.3">
      <c r="A100" t="s">
        <v>483</v>
      </c>
      <c r="B100" t="s">
        <v>168</v>
      </c>
      <c r="C100" t="s">
        <v>482</v>
      </c>
      <c r="D100" s="3">
        <v>45111</v>
      </c>
      <c r="E100" s="1">
        <v>4101.6000000000004</v>
      </c>
      <c r="F100" t="s">
        <v>278</v>
      </c>
      <c r="G100" t="s">
        <v>285</v>
      </c>
    </row>
    <row r="101" spans="1:7" x14ac:dyDescent="0.3">
      <c r="A101" t="s">
        <v>481</v>
      </c>
      <c r="B101" t="s">
        <v>45</v>
      </c>
      <c r="C101" t="s">
        <v>480</v>
      </c>
      <c r="D101" s="3">
        <v>44987</v>
      </c>
      <c r="E101" s="1">
        <v>1551.7</v>
      </c>
      <c r="F101" t="s">
        <v>278</v>
      </c>
      <c r="G101" t="s">
        <v>281</v>
      </c>
    </row>
    <row r="102" spans="1:7" x14ac:dyDescent="0.3">
      <c r="A102" t="s">
        <v>479</v>
      </c>
      <c r="B102" t="s">
        <v>84</v>
      </c>
      <c r="C102" t="s">
        <v>478</v>
      </c>
      <c r="D102" s="3">
        <v>45190</v>
      </c>
      <c r="E102" s="1">
        <v>2930.05</v>
      </c>
      <c r="F102" t="s">
        <v>278</v>
      </c>
      <c r="G102" t="s">
        <v>274</v>
      </c>
    </row>
    <row r="103" spans="1:7" x14ac:dyDescent="0.3">
      <c r="A103" t="s">
        <v>477</v>
      </c>
      <c r="B103" t="s">
        <v>21</v>
      </c>
      <c r="C103" t="s">
        <v>476</v>
      </c>
      <c r="D103" s="3">
        <v>45224</v>
      </c>
      <c r="E103" s="1">
        <v>4460.3599999999997</v>
      </c>
      <c r="F103" t="s">
        <v>278</v>
      </c>
      <c r="G103" t="s">
        <v>285</v>
      </c>
    </row>
    <row r="104" spans="1:7" x14ac:dyDescent="0.3">
      <c r="A104" t="s">
        <v>475</v>
      </c>
      <c r="B104" t="s">
        <v>81</v>
      </c>
      <c r="C104" t="s">
        <v>474</v>
      </c>
      <c r="D104" s="3">
        <v>44950</v>
      </c>
      <c r="E104" s="1">
        <v>3428.95</v>
      </c>
      <c r="F104" t="s">
        <v>278</v>
      </c>
      <c r="G104" t="s">
        <v>285</v>
      </c>
    </row>
    <row r="105" spans="1:7" x14ac:dyDescent="0.3">
      <c r="A105" t="s">
        <v>473</v>
      </c>
      <c r="B105" t="s">
        <v>84</v>
      </c>
      <c r="C105" t="s">
        <v>472</v>
      </c>
      <c r="D105" s="3">
        <v>45034</v>
      </c>
      <c r="E105" s="1">
        <v>2898.31</v>
      </c>
      <c r="F105" t="s">
        <v>278</v>
      </c>
      <c r="G105" t="s">
        <v>281</v>
      </c>
    </row>
    <row r="106" spans="1:7" x14ac:dyDescent="0.3">
      <c r="A106" t="s">
        <v>471</v>
      </c>
      <c r="B106" t="s">
        <v>92</v>
      </c>
      <c r="C106" t="s">
        <v>470</v>
      </c>
      <c r="D106" s="3">
        <v>45152</v>
      </c>
      <c r="E106" s="1">
        <v>1959.5</v>
      </c>
      <c r="F106" t="s">
        <v>282</v>
      </c>
      <c r="G106" t="s">
        <v>285</v>
      </c>
    </row>
    <row r="107" spans="1:7" x14ac:dyDescent="0.3">
      <c r="A107" t="s">
        <v>469</v>
      </c>
      <c r="B107" t="s">
        <v>56</v>
      </c>
      <c r="C107" t="s">
        <v>468</v>
      </c>
      <c r="D107" s="3">
        <v>45228</v>
      </c>
      <c r="E107" s="1">
        <v>1998.51</v>
      </c>
      <c r="F107" t="s">
        <v>278</v>
      </c>
      <c r="G107" t="s">
        <v>274</v>
      </c>
    </row>
    <row r="108" spans="1:7" x14ac:dyDescent="0.3">
      <c r="A108" t="s">
        <v>467</v>
      </c>
      <c r="B108" t="s">
        <v>177</v>
      </c>
      <c r="C108" t="s">
        <v>466</v>
      </c>
      <c r="D108" s="3">
        <v>45033</v>
      </c>
      <c r="E108" s="1">
        <v>3512.69</v>
      </c>
      <c r="F108" t="s">
        <v>278</v>
      </c>
      <c r="G108" t="s">
        <v>285</v>
      </c>
    </row>
    <row r="109" spans="1:7" x14ac:dyDescent="0.3">
      <c r="A109" t="s">
        <v>465</v>
      </c>
      <c r="B109" t="s">
        <v>109</v>
      </c>
      <c r="C109" t="s">
        <v>464</v>
      </c>
      <c r="D109" s="3">
        <v>45037</v>
      </c>
      <c r="E109" s="1">
        <v>4973.63</v>
      </c>
      <c r="F109" t="s">
        <v>282</v>
      </c>
      <c r="G109" t="s">
        <v>274</v>
      </c>
    </row>
    <row r="110" spans="1:7" x14ac:dyDescent="0.3">
      <c r="A110" t="s">
        <v>463</v>
      </c>
      <c r="B110" t="s">
        <v>125</v>
      </c>
      <c r="C110" t="s">
        <v>462</v>
      </c>
      <c r="D110" s="3">
        <v>45136</v>
      </c>
      <c r="E110" s="1">
        <v>3478.28</v>
      </c>
      <c r="F110" t="s">
        <v>282</v>
      </c>
      <c r="G110" t="s">
        <v>285</v>
      </c>
    </row>
    <row r="111" spans="1:7" x14ac:dyDescent="0.3">
      <c r="A111" t="s">
        <v>461</v>
      </c>
      <c r="B111" t="s">
        <v>68</v>
      </c>
      <c r="C111" t="s">
        <v>460</v>
      </c>
      <c r="D111" s="3">
        <v>45126</v>
      </c>
      <c r="E111" s="1">
        <v>3010.03</v>
      </c>
      <c r="F111" t="s">
        <v>282</v>
      </c>
      <c r="G111" t="s">
        <v>281</v>
      </c>
    </row>
    <row r="112" spans="1:7" x14ac:dyDescent="0.3">
      <c r="A112" t="s">
        <v>459</v>
      </c>
      <c r="B112" t="s">
        <v>125</v>
      </c>
      <c r="C112" t="s">
        <v>458</v>
      </c>
      <c r="D112" s="3">
        <v>45068</v>
      </c>
      <c r="E112" s="1">
        <v>3787.93</v>
      </c>
      <c r="F112" t="s">
        <v>278</v>
      </c>
      <c r="G112" t="s">
        <v>274</v>
      </c>
    </row>
    <row r="113" spans="1:7" x14ac:dyDescent="0.3">
      <c r="A113" t="s">
        <v>457</v>
      </c>
      <c r="B113" t="s">
        <v>17</v>
      </c>
      <c r="C113" t="s">
        <v>456</v>
      </c>
      <c r="D113" s="3">
        <v>44937</v>
      </c>
      <c r="E113" s="1">
        <v>2593.4299999999998</v>
      </c>
      <c r="F113" t="s">
        <v>275</v>
      </c>
      <c r="G113" t="s">
        <v>285</v>
      </c>
    </row>
    <row r="114" spans="1:7" x14ac:dyDescent="0.3">
      <c r="A114" t="s">
        <v>455</v>
      </c>
      <c r="B114" t="s">
        <v>84</v>
      </c>
      <c r="C114" t="s">
        <v>454</v>
      </c>
      <c r="D114" s="3">
        <v>45254</v>
      </c>
      <c r="E114" s="1">
        <v>770.64</v>
      </c>
      <c r="F114" t="s">
        <v>275</v>
      </c>
      <c r="G114" t="s">
        <v>285</v>
      </c>
    </row>
    <row r="115" spans="1:7" x14ac:dyDescent="0.3">
      <c r="A115" t="s">
        <v>453</v>
      </c>
      <c r="B115" t="s">
        <v>185</v>
      </c>
      <c r="C115" t="s">
        <v>452</v>
      </c>
      <c r="D115" s="3">
        <v>45146</v>
      </c>
      <c r="E115" s="1">
        <v>3030.34</v>
      </c>
      <c r="F115" t="s">
        <v>282</v>
      </c>
      <c r="G115" t="s">
        <v>285</v>
      </c>
    </row>
    <row r="116" spans="1:7" x14ac:dyDescent="0.3">
      <c r="A116" t="s">
        <v>451</v>
      </c>
      <c r="B116" t="s">
        <v>68</v>
      </c>
      <c r="C116" t="s">
        <v>450</v>
      </c>
      <c r="D116" s="3">
        <v>45224</v>
      </c>
      <c r="E116" s="1">
        <v>4809.3100000000004</v>
      </c>
      <c r="F116" t="s">
        <v>275</v>
      </c>
      <c r="G116" t="s">
        <v>274</v>
      </c>
    </row>
    <row r="117" spans="1:7" x14ac:dyDescent="0.3">
      <c r="A117" t="s">
        <v>449</v>
      </c>
      <c r="B117" t="s">
        <v>37</v>
      </c>
      <c r="C117" t="s">
        <v>448</v>
      </c>
      <c r="D117" s="3">
        <v>45114</v>
      </c>
      <c r="E117" s="1">
        <v>1288.8599999999999</v>
      </c>
      <c r="F117" t="s">
        <v>282</v>
      </c>
      <c r="G117" t="s">
        <v>274</v>
      </c>
    </row>
    <row r="118" spans="1:7" x14ac:dyDescent="0.3">
      <c r="A118" t="s">
        <v>447</v>
      </c>
      <c r="B118" t="s">
        <v>13</v>
      </c>
      <c r="C118" t="s">
        <v>446</v>
      </c>
      <c r="D118" s="3">
        <v>45097</v>
      </c>
      <c r="E118" s="1">
        <v>3605.02</v>
      </c>
      <c r="F118" t="s">
        <v>278</v>
      </c>
      <c r="G118" t="s">
        <v>274</v>
      </c>
    </row>
    <row r="119" spans="1:7" x14ac:dyDescent="0.3">
      <c r="A119" t="s">
        <v>445</v>
      </c>
      <c r="B119" t="s">
        <v>109</v>
      </c>
      <c r="C119" t="s">
        <v>444</v>
      </c>
      <c r="D119" s="3">
        <v>45147</v>
      </c>
      <c r="E119" s="1">
        <v>1404.2</v>
      </c>
      <c r="F119" t="s">
        <v>275</v>
      </c>
      <c r="G119" t="s">
        <v>281</v>
      </c>
    </row>
    <row r="120" spans="1:7" x14ac:dyDescent="0.3">
      <c r="A120" t="s">
        <v>443</v>
      </c>
      <c r="B120" t="s">
        <v>90</v>
      </c>
      <c r="C120" t="s">
        <v>442</v>
      </c>
      <c r="D120" s="3">
        <v>45278</v>
      </c>
      <c r="E120" s="1">
        <v>2911.22</v>
      </c>
      <c r="F120" t="s">
        <v>278</v>
      </c>
      <c r="G120" t="s">
        <v>281</v>
      </c>
    </row>
    <row r="121" spans="1:7" x14ac:dyDescent="0.3">
      <c r="A121" t="s">
        <v>441</v>
      </c>
      <c r="B121" t="s">
        <v>13</v>
      </c>
      <c r="C121" t="s">
        <v>440</v>
      </c>
      <c r="D121" s="3">
        <v>45268</v>
      </c>
      <c r="E121" s="1">
        <v>935.04</v>
      </c>
      <c r="F121" t="s">
        <v>275</v>
      </c>
      <c r="G121" t="s">
        <v>274</v>
      </c>
    </row>
    <row r="122" spans="1:7" x14ac:dyDescent="0.3">
      <c r="A122" t="s">
        <v>439</v>
      </c>
      <c r="B122" t="s">
        <v>56</v>
      </c>
      <c r="C122" t="s">
        <v>438</v>
      </c>
      <c r="D122" s="3">
        <v>45023</v>
      </c>
      <c r="E122" s="1">
        <v>2526.67</v>
      </c>
      <c r="F122" t="s">
        <v>278</v>
      </c>
      <c r="G122" t="s">
        <v>285</v>
      </c>
    </row>
    <row r="123" spans="1:7" x14ac:dyDescent="0.3">
      <c r="A123" t="s">
        <v>437</v>
      </c>
      <c r="B123" t="s">
        <v>50</v>
      </c>
      <c r="C123" t="s">
        <v>436</v>
      </c>
      <c r="D123" s="3">
        <v>45118</v>
      </c>
      <c r="E123" s="1">
        <v>3902.73</v>
      </c>
      <c r="F123" t="s">
        <v>275</v>
      </c>
      <c r="G123" t="s">
        <v>281</v>
      </c>
    </row>
    <row r="124" spans="1:7" x14ac:dyDescent="0.3">
      <c r="A124" t="s">
        <v>435</v>
      </c>
      <c r="B124" t="s">
        <v>68</v>
      </c>
      <c r="C124" t="s">
        <v>434</v>
      </c>
      <c r="D124" s="3">
        <v>44985</v>
      </c>
      <c r="E124" s="1">
        <v>2064.0700000000002</v>
      </c>
      <c r="F124" t="s">
        <v>278</v>
      </c>
      <c r="G124" t="s">
        <v>274</v>
      </c>
    </row>
    <row r="125" spans="1:7" x14ac:dyDescent="0.3">
      <c r="A125" t="s">
        <v>433</v>
      </c>
      <c r="B125" t="s">
        <v>142</v>
      </c>
      <c r="C125" t="s">
        <v>432</v>
      </c>
      <c r="D125" s="3">
        <v>45001</v>
      </c>
      <c r="E125" s="1">
        <v>3492.1</v>
      </c>
      <c r="F125" t="s">
        <v>278</v>
      </c>
      <c r="G125" t="s">
        <v>285</v>
      </c>
    </row>
    <row r="126" spans="1:7" x14ac:dyDescent="0.3">
      <c r="A126" t="s">
        <v>431</v>
      </c>
      <c r="B126" t="s">
        <v>90</v>
      </c>
      <c r="C126" t="s">
        <v>430</v>
      </c>
      <c r="D126" s="3">
        <v>44975</v>
      </c>
      <c r="E126" s="1">
        <v>4079.52</v>
      </c>
      <c r="F126" t="s">
        <v>275</v>
      </c>
      <c r="G126" t="s">
        <v>281</v>
      </c>
    </row>
    <row r="127" spans="1:7" x14ac:dyDescent="0.3">
      <c r="A127" t="s">
        <v>429</v>
      </c>
      <c r="B127" t="s">
        <v>21</v>
      </c>
      <c r="C127" t="s">
        <v>428</v>
      </c>
      <c r="D127" s="3">
        <v>45232</v>
      </c>
      <c r="E127" s="1">
        <v>4672.3</v>
      </c>
      <c r="F127" t="s">
        <v>278</v>
      </c>
      <c r="G127" t="s">
        <v>285</v>
      </c>
    </row>
    <row r="128" spans="1:7" x14ac:dyDescent="0.3">
      <c r="A128" t="s">
        <v>427</v>
      </c>
      <c r="B128" t="s">
        <v>125</v>
      </c>
      <c r="C128" t="s">
        <v>426</v>
      </c>
      <c r="D128" s="3">
        <v>45243</v>
      </c>
      <c r="E128" s="1">
        <v>1555.89</v>
      </c>
      <c r="F128" t="s">
        <v>278</v>
      </c>
      <c r="G128" t="s">
        <v>285</v>
      </c>
    </row>
    <row r="129" spans="1:7" x14ac:dyDescent="0.3">
      <c r="A129" t="s">
        <v>425</v>
      </c>
      <c r="B129" t="s">
        <v>161</v>
      </c>
      <c r="C129" t="s">
        <v>424</v>
      </c>
      <c r="D129" s="3">
        <v>45031</v>
      </c>
      <c r="E129" s="1">
        <v>2296.92</v>
      </c>
      <c r="F129" t="s">
        <v>278</v>
      </c>
      <c r="G129" t="s">
        <v>285</v>
      </c>
    </row>
    <row r="130" spans="1:7" x14ac:dyDescent="0.3">
      <c r="A130" t="s">
        <v>423</v>
      </c>
      <c r="B130" t="s">
        <v>70</v>
      </c>
      <c r="C130" t="s">
        <v>422</v>
      </c>
      <c r="D130" s="3">
        <v>45163</v>
      </c>
      <c r="E130" s="1">
        <v>1185.8699999999999</v>
      </c>
      <c r="F130" t="s">
        <v>275</v>
      </c>
      <c r="G130" t="s">
        <v>285</v>
      </c>
    </row>
    <row r="131" spans="1:7" x14ac:dyDescent="0.3">
      <c r="A131" t="s">
        <v>421</v>
      </c>
      <c r="B131" t="s">
        <v>151</v>
      </c>
      <c r="C131" t="s">
        <v>420</v>
      </c>
      <c r="D131" s="3">
        <v>44980</v>
      </c>
      <c r="E131" s="1">
        <v>4966.18</v>
      </c>
      <c r="F131" t="s">
        <v>275</v>
      </c>
      <c r="G131" t="s">
        <v>281</v>
      </c>
    </row>
    <row r="132" spans="1:7" x14ac:dyDescent="0.3">
      <c r="A132" t="s">
        <v>419</v>
      </c>
      <c r="B132" t="s">
        <v>68</v>
      </c>
      <c r="C132" t="s">
        <v>418</v>
      </c>
      <c r="D132" s="3">
        <v>45057</v>
      </c>
      <c r="E132" s="1">
        <v>4671.5</v>
      </c>
      <c r="F132" t="s">
        <v>278</v>
      </c>
      <c r="G132" t="s">
        <v>281</v>
      </c>
    </row>
    <row r="133" spans="1:7" x14ac:dyDescent="0.3">
      <c r="A133" t="s">
        <v>417</v>
      </c>
      <c r="B133" t="s">
        <v>119</v>
      </c>
      <c r="C133" t="s">
        <v>416</v>
      </c>
      <c r="D133" s="3">
        <v>45133</v>
      </c>
      <c r="E133" s="1">
        <v>2929.81</v>
      </c>
      <c r="F133" t="s">
        <v>278</v>
      </c>
      <c r="G133" t="s">
        <v>281</v>
      </c>
    </row>
    <row r="134" spans="1:7" x14ac:dyDescent="0.3">
      <c r="A134" t="s">
        <v>415</v>
      </c>
      <c r="B134" t="s">
        <v>17</v>
      </c>
      <c r="C134" t="s">
        <v>414</v>
      </c>
      <c r="D134" s="3">
        <v>45008</v>
      </c>
      <c r="E134" s="1">
        <v>4289.1499999999996</v>
      </c>
      <c r="F134" t="s">
        <v>275</v>
      </c>
      <c r="G134" t="s">
        <v>274</v>
      </c>
    </row>
    <row r="135" spans="1:7" x14ac:dyDescent="0.3">
      <c r="A135" t="s">
        <v>413</v>
      </c>
      <c r="B135" t="s">
        <v>21</v>
      </c>
      <c r="C135" t="s">
        <v>412</v>
      </c>
      <c r="D135" s="3">
        <v>45216</v>
      </c>
      <c r="E135" s="1">
        <v>2844.31</v>
      </c>
      <c r="F135" t="s">
        <v>275</v>
      </c>
      <c r="G135" t="s">
        <v>281</v>
      </c>
    </row>
    <row r="136" spans="1:7" x14ac:dyDescent="0.3">
      <c r="A136" t="s">
        <v>411</v>
      </c>
      <c r="B136" t="s">
        <v>43</v>
      </c>
      <c r="C136" t="s">
        <v>410</v>
      </c>
      <c r="D136" s="3">
        <v>45178</v>
      </c>
      <c r="E136" s="1">
        <v>3306.14</v>
      </c>
      <c r="F136" t="s">
        <v>278</v>
      </c>
      <c r="G136" t="s">
        <v>285</v>
      </c>
    </row>
    <row r="137" spans="1:7" x14ac:dyDescent="0.3">
      <c r="A137" t="s">
        <v>409</v>
      </c>
      <c r="B137" t="s">
        <v>142</v>
      </c>
      <c r="C137" t="s">
        <v>408</v>
      </c>
      <c r="D137" s="3">
        <v>45059</v>
      </c>
      <c r="E137" s="1">
        <v>901.06</v>
      </c>
      <c r="F137" t="s">
        <v>278</v>
      </c>
      <c r="G137" t="s">
        <v>281</v>
      </c>
    </row>
    <row r="138" spans="1:7" x14ac:dyDescent="0.3">
      <c r="A138" t="s">
        <v>407</v>
      </c>
      <c r="B138" t="s">
        <v>100</v>
      </c>
      <c r="C138" t="s">
        <v>406</v>
      </c>
      <c r="D138" s="3">
        <v>45224</v>
      </c>
      <c r="E138" s="1">
        <v>3898.72</v>
      </c>
      <c r="F138" t="s">
        <v>278</v>
      </c>
      <c r="G138" t="s">
        <v>285</v>
      </c>
    </row>
    <row r="139" spans="1:7" x14ac:dyDescent="0.3">
      <c r="A139" t="s">
        <v>405</v>
      </c>
      <c r="B139" t="s">
        <v>68</v>
      </c>
      <c r="C139" t="s">
        <v>404</v>
      </c>
      <c r="D139" s="3">
        <v>45286</v>
      </c>
      <c r="E139" s="1">
        <v>1074.71</v>
      </c>
      <c r="F139" t="s">
        <v>282</v>
      </c>
      <c r="G139" t="s">
        <v>274</v>
      </c>
    </row>
    <row r="140" spans="1:7" x14ac:dyDescent="0.3">
      <c r="A140" t="s">
        <v>403</v>
      </c>
      <c r="B140" t="s">
        <v>84</v>
      </c>
      <c r="C140" t="s">
        <v>402</v>
      </c>
      <c r="D140" s="3">
        <v>45209</v>
      </c>
      <c r="E140" s="1">
        <v>4217.3</v>
      </c>
      <c r="F140" t="s">
        <v>275</v>
      </c>
      <c r="G140" t="s">
        <v>285</v>
      </c>
    </row>
    <row r="141" spans="1:7" x14ac:dyDescent="0.3">
      <c r="A141" t="s">
        <v>401</v>
      </c>
      <c r="B141" t="s">
        <v>50</v>
      </c>
      <c r="C141" t="s">
        <v>400</v>
      </c>
      <c r="D141" s="3">
        <v>44962</v>
      </c>
      <c r="E141" s="1">
        <v>4019.13</v>
      </c>
      <c r="F141" t="s">
        <v>282</v>
      </c>
      <c r="G141" t="s">
        <v>285</v>
      </c>
    </row>
    <row r="142" spans="1:7" x14ac:dyDescent="0.3">
      <c r="A142" t="s">
        <v>399</v>
      </c>
      <c r="B142" t="s">
        <v>161</v>
      </c>
      <c r="C142" t="s">
        <v>398</v>
      </c>
      <c r="D142" s="3">
        <v>45092</v>
      </c>
      <c r="E142" s="1">
        <v>3689.35</v>
      </c>
      <c r="F142" t="s">
        <v>275</v>
      </c>
      <c r="G142" t="s">
        <v>285</v>
      </c>
    </row>
    <row r="143" spans="1:7" x14ac:dyDescent="0.3">
      <c r="A143" t="s">
        <v>397</v>
      </c>
      <c r="B143" t="s">
        <v>100</v>
      </c>
      <c r="C143" t="s">
        <v>396</v>
      </c>
      <c r="D143" s="3">
        <v>45231</v>
      </c>
      <c r="E143" s="1">
        <v>662.72</v>
      </c>
      <c r="F143" t="s">
        <v>275</v>
      </c>
      <c r="G143" t="s">
        <v>274</v>
      </c>
    </row>
    <row r="144" spans="1:7" x14ac:dyDescent="0.3">
      <c r="A144" t="s">
        <v>395</v>
      </c>
      <c r="B144" t="s">
        <v>50</v>
      </c>
      <c r="C144" t="s">
        <v>394</v>
      </c>
      <c r="D144" s="3">
        <v>45190</v>
      </c>
      <c r="E144" s="1">
        <v>1864.08</v>
      </c>
      <c r="F144" t="s">
        <v>275</v>
      </c>
      <c r="G144" t="s">
        <v>281</v>
      </c>
    </row>
    <row r="145" spans="1:7" x14ac:dyDescent="0.3">
      <c r="A145" t="s">
        <v>393</v>
      </c>
      <c r="B145" t="s">
        <v>177</v>
      </c>
      <c r="C145" t="s">
        <v>392</v>
      </c>
      <c r="D145" s="3">
        <v>45154</v>
      </c>
      <c r="E145" s="1">
        <v>1684.01</v>
      </c>
      <c r="F145" t="s">
        <v>275</v>
      </c>
      <c r="G145" t="s">
        <v>281</v>
      </c>
    </row>
    <row r="146" spans="1:7" x14ac:dyDescent="0.3">
      <c r="A146" t="s">
        <v>391</v>
      </c>
      <c r="B146" t="s">
        <v>163</v>
      </c>
      <c r="C146" t="s">
        <v>390</v>
      </c>
      <c r="D146" s="3">
        <v>45241</v>
      </c>
      <c r="E146" s="1">
        <v>2120.61</v>
      </c>
      <c r="F146" t="s">
        <v>275</v>
      </c>
      <c r="G146" t="s">
        <v>274</v>
      </c>
    </row>
    <row r="147" spans="1:7" x14ac:dyDescent="0.3">
      <c r="A147" t="s">
        <v>389</v>
      </c>
      <c r="B147" t="s">
        <v>63</v>
      </c>
      <c r="C147" t="s">
        <v>388</v>
      </c>
      <c r="D147" s="3">
        <v>44931</v>
      </c>
      <c r="E147" s="1">
        <v>894.39</v>
      </c>
      <c r="F147" t="s">
        <v>275</v>
      </c>
      <c r="G147" t="s">
        <v>285</v>
      </c>
    </row>
    <row r="148" spans="1:7" x14ac:dyDescent="0.3">
      <c r="A148" t="s">
        <v>387</v>
      </c>
      <c r="B148" t="s">
        <v>61</v>
      </c>
      <c r="C148" t="s">
        <v>386</v>
      </c>
      <c r="D148" s="3">
        <v>45243</v>
      </c>
      <c r="E148" s="1">
        <v>4716.3100000000004</v>
      </c>
      <c r="F148" t="s">
        <v>275</v>
      </c>
      <c r="G148" t="s">
        <v>281</v>
      </c>
    </row>
    <row r="149" spans="1:7" x14ac:dyDescent="0.3">
      <c r="A149" t="s">
        <v>385</v>
      </c>
      <c r="B149" t="s">
        <v>97</v>
      </c>
      <c r="C149" t="s">
        <v>384</v>
      </c>
      <c r="D149" s="3">
        <v>45266</v>
      </c>
      <c r="E149" s="1">
        <v>2992.11</v>
      </c>
      <c r="F149" t="s">
        <v>282</v>
      </c>
      <c r="G149" t="s">
        <v>274</v>
      </c>
    </row>
    <row r="150" spans="1:7" x14ac:dyDescent="0.3">
      <c r="A150" t="s">
        <v>383</v>
      </c>
      <c r="B150" t="s">
        <v>100</v>
      </c>
      <c r="C150" t="s">
        <v>382</v>
      </c>
      <c r="D150" s="3">
        <v>45133</v>
      </c>
      <c r="E150" s="1">
        <v>1874.86</v>
      </c>
      <c r="F150" t="s">
        <v>278</v>
      </c>
      <c r="G150" t="s">
        <v>281</v>
      </c>
    </row>
    <row r="151" spans="1:7" x14ac:dyDescent="0.3">
      <c r="A151" t="s">
        <v>381</v>
      </c>
      <c r="B151" t="s">
        <v>66</v>
      </c>
      <c r="C151" t="s">
        <v>380</v>
      </c>
      <c r="D151" s="3">
        <v>45154</v>
      </c>
      <c r="E151" s="1">
        <v>2286.42</v>
      </c>
      <c r="F151" t="s">
        <v>278</v>
      </c>
      <c r="G151" t="s">
        <v>274</v>
      </c>
    </row>
    <row r="152" spans="1:7" x14ac:dyDescent="0.3">
      <c r="A152" t="s">
        <v>379</v>
      </c>
      <c r="B152" t="s">
        <v>34</v>
      </c>
      <c r="C152" t="s">
        <v>378</v>
      </c>
      <c r="D152" s="3">
        <v>44954</v>
      </c>
      <c r="E152" s="1">
        <v>2512.41</v>
      </c>
      <c r="F152" t="s">
        <v>282</v>
      </c>
      <c r="G152" t="s">
        <v>285</v>
      </c>
    </row>
    <row r="153" spans="1:7" x14ac:dyDescent="0.3">
      <c r="A153" t="s">
        <v>377</v>
      </c>
      <c r="B153" t="s">
        <v>40</v>
      </c>
      <c r="C153" t="s">
        <v>376</v>
      </c>
      <c r="D153" s="3">
        <v>45030</v>
      </c>
      <c r="E153" s="1">
        <v>3202.67</v>
      </c>
      <c r="F153" t="s">
        <v>282</v>
      </c>
      <c r="G153" t="s">
        <v>281</v>
      </c>
    </row>
    <row r="154" spans="1:7" x14ac:dyDescent="0.3">
      <c r="A154" t="s">
        <v>375</v>
      </c>
      <c r="B154" t="s">
        <v>125</v>
      </c>
      <c r="C154" t="s">
        <v>374</v>
      </c>
      <c r="D154" s="3">
        <v>45115</v>
      </c>
      <c r="E154" s="1">
        <v>2820.56</v>
      </c>
      <c r="F154" t="s">
        <v>282</v>
      </c>
      <c r="G154" t="s">
        <v>274</v>
      </c>
    </row>
    <row r="155" spans="1:7" x14ac:dyDescent="0.3">
      <c r="A155" t="s">
        <v>373</v>
      </c>
      <c r="B155" t="s">
        <v>50</v>
      </c>
      <c r="C155" t="s">
        <v>372</v>
      </c>
      <c r="D155" s="3">
        <v>44991</v>
      </c>
      <c r="E155" s="1">
        <v>4637.26</v>
      </c>
      <c r="F155" t="s">
        <v>282</v>
      </c>
      <c r="G155" t="s">
        <v>281</v>
      </c>
    </row>
    <row r="156" spans="1:7" x14ac:dyDescent="0.3">
      <c r="A156" t="s">
        <v>371</v>
      </c>
      <c r="B156" t="s">
        <v>21</v>
      </c>
      <c r="C156" t="s">
        <v>370</v>
      </c>
      <c r="D156" s="3">
        <v>44929</v>
      </c>
      <c r="E156" s="1">
        <v>2736.34</v>
      </c>
      <c r="F156" t="s">
        <v>275</v>
      </c>
      <c r="G156" t="s">
        <v>281</v>
      </c>
    </row>
    <row r="157" spans="1:7" x14ac:dyDescent="0.3">
      <c r="A157" t="s">
        <v>369</v>
      </c>
      <c r="B157" t="s">
        <v>81</v>
      </c>
      <c r="C157" t="s">
        <v>368</v>
      </c>
      <c r="D157" s="3">
        <v>45252</v>
      </c>
      <c r="E157" s="1">
        <v>4964.71</v>
      </c>
      <c r="F157" t="s">
        <v>278</v>
      </c>
      <c r="G157" t="s">
        <v>281</v>
      </c>
    </row>
    <row r="158" spans="1:7" x14ac:dyDescent="0.3">
      <c r="A158" t="s">
        <v>367</v>
      </c>
      <c r="B158" t="s">
        <v>84</v>
      </c>
      <c r="C158" t="s">
        <v>366</v>
      </c>
      <c r="D158" s="3">
        <v>45058</v>
      </c>
      <c r="E158" s="1">
        <v>4331.41</v>
      </c>
      <c r="F158" t="s">
        <v>275</v>
      </c>
      <c r="G158" t="s">
        <v>281</v>
      </c>
    </row>
    <row r="159" spans="1:7" x14ac:dyDescent="0.3">
      <c r="A159" t="s">
        <v>365</v>
      </c>
      <c r="B159" t="s">
        <v>90</v>
      </c>
      <c r="C159" t="s">
        <v>364</v>
      </c>
      <c r="D159" s="3">
        <v>45119</v>
      </c>
      <c r="E159" s="1">
        <v>1438.3</v>
      </c>
      <c r="F159" t="s">
        <v>278</v>
      </c>
      <c r="G159" t="s">
        <v>274</v>
      </c>
    </row>
    <row r="160" spans="1:7" x14ac:dyDescent="0.3">
      <c r="A160" t="s">
        <v>363</v>
      </c>
      <c r="B160" t="s">
        <v>34</v>
      </c>
      <c r="C160" t="s">
        <v>362</v>
      </c>
      <c r="D160" s="3">
        <v>45024</v>
      </c>
      <c r="E160" s="1">
        <v>4687.68</v>
      </c>
      <c r="F160" t="s">
        <v>278</v>
      </c>
      <c r="G160" t="s">
        <v>285</v>
      </c>
    </row>
    <row r="161" spans="1:7" x14ac:dyDescent="0.3">
      <c r="A161" t="s">
        <v>361</v>
      </c>
      <c r="B161" t="s">
        <v>37</v>
      </c>
      <c r="C161" t="s">
        <v>360</v>
      </c>
      <c r="D161" s="3">
        <v>45277</v>
      </c>
      <c r="E161" s="1">
        <v>1023.65</v>
      </c>
      <c r="F161" t="s">
        <v>282</v>
      </c>
      <c r="G161" t="s">
        <v>274</v>
      </c>
    </row>
    <row r="162" spans="1:7" x14ac:dyDescent="0.3">
      <c r="A162" t="s">
        <v>359</v>
      </c>
      <c r="B162" t="s">
        <v>28</v>
      </c>
      <c r="C162" t="s">
        <v>358</v>
      </c>
      <c r="D162" s="3">
        <v>45094</v>
      </c>
      <c r="E162" s="1">
        <v>4178.5200000000004</v>
      </c>
      <c r="F162" t="s">
        <v>275</v>
      </c>
      <c r="G162" t="s">
        <v>274</v>
      </c>
    </row>
    <row r="163" spans="1:7" x14ac:dyDescent="0.3">
      <c r="A163" t="s">
        <v>357</v>
      </c>
      <c r="B163" t="s">
        <v>234</v>
      </c>
      <c r="C163" t="s">
        <v>356</v>
      </c>
      <c r="D163" s="3">
        <v>44927</v>
      </c>
      <c r="E163" s="1">
        <v>2212.8000000000002</v>
      </c>
      <c r="F163" t="s">
        <v>282</v>
      </c>
      <c r="G163" t="s">
        <v>274</v>
      </c>
    </row>
    <row r="164" spans="1:7" x14ac:dyDescent="0.3">
      <c r="A164" t="s">
        <v>355</v>
      </c>
      <c r="B164" t="s">
        <v>37</v>
      </c>
      <c r="C164" t="s">
        <v>354</v>
      </c>
      <c r="D164" s="3">
        <v>45104</v>
      </c>
      <c r="E164" s="1">
        <v>4450.88</v>
      </c>
      <c r="F164" t="s">
        <v>275</v>
      </c>
      <c r="G164" t="s">
        <v>285</v>
      </c>
    </row>
    <row r="165" spans="1:7" x14ac:dyDescent="0.3">
      <c r="A165" t="s">
        <v>353</v>
      </c>
      <c r="B165" t="s">
        <v>61</v>
      </c>
      <c r="C165" t="s">
        <v>352</v>
      </c>
      <c r="D165" s="3">
        <v>45135</v>
      </c>
      <c r="E165" s="1">
        <v>4406.26</v>
      </c>
      <c r="F165" t="s">
        <v>278</v>
      </c>
      <c r="G165" t="s">
        <v>281</v>
      </c>
    </row>
    <row r="166" spans="1:7" x14ac:dyDescent="0.3">
      <c r="A166" t="s">
        <v>351</v>
      </c>
      <c r="B166" t="s">
        <v>97</v>
      </c>
      <c r="C166" t="s">
        <v>350</v>
      </c>
      <c r="D166" s="3">
        <v>45020</v>
      </c>
      <c r="E166" s="1">
        <v>4126.66</v>
      </c>
      <c r="F166" t="s">
        <v>282</v>
      </c>
      <c r="G166" t="s">
        <v>281</v>
      </c>
    </row>
    <row r="167" spans="1:7" x14ac:dyDescent="0.3">
      <c r="A167" t="s">
        <v>349</v>
      </c>
      <c r="B167" t="s">
        <v>40</v>
      </c>
      <c r="C167" t="s">
        <v>348</v>
      </c>
      <c r="D167" s="3">
        <v>44938</v>
      </c>
      <c r="E167" s="1">
        <v>4055.14</v>
      </c>
      <c r="F167" t="s">
        <v>282</v>
      </c>
      <c r="G167" t="s">
        <v>281</v>
      </c>
    </row>
    <row r="168" spans="1:7" x14ac:dyDescent="0.3">
      <c r="A168" t="s">
        <v>347</v>
      </c>
      <c r="B168" t="s">
        <v>125</v>
      </c>
      <c r="C168" t="s">
        <v>346</v>
      </c>
      <c r="D168" s="3">
        <v>45245</v>
      </c>
      <c r="E168" s="1">
        <v>1871.06</v>
      </c>
      <c r="F168" t="s">
        <v>278</v>
      </c>
      <c r="G168" t="s">
        <v>285</v>
      </c>
    </row>
    <row r="169" spans="1:7" x14ac:dyDescent="0.3">
      <c r="A169" t="s">
        <v>345</v>
      </c>
      <c r="B169" t="s">
        <v>90</v>
      </c>
      <c r="C169" t="s">
        <v>344</v>
      </c>
      <c r="D169" s="3">
        <v>45198</v>
      </c>
      <c r="E169" s="1">
        <v>864.14</v>
      </c>
      <c r="F169" t="s">
        <v>278</v>
      </c>
      <c r="G169" t="s">
        <v>281</v>
      </c>
    </row>
    <row r="170" spans="1:7" x14ac:dyDescent="0.3">
      <c r="A170" t="s">
        <v>343</v>
      </c>
      <c r="B170" t="s">
        <v>45</v>
      </c>
      <c r="C170" t="s">
        <v>342</v>
      </c>
      <c r="D170" s="3">
        <v>45131</v>
      </c>
      <c r="E170" s="1">
        <v>2313.41</v>
      </c>
      <c r="F170" t="s">
        <v>278</v>
      </c>
      <c r="G170" t="s">
        <v>285</v>
      </c>
    </row>
    <row r="171" spans="1:7" x14ac:dyDescent="0.3">
      <c r="A171" t="s">
        <v>341</v>
      </c>
      <c r="B171" t="s">
        <v>129</v>
      </c>
      <c r="C171" t="s">
        <v>340</v>
      </c>
      <c r="D171" s="3">
        <v>44988</v>
      </c>
      <c r="E171" s="1">
        <v>1280.8599999999999</v>
      </c>
      <c r="F171" t="s">
        <v>282</v>
      </c>
      <c r="G171" t="s">
        <v>281</v>
      </c>
    </row>
    <row r="172" spans="1:7" x14ac:dyDescent="0.3">
      <c r="A172" t="s">
        <v>339</v>
      </c>
      <c r="B172" t="s">
        <v>168</v>
      </c>
      <c r="C172" t="s">
        <v>338</v>
      </c>
      <c r="D172" s="3">
        <v>45034</v>
      </c>
      <c r="E172" s="1">
        <v>3627.28</v>
      </c>
      <c r="F172" t="s">
        <v>275</v>
      </c>
      <c r="G172" t="s">
        <v>281</v>
      </c>
    </row>
    <row r="173" spans="1:7" x14ac:dyDescent="0.3">
      <c r="A173" t="s">
        <v>337</v>
      </c>
      <c r="B173" t="s">
        <v>185</v>
      </c>
      <c r="C173" t="s">
        <v>336</v>
      </c>
      <c r="D173" s="3">
        <v>44994</v>
      </c>
      <c r="E173" s="1">
        <v>2057.4499999999998</v>
      </c>
      <c r="F173" t="s">
        <v>282</v>
      </c>
      <c r="G173" t="s">
        <v>274</v>
      </c>
    </row>
    <row r="174" spans="1:7" x14ac:dyDescent="0.3">
      <c r="A174" t="s">
        <v>335</v>
      </c>
      <c r="B174" t="s">
        <v>66</v>
      </c>
      <c r="C174" t="s">
        <v>334</v>
      </c>
      <c r="D174" s="3">
        <v>45081</v>
      </c>
      <c r="E174" s="1">
        <v>4890.25</v>
      </c>
      <c r="F174" t="s">
        <v>275</v>
      </c>
      <c r="G174" t="s">
        <v>285</v>
      </c>
    </row>
    <row r="175" spans="1:7" x14ac:dyDescent="0.3">
      <c r="A175" t="s">
        <v>333</v>
      </c>
      <c r="B175" t="s">
        <v>50</v>
      </c>
      <c r="C175" t="s">
        <v>332</v>
      </c>
      <c r="D175" s="3">
        <v>45230</v>
      </c>
      <c r="E175" s="1">
        <v>3384.37</v>
      </c>
      <c r="F175" t="s">
        <v>282</v>
      </c>
      <c r="G175" t="s">
        <v>274</v>
      </c>
    </row>
    <row r="176" spans="1:7" x14ac:dyDescent="0.3">
      <c r="A176" t="s">
        <v>331</v>
      </c>
      <c r="B176" t="s">
        <v>177</v>
      </c>
      <c r="C176" t="s">
        <v>330</v>
      </c>
      <c r="D176" s="3">
        <v>45221</v>
      </c>
      <c r="E176" s="1">
        <v>4201.16</v>
      </c>
      <c r="F176" t="s">
        <v>282</v>
      </c>
      <c r="G176" t="s">
        <v>274</v>
      </c>
    </row>
    <row r="177" spans="1:7" x14ac:dyDescent="0.3">
      <c r="A177" t="s">
        <v>329</v>
      </c>
      <c r="B177" t="s">
        <v>92</v>
      </c>
      <c r="C177" t="s">
        <v>328</v>
      </c>
      <c r="D177" s="3">
        <v>45042</v>
      </c>
      <c r="E177" s="1">
        <v>1096.3599999999999</v>
      </c>
      <c r="F177" t="s">
        <v>278</v>
      </c>
      <c r="G177" t="s">
        <v>274</v>
      </c>
    </row>
    <row r="178" spans="1:7" x14ac:dyDescent="0.3">
      <c r="A178" t="s">
        <v>327</v>
      </c>
      <c r="B178" t="s">
        <v>139</v>
      </c>
      <c r="C178" t="s">
        <v>326</v>
      </c>
      <c r="D178" s="3">
        <v>45154</v>
      </c>
      <c r="E178" s="1">
        <v>4379.07</v>
      </c>
      <c r="F178" t="s">
        <v>275</v>
      </c>
      <c r="G178" t="s">
        <v>285</v>
      </c>
    </row>
    <row r="179" spans="1:7" x14ac:dyDescent="0.3">
      <c r="A179" t="s">
        <v>325</v>
      </c>
      <c r="B179" t="s">
        <v>151</v>
      </c>
      <c r="C179" t="s">
        <v>324</v>
      </c>
      <c r="D179" s="3">
        <v>44943</v>
      </c>
      <c r="E179" s="1">
        <v>4652.41</v>
      </c>
      <c r="F179" t="s">
        <v>282</v>
      </c>
      <c r="G179" t="s">
        <v>285</v>
      </c>
    </row>
    <row r="180" spans="1:7" x14ac:dyDescent="0.3">
      <c r="A180" t="s">
        <v>323</v>
      </c>
      <c r="B180" t="s">
        <v>252</v>
      </c>
      <c r="C180" t="s">
        <v>322</v>
      </c>
      <c r="D180" s="3">
        <v>44993</v>
      </c>
      <c r="E180" s="1">
        <v>2691.78</v>
      </c>
      <c r="F180" t="s">
        <v>282</v>
      </c>
      <c r="G180" t="s">
        <v>281</v>
      </c>
    </row>
    <row r="181" spans="1:7" x14ac:dyDescent="0.3">
      <c r="A181" t="s">
        <v>321</v>
      </c>
      <c r="B181" t="s">
        <v>163</v>
      </c>
      <c r="C181" t="s">
        <v>320</v>
      </c>
      <c r="D181" s="3">
        <v>44933</v>
      </c>
      <c r="E181" s="1">
        <v>3228.14</v>
      </c>
      <c r="F181" t="s">
        <v>278</v>
      </c>
      <c r="G181" t="s">
        <v>274</v>
      </c>
    </row>
    <row r="182" spans="1:7" x14ac:dyDescent="0.3">
      <c r="A182" t="s">
        <v>319</v>
      </c>
      <c r="B182" t="s">
        <v>72</v>
      </c>
      <c r="C182" t="s">
        <v>318</v>
      </c>
      <c r="D182" s="3">
        <v>45172</v>
      </c>
      <c r="E182" s="1">
        <v>3941.64</v>
      </c>
      <c r="F182" t="s">
        <v>278</v>
      </c>
      <c r="G182" t="s">
        <v>281</v>
      </c>
    </row>
    <row r="183" spans="1:7" x14ac:dyDescent="0.3">
      <c r="A183" t="s">
        <v>317</v>
      </c>
      <c r="B183" t="s">
        <v>142</v>
      </c>
      <c r="C183" t="s">
        <v>316</v>
      </c>
      <c r="D183" s="3">
        <v>45028</v>
      </c>
      <c r="E183" s="1">
        <v>1286.77</v>
      </c>
      <c r="F183" t="s">
        <v>275</v>
      </c>
      <c r="G183" t="s">
        <v>274</v>
      </c>
    </row>
    <row r="184" spans="1:7" x14ac:dyDescent="0.3">
      <c r="A184" t="s">
        <v>315</v>
      </c>
      <c r="B184" t="s">
        <v>24</v>
      </c>
      <c r="C184" t="s">
        <v>314</v>
      </c>
      <c r="D184" s="3">
        <v>44960</v>
      </c>
      <c r="E184" s="1">
        <v>2761.55</v>
      </c>
      <c r="F184" t="s">
        <v>282</v>
      </c>
      <c r="G184" t="s">
        <v>285</v>
      </c>
    </row>
    <row r="185" spans="1:7" x14ac:dyDescent="0.3">
      <c r="A185" t="s">
        <v>313</v>
      </c>
      <c r="B185" t="s">
        <v>234</v>
      </c>
      <c r="C185" t="s">
        <v>312</v>
      </c>
      <c r="D185" s="3">
        <v>44983</v>
      </c>
      <c r="E185" s="1">
        <v>2293.98</v>
      </c>
      <c r="F185" t="s">
        <v>275</v>
      </c>
      <c r="G185" t="s">
        <v>285</v>
      </c>
    </row>
    <row r="186" spans="1:7" x14ac:dyDescent="0.3">
      <c r="A186" t="s">
        <v>311</v>
      </c>
      <c r="B186" t="s">
        <v>177</v>
      </c>
      <c r="C186" t="s">
        <v>310</v>
      </c>
      <c r="D186" s="3">
        <v>45006</v>
      </c>
      <c r="E186" s="1">
        <v>1158.68</v>
      </c>
      <c r="F186" t="s">
        <v>282</v>
      </c>
      <c r="G186" t="s">
        <v>285</v>
      </c>
    </row>
    <row r="187" spans="1:7" x14ac:dyDescent="0.3">
      <c r="A187" t="s">
        <v>309</v>
      </c>
      <c r="B187" t="s">
        <v>123</v>
      </c>
      <c r="C187" t="s">
        <v>308</v>
      </c>
      <c r="D187" s="3">
        <v>45012</v>
      </c>
      <c r="E187" s="1">
        <v>2153.9</v>
      </c>
      <c r="F187" t="s">
        <v>275</v>
      </c>
      <c r="G187" t="s">
        <v>274</v>
      </c>
    </row>
    <row r="188" spans="1:7" x14ac:dyDescent="0.3">
      <c r="A188" t="s">
        <v>307</v>
      </c>
      <c r="B188" t="s">
        <v>117</v>
      </c>
      <c r="C188" t="s">
        <v>306</v>
      </c>
      <c r="D188" s="3">
        <v>44970</v>
      </c>
      <c r="E188" s="1">
        <v>806.78</v>
      </c>
      <c r="F188" t="s">
        <v>278</v>
      </c>
      <c r="G188" t="s">
        <v>285</v>
      </c>
    </row>
    <row r="189" spans="1:7" x14ac:dyDescent="0.3">
      <c r="A189" t="s">
        <v>305</v>
      </c>
      <c r="B189" t="s">
        <v>112</v>
      </c>
      <c r="C189" t="s">
        <v>304</v>
      </c>
      <c r="D189" s="3">
        <v>45028</v>
      </c>
      <c r="E189" s="1">
        <v>616.15</v>
      </c>
      <c r="F189" t="s">
        <v>282</v>
      </c>
      <c r="G189" t="s">
        <v>274</v>
      </c>
    </row>
    <row r="190" spans="1:7" x14ac:dyDescent="0.3">
      <c r="A190" t="s">
        <v>303</v>
      </c>
      <c r="B190" t="s">
        <v>40</v>
      </c>
      <c r="C190" t="s">
        <v>302</v>
      </c>
      <c r="D190" s="3">
        <v>45204</v>
      </c>
      <c r="E190" s="1">
        <v>1108.25</v>
      </c>
      <c r="F190" t="s">
        <v>275</v>
      </c>
      <c r="G190" t="s">
        <v>281</v>
      </c>
    </row>
    <row r="191" spans="1:7" x14ac:dyDescent="0.3">
      <c r="A191" t="s">
        <v>301</v>
      </c>
      <c r="B191" t="s">
        <v>45</v>
      </c>
      <c r="C191" t="s">
        <v>300</v>
      </c>
      <c r="D191" s="3">
        <v>45246</v>
      </c>
      <c r="E191" s="1">
        <v>4834.0200000000004</v>
      </c>
      <c r="F191" t="s">
        <v>278</v>
      </c>
      <c r="G191" t="s">
        <v>274</v>
      </c>
    </row>
    <row r="192" spans="1:7" x14ac:dyDescent="0.3">
      <c r="A192" t="s">
        <v>299</v>
      </c>
      <c r="B192" t="s">
        <v>56</v>
      </c>
      <c r="C192" t="s">
        <v>298</v>
      </c>
      <c r="D192" s="3">
        <v>45028</v>
      </c>
      <c r="E192" s="1">
        <v>2972.88</v>
      </c>
      <c r="F192" t="s">
        <v>278</v>
      </c>
      <c r="G192" t="s">
        <v>281</v>
      </c>
    </row>
    <row r="193" spans="1:7" x14ac:dyDescent="0.3">
      <c r="A193" t="s">
        <v>297</v>
      </c>
      <c r="B193" t="s">
        <v>252</v>
      </c>
      <c r="C193" t="s">
        <v>296</v>
      </c>
      <c r="D193" s="3">
        <v>45169</v>
      </c>
      <c r="E193" s="1">
        <v>4846.2</v>
      </c>
      <c r="F193" t="s">
        <v>275</v>
      </c>
      <c r="G193" t="s">
        <v>274</v>
      </c>
    </row>
    <row r="194" spans="1:7" x14ac:dyDescent="0.3">
      <c r="A194" t="s">
        <v>295</v>
      </c>
      <c r="B194" t="s">
        <v>100</v>
      </c>
      <c r="C194" t="s">
        <v>294</v>
      </c>
      <c r="D194" s="3">
        <v>45184</v>
      </c>
      <c r="E194" s="1">
        <v>2446.2399999999998</v>
      </c>
      <c r="F194" t="s">
        <v>282</v>
      </c>
      <c r="G194" t="s">
        <v>281</v>
      </c>
    </row>
    <row r="195" spans="1:7" x14ac:dyDescent="0.3">
      <c r="A195" t="s">
        <v>293</v>
      </c>
      <c r="B195" t="s">
        <v>154</v>
      </c>
      <c r="C195" t="s">
        <v>292</v>
      </c>
      <c r="D195" s="3">
        <v>45022</v>
      </c>
      <c r="E195" s="1">
        <v>1903.17</v>
      </c>
      <c r="F195" t="s">
        <v>282</v>
      </c>
      <c r="G195" t="s">
        <v>285</v>
      </c>
    </row>
    <row r="196" spans="1:7" x14ac:dyDescent="0.3">
      <c r="A196" t="s">
        <v>291</v>
      </c>
      <c r="B196" t="s">
        <v>17</v>
      </c>
      <c r="C196" t="s">
        <v>290</v>
      </c>
      <c r="D196" s="3">
        <v>45157</v>
      </c>
      <c r="E196" s="1">
        <v>2777.64</v>
      </c>
      <c r="F196" t="s">
        <v>278</v>
      </c>
      <c r="G196" t="s">
        <v>281</v>
      </c>
    </row>
    <row r="197" spans="1:7" x14ac:dyDescent="0.3">
      <c r="A197" t="s">
        <v>289</v>
      </c>
      <c r="B197" t="s">
        <v>28</v>
      </c>
      <c r="C197" t="s">
        <v>288</v>
      </c>
      <c r="D197" s="3">
        <v>45225</v>
      </c>
      <c r="E197" s="1">
        <v>2477.8000000000002</v>
      </c>
      <c r="F197" t="s">
        <v>282</v>
      </c>
      <c r="G197" t="s">
        <v>285</v>
      </c>
    </row>
    <row r="198" spans="1:7" x14ac:dyDescent="0.3">
      <c r="A198" t="s">
        <v>287</v>
      </c>
      <c r="B198" t="s">
        <v>31</v>
      </c>
      <c r="C198" t="s">
        <v>286</v>
      </c>
      <c r="D198" s="3">
        <v>45017</v>
      </c>
      <c r="E198" s="1">
        <v>975.49</v>
      </c>
      <c r="F198" t="s">
        <v>282</v>
      </c>
      <c r="G198" t="s">
        <v>285</v>
      </c>
    </row>
    <row r="199" spans="1:7" x14ac:dyDescent="0.3">
      <c r="A199" t="s">
        <v>284</v>
      </c>
      <c r="B199" t="s">
        <v>43</v>
      </c>
      <c r="C199" t="s">
        <v>283</v>
      </c>
      <c r="D199" s="3">
        <v>45061</v>
      </c>
      <c r="E199" s="1">
        <v>3383.72</v>
      </c>
      <c r="F199" t="s">
        <v>282</v>
      </c>
      <c r="G199" t="s">
        <v>281</v>
      </c>
    </row>
    <row r="200" spans="1:7" x14ac:dyDescent="0.3">
      <c r="A200" t="s">
        <v>280</v>
      </c>
      <c r="B200" t="s">
        <v>151</v>
      </c>
      <c r="C200" t="s">
        <v>279</v>
      </c>
      <c r="D200" s="3">
        <v>45047</v>
      </c>
      <c r="E200" s="1">
        <v>1472.17</v>
      </c>
      <c r="F200" t="s">
        <v>278</v>
      </c>
      <c r="G200" t="s">
        <v>274</v>
      </c>
    </row>
    <row r="201" spans="1:7" x14ac:dyDescent="0.3">
      <c r="A201" t="s">
        <v>277</v>
      </c>
      <c r="B201" t="s">
        <v>163</v>
      </c>
      <c r="C201" t="s">
        <v>276</v>
      </c>
      <c r="D201" s="3">
        <v>45290</v>
      </c>
      <c r="E201" s="1">
        <v>3288.15</v>
      </c>
      <c r="F201" t="s">
        <v>275</v>
      </c>
      <c r="G201" t="s">
        <v>274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Hospital Dashboard</vt:lpstr>
      <vt:lpstr>RevenueByTreatmentLine</vt:lpstr>
      <vt:lpstr>RevenueByTreatmentBar</vt:lpstr>
      <vt:lpstr>NoShowRate</vt:lpstr>
      <vt:lpstr>NoShowRateCharts</vt:lpstr>
      <vt:lpstr>appointments</vt:lpstr>
      <vt:lpstr>patients</vt:lpstr>
      <vt:lpstr>doctors</vt:lpstr>
      <vt:lpstr>treatments</vt:lpstr>
      <vt:lpstr>billing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 Fu</cp:lastModifiedBy>
  <dcterms:created xsi:type="dcterms:W3CDTF">2025-06-26T01:03:57Z</dcterms:created>
  <dcterms:modified xsi:type="dcterms:W3CDTF">2025-07-29T16:55:58Z</dcterms:modified>
</cp:coreProperties>
</file>