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nickg\OneDrive\Desktop\R projects\Population-dynamics-FANR\Excel files\"/>
    </mc:Choice>
  </mc:AlternateContent>
  <xr:revisionPtr revIDLastSave="0" documentId="13_ncr:1_{8C969593-7A9E-423A-BC54-E1B5D21E1DB5}" xr6:coauthVersionLast="47" xr6:coauthVersionMax="47" xr10:uidLastSave="{00000000-0000-0000-0000-000000000000}"/>
  <bookViews>
    <workbookView xWindow="30045" yWindow="405" windowWidth="17280" windowHeight="8970" tabRatio="500" activeTab="2" xr2:uid="{00000000-000D-0000-FFFF-FFFF00000000}"/>
  </bookViews>
  <sheets>
    <sheet name="Excercise I" sheetId="1" r:id="rId1"/>
    <sheet name="Exercise II" sheetId="2" r:id="rId2"/>
    <sheet name="Exercise III" sheetId="3" r:id="rId3"/>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8" i="2" l="1"/>
  <c r="B10" i="1"/>
  <c r="D11" i="1"/>
  <c r="D10" i="1"/>
  <c r="J2" i="1"/>
  <c r="J7" i="3"/>
  <c r="K4" i="3"/>
  <c r="K5" i="3"/>
  <c r="K6" i="3"/>
  <c r="K7" i="3"/>
  <c r="K8" i="3"/>
  <c r="K9" i="3"/>
  <c r="K10" i="3"/>
  <c r="K11" i="3"/>
  <c r="K12" i="3"/>
  <c r="K13" i="3"/>
  <c r="K14" i="3"/>
  <c r="K15" i="3"/>
  <c r="K16" i="3"/>
  <c r="K17" i="3"/>
  <c r="K3" i="3"/>
  <c r="B3" i="3"/>
  <c r="J4" i="3"/>
  <c r="J5" i="3"/>
  <c r="J6" i="3"/>
  <c r="J8" i="3"/>
  <c r="J9" i="3"/>
  <c r="J10" i="3"/>
  <c r="J11" i="3"/>
  <c r="J12" i="3"/>
  <c r="J13" i="3"/>
  <c r="J14" i="3"/>
  <c r="J15" i="3"/>
  <c r="J16" i="3"/>
  <c r="J17" i="3"/>
  <c r="J3" i="3"/>
  <c r="I4" i="3"/>
  <c r="I5" i="3"/>
  <c r="I6" i="3"/>
  <c r="I7" i="3"/>
  <c r="I8" i="3"/>
  <c r="I9" i="3"/>
  <c r="I10" i="3"/>
  <c r="I11" i="3"/>
  <c r="I12" i="3"/>
  <c r="I13" i="3"/>
  <c r="I14" i="3"/>
  <c r="I15" i="3"/>
  <c r="I16" i="3"/>
  <c r="I17" i="3"/>
  <c r="I3" i="3"/>
  <c r="B4" i="3"/>
  <c r="B5" i="3"/>
  <c r="B6" i="3"/>
  <c r="B7" i="3"/>
  <c r="B8" i="3"/>
  <c r="B9" i="3"/>
  <c r="B10" i="3"/>
  <c r="B11" i="3"/>
  <c r="B12" i="3"/>
  <c r="B13" i="3"/>
  <c r="B14" i="3"/>
  <c r="B15" i="3"/>
  <c r="B16" i="3"/>
  <c r="B17" i="3"/>
  <c r="B18" i="3"/>
  <c r="B19" i="3"/>
  <c r="B20" i="3"/>
  <c r="B21" i="3"/>
  <c r="B22" i="3"/>
  <c r="C12" i="2"/>
  <c r="K4" i="2"/>
  <c r="K5" i="2" s="1"/>
  <c r="K6" i="2" s="1"/>
  <c r="K7" i="2" s="1"/>
  <c r="K8" i="2" s="1"/>
  <c r="K9" i="2" s="1"/>
  <c r="K10" i="2" s="1"/>
  <c r="K11" i="2" s="1"/>
  <c r="K12" i="2" s="1"/>
  <c r="K3" i="2"/>
  <c r="I2" i="2"/>
  <c r="H2" i="2"/>
  <c r="C3" i="2"/>
  <c r="C4" i="2"/>
  <c r="C5" i="2"/>
  <c r="C6" i="2"/>
  <c r="C7" i="2"/>
  <c r="C8" i="2"/>
  <c r="C9" i="2"/>
  <c r="C10" i="2"/>
  <c r="C11" i="2"/>
  <c r="C13" i="2"/>
  <c r="C14" i="2"/>
  <c r="C15" i="2"/>
  <c r="C16" i="2"/>
  <c r="C17" i="2"/>
  <c r="C19" i="2"/>
  <c r="C20" i="2"/>
  <c r="C21" i="2"/>
  <c r="C22" i="2"/>
  <c r="C23" i="2"/>
  <c r="C24" i="2"/>
  <c r="C25" i="2"/>
  <c r="C26" i="2"/>
  <c r="C27" i="2"/>
  <c r="C28" i="2"/>
  <c r="C29" i="2"/>
  <c r="C30" i="2"/>
  <c r="C31" i="2"/>
  <c r="C32" i="2"/>
  <c r="C33" i="2"/>
  <c r="C34" i="2"/>
  <c r="C35" i="2"/>
  <c r="C36" i="2"/>
  <c r="C37" i="2"/>
  <c r="C38" i="2"/>
  <c r="C39" i="2"/>
  <c r="C40" i="2"/>
  <c r="C41" i="2"/>
  <c r="C42" i="2"/>
  <c r="C2" i="2"/>
  <c r="B4" i="2"/>
  <c r="B5" i="2" s="1"/>
  <c r="B6" i="2" s="1"/>
  <c r="B7" i="2" s="1"/>
  <c r="B8" i="2" s="1"/>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3" i="2"/>
  <c r="D9" i="1"/>
  <c r="H2" i="1"/>
  <c r="I2" i="1"/>
  <c r="C4" i="1"/>
  <c r="C5" i="1"/>
  <c r="C6" i="1"/>
  <c r="C7" i="1"/>
  <c r="C8" i="1"/>
  <c r="C9" i="1"/>
  <c r="C3" i="1"/>
  <c r="L12" i="2" l="1"/>
  <c r="K13" i="2" s="1"/>
  <c r="C10" i="1"/>
  <c r="B11" i="1"/>
  <c r="D12" i="1" s="1"/>
  <c r="C11" i="1" l="1"/>
  <c r="B12" i="1"/>
  <c r="D13" i="1" s="1"/>
  <c r="L13" i="2"/>
  <c r="K14" i="2" s="1"/>
  <c r="B13" i="1" l="1"/>
  <c r="D14" i="1" s="1"/>
  <c r="C12" i="1"/>
  <c r="L14" i="2"/>
  <c r="K15" i="2" s="1"/>
  <c r="C13" i="1" l="1"/>
  <c r="B14" i="1"/>
  <c r="D15" i="1" s="1"/>
  <c r="L15" i="2"/>
  <c r="K16" i="2" s="1"/>
  <c r="C14" i="1" l="1"/>
  <c r="B15" i="1"/>
  <c r="D16" i="1" s="1"/>
  <c r="K17" i="2"/>
  <c r="L16" i="2"/>
  <c r="B16" i="1" l="1"/>
  <c r="D17" i="1" s="1"/>
  <c r="C15" i="1"/>
  <c r="K18" i="2"/>
  <c r="L17" i="2"/>
  <c r="C16" i="1" l="1"/>
  <c r="B17" i="1"/>
  <c r="D18" i="1" s="1"/>
  <c r="K19" i="2"/>
  <c r="L18" i="2"/>
  <c r="B18" i="1" l="1"/>
  <c r="D19" i="1" s="1"/>
  <c r="C17" i="1"/>
  <c r="K20" i="2"/>
  <c r="L19" i="2"/>
  <c r="B19" i="1"/>
  <c r="D20" i="1" s="1"/>
  <c r="C18" i="1"/>
  <c r="K21" i="2" l="1"/>
  <c r="L20" i="2"/>
  <c r="B20" i="1"/>
  <c r="C19" i="1"/>
  <c r="K22" i="2" l="1"/>
  <c r="L21" i="2"/>
  <c r="B21" i="1"/>
  <c r="C20" i="1"/>
  <c r="C21" i="1" l="1"/>
  <c r="K23" i="2"/>
  <c r="L23" i="2" s="1"/>
  <c r="K24" i="2" s="1"/>
  <c r="L24" i="2" s="1"/>
  <c r="K25" i="2" s="1"/>
  <c r="L22" i="2"/>
  <c r="L25" i="2" l="1"/>
  <c r="K26" i="2" s="1"/>
  <c r="L26" i="2" l="1"/>
  <c r="K27" i="2" s="1"/>
  <c r="L27" i="2" l="1"/>
  <c r="K28" i="2" s="1"/>
  <c r="L28" i="2" l="1"/>
  <c r="K29" i="2" s="1"/>
  <c r="L29" i="2" l="1"/>
  <c r="K30" i="2" s="1"/>
  <c r="L30" i="2" l="1"/>
  <c r="K31" i="2" s="1"/>
  <c r="L31" i="2" l="1"/>
  <c r="K32" i="2" s="1"/>
  <c r="L32" i="2" l="1"/>
  <c r="K33" i="2" s="1"/>
  <c r="L33" i="2" l="1"/>
  <c r="K34" i="2" s="1"/>
  <c r="L34" i="2" l="1"/>
  <c r="K35" i="2" s="1"/>
  <c r="L35" i="2" l="1"/>
  <c r="K36" i="2" s="1"/>
  <c r="L36" i="2" l="1"/>
  <c r="K37" i="2" s="1"/>
  <c r="L37" i="2" l="1"/>
  <c r="K38" i="2" s="1"/>
  <c r="L38" i="2" l="1"/>
  <c r="K39" i="2" s="1"/>
  <c r="L39" i="2" l="1"/>
  <c r="K40" i="2" s="1"/>
  <c r="L40" i="2" l="1"/>
  <c r="K41" i="2" s="1"/>
  <c r="L41" i="2" l="1"/>
  <c r="K42" i="2" s="1"/>
</calcChain>
</file>

<file path=xl/sharedStrings.xml><?xml version="1.0" encoding="utf-8"?>
<sst xmlns="http://schemas.openxmlformats.org/spreadsheetml/2006/main" count="35" uniqueCount="34">
  <si>
    <t>Year</t>
  </si>
  <si>
    <t>Pythons</t>
  </si>
  <si>
    <r>
      <rPr>
        <sz val="11"/>
        <color rgb="FF000000"/>
        <rFont val="Calibri"/>
        <family val="2"/>
        <charset val="1"/>
      </rPr>
      <t>lambda (</t>
    </r>
    <r>
      <rPr>
        <i/>
        <sz val="11"/>
        <color rgb="FF000000"/>
        <rFont val="Calibri"/>
        <family val="2"/>
        <charset val="1"/>
      </rPr>
      <t>λ</t>
    </r>
    <r>
      <rPr>
        <i/>
        <vertAlign val="subscript"/>
        <sz val="11"/>
        <color rgb="FF000000"/>
        <rFont val="Calibri"/>
        <family val="2"/>
        <charset val="1"/>
      </rPr>
      <t>t</t>
    </r>
    <r>
      <rPr>
        <i/>
        <sz val="11"/>
        <color rgb="FF000000"/>
        <rFont val="Calibri"/>
        <family val="2"/>
        <charset val="1"/>
      </rPr>
      <t xml:space="preserve"> </t>
    </r>
    <r>
      <rPr>
        <sz val="11"/>
        <color rgb="FF000000"/>
        <rFont val="Calibri"/>
        <family val="2"/>
        <charset val="1"/>
      </rPr>
      <t xml:space="preserve">= </t>
    </r>
    <r>
      <rPr>
        <i/>
        <sz val="11"/>
        <color rgb="FF000000"/>
        <rFont val="Calibri"/>
        <family val="2"/>
        <charset val="1"/>
      </rPr>
      <t>N</t>
    </r>
    <r>
      <rPr>
        <i/>
        <vertAlign val="subscript"/>
        <sz val="11"/>
        <color rgb="FF000000"/>
        <rFont val="Calibri"/>
        <family val="2"/>
        <charset val="1"/>
      </rPr>
      <t>t</t>
    </r>
    <r>
      <rPr>
        <sz val="11"/>
        <color rgb="FF000000"/>
        <rFont val="Calibri"/>
        <family val="2"/>
        <charset val="1"/>
      </rPr>
      <t>/</t>
    </r>
    <r>
      <rPr>
        <i/>
        <sz val="11"/>
        <color rgb="FF000000"/>
        <rFont val="Calibri"/>
        <family val="2"/>
        <charset val="1"/>
      </rPr>
      <t>N</t>
    </r>
    <r>
      <rPr>
        <i/>
        <vertAlign val="subscript"/>
        <sz val="11"/>
        <color rgb="FF000000"/>
        <rFont val="Calibri"/>
        <family val="2"/>
        <charset val="1"/>
      </rPr>
      <t>t-1</t>
    </r>
    <r>
      <rPr>
        <sz val="11"/>
        <color rgb="FF000000"/>
        <rFont val="Calibri"/>
        <family val="2"/>
        <charset val="1"/>
      </rPr>
      <t>)</t>
    </r>
  </si>
  <si>
    <t>H (pythons harvested)</t>
  </si>
  <si>
    <t>Geometric or logistic? (question 1)</t>
  </si>
  <si>
    <t>r (question 2)</t>
  </si>
  <si>
    <t>d (question 3)</t>
  </si>
  <si>
    <t>h (question 4)</t>
  </si>
  <si>
    <t>Leave this cell blank</t>
  </si>
  <si>
    <t>Leave blank</t>
  </si>
  <si>
    <t>Time</t>
  </si>
  <si>
    <t>N without harvest (question 1)</t>
  </si>
  <si>
    <t>Sustainable harvest (Ht) (question 2)</t>
  </si>
  <si>
    <t>rmax</t>
  </si>
  <si>
    <t>K</t>
  </si>
  <si>
    <t>N at MSY (question 3)</t>
  </si>
  <si>
    <t>MSY (question 4)</t>
  </si>
  <si>
    <t>N with harvest (question 5)</t>
  </si>
  <si>
    <t>Harvest (Ht) plan to achieve MSY (question 5)</t>
  </si>
  <si>
    <t>Question 2</t>
  </si>
  <si>
    <t>N</t>
  </si>
  <si>
    <t>Survival (question 1)</t>
  </si>
  <si>
    <t>beta0</t>
  </si>
  <si>
    <t>beta1</t>
  </si>
  <si>
    <t>Initial abundance</t>
  </si>
  <si>
    <t>Harvest (H) option</t>
  </si>
  <si>
    <t>Abundance immediately after harvest</t>
  </si>
  <si>
    <t>Post-harvest survival</t>
  </si>
  <si>
    <t>Final abundance (one year after harvest)</t>
  </si>
  <si>
    <t>Final abundance, one year after no harvest, and explanation (question 4)</t>
  </si>
  <si>
    <t>How many deer should be taken? (question 5)</t>
  </si>
  <si>
    <t xml:space="preserve">Geometric </t>
  </si>
  <si>
    <t xml:space="preserve">If the manager is trying to maximize herd size then he should aim to harvest 80 individuals per year. </t>
  </si>
  <si>
    <t xml:space="preserve">Yes there are levels of harvest that can result in larger herd size than if you didn't harvest any deer. For example, if no harvest occurs and you start with an initial abundance of N=200 you would have N= 70 individuals remaining (200 * 0.35 = 70) at the end of the year. If you were to harvest just N =10 individuals from the inital herd size of N = 200 the survival proability would go up and you would have more individuals after one year N= 72.2. This is because there is a higher surival rate with a decreased population that will free individuals from competiton for resources, space, disease, etc.. This is a form of compensatory mortiality since after harvest the survival is imporved for certin levels.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</si>
</sst>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charset val="1"/>
    </font>
    <font>
      <i/>
      <sz val="11"/>
      <color rgb="FF000000"/>
      <name val="Calibri"/>
      <family val="2"/>
      <charset val="1"/>
    </font>
    <font>
      <i/>
      <vertAlign val="subscript"/>
      <sz val="11"/>
      <color rgb="FF000000"/>
      <name val="Calibri"/>
      <family val="2"/>
      <charset val="1"/>
    </font>
  </fonts>
  <fills count="3">
    <fill>
      <patternFill patternType="none"/>
    </fill>
    <fill>
      <patternFill patternType="gray125"/>
    </fill>
    <fill>
      <patternFill patternType="solid">
        <fgColor rgb="FF9BBB59"/>
        <bgColor rgb="FF969696"/>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1" fontId="0" fillId="0" borderId="0" xfId="0" applyNumberFormat="1" applyFont="1"/>
    <xf numFmtId="0" fontId="0" fillId="2" borderId="1" xfId="0" applyFill="1" applyBorder="1"/>
    <xf numFmtId="1" fontId="0" fillId="2" borderId="1" xfId="0" applyNumberFormat="1" applyFill="1" applyBorder="1"/>
    <xf numFmtId="1" fontId="0" fillId="0" borderId="0" xfId="0" applyNumberFormat="1" applyFont="1" applyAlignment="1">
      <alignment wrapText="1"/>
    </xf>
    <xf numFmtId="0" fontId="0" fillId="0" borderId="0" xfId="0" applyFont="1" applyAlignment="1">
      <alignment wrapText="1"/>
    </xf>
    <xf numFmtId="0" fontId="0" fillId="0" borderId="0" xfId="0" applyBorder="1"/>
    <xf numFmtId="1" fontId="0" fillId="0" borderId="0" xfId="0" applyNumberFormat="1"/>
    <xf numFmtId="2" fontId="0" fillId="0" borderId="0" xfId="0" applyNumberFormat="1"/>
    <xf numFmtId="2" fontId="0" fillId="2" borderId="1" xfId="0" applyNumberFormat="1" applyFill="1" applyBorder="1"/>
    <xf numFmtId="1" fontId="0" fillId="0" borderId="1" xfId="0" applyNumberFormat="1" applyFont="1" applyBorder="1"/>
    <xf numFmtId="0" fontId="0" fillId="0" borderId="0" xfId="0" applyFont="1" applyBorder="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BBB59"/>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Python Abundance (2005-2024)</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'Excercise I'!$A$2:$A$21</c:f>
              <c:numCache>
                <c:formatCode>General</c:formatCode>
                <c:ptCount val="20"/>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numCache>
            </c:numRef>
          </c:xVal>
          <c:yVal>
            <c:numRef>
              <c:f>'Excercise I'!$B$2:$B$21</c:f>
              <c:numCache>
                <c:formatCode>0</c:formatCode>
                <c:ptCount val="20"/>
                <c:pt idx="0">
                  <c:v>10</c:v>
                </c:pt>
                <c:pt idx="1">
                  <c:v>25</c:v>
                </c:pt>
                <c:pt idx="2">
                  <c:v>62.5</c:v>
                </c:pt>
                <c:pt idx="3">
                  <c:v>156.25</c:v>
                </c:pt>
                <c:pt idx="4">
                  <c:v>390.625</c:v>
                </c:pt>
                <c:pt idx="5">
                  <c:v>976.5625</c:v>
                </c:pt>
                <c:pt idx="6">
                  <c:v>2441.40625</c:v>
                </c:pt>
                <c:pt idx="7">
                  <c:v>6103.515625</c:v>
                </c:pt>
                <c:pt idx="8">
                  <c:v>6103.515625</c:v>
                </c:pt>
                <c:pt idx="9">
                  <c:v>6103.515625</c:v>
                </c:pt>
                <c:pt idx="10">
                  <c:v>6103.515625</c:v>
                </c:pt>
                <c:pt idx="11">
                  <c:v>6103.515625</c:v>
                </c:pt>
                <c:pt idx="12">
                  <c:v>6103.515625</c:v>
                </c:pt>
                <c:pt idx="13">
                  <c:v>6103.515625</c:v>
                </c:pt>
                <c:pt idx="14">
                  <c:v>6103.515625</c:v>
                </c:pt>
                <c:pt idx="15">
                  <c:v>6103.515625</c:v>
                </c:pt>
                <c:pt idx="16">
                  <c:v>6103.515625</c:v>
                </c:pt>
                <c:pt idx="17">
                  <c:v>6103.515625</c:v>
                </c:pt>
                <c:pt idx="18">
                  <c:v>6103.515625</c:v>
                </c:pt>
                <c:pt idx="19">
                  <c:v>6103.515625</c:v>
                </c:pt>
              </c:numCache>
            </c:numRef>
          </c:yVal>
          <c:smooth val="1"/>
          <c:extLst>
            <c:ext xmlns:c16="http://schemas.microsoft.com/office/drawing/2014/chart" uri="{C3380CC4-5D6E-409C-BE32-E72D297353CC}">
              <c16:uniqueId val="{00000000-807C-465D-B887-078B371BAFA6}"/>
            </c:ext>
          </c:extLst>
        </c:ser>
        <c:dLbls>
          <c:showLegendKey val="0"/>
          <c:showVal val="0"/>
          <c:showCatName val="0"/>
          <c:showSerName val="0"/>
          <c:showPercent val="0"/>
          <c:showBubbleSize val="0"/>
        </c:dLbls>
        <c:axId val="732729440"/>
        <c:axId val="732727776"/>
      </c:scatterChart>
      <c:valAx>
        <c:axId val="7327294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727776"/>
        <c:crosses val="autoZero"/>
        <c:crossBetween val="midCat"/>
      </c:valAx>
      <c:valAx>
        <c:axId val="73272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Abundance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7294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 without harvest </a:t>
            </a:r>
          </a:p>
        </c:rich>
      </c:tx>
      <c:layout>
        <c:manualLayout>
          <c:xMode val="edge"/>
          <c:yMode val="edge"/>
          <c:x val="0.33499972934232691"/>
          <c:y val="3.99983694215944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'Exercise II'!$B$1</c:f>
              <c:strCache>
                <c:ptCount val="1"/>
                <c:pt idx="0">
                  <c:v>N without harvest (question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'Exercise II'!$A$2:$A$42</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'Exercise II'!$B$2:$B$42</c:f>
              <c:numCache>
                <c:formatCode>0</c:formatCode>
                <c:ptCount val="41"/>
                <c:pt idx="0">
                  <c:v>100</c:v>
                </c:pt>
                <c:pt idx="1">
                  <c:v>130.4</c:v>
                </c:pt>
                <c:pt idx="2">
                  <c:v>169.4073344</c:v>
                </c:pt>
                <c:pt idx="3">
                  <c:v>219.02586621623786</c:v>
                </c:pt>
                <c:pt idx="4">
                  <c:v>281.43857059395026</c:v>
                </c:pt>
                <c:pt idx="5">
                  <c:v>358.82568614113978</c:v>
                </c:pt>
                <c:pt idx="6">
                  <c:v>453.04896602075894</c:v>
                </c:pt>
                <c:pt idx="7">
                  <c:v>565.18409664940521</c:v>
                </c:pt>
                <c:pt idx="8">
                  <c:v>694.9337174803502</c:v>
                </c:pt>
                <c:pt idx="9">
                  <c:v>840.04324760349277</c:v>
                </c:pt>
                <c:pt idx="10">
                  <c:v>995.94946158153471</c:v>
                </c:pt>
                <c:pt idx="11">
                  <c:v>1155.946836483698</c:v>
                </c:pt>
                <c:pt idx="12">
                  <c:v>1312.0557299542143</c:v>
                </c:pt>
                <c:pt idx="13">
                  <c:v>1456.475125378653</c:v>
                </c:pt>
                <c:pt idx="14">
                  <c:v>1583.1359989643399</c:v>
                </c:pt>
                <c:pt idx="15">
                  <c:v>1688.7283840382377</c:v>
                </c:pt>
                <c:pt idx="16">
                  <c:v>1772.8328981214502</c:v>
                </c:pt>
                <c:pt idx="17">
                  <c:v>1837.2695879744422</c:v>
                </c:pt>
                <c:pt idx="18">
                  <c:v>1885.1063299029395</c:v>
                </c:pt>
                <c:pt idx="19">
                  <c:v>1919.7602154654592</c:v>
                </c:pt>
                <c:pt idx="20">
                  <c:v>1944.4067988329682</c:v>
                </c:pt>
                <c:pt idx="21">
                  <c:v>1961.7021265638587</c:v>
                </c:pt>
                <c:pt idx="22">
                  <c:v>1973.722769725867</c:v>
                </c:pt>
                <c:pt idx="23">
                  <c:v>1982.0210045606489</c:v>
                </c:pt>
                <c:pt idx="24">
                  <c:v>1987.7225640169199</c:v>
                </c:pt>
                <c:pt idx="25">
                  <c:v>1991.6272258620147</c:v>
                </c:pt>
                <c:pt idx="26">
                  <c:v>1994.2952970506874</c:v>
                </c:pt>
                <c:pt idx="27">
                  <c:v>1996.1155950127491</c:v>
                </c:pt>
                <c:pt idx="28">
                  <c:v>1997.3561904323326</c:v>
                </c:pt>
                <c:pt idx="29">
                  <c:v>1998.2010911373413</c:v>
                </c:pt>
                <c:pt idx="30">
                  <c:v>1998.7762242016968</c:v>
                </c:pt>
                <c:pt idx="31">
                  <c:v>1999.1675928368011</c:v>
                </c:pt>
                <c:pt idx="32">
                  <c:v>1999.4338522647552</c:v>
                </c:pt>
                <c:pt idx="33">
                  <c:v>1999.6149682563123</c:v>
                </c:pt>
                <c:pt idx="34">
                  <c:v>1999.7381546943814</c:v>
                </c:pt>
                <c:pt idx="35">
                  <c:v>1999.821934222105</c:v>
                </c:pt>
                <c:pt idx="36">
                  <c:v>1999.8789101978441</c:v>
                </c:pt>
                <c:pt idx="37">
                  <c:v>1999.9176565884957</c:v>
                </c:pt>
                <c:pt idx="38">
                  <c:v>1999.9440053953072</c:v>
                </c:pt>
                <c:pt idx="39">
                  <c:v>1999.9619231671454</c:v>
                </c:pt>
                <c:pt idx="40">
                  <c:v>1999.9741075216837</c:v>
                </c:pt>
              </c:numCache>
            </c:numRef>
          </c:yVal>
          <c:smooth val="1"/>
          <c:extLst>
            <c:ext xmlns:c16="http://schemas.microsoft.com/office/drawing/2014/chart" uri="{C3380CC4-5D6E-409C-BE32-E72D297353CC}">
              <c16:uniqueId val="{00000000-FD05-4AAF-8888-6A60B028BFB7}"/>
            </c:ext>
          </c:extLst>
        </c:ser>
        <c:dLbls>
          <c:showLegendKey val="0"/>
          <c:showVal val="0"/>
          <c:showCatName val="0"/>
          <c:showSerName val="0"/>
          <c:showPercent val="0"/>
          <c:showBubbleSize val="0"/>
        </c:dLbls>
        <c:axId val="733125504"/>
        <c:axId val="733123424"/>
        <c:extLst>
          <c:ext xmlns:c15="http://schemas.microsoft.com/office/drawing/2012/chart" uri="{02D57815-91ED-43cb-92C2-25804820EDAC}">
            <c15:filteredScatterSeries>
              <c15:ser>
                <c:idx val="1"/>
                <c:order val="1"/>
                <c:tx>
                  <c:strRef>
                    <c:extLst>
                      <c:ext uri="{02D57815-91ED-43cb-92C2-25804820EDAC}">
                        <c15:formulaRef>
                          <c15:sqref>'Exercise II'!$C$1</c15:sqref>
                        </c15:formulaRef>
                      </c:ext>
                    </c:extLst>
                    <c:strCache>
                      <c:ptCount val="1"/>
                      <c:pt idx="0">
                        <c:v>Sustainable harvest (Ht) (question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extLst>
                      <c:ext uri="{02D57815-91ED-43cb-92C2-25804820EDAC}">
                        <c15:formulaRef>
                          <c15:sqref>'Exercise II'!$A$2:$A$42</c15:sqref>
                        </c15:formulaRef>
                      </c:ext>
                    </c:extLst>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extLst>
                      <c:ext uri="{02D57815-91ED-43cb-92C2-25804820EDAC}">
                        <c15:formulaRef>
                          <c15:sqref>'Exercise II'!$C$2:$C$42</c15:sqref>
                        </c15:formulaRef>
                      </c:ext>
                    </c:extLst>
                    <c:numCache>
                      <c:formatCode>0</c:formatCode>
                      <c:ptCount val="41"/>
                      <c:pt idx="0">
                        <c:v>30.4</c:v>
                      </c:pt>
                      <c:pt idx="1">
                        <c:v>39.007334399999998</c:v>
                      </c:pt>
                      <c:pt idx="2">
                        <c:v>49.618531816237855</c:v>
                      </c:pt>
                      <c:pt idx="3">
                        <c:v>62.412704377712387</c:v>
                      </c:pt>
                      <c:pt idx="4">
                        <c:v>77.387115547189524</c:v>
                      </c:pt>
                      <c:pt idx="5">
                        <c:v>94.22327987961917</c:v>
                      </c:pt>
                      <c:pt idx="6">
                        <c:v>112.13513062864625</c:v>
                      </c:pt>
                      <c:pt idx="7">
                        <c:v>129.74962083094499</c:v>
                      </c:pt>
                      <c:pt idx="8">
                        <c:v>145.1095301231426</c:v>
                      </c:pt>
                      <c:pt idx="9">
                        <c:v>155.90621397804196</c:v>
                      </c:pt>
                      <c:pt idx="10">
                        <c:v>159.99737490216327</c:v>
                      </c:pt>
                      <c:pt idx="11">
                        <c:v>156.10889347051631</c:v>
                      </c:pt>
                      <c:pt idx="12">
                        <c:v>144.41939542443882</c:v>
                      </c:pt>
                      <c:pt idx="13">
                        <c:v>126.6608735856869</c:v>
                      </c:pt>
                      <c:pt idx="14">
                        <c:v>105.59238507389783</c:v>
                      </c:pt>
                      <c:pt idx="15">
                        <c:v>84.10451408321245</c:v>
                      </c:pt>
                      <c:pt idx="16">
                        <c:v>64.436689852992075</c:v>
                      </c:pt>
                      <c:pt idx="17">
                        <c:v>47.83674192849729</c:v>
                      </c:pt>
                      <c:pt idx="18">
                        <c:v>34.65388556251979</c:v>
                      </c:pt>
                      <c:pt idx="19">
                        <c:v>24.646583367509145</c:v>
                      </c:pt>
                      <c:pt idx="20">
                        <c:v>17.295327730890456</c:v>
                      </c:pt>
                      <c:pt idx="21">
                        <c:v>12.020643162008348</c:v>
                      </c:pt>
                      <c:pt idx="22">
                        <c:v>8.298234834781784</c:v>
                      </c:pt>
                      <c:pt idx="23">
                        <c:v>5.7015594562710774</c:v>
                      </c:pt>
                      <c:pt idx="24">
                        <c:v>3.9046618450946755</c:v>
                      </c:pt>
                      <c:pt idx="25">
                        <c:v>2.668071188672787</c:v>
                      </c:pt>
                      <c:pt idx="26">
                        <c:v>1.8202979620616773</c:v>
                      </c:pt>
                      <c:pt idx="27">
                        <c:v>1.2405954195834736</c:v>
                      </c:pt>
                      <c:pt idx="28">
                        <c:v>0.84490070500872139</c:v>
                      </c:pt>
                      <c:pt idx="29">
                        <c:v>0.57513306435538525</c:v>
                      </c:pt>
                      <c:pt idx="30">
                        <c:v>0.39136863510427905</c:v>
                      </c:pt>
                      <c:pt idx="31">
                        <c:v>0.26625942795398588</c:v>
                      </c:pt>
                      <c:pt idx="32">
                        <c:v>0.18111599155702701</c:v>
                      </c:pt>
                      <c:pt idx="33">
                        <c:v>0.12318643806909907</c:v>
                      </c:pt>
                      <c:pt idx="34">
                        <c:v>8.3779527723725614E-2</c:v>
                      </c:pt>
                      <c:pt idx="35">
                        <c:v>5.697597573897329E-2</c:v>
                      </c:pt>
                      <c:pt idx="36">
                        <c:v>3.8746390651481069E-2</c:v>
                      </c:pt>
                      <c:pt idx="37">
                        <c:v>2.6348806811376243E-2</c:v>
                      </c:pt>
                      <c:pt idx="38">
                        <c:v>1.791777183835732E-2</c:v>
                      </c:pt>
                      <c:pt idx="39">
                        <c:v>1.2184354538209751E-2</c:v>
                      </c:pt>
                      <c:pt idx="40">
                        <c:v>8.2854857939475626E-3</c:v>
                      </c:pt>
                    </c:numCache>
                  </c:numRef>
                </c:yVal>
                <c:smooth val="1"/>
                <c:extLst>
                  <c:ext xmlns:c16="http://schemas.microsoft.com/office/drawing/2014/chart" uri="{C3380CC4-5D6E-409C-BE32-E72D297353CC}">
                    <c16:uniqueId val="{00000001-FD05-4AAF-8888-6A60B028BFB7}"/>
                  </c:ext>
                </c:extLst>
              </c15:ser>
            </c15:filteredScatterSeries>
          </c:ext>
        </c:extLst>
      </c:scatterChart>
      <c:valAx>
        <c:axId val="7331255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123424"/>
        <c:crosses val="autoZero"/>
        <c:crossBetween val="midCat"/>
      </c:valAx>
      <c:valAx>
        <c:axId val="733123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Abundance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1255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Sustainable</a:t>
            </a:r>
            <a:r>
              <a:rPr lang="en-US" baseline="0"/>
              <a:t> harvest</a:t>
            </a:r>
            <a:endParaRPr lang="en-US"/>
          </a:p>
        </c:rich>
      </c:tx>
      <c:layout>
        <c:manualLayout>
          <c:xMode val="edge"/>
          <c:yMode val="edge"/>
          <c:x val="0.27783620221054539"/>
          <c:y val="5.98469682605437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'Exercise II'!$B$2:$B$42</c:f>
              <c:numCache>
                <c:formatCode>0</c:formatCode>
                <c:ptCount val="41"/>
                <c:pt idx="0">
                  <c:v>100</c:v>
                </c:pt>
                <c:pt idx="1">
                  <c:v>130.4</c:v>
                </c:pt>
                <c:pt idx="2">
                  <c:v>169.4073344</c:v>
                </c:pt>
                <c:pt idx="3">
                  <c:v>219.02586621623786</c:v>
                </c:pt>
                <c:pt idx="4">
                  <c:v>281.43857059395026</c:v>
                </c:pt>
                <c:pt idx="5">
                  <c:v>358.82568614113978</c:v>
                </c:pt>
                <c:pt idx="6">
                  <c:v>453.04896602075894</c:v>
                </c:pt>
                <c:pt idx="7">
                  <c:v>565.18409664940521</c:v>
                </c:pt>
                <c:pt idx="8">
                  <c:v>694.9337174803502</c:v>
                </c:pt>
                <c:pt idx="9">
                  <c:v>840.04324760349277</c:v>
                </c:pt>
                <c:pt idx="10">
                  <c:v>995.94946158153471</c:v>
                </c:pt>
                <c:pt idx="11">
                  <c:v>1155.946836483698</c:v>
                </c:pt>
                <c:pt idx="12">
                  <c:v>1312.0557299542143</c:v>
                </c:pt>
                <c:pt idx="13">
                  <c:v>1456.475125378653</c:v>
                </c:pt>
                <c:pt idx="14">
                  <c:v>1583.1359989643399</c:v>
                </c:pt>
                <c:pt idx="15">
                  <c:v>1688.7283840382377</c:v>
                </c:pt>
                <c:pt idx="16">
                  <c:v>1772.8328981214502</c:v>
                </c:pt>
                <c:pt idx="17">
                  <c:v>1837.2695879744422</c:v>
                </c:pt>
                <c:pt idx="18">
                  <c:v>1885.1063299029395</c:v>
                </c:pt>
                <c:pt idx="19">
                  <c:v>1919.7602154654592</c:v>
                </c:pt>
                <c:pt idx="20">
                  <c:v>1944.4067988329682</c:v>
                </c:pt>
                <c:pt idx="21">
                  <c:v>1961.7021265638587</c:v>
                </c:pt>
                <c:pt idx="22">
                  <c:v>1973.722769725867</c:v>
                </c:pt>
                <c:pt idx="23">
                  <c:v>1982.0210045606489</c:v>
                </c:pt>
                <c:pt idx="24">
                  <c:v>1987.7225640169199</c:v>
                </c:pt>
                <c:pt idx="25">
                  <c:v>1991.6272258620147</c:v>
                </c:pt>
                <c:pt idx="26">
                  <c:v>1994.2952970506874</c:v>
                </c:pt>
                <c:pt idx="27">
                  <c:v>1996.1155950127491</c:v>
                </c:pt>
                <c:pt idx="28">
                  <c:v>1997.3561904323326</c:v>
                </c:pt>
                <c:pt idx="29">
                  <c:v>1998.2010911373413</c:v>
                </c:pt>
                <c:pt idx="30">
                  <c:v>1998.7762242016968</c:v>
                </c:pt>
                <c:pt idx="31">
                  <c:v>1999.1675928368011</c:v>
                </c:pt>
                <c:pt idx="32">
                  <c:v>1999.4338522647552</c:v>
                </c:pt>
                <c:pt idx="33">
                  <c:v>1999.6149682563123</c:v>
                </c:pt>
                <c:pt idx="34">
                  <c:v>1999.7381546943814</c:v>
                </c:pt>
                <c:pt idx="35">
                  <c:v>1999.821934222105</c:v>
                </c:pt>
                <c:pt idx="36">
                  <c:v>1999.8789101978441</c:v>
                </c:pt>
                <c:pt idx="37">
                  <c:v>1999.9176565884957</c:v>
                </c:pt>
                <c:pt idx="38">
                  <c:v>1999.9440053953072</c:v>
                </c:pt>
                <c:pt idx="39">
                  <c:v>1999.9619231671454</c:v>
                </c:pt>
                <c:pt idx="40">
                  <c:v>1999.9741075216837</c:v>
                </c:pt>
              </c:numCache>
            </c:numRef>
          </c:xVal>
          <c:yVal>
            <c:numRef>
              <c:f>'Exercise II'!$C$2:$C$42</c:f>
              <c:numCache>
                <c:formatCode>0</c:formatCode>
                <c:ptCount val="41"/>
                <c:pt idx="0">
                  <c:v>30.4</c:v>
                </c:pt>
                <c:pt idx="1">
                  <c:v>39.007334399999998</c:v>
                </c:pt>
                <c:pt idx="2">
                  <c:v>49.618531816237855</c:v>
                </c:pt>
                <c:pt idx="3">
                  <c:v>62.412704377712387</c:v>
                </c:pt>
                <c:pt idx="4">
                  <c:v>77.387115547189524</c:v>
                </c:pt>
                <c:pt idx="5">
                  <c:v>94.22327987961917</c:v>
                </c:pt>
                <c:pt idx="6">
                  <c:v>112.13513062864625</c:v>
                </c:pt>
                <c:pt idx="7">
                  <c:v>129.74962083094499</c:v>
                </c:pt>
                <c:pt idx="8">
                  <c:v>145.1095301231426</c:v>
                </c:pt>
                <c:pt idx="9">
                  <c:v>155.90621397804196</c:v>
                </c:pt>
                <c:pt idx="10">
                  <c:v>159.99737490216327</c:v>
                </c:pt>
                <c:pt idx="11">
                  <c:v>156.10889347051631</c:v>
                </c:pt>
                <c:pt idx="12">
                  <c:v>144.41939542443882</c:v>
                </c:pt>
                <c:pt idx="13">
                  <c:v>126.6608735856869</c:v>
                </c:pt>
                <c:pt idx="14">
                  <c:v>105.59238507389783</c:v>
                </c:pt>
                <c:pt idx="15">
                  <c:v>84.10451408321245</c:v>
                </c:pt>
                <c:pt idx="16">
                  <c:v>64.436689852992075</c:v>
                </c:pt>
                <c:pt idx="17">
                  <c:v>47.83674192849729</c:v>
                </c:pt>
                <c:pt idx="18">
                  <c:v>34.65388556251979</c:v>
                </c:pt>
                <c:pt idx="19">
                  <c:v>24.646583367509145</c:v>
                </c:pt>
                <c:pt idx="20">
                  <c:v>17.295327730890456</c:v>
                </c:pt>
                <c:pt idx="21">
                  <c:v>12.020643162008348</c:v>
                </c:pt>
                <c:pt idx="22">
                  <c:v>8.298234834781784</c:v>
                </c:pt>
                <c:pt idx="23">
                  <c:v>5.7015594562710774</c:v>
                </c:pt>
                <c:pt idx="24">
                  <c:v>3.9046618450946755</c:v>
                </c:pt>
                <c:pt idx="25">
                  <c:v>2.668071188672787</c:v>
                </c:pt>
                <c:pt idx="26">
                  <c:v>1.8202979620616773</c:v>
                </c:pt>
                <c:pt idx="27">
                  <c:v>1.2405954195834736</c:v>
                </c:pt>
                <c:pt idx="28">
                  <c:v>0.84490070500872139</c:v>
                </c:pt>
                <c:pt idx="29">
                  <c:v>0.57513306435538525</c:v>
                </c:pt>
                <c:pt idx="30">
                  <c:v>0.39136863510427905</c:v>
                </c:pt>
                <c:pt idx="31">
                  <c:v>0.26625942795398588</c:v>
                </c:pt>
                <c:pt idx="32">
                  <c:v>0.18111599155702701</c:v>
                </c:pt>
                <c:pt idx="33">
                  <c:v>0.12318643806909907</c:v>
                </c:pt>
                <c:pt idx="34">
                  <c:v>8.3779527723725614E-2</c:v>
                </c:pt>
                <c:pt idx="35">
                  <c:v>5.697597573897329E-2</c:v>
                </c:pt>
                <c:pt idx="36">
                  <c:v>3.8746390651481069E-2</c:v>
                </c:pt>
                <c:pt idx="37">
                  <c:v>2.6348806811376243E-2</c:v>
                </c:pt>
                <c:pt idx="38">
                  <c:v>1.791777183835732E-2</c:v>
                </c:pt>
                <c:pt idx="39">
                  <c:v>1.2184354538209751E-2</c:v>
                </c:pt>
                <c:pt idx="40">
                  <c:v>8.2854857939475626E-3</c:v>
                </c:pt>
              </c:numCache>
            </c:numRef>
          </c:yVal>
          <c:smooth val="1"/>
          <c:extLst>
            <c:ext xmlns:c16="http://schemas.microsoft.com/office/drawing/2014/chart" uri="{C3380CC4-5D6E-409C-BE32-E72D297353CC}">
              <c16:uniqueId val="{00000000-5969-441E-8007-06BEA42FF401}"/>
            </c:ext>
          </c:extLst>
        </c:ser>
        <c:dLbls>
          <c:showLegendKey val="0"/>
          <c:showVal val="0"/>
          <c:showCatName val="0"/>
          <c:showSerName val="0"/>
          <c:showPercent val="0"/>
          <c:showBubbleSize val="0"/>
        </c:dLbls>
        <c:axId val="839371296"/>
        <c:axId val="839376704"/>
      </c:scatterChart>
      <c:valAx>
        <c:axId val="8393712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Abundance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376704"/>
        <c:crosses val="autoZero"/>
        <c:crossBetween val="midCat"/>
      </c:valAx>
      <c:valAx>
        <c:axId val="839376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Harvest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3712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Sitka deer</a:t>
            </a:r>
            <a:r>
              <a:rPr lang="en-US" baseline="0"/>
              <a:t> survival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'Exercise III'!$B$2</c:f>
              <c:strCache>
                <c:ptCount val="1"/>
                <c:pt idx="0">
                  <c:v>Survival (question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'Exercise III'!$A$3:$A$22</c:f>
              <c:numCache>
                <c:formatCode>General</c:formatCode>
                <c:ptCount val="20"/>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numCache>
            </c:numRef>
          </c:xVal>
          <c:yVal>
            <c:numRef>
              <c:f>'Exercise III'!$B$3:$B$22</c:f>
              <c:numCache>
                <c:formatCode>General</c:formatCode>
                <c:ptCount val="20"/>
                <c:pt idx="0">
                  <c:v>0.91999999999999993</c:v>
                </c:pt>
                <c:pt idx="1">
                  <c:v>0.8899999999999999</c:v>
                </c:pt>
                <c:pt idx="2">
                  <c:v>0.86</c:v>
                </c:pt>
                <c:pt idx="3">
                  <c:v>0.83</c:v>
                </c:pt>
                <c:pt idx="4">
                  <c:v>0.79999999999999993</c:v>
                </c:pt>
                <c:pt idx="5">
                  <c:v>0.77</c:v>
                </c:pt>
                <c:pt idx="6">
                  <c:v>0.74</c:v>
                </c:pt>
                <c:pt idx="7">
                  <c:v>0.71</c:v>
                </c:pt>
                <c:pt idx="8">
                  <c:v>0.67999999999999994</c:v>
                </c:pt>
                <c:pt idx="9">
                  <c:v>0.64999999999999991</c:v>
                </c:pt>
                <c:pt idx="10">
                  <c:v>0.61999999999999988</c:v>
                </c:pt>
                <c:pt idx="11">
                  <c:v>0.59</c:v>
                </c:pt>
                <c:pt idx="12">
                  <c:v>0.55999999999999994</c:v>
                </c:pt>
                <c:pt idx="13">
                  <c:v>0.53</c:v>
                </c:pt>
                <c:pt idx="14">
                  <c:v>0.49999999999999994</c:v>
                </c:pt>
                <c:pt idx="15">
                  <c:v>0.47</c:v>
                </c:pt>
                <c:pt idx="16">
                  <c:v>0.43999999999999995</c:v>
                </c:pt>
                <c:pt idx="17">
                  <c:v>0.40999999999999992</c:v>
                </c:pt>
                <c:pt idx="18">
                  <c:v>0.37999999999999989</c:v>
                </c:pt>
                <c:pt idx="19">
                  <c:v>0.35</c:v>
                </c:pt>
              </c:numCache>
            </c:numRef>
          </c:yVal>
          <c:smooth val="1"/>
          <c:extLst>
            <c:ext xmlns:c16="http://schemas.microsoft.com/office/drawing/2014/chart" uri="{C3380CC4-5D6E-409C-BE32-E72D297353CC}">
              <c16:uniqueId val="{00000000-FFE8-42E8-8056-079076D06722}"/>
            </c:ext>
          </c:extLst>
        </c:ser>
        <c:dLbls>
          <c:showLegendKey val="0"/>
          <c:showVal val="0"/>
          <c:showCatName val="0"/>
          <c:showSerName val="0"/>
          <c:showPercent val="0"/>
          <c:showBubbleSize val="0"/>
        </c:dLbls>
        <c:axId val="617398448"/>
        <c:axId val="617398032"/>
      </c:scatterChart>
      <c:valAx>
        <c:axId val="6173984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Abundance</a:t>
                </a:r>
              </a:p>
            </c:rich>
          </c:tx>
          <c:layout>
            <c:manualLayout>
              <c:xMode val="edge"/>
              <c:yMode val="edge"/>
              <c:x val="0.44266815824745609"/>
              <c:y val="0.895189589077151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398032"/>
        <c:crosses val="autoZero"/>
        <c:crossBetween val="midCat"/>
      </c:valAx>
      <c:valAx>
        <c:axId val="617398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Survival probability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3984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Harvest options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'Exercise III'!$H$3:$H$17</c:f>
              <c:numCache>
                <c:formatCode>General</c:formatCode>
                <c:ptCount val="15"/>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numCache>
            </c:numRef>
          </c:xVal>
          <c:yVal>
            <c:numRef>
              <c:f>'Exercise III'!$K$3:$K$17</c:f>
              <c:numCache>
                <c:formatCode>General</c:formatCode>
                <c:ptCount val="15"/>
                <c:pt idx="0">
                  <c:v>72.199999999999974</c:v>
                </c:pt>
                <c:pt idx="1">
                  <c:v>73.799999999999983</c:v>
                </c:pt>
                <c:pt idx="2">
                  <c:v>74.8</c:v>
                </c:pt>
                <c:pt idx="3">
                  <c:v>75.199999999999989</c:v>
                </c:pt>
                <c:pt idx="4">
                  <c:v>74.999999999999986</c:v>
                </c:pt>
                <c:pt idx="5">
                  <c:v>74.2</c:v>
                </c:pt>
                <c:pt idx="6">
                  <c:v>72.8</c:v>
                </c:pt>
                <c:pt idx="7">
                  <c:v>70.8</c:v>
                </c:pt>
                <c:pt idx="8">
                  <c:v>68.199999999999989</c:v>
                </c:pt>
                <c:pt idx="9">
                  <c:v>64.999999999999986</c:v>
                </c:pt>
                <c:pt idx="10">
                  <c:v>61.199999999999996</c:v>
                </c:pt>
                <c:pt idx="11">
                  <c:v>56.8</c:v>
                </c:pt>
                <c:pt idx="12">
                  <c:v>51.8</c:v>
                </c:pt>
                <c:pt idx="13">
                  <c:v>46.2</c:v>
                </c:pt>
                <c:pt idx="14">
                  <c:v>40</c:v>
                </c:pt>
              </c:numCache>
            </c:numRef>
          </c:yVal>
          <c:smooth val="1"/>
          <c:extLst>
            <c:ext xmlns:c16="http://schemas.microsoft.com/office/drawing/2014/chart" uri="{C3380CC4-5D6E-409C-BE32-E72D297353CC}">
              <c16:uniqueId val="{00000000-A007-484A-809D-1E51AA79D554}"/>
            </c:ext>
          </c:extLst>
        </c:ser>
        <c:dLbls>
          <c:showLegendKey val="0"/>
          <c:showVal val="0"/>
          <c:showCatName val="0"/>
          <c:showSerName val="0"/>
          <c:showPercent val="0"/>
          <c:showBubbleSize val="0"/>
        </c:dLbls>
        <c:axId val="617408016"/>
        <c:axId val="617398448"/>
      </c:scatterChart>
      <c:valAx>
        <c:axId val="6174080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Harvest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398448"/>
        <c:crosses val="autoZero"/>
        <c:crossBetween val="midCat"/>
      </c:valAx>
      <c:valAx>
        <c:axId val="617398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Final</a:t>
                </a:r>
                <a:r>
                  <a:rPr lang="en-US" baseline="0"/>
                  <a:t> abundance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4080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560070</xdr:colOff>
      <xdr:row>7</xdr:row>
      <xdr:rowOff>0</xdr:rowOff>
    </xdr:from>
    <xdr:to>
      <xdr:col>8</xdr:col>
      <xdr:colOff>7620</xdr:colOff>
      <xdr:row>18</xdr:row>
      <xdr:rowOff>171450</xdr:rowOff>
    </xdr:to>
    <xdr:graphicFrame macro="">
      <xdr:nvGraphicFramePr>
        <xdr:cNvPr id="2" name="Chart 1">
          <a:extLst>
            <a:ext uri="{FF2B5EF4-FFF2-40B4-BE49-F238E27FC236}">
              <a16:creationId xmlns:a16="http://schemas.microsoft.com/office/drawing/2014/main" id="{A64BCC57-7EF5-4637-ADF3-6C0D06D943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149431</xdr:colOff>
      <xdr:row>3</xdr:row>
      <xdr:rowOff>48488</xdr:rowOff>
    </xdr:from>
    <xdr:to>
      <xdr:col>9</xdr:col>
      <xdr:colOff>141514</xdr:colOff>
      <xdr:row>19</xdr:row>
      <xdr:rowOff>0</xdr:rowOff>
    </xdr:to>
    <xdr:graphicFrame macro="">
      <xdr:nvGraphicFramePr>
        <xdr:cNvPr id="2" name="Chart 1">
          <a:extLst>
            <a:ext uri="{FF2B5EF4-FFF2-40B4-BE49-F238E27FC236}">
              <a16:creationId xmlns:a16="http://schemas.microsoft.com/office/drawing/2014/main" id="{0D7C780D-5FFB-4333-9B24-4D9D7635E6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148440</xdr:colOff>
      <xdr:row>20</xdr:row>
      <xdr:rowOff>32658</xdr:rowOff>
    </xdr:from>
    <xdr:to>
      <xdr:col>9</xdr:col>
      <xdr:colOff>87085</xdr:colOff>
      <xdr:row>34</xdr:row>
      <xdr:rowOff>15338</xdr:rowOff>
    </xdr:to>
    <xdr:graphicFrame macro="">
      <xdr:nvGraphicFramePr>
        <xdr:cNvPr id="3" name="Chart 2">
          <a:extLst>
            <a:ext uri="{FF2B5EF4-FFF2-40B4-BE49-F238E27FC236}">
              <a16:creationId xmlns:a16="http://schemas.microsoft.com/office/drawing/2014/main" id="{8772E2E7-6562-48F2-8F81-3A4A87A0FE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474314</xdr:colOff>
      <xdr:row>18</xdr:row>
      <xdr:rowOff>80683</xdr:rowOff>
    </xdr:from>
    <xdr:to>
      <xdr:col>8</xdr:col>
      <xdr:colOff>412376</xdr:colOff>
      <xdr:row>34</xdr:row>
      <xdr:rowOff>26894</xdr:rowOff>
    </xdr:to>
    <xdr:graphicFrame macro="">
      <xdr:nvGraphicFramePr>
        <xdr:cNvPr id="2" name="Chart 1">
          <a:extLst>
            <a:ext uri="{FF2B5EF4-FFF2-40B4-BE49-F238E27FC236}">
              <a16:creationId xmlns:a16="http://schemas.microsoft.com/office/drawing/2014/main" id="{F5FC2C36-91BF-42CF-8922-8B51978BB7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1353672</xdr:colOff>
      <xdr:row>18</xdr:row>
      <xdr:rowOff>116541</xdr:rowOff>
    </xdr:from>
    <xdr:to>
      <xdr:col>10</xdr:col>
      <xdr:colOff>2017060</xdr:colOff>
      <xdr:row>33</xdr:row>
      <xdr:rowOff>170329</xdr:rowOff>
    </xdr:to>
    <xdr:graphicFrame macro="">
      <xdr:nvGraphicFramePr>
        <xdr:cNvPr id="3" name="Chart 2">
          <a:extLst>
            <a:ext uri="{FF2B5EF4-FFF2-40B4-BE49-F238E27FC236}">
              <a16:creationId xmlns:a16="http://schemas.microsoft.com/office/drawing/2014/main" id="{BF434A6F-BAA3-4E2A-8094-007520336C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1"/>
  <sheetViews>
    <sheetView zoomScale="70" zoomScaleNormal="70" workbookViewId="0">
      <selection activeCell="G24" sqref="G24"/>
    </sheetView>
  </sheetViews>
  <sheetFormatPr defaultColWidth="8.5546875" defaultRowHeight="14.4" x14ac:dyDescent="0.3"/>
  <cols>
    <col min="3" max="3" width="19.44140625" bestFit="1" customWidth="1"/>
    <col min="4" max="4" width="19.44140625" customWidth="1"/>
    <col min="7" max="7" width="30" customWidth="1"/>
    <col min="8" max="8" width="12" customWidth="1"/>
    <col min="9" max="10" width="12.44140625" customWidth="1"/>
    <col min="11" max="11" width="44" customWidth="1"/>
  </cols>
  <sheetData>
    <row r="1" spans="1:10" ht="15.6" x14ac:dyDescent="0.35">
      <c r="A1" t="s">
        <v>0</v>
      </c>
      <c r="B1" s="1" t="s">
        <v>1</v>
      </c>
      <c r="C1" t="s">
        <v>2</v>
      </c>
      <c r="D1" t="s">
        <v>3</v>
      </c>
      <c r="G1" t="s">
        <v>4</v>
      </c>
      <c r="H1" t="s">
        <v>5</v>
      </c>
      <c r="I1" t="s">
        <v>6</v>
      </c>
      <c r="J1" t="s">
        <v>7</v>
      </c>
    </row>
    <row r="2" spans="1:10" x14ac:dyDescent="0.3">
      <c r="A2">
        <v>2005</v>
      </c>
      <c r="B2" s="1">
        <v>10</v>
      </c>
      <c r="C2" t="s">
        <v>8</v>
      </c>
      <c r="D2">
        <v>0</v>
      </c>
      <c r="G2" s="2" t="s">
        <v>31</v>
      </c>
      <c r="H2" s="8">
        <f>$C$3-1</f>
        <v>1.5</v>
      </c>
      <c r="I2" s="9">
        <f>2-$H$2</f>
        <v>0.5</v>
      </c>
      <c r="J2" s="9">
        <f>$H$2</f>
        <v>1.5</v>
      </c>
    </row>
    <row r="3" spans="1:10" x14ac:dyDescent="0.3">
      <c r="A3">
        <v>2006</v>
      </c>
      <c r="B3" s="1">
        <v>25</v>
      </c>
      <c r="C3" s="2">
        <f>B3/B2</f>
        <v>2.5</v>
      </c>
      <c r="D3">
        <v>0</v>
      </c>
    </row>
    <row r="4" spans="1:10" x14ac:dyDescent="0.3">
      <c r="A4">
        <v>2007</v>
      </c>
      <c r="B4" s="1">
        <v>62.5</v>
      </c>
      <c r="C4" s="2">
        <f t="shared" ref="C4:C21" si="0">B4/B3</f>
        <v>2.5</v>
      </c>
      <c r="D4">
        <v>0</v>
      </c>
    </row>
    <row r="5" spans="1:10" x14ac:dyDescent="0.3">
      <c r="A5">
        <v>2008</v>
      </c>
      <c r="B5" s="1">
        <v>156.25</v>
      </c>
      <c r="C5" s="2">
        <f t="shared" si="0"/>
        <v>2.5</v>
      </c>
      <c r="D5">
        <v>0</v>
      </c>
    </row>
    <row r="6" spans="1:10" x14ac:dyDescent="0.3">
      <c r="A6">
        <v>2009</v>
      </c>
      <c r="B6" s="1">
        <v>390.625</v>
      </c>
      <c r="C6" s="2">
        <f t="shared" si="0"/>
        <v>2.5</v>
      </c>
      <c r="D6">
        <v>0</v>
      </c>
    </row>
    <row r="7" spans="1:10" x14ac:dyDescent="0.3">
      <c r="A7">
        <v>2010</v>
      </c>
      <c r="B7" s="1">
        <v>976.5625</v>
      </c>
      <c r="C7" s="2">
        <f t="shared" si="0"/>
        <v>2.5</v>
      </c>
      <c r="D7">
        <v>0</v>
      </c>
    </row>
    <row r="8" spans="1:10" x14ac:dyDescent="0.3">
      <c r="A8">
        <v>2011</v>
      </c>
      <c r="B8" s="1">
        <v>2441.40625</v>
      </c>
      <c r="C8" s="2">
        <f t="shared" si="0"/>
        <v>2.5</v>
      </c>
      <c r="D8">
        <v>0</v>
      </c>
      <c r="F8" s="8"/>
    </row>
    <row r="9" spans="1:10" x14ac:dyDescent="0.3">
      <c r="A9">
        <v>2012</v>
      </c>
      <c r="B9" s="1">
        <v>6103.515625</v>
      </c>
      <c r="C9" s="2">
        <f t="shared" si="0"/>
        <v>2.5</v>
      </c>
      <c r="D9" s="2">
        <f>B9*$H$2</f>
        <v>9155.2734375</v>
      </c>
    </row>
    <row r="10" spans="1:10" x14ac:dyDescent="0.3">
      <c r="A10">
        <v>2013</v>
      </c>
      <c r="B10" s="3">
        <f>B9 + (B9 *$H$2)-D9</f>
        <v>6103.515625</v>
      </c>
      <c r="C10" s="2">
        <f t="shared" si="0"/>
        <v>1</v>
      </c>
      <c r="D10" s="2">
        <f>B10*$H$2</f>
        <v>9155.2734375</v>
      </c>
    </row>
    <row r="11" spans="1:10" x14ac:dyDescent="0.3">
      <c r="A11">
        <v>2014</v>
      </c>
      <c r="B11" s="3">
        <f t="shared" ref="B11:B21" si="1">B10 + (B10 *$H$2)-D10</f>
        <v>6103.515625</v>
      </c>
      <c r="C11" s="2">
        <f t="shared" si="0"/>
        <v>1</v>
      </c>
      <c r="D11" s="2">
        <f t="shared" ref="D11:D20" si="2">B10*$H$2</f>
        <v>9155.2734375</v>
      </c>
    </row>
    <row r="12" spans="1:10" x14ac:dyDescent="0.3">
      <c r="A12">
        <v>2015</v>
      </c>
      <c r="B12" s="3">
        <f t="shared" si="1"/>
        <v>6103.515625</v>
      </c>
      <c r="C12" s="2">
        <f t="shared" si="0"/>
        <v>1</v>
      </c>
      <c r="D12" s="2">
        <f t="shared" si="2"/>
        <v>9155.2734375</v>
      </c>
    </row>
    <row r="13" spans="1:10" x14ac:dyDescent="0.3">
      <c r="A13">
        <v>2016</v>
      </c>
      <c r="B13" s="3">
        <f t="shared" si="1"/>
        <v>6103.515625</v>
      </c>
      <c r="C13" s="2">
        <f t="shared" si="0"/>
        <v>1</v>
      </c>
      <c r="D13" s="2">
        <f t="shared" si="2"/>
        <v>9155.2734375</v>
      </c>
    </row>
    <row r="14" spans="1:10" x14ac:dyDescent="0.3">
      <c r="A14">
        <v>2017</v>
      </c>
      <c r="B14" s="3">
        <f t="shared" si="1"/>
        <v>6103.515625</v>
      </c>
      <c r="C14" s="2">
        <f t="shared" si="0"/>
        <v>1</v>
      </c>
      <c r="D14" s="2">
        <f t="shared" si="2"/>
        <v>9155.2734375</v>
      </c>
    </row>
    <row r="15" spans="1:10" x14ac:dyDescent="0.3">
      <c r="A15">
        <v>2018</v>
      </c>
      <c r="B15" s="3">
        <f t="shared" si="1"/>
        <v>6103.515625</v>
      </c>
      <c r="C15" s="2">
        <f t="shared" si="0"/>
        <v>1</v>
      </c>
      <c r="D15" s="2">
        <f t="shared" si="2"/>
        <v>9155.2734375</v>
      </c>
    </row>
    <row r="16" spans="1:10" x14ac:dyDescent="0.3">
      <c r="A16">
        <v>2019</v>
      </c>
      <c r="B16" s="3">
        <f t="shared" si="1"/>
        <v>6103.515625</v>
      </c>
      <c r="C16" s="2">
        <f t="shared" si="0"/>
        <v>1</v>
      </c>
      <c r="D16" s="2">
        <f t="shared" si="2"/>
        <v>9155.2734375</v>
      </c>
    </row>
    <row r="17" spans="1:4" x14ac:dyDescent="0.3">
      <c r="A17">
        <v>2020</v>
      </c>
      <c r="B17" s="3">
        <f t="shared" si="1"/>
        <v>6103.515625</v>
      </c>
      <c r="C17" s="2">
        <f t="shared" si="0"/>
        <v>1</v>
      </c>
      <c r="D17" s="2">
        <f t="shared" si="2"/>
        <v>9155.2734375</v>
      </c>
    </row>
    <row r="18" spans="1:4" x14ac:dyDescent="0.3">
      <c r="A18">
        <v>2021</v>
      </c>
      <c r="B18" s="3">
        <f t="shared" si="1"/>
        <v>6103.515625</v>
      </c>
      <c r="C18" s="2">
        <f t="shared" si="0"/>
        <v>1</v>
      </c>
      <c r="D18" s="2">
        <f t="shared" si="2"/>
        <v>9155.2734375</v>
      </c>
    </row>
    <row r="19" spans="1:4" x14ac:dyDescent="0.3">
      <c r="A19">
        <v>2022</v>
      </c>
      <c r="B19" s="3">
        <f t="shared" si="1"/>
        <v>6103.515625</v>
      </c>
      <c r="C19" s="2">
        <f t="shared" si="0"/>
        <v>1</v>
      </c>
      <c r="D19" s="2">
        <f t="shared" si="2"/>
        <v>9155.2734375</v>
      </c>
    </row>
    <row r="20" spans="1:4" x14ac:dyDescent="0.3">
      <c r="A20">
        <v>2023</v>
      </c>
      <c r="B20" s="3">
        <f t="shared" si="1"/>
        <v>6103.515625</v>
      </c>
      <c r="C20" s="2">
        <f t="shared" si="0"/>
        <v>1</v>
      </c>
      <c r="D20" s="2">
        <f t="shared" si="2"/>
        <v>9155.2734375</v>
      </c>
    </row>
    <row r="21" spans="1:4" x14ac:dyDescent="0.3">
      <c r="A21">
        <v>2024</v>
      </c>
      <c r="B21" s="3">
        <f t="shared" si="1"/>
        <v>6103.515625</v>
      </c>
      <c r="C21" s="2">
        <f t="shared" si="0"/>
        <v>1</v>
      </c>
      <c r="D21" t="s">
        <v>9</v>
      </c>
    </row>
  </sheetData>
  <pageMargins left="0.7" right="0.7" top="0.75" bottom="0.75" header="0.51180555555555496" footer="0.51180555555555496"/>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4"/>
  <sheetViews>
    <sheetView zoomScale="70" zoomScaleNormal="70" workbookViewId="0">
      <selection activeCell="C34" sqref="C34"/>
    </sheetView>
  </sheetViews>
  <sheetFormatPr defaultColWidth="8.5546875" defaultRowHeight="14.4" x14ac:dyDescent="0.3"/>
  <cols>
    <col min="2" max="2" width="15.5546875" customWidth="1"/>
    <col min="3" max="3" width="22" customWidth="1"/>
    <col min="8" max="8" width="11.109375" customWidth="1"/>
    <col min="9" max="9" width="12.109375" customWidth="1"/>
    <col min="11" max="11" width="14" customWidth="1"/>
    <col min="12" max="12" width="31.33203125" style="7" customWidth="1"/>
    <col min="1024" max="1024" width="11.5546875" customWidth="1"/>
  </cols>
  <sheetData>
    <row r="1" spans="1:12" ht="43.2" x14ac:dyDescent="0.3">
      <c r="A1" t="s">
        <v>10</v>
      </c>
      <c r="B1" s="4" t="s">
        <v>11</v>
      </c>
      <c r="C1" s="4" t="s">
        <v>12</v>
      </c>
      <c r="E1" t="s">
        <v>13</v>
      </c>
      <c r="F1" t="s">
        <v>14</v>
      </c>
      <c r="H1" s="5" t="s">
        <v>15</v>
      </c>
      <c r="I1" s="5" t="s">
        <v>16</v>
      </c>
      <c r="K1" s="5" t="s">
        <v>17</v>
      </c>
      <c r="L1" s="4" t="s">
        <v>18</v>
      </c>
    </row>
    <row r="2" spans="1:12" x14ac:dyDescent="0.3">
      <c r="A2">
        <v>0</v>
      </c>
      <c r="B2" s="1">
        <v>100</v>
      </c>
      <c r="C2" s="3">
        <f>B2*($E$2)*(1-B2/$F$2)</f>
        <v>30.4</v>
      </c>
      <c r="E2">
        <v>0.32</v>
      </c>
      <c r="F2">
        <v>2000</v>
      </c>
      <c r="H2" s="2">
        <f>$F$2/2</f>
        <v>1000</v>
      </c>
      <c r="I2" s="2">
        <f>$E$2*$F$2/4</f>
        <v>160</v>
      </c>
      <c r="K2">
        <v>100</v>
      </c>
      <c r="L2" s="3">
        <v>0</v>
      </c>
    </row>
    <row r="3" spans="1:12" x14ac:dyDescent="0.3">
      <c r="A3">
        <v>1</v>
      </c>
      <c r="B3" s="3">
        <f>B2+(B2*$E$2)*(1-B2/$F$2)</f>
        <v>130.4</v>
      </c>
      <c r="C3" s="3">
        <f t="shared" ref="C3:C42" si="0">B3*($E$2)*(1-B3/$F$2)</f>
        <v>39.007334399999998</v>
      </c>
      <c r="K3" s="3">
        <f>K2 + K2*($E$2) *(1-K2/$F$2)-L2</f>
        <v>130.4</v>
      </c>
      <c r="L3" s="3">
        <v>0</v>
      </c>
    </row>
    <row r="4" spans="1:12" x14ac:dyDescent="0.3">
      <c r="A4">
        <v>2</v>
      </c>
      <c r="B4" s="3">
        <f t="shared" ref="B4:B42" si="1">B3+(B3*$E$2)*(1-B3/$F$2)</f>
        <v>169.4073344</v>
      </c>
      <c r="C4" s="3">
        <f t="shared" si="0"/>
        <v>49.618531816237855</v>
      </c>
      <c r="K4" s="3">
        <f t="shared" ref="K4:K42" si="2">K3 + K3*($E$2) *(1-K3/$F$2)-L3</f>
        <v>169.4073344</v>
      </c>
      <c r="L4" s="3">
        <v>0</v>
      </c>
    </row>
    <row r="5" spans="1:12" x14ac:dyDescent="0.3">
      <c r="A5">
        <v>3</v>
      </c>
      <c r="B5" s="3">
        <f t="shared" si="1"/>
        <v>219.02586621623786</v>
      </c>
      <c r="C5" s="3">
        <f t="shared" si="0"/>
        <v>62.412704377712387</v>
      </c>
      <c r="K5" s="3">
        <f t="shared" si="2"/>
        <v>219.02586621623786</v>
      </c>
      <c r="L5" s="3">
        <v>0</v>
      </c>
    </row>
    <row r="6" spans="1:12" x14ac:dyDescent="0.3">
      <c r="A6">
        <v>4</v>
      </c>
      <c r="B6" s="3">
        <f t="shared" si="1"/>
        <v>281.43857059395026</v>
      </c>
      <c r="C6" s="3">
        <f t="shared" si="0"/>
        <v>77.387115547189524</v>
      </c>
      <c r="K6" s="3">
        <f t="shared" si="2"/>
        <v>281.43857059395026</v>
      </c>
      <c r="L6" s="3">
        <v>0</v>
      </c>
    </row>
    <row r="7" spans="1:12" x14ac:dyDescent="0.3">
      <c r="A7">
        <v>5</v>
      </c>
      <c r="B7" s="3">
        <f t="shared" si="1"/>
        <v>358.82568614113978</v>
      </c>
      <c r="C7" s="3">
        <f t="shared" si="0"/>
        <v>94.22327987961917</v>
      </c>
      <c r="K7" s="3">
        <f t="shared" si="2"/>
        <v>358.82568614113978</v>
      </c>
      <c r="L7" s="3">
        <v>0</v>
      </c>
    </row>
    <row r="8" spans="1:12" x14ac:dyDescent="0.3">
      <c r="A8">
        <v>6</v>
      </c>
      <c r="B8" s="3">
        <f t="shared" si="1"/>
        <v>453.04896602075894</v>
      </c>
      <c r="C8" s="3">
        <f t="shared" si="0"/>
        <v>112.13513062864625</v>
      </c>
      <c r="K8" s="3">
        <f t="shared" si="2"/>
        <v>453.04896602075894</v>
      </c>
      <c r="L8" s="3">
        <v>0</v>
      </c>
    </row>
    <row r="9" spans="1:12" x14ac:dyDescent="0.3">
      <c r="A9">
        <v>7</v>
      </c>
      <c r="B9" s="3">
        <f t="shared" si="1"/>
        <v>565.18409664940521</v>
      </c>
      <c r="C9" s="3">
        <f t="shared" si="0"/>
        <v>129.74962083094499</v>
      </c>
      <c r="K9" s="3">
        <f t="shared" si="2"/>
        <v>565.18409664940521</v>
      </c>
      <c r="L9" s="3">
        <v>0</v>
      </c>
    </row>
    <row r="10" spans="1:12" x14ac:dyDescent="0.3">
      <c r="A10">
        <v>8</v>
      </c>
      <c r="B10" s="3">
        <f t="shared" si="1"/>
        <v>694.9337174803502</v>
      </c>
      <c r="C10" s="3">
        <f t="shared" si="0"/>
        <v>145.1095301231426</v>
      </c>
      <c r="K10" s="3">
        <f t="shared" si="2"/>
        <v>694.9337174803502</v>
      </c>
      <c r="L10" s="3">
        <v>0</v>
      </c>
    </row>
    <row r="11" spans="1:12" x14ac:dyDescent="0.3">
      <c r="A11">
        <v>9</v>
      </c>
      <c r="B11" s="3">
        <f t="shared" si="1"/>
        <v>840.04324760349277</v>
      </c>
      <c r="C11" s="3">
        <f t="shared" si="0"/>
        <v>155.90621397804196</v>
      </c>
      <c r="K11" s="3">
        <f t="shared" si="2"/>
        <v>840.04324760349277</v>
      </c>
      <c r="L11" s="3">
        <v>0</v>
      </c>
    </row>
    <row r="12" spans="1:12" x14ac:dyDescent="0.3">
      <c r="A12">
        <v>10</v>
      </c>
      <c r="B12" s="3">
        <f t="shared" si="1"/>
        <v>995.94946158153471</v>
      </c>
      <c r="C12" s="3">
        <f>B12*($E$2)*(1-B12/$F$2)</f>
        <v>159.99737490216327</v>
      </c>
      <c r="K12" s="3">
        <f t="shared" si="2"/>
        <v>995.94946158153471</v>
      </c>
      <c r="L12" s="3">
        <f>K12*$E$2*(1-K12/$F$2)</f>
        <v>159.99737490216327</v>
      </c>
    </row>
    <row r="13" spans="1:12" x14ac:dyDescent="0.3">
      <c r="A13">
        <v>11</v>
      </c>
      <c r="B13" s="3">
        <f t="shared" si="1"/>
        <v>1155.946836483698</v>
      </c>
      <c r="C13" s="3">
        <f t="shared" si="0"/>
        <v>156.10889347051631</v>
      </c>
      <c r="K13" s="3">
        <f t="shared" si="2"/>
        <v>995.94946158153471</v>
      </c>
      <c r="L13" s="3">
        <f t="shared" ref="L13:L41" si="3">K13*$E$2*(1-K13/$F$2)</f>
        <v>159.99737490216327</v>
      </c>
    </row>
    <row r="14" spans="1:12" x14ac:dyDescent="0.3">
      <c r="A14">
        <v>12</v>
      </c>
      <c r="B14" s="3">
        <f t="shared" si="1"/>
        <v>1312.0557299542143</v>
      </c>
      <c r="C14" s="3">
        <f t="shared" si="0"/>
        <v>144.41939542443882</v>
      </c>
      <c r="K14" s="3">
        <f t="shared" si="2"/>
        <v>995.94946158153471</v>
      </c>
      <c r="L14" s="3">
        <f t="shared" si="3"/>
        <v>159.99737490216327</v>
      </c>
    </row>
    <row r="15" spans="1:12" x14ac:dyDescent="0.3">
      <c r="A15">
        <v>13</v>
      </c>
      <c r="B15" s="3">
        <f t="shared" si="1"/>
        <v>1456.475125378653</v>
      </c>
      <c r="C15" s="3">
        <f t="shared" si="0"/>
        <v>126.6608735856869</v>
      </c>
      <c r="K15" s="3">
        <f t="shared" si="2"/>
        <v>995.94946158153471</v>
      </c>
      <c r="L15" s="3">
        <f t="shared" si="3"/>
        <v>159.99737490216327</v>
      </c>
    </row>
    <row r="16" spans="1:12" x14ac:dyDescent="0.3">
      <c r="A16">
        <v>14</v>
      </c>
      <c r="B16" s="3">
        <f t="shared" si="1"/>
        <v>1583.1359989643399</v>
      </c>
      <c r="C16" s="3">
        <f t="shared" si="0"/>
        <v>105.59238507389783</v>
      </c>
      <c r="K16" s="3">
        <f t="shared" si="2"/>
        <v>995.94946158153471</v>
      </c>
      <c r="L16" s="3">
        <f t="shared" si="3"/>
        <v>159.99737490216327</v>
      </c>
    </row>
    <row r="17" spans="1:12" x14ac:dyDescent="0.3">
      <c r="A17">
        <v>15</v>
      </c>
      <c r="B17" s="3">
        <f t="shared" si="1"/>
        <v>1688.7283840382377</v>
      </c>
      <c r="C17" s="3">
        <f t="shared" si="0"/>
        <v>84.10451408321245</v>
      </c>
      <c r="K17" s="3">
        <f t="shared" si="2"/>
        <v>995.94946158153471</v>
      </c>
      <c r="L17" s="3">
        <f t="shared" si="3"/>
        <v>159.99737490216327</v>
      </c>
    </row>
    <row r="18" spans="1:12" x14ac:dyDescent="0.3">
      <c r="A18">
        <v>16</v>
      </c>
      <c r="B18" s="3">
        <f t="shared" si="1"/>
        <v>1772.8328981214502</v>
      </c>
      <c r="C18" s="3">
        <f>B18*($E$2)*(1-B18/$F$2)</f>
        <v>64.436689852992075</v>
      </c>
      <c r="K18" s="3">
        <f t="shared" si="2"/>
        <v>995.94946158153471</v>
      </c>
      <c r="L18" s="3">
        <f t="shared" si="3"/>
        <v>159.99737490216327</v>
      </c>
    </row>
    <row r="19" spans="1:12" x14ac:dyDescent="0.3">
      <c r="A19">
        <v>17</v>
      </c>
      <c r="B19" s="3">
        <f t="shared" si="1"/>
        <v>1837.2695879744422</v>
      </c>
      <c r="C19" s="3">
        <f t="shared" si="0"/>
        <v>47.83674192849729</v>
      </c>
      <c r="K19" s="3">
        <f t="shared" si="2"/>
        <v>995.94946158153471</v>
      </c>
      <c r="L19" s="3">
        <f t="shared" si="3"/>
        <v>159.99737490216327</v>
      </c>
    </row>
    <row r="20" spans="1:12" x14ac:dyDescent="0.3">
      <c r="A20">
        <v>18</v>
      </c>
      <c r="B20" s="3">
        <f t="shared" si="1"/>
        <v>1885.1063299029395</v>
      </c>
      <c r="C20" s="3">
        <f t="shared" si="0"/>
        <v>34.65388556251979</v>
      </c>
      <c r="K20" s="3">
        <f t="shared" si="2"/>
        <v>995.94946158153471</v>
      </c>
      <c r="L20" s="3">
        <f t="shared" si="3"/>
        <v>159.99737490216327</v>
      </c>
    </row>
    <row r="21" spans="1:12" x14ac:dyDescent="0.3">
      <c r="A21">
        <v>19</v>
      </c>
      <c r="B21" s="3">
        <f t="shared" si="1"/>
        <v>1919.7602154654592</v>
      </c>
      <c r="C21" s="3">
        <f t="shared" si="0"/>
        <v>24.646583367509145</v>
      </c>
      <c r="K21" s="3">
        <f t="shared" si="2"/>
        <v>995.94946158153471</v>
      </c>
      <c r="L21" s="3">
        <f t="shared" si="3"/>
        <v>159.99737490216327</v>
      </c>
    </row>
    <row r="22" spans="1:12" x14ac:dyDescent="0.3">
      <c r="A22">
        <v>20</v>
      </c>
      <c r="B22" s="3">
        <f t="shared" si="1"/>
        <v>1944.4067988329682</v>
      </c>
      <c r="C22" s="3">
        <f t="shared" si="0"/>
        <v>17.295327730890456</v>
      </c>
      <c r="K22" s="3">
        <f t="shared" si="2"/>
        <v>995.94946158153471</v>
      </c>
      <c r="L22" s="3">
        <f t="shared" si="3"/>
        <v>159.99737490216327</v>
      </c>
    </row>
    <row r="23" spans="1:12" x14ac:dyDescent="0.3">
      <c r="A23">
        <v>21</v>
      </c>
      <c r="B23" s="3">
        <f t="shared" si="1"/>
        <v>1961.7021265638587</v>
      </c>
      <c r="C23" s="3">
        <f t="shared" si="0"/>
        <v>12.020643162008348</v>
      </c>
      <c r="K23" s="3">
        <f t="shared" si="2"/>
        <v>995.94946158153471</v>
      </c>
      <c r="L23" s="3">
        <f t="shared" si="3"/>
        <v>159.99737490216327</v>
      </c>
    </row>
    <row r="24" spans="1:12" x14ac:dyDescent="0.3">
      <c r="A24">
        <v>22</v>
      </c>
      <c r="B24" s="3">
        <f t="shared" si="1"/>
        <v>1973.722769725867</v>
      </c>
      <c r="C24" s="3">
        <f t="shared" si="0"/>
        <v>8.298234834781784</v>
      </c>
      <c r="K24" s="3">
        <f t="shared" si="2"/>
        <v>995.94946158153471</v>
      </c>
      <c r="L24" s="3">
        <f t="shared" si="3"/>
        <v>159.99737490216327</v>
      </c>
    </row>
    <row r="25" spans="1:12" x14ac:dyDescent="0.3">
      <c r="A25">
        <v>23</v>
      </c>
      <c r="B25" s="3">
        <f t="shared" si="1"/>
        <v>1982.0210045606489</v>
      </c>
      <c r="C25" s="3">
        <f t="shared" si="0"/>
        <v>5.7015594562710774</v>
      </c>
      <c r="K25" s="3">
        <f t="shared" si="2"/>
        <v>995.94946158153471</v>
      </c>
      <c r="L25" s="3">
        <f t="shared" si="3"/>
        <v>159.99737490216327</v>
      </c>
    </row>
    <row r="26" spans="1:12" x14ac:dyDescent="0.3">
      <c r="A26">
        <v>24</v>
      </c>
      <c r="B26" s="3">
        <f t="shared" si="1"/>
        <v>1987.7225640169199</v>
      </c>
      <c r="C26" s="3">
        <f t="shared" si="0"/>
        <v>3.9046618450946755</v>
      </c>
      <c r="K26" s="3">
        <f t="shared" si="2"/>
        <v>995.94946158153471</v>
      </c>
      <c r="L26" s="3">
        <f t="shared" si="3"/>
        <v>159.99737490216327</v>
      </c>
    </row>
    <row r="27" spans="1:12" x14ac:dyDescent="0.3">
      <c r="A27">
        <v>25</v>
      </c>
      <c r="B27" s="3">
        <f t="shared" si="1"/>
        <v>1991.6272258620147</v>
      </c>
      <c r="C27" s="3">
        <f t="shared" si="0"/>
        <v>2.668071188672787</v>
      </c>
      <c r="K27" s="3">
        <f t="shared" si="2"/>
        <v>995.94946158153471</v>
      </c>
      <c r="L27" s="3">
        <f t="shared" si="3"/>
        <v>159.99737490216327</v>
      </c>
    </row>
    <row r="28" spans="1:12" x14ac:dyDescent="0.3">
      <c r="A28">
        <v>26</v>
      </c>
      <c r="B28" s="3">
        <f t="shared" si="1"/>
        <v>1994.2952970506874</v>
      </c>
      <c r="C28" s="3">
        <f t="shared" si="0"/>
        <v>1.8202979620616773</v>
      </c>
      <c r="K28" s="3">
        <f t="shared" si="2"/>
        <v>995.94946158153471</v>
      </c>
      <c r="L28" s="3">
        <f t="shared" si="3"/>
        <v>159.99737490216327</v>
      </c>
    </row>
    <row r="29" spans="1:12" x14ac:dyDescent="0.3">
      <c r="A29">
        <v>27</v>
      </c>
      <c r="B29" s="3">
        <f t="shared" si="1"/>
        <v>1996.1155950127491</v>
      </c>
      <c r="C29" s="3">
        <f t="shared" si="0"/>
        <v>1.2405954195834736</v>
      </c>
      <c r="K29" s="3">
        <f t="shared" si="2"/>
        <v>995.94946158153471</v>
      </c>
      <c r="L29" s="3">
        <f t="shared" si="3"/>
        <v>159.99737490216327</v>
      </c>
    </row>
    <row r="30" spans="1:12" x14ac:dyDescent="0.3">
      <c r="A30">
        <v>28</v>
      </c>
      <c r="B30" s="3">
        <f t="shared" si="1"/>
        <v>1997.3561904323326</v>
      </c>
      <c r="C30" s="3">
        <f t="shared" si="0"/>
        <v>0.84490070500872139</v>
      </c>
      <c r="K30" s="3">
        <f t="shared" si="2"/>
        <v>995.94946158153471</v>
      </c>
      <c r="L30" s="3">
        <f t="shared" si="3"/>
        <v>159.99737490216327</v>
      </c>
    </row>
    <row r="31" spans="1:12" x14ac:dyDescent="0.3">
      <c r="A31">
        <v>29</v>
      </c>
      <c r="B31" s="3">
        <f t="shared" si="1"/>
        <v>1998.2010911373413</v>
      </c>
      <c r="C31" s="3">
        <f t="shared" si="0"/>
        <v>0.57513306435538525</v>
      </c>
      <c r="K31" s="3">
        <f t="shared" si="2"/>
        <v>995.94946158153471</v>
      </c>
      <c r="L31" s="3">
        <f t="shared" si="3"/>
        <v>159.99737490216327</v>
      </c>
    </row>
    <row r="32" spans="1:12" x14ac:dyDescent="0.3">
      <c r="A32">
        <v>30</v>
      </c>
      <c r="B32" s="3">
        <f t="shared" si="1"/>
        <v>1998.7762242016968</v>
      </c>
      <c r="C32" s="3">
        <f t="shared" si="0"/>
        <v>0.39136863510427905</v>
      </c>
      <c r="K32" s="3">
        <f t="shared" si="2"/>
        <v>995.94946158153471</v>
      </c>
      <c r="L32" s="3">
        <f t="shared" si="3"/>
        <v>159.99737490216327</v>
      </c>
    </row>
    <row r="33" spans="1:12" x14ac:dyDescent="0.3">
      <c r="A33">
        <v>31</v>
      </c>
      <c r="B33" s="3">
        <f t="shared" si="1"/>
        <v>1999.1675928368011</v>
      </c>
      <c r="C33" s="3">
        <f t="shared" si="0"/>
        <v>0.26625942795398588</v>
      </c>
      <c r="K33" s="3">
        <f t="shared" si="2"/>
        <v>995.94946158153471</v>
      </c>
      <c r="L33" s="3">
        <f t="shared" si="3"/>
        <v>159.99737490216327</v>
      </c>
    </row>
    <row r="34" spans="1:12" x14ac:dyDescent="0.3">
      <c r="A34">
        <v>32</v>
      </c>
      <c r="B34" s="3">
        <f t="shared" si="1"/>
        <v>1999.4338522647552</v>
      </c>
      <c r="C34" s="3">
        <f t="shared" si="0"/>
        <v>0.18111599155702701</v>
      </c>
      <c r="K34" s="3">
        <f t="shared" si="2"/>
        <v>995.94946158153471</v>
      </c>
      <c r="L34" s="3">
        <f t="shared" si="3"/>
        <v>159.99737490216327</v>
      </c>
    </row>
    <row r="35" spans="1:12" x14ac:dyDescent="0.3">
      <c r="A35">
        <v>33</v>
      </c>
      <c r="B35" s="3">
        <f t="shared" si="1"/>
        <v>1999.6149682563123</v>
      </c>
      <c r="C35" s="3">
        <f t="shared" si="0"/>
        <v>0.12318643806909907</v>
      </c>
      <c r="K35" s="3">
        <f t="shared" si="2"/>
        <v>995.94946158153471</v>
      </c>
      <c r="L35" s="3">
        <f t="shared" si="3"/>
        <v>159.99737490216327</v>
      </c>
    </row>
    <row r="36" spans="1:12" x14ac:dyDescent="0.3">
      <c r="A36">
        <v>34</v>
      </c>
      <c r="B36" s="3">
        <f t="shared" si="1"/>
        <v>1999.7381546943814</v>
      </c>
      <c r="C36" s="3">
        <f t="shared" si="0"/>
        <v>8.3779527723725614E-2</v>
      </c>
      <c r="K36" s="3">
        <f t="shared" si="2"/>
        <v>995.94946158153471</v>
      </c>
      <c r="L36" s="3">
        <f t="shared" si="3"/>
        <v>159.99737490216327</v>
      </c>
    </row>
    <row r="37" spans="1:12" x14ac:dyDescent="0.3">
      <c r="A37">
        <v>35</v>
      </c>
      <c r="B37" s="3">
        <f t="shared" si="1"/>
        <v>1999.821934222105</v>
      </c>
      <c r="C37" s="3">
        <f t="shared" si="0"/>
        <v>5.697597573897329E-2</v>
      </c>
      <c r="K37" s="3">
        <f t="shared" si="2"/>
        <v>995.94946158153471</v>
      </c>
      <c r="L37" s="3">
        <f t="shared" si="3"/>
        <v>159.99737490216327</v>
      </c>
    </row>
    <row r="38" spans="1:12" x14ac:dyDescent="0.3">
      <c r="A38">
        <v>36</v>
      </c>
      <c r="B38" s="3">
        <f t="shared" si="1"/>
        <v>1999.8789101978441</v>
      </c>
      <c r="C38" s="3">
        <f t="shared" si="0"/>
        <v>3.8746390651481069E-2</v>
      </c>
      <c r="K38" s="3">
        <f t="shared" si="2"/>
        <v>995.94946158153471</v>
      </c>
      <c r="L38" s="3">
        <f t="shared" si="3"/>
        <v>159.99737490216327</v>
      </c>
    </row>
    <row r="39" spans="1:12" x14ac:dyDescent="0.3">
      <c r="A39">
        <v>37</v>
      </c>
      <c r="B39" s="3">
        <f t="shared" si="1"/>
        <v>1999.9176565884957</v>
      </c>
      <c r="C39" s="3">
        <f t="shared" si="0"/>
        <v>2.6348806811376243E-2</v>
      </c>
      <c r="K39" s="3">
        <f t="shared" si="2"/>
        <v>995.94946158153471</v>
      </c>
      <c r="L39" s="3">
        <f t="shared" si="3"/>
        <v>159.99737490216327</v>
      </c>
    </row>
    <row r="40" spans="1:12" x14ac:dyDescent="0.3">
      <c r="A40">
        <v>38</v>
      </c>
      <c r="B40" s="3">
        <f t="shared" si="1"/>
        <v>1999.9440053953072</v>
      </c>
      <c r="C40" s="3">
        <f t="shared" si="0"/>
        <v>1.791777183835732E-2</v>
      </c>
      <c r="K40" s="3">
        <f t="shared" si="2"/>
        <v>995.94946158153471</v>
      </c>
      <c r="L40" s="3">
        <f t="shared" si="3"/>
        <v>159.99737490216327</v>
      </c>
    </row>
    <row r="41" spans="1:12" x14ac:dyDescent="0.3">
      <c r="A41">
        <v>39</v>
      </c>
      <c r="B41" s="3">
        <f t="shared" si="1"/>
        <v>1999.9619231671454</v>
      </c>
      <c r="C41" s="3">
        <f t="shared" si="0"/>
        <v>1.2184354538209751E-2</v>
      </c>
      <c r="K41" s="3">
        <f t="shared" si="2"/>
        <v>995.94946158153471</v>
      </c>
      <c r="L41" s="3">
        <f t="shared" si="3"/>
        <v>159.99737490216327</v>
      </c>
    </row>
    <row r="42" spans="1:12" x14ac:dyDescent="0.3">
      <c r="A42">
        <v>40</v>
      </c>
      <c r="B42" s="3">
        <f t="shared" si="1"/>
        <v>1999.9741075216837</v>
      </c>
      <c r="C42" s="3">
        <f t="shared" si="0"/>
        <v>8.2854857939475626E-3</v>
      </c>
      <c r="K42" s="3">
        <f t="shared" si="2"/>
        <v>995.94946158153471</v>
      </c>
      <c r="L42" s="10" t="s">
        <v>8</v>
      </c>
    </row>
    <row r="43" spans="1:12" x14ac:dyDescent="0.3">
      <c r="B43" s="1"/>
      <c r="C43" s="1"/>
    </row>
    <row r="44" spans="1:12" x14ac:dyDescent="0.3">
      <c r="B44" s="1"/>
      <c r="C44" s="1"/>
    </row>
  </sheetData>
  <pageMargins left="0.7" right="0.7" top="0.75" bottom="0.75" header="0.51180555555555496" footer="0.51180555555555496"/>
  <pageSetup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2"/>
  <sheetViews>
    <sheetView tabSelected="1" zoomScaleNormal="100" workbookViewId="0">
      <selection activeCell="M3" sqref="M3"/>
    </sheetView>
  </sheetViews>
  <sheetFormatPr defaultColWidth="8.5546875" defaultRowHeight="14.4" x14ac:dyDescent="0.3"/>
  <cols>
    <col min="2" max="2" width="18.44140625" customWidth="1"/>
    <col min="6" max="6" width="15" customWidth="1"/>
    <col min="8" max="8" width="15.88671875" customWidth="1"/>
    <col min="9" max="9" width="31.88671875" customWidth="1"/>
    <col min="10" max="10" width="25.109375" customWidth="1"/>
    <col min="11" max="11" width="34.33203125" customWidth="1"/>
    <col min="13" max="13" width="67" customWidth="1"/>
  </cols>
  <sheetData>
    <row r="1" spans="1:13" x14ac:dyDescent="0.3">
      <c r="I1" s="11" t="s">
        <v>19</v>
      </c>
      <c r="J1" s="11"/>
      <c r="K1" s="11"/>
    </row>
    <row r="2" spans="1:13" x14ac:dyDescent="0.3">
      <c r="A2" t="s">
        <v>20</v>
      </c>
      <c r="B2" t="s">
        <v>21</v>
      </c>
      <c r="D2" t="s">
        <v>22</v>
      </c>
      <c r="E2" t="s">
        <v>23</v>
      </c>
      <c r="F2" t="s">
        <v>24</v>
      </c>
      <c r="H2" t="s">
        <v>25</v>
      </c>
      <c r="I2" t="s">
        <v>26</v>
      </c>
      <c r="J2" t="s">
        <v>27</v>
      </c>
      <c r="K2" t="s">
        <v>28</v>
      </c>
      <c r="M2" t="s">
        <v>29</v>
      </c>
    </row>
    <row r="3" spans="1:13" x14ac:dyDescent="0.3">
      <c r="A3">
        <v>10</v>
      </c>
      <c r="B3" s="2">
        <f>$D$3-$E$3*A3</f>
        <v>0.91999999999999993</v>
      </c>
      <c r="D3">
        <v>0.95</v>
      </c>
      <c r="E3">
        <v>3.0000000000000001E-3</v>
      </c>
      <c r="F3">
        <v>200</v>
      </c>
      <c r="H3">
        <v>10</v>
      </c>
      <c r="I3" s="2">
        <f>$F$3-H3</f>
        <v>190</v>
      </c>
      <c r="J3" s="2">
        <f>$D$3-$E$3*I3</f>
        <v>0.37999999999999989</v>
      </c>
      <c r="K3" s="2">
        <f>I3*J3</f>
        <v>72.199999999999974</v>
      </c>
      <c r="M3" s="2" t="s">
        <v>33</v>
      </c>
    </row>
    <row r="4" spans="1:13" x14ac:dyDescent="0.3">
      <c r="A4">
        <v>20</v>
      </c>
      <c r="B4" s="2">
        <f t="shared" ref="B4:B22" si="0">$D$3-$E$3*A4</f>
        <v>0.8899999999999999</v>
      </c>
      <c r="H4">
        <v>20</v>
      </c>
      <c r="I4" s="2">
        <f t="shared" ref="I4:I17" si="1">$F$3-H4</f>
        <v>180</v>
      </c>
      <c r="J4" s="2">
        <f t="shared" ref="J4:J17" si="2">$D$3-$E$3*I4</f>
        <v>0.40999999999999992</v>
      </c>
      <c r="K4" s="2">
        <f t="shared" ref="K4:K17" si="3">I4*J4</f>
        <v>73.799999999999983</v>
      </c>
    </row>
    <row r="5" spans="1:13" x14ac:dyDescent="0.3">
      <c r="A5">
        <v>30</v>
      </c>
      <c r="B5" s="2">
        <f t="shared" si="0"/>
        <v>0.86</v>
      </c>
      <c r="H5">
        <v>30</v>
      </c>
      <c r="I5" s="2">
        <f t="shared" si="1"/>
        <v>170</v>
      </c>
      <c r="J5" s="2">
        <f t="shared" si="2"/>
        <v>0.43999999999999995</v>
      </c>
      <c r="K5" s="2">
        <f t="shared" si="3"/>
        <v>74.8</v>
      </c>
      <c r="M5" t="s">
        <v>30</v>
      </c>
    </row>
    <row r="6" spans="1:13" x14ac:dyDescent="0.3">
      <c r="A6">
        <v>40</v>
      </c>
      <c r="B6" s="2">
        <f t="shared" si="0"/>
        <v>0.83</v>
      </c>
      <c r="H6">
        <v>40</v>
      </c>
      <c r="I6" s="2">
        <f t="shared" si="1"/>
        <v>160</v>
      </c>
      <c r="J6" s="2">
        <f t="shared" si="2"/>
        <v>0.47</v>
      </c>
      <c r="K6" s="2">
        <f t="shared" si="3"/>
        <v>75.199999999999989</v>
      </c>
      <c r="M6" s="2" t="s">
        <v>32</v>
      </c>
    </row>
    <row r="7" spans="1:13" x14ac:dyDescent="0.3">
      <c r="A7">
        <v>50</v>
      </c>
      <c r="B7" s="2">
        <f t="shared" si="0"/>
        <v>0.79999999999999993</v>
      </c>
      <c r="H7">
        <v>50</v>
      </c>
      <c r="I7" s="2">
        <f t="shared" si="1"/>
        <v>150</v>
      </c>
      <c r="J7" s="2">
        <f>$D$3-$E$3*I7</f>
        <v>0.49999999999999994</v>
      </c>
      <c r="K7" s="2">
        <f t="shared" si="3"/>
        <v>74.999999999999986</v>
      </c>
    </row>
    <row r="8" spans="1:13" x14ac:dyDescent="0.3">
      <c r="A8">
        <v>60</v>
      </c>
      <c r="B8" s="2">
        <f t="shared" si="0"/>
        <v>0.77</v>
      </c>
      <c r="H8">
        <v>60</v>
      </c>
      <c r="I8" s="2">
        <f t="shared" si="1"/>
        <v>140</v>
      </c>
      <c r="J8" s="2">
        <f t="shared" si="2"/>
        <v>0.53</v>
      </c>
      <c r="K8" s="2">
        <f t="shared" si="3"/>
        <v>74.2</v>
      </c>
    </row>
    <row r="9" spans="1:13" x14ac:dyDescent="0.3">
      <c r="A9">
        <v>70</v>
      </c>
      <c r="B9" s="2">
        <f t="shared" si="0"/>
        <v>0.74</v>
      </c>
      <c r="H9">
        <v>70</v>
      </c>
      <c r="I9" s="2">
        <f t="shared" si="1"/>
        <v>130</v>
      </c>
      <c r="J9" s="2">
        <f t="shared" si="2"/>
        <v>0.55999999999999994</v>
      </c>
      <c r="K9" s="2">
        <f t="shared" si="3"/>
        <v>72.8</v>
      </c>
    </row>
    <row r="10" spans="1:13" x14ac:dyDescent="0.3">
      <c r="A10">
        <v>80</v>
      </c>
      <c r="B10" s="2">
        <f t="shared" si="0"/>
        <v>0.71</v>
      </c>
      <c r="H10">
        <v>80</v>
      </c>
      <c r="I10" s="2">
        <f t="shared" si="1"/>
        <v>120</v>
      </c>
      <c r="J10" s="2">
        <f t="shared" si="2"/>
        <v>0.59</v>
      </c>
      <c r="K10" s="2">
        <f t="shared" si="3"/>
        <v>70.8</v>
      </c>
    </row>
    <row r="11" spans="1:13" x14ac:dyDescent="0.3">
      <c r="A11">
        <v>90</v>
      </c>
      <c r="B11" s="2">
        <f t="shared" si="0"/>
        <v>0.67999999999999994</v>
      </c>
      <c r="H11">
        <v>90</v>
      </c>
      <c r="I11" s="2">
        <f t="shared" si="1"/>
        <v>110</v>
      </c>
      <c r="J11" s="2">
        <f t="shared" si="2"/>
        <v>0.61999999999999988</v>
      </c>
      <c r="K11" s="2">
        <f t="shared" si="3"/>
        <v>68.199999999999989</v>
      </c>
    </row>
    <row r="12" spans="1:13" x14ac:dyDescent="0.3">
      <c r="A12">
        <v>100</v>
      </c>
      <c r="B12" s="2">
        <f t="shared" si="0"/>
        <v>0.64999999999999991</v>
      </c>
      <c r="H12">
        <v>100</v>
      </c>
      <c r="I12" s="2">
        <f t="shared" si="1"/>
        <v>100</v>
      </c>
      <c r="J12" s="2">
        <f t="shared" si="2"/>
        <v>0.64999999999999991</v>
      </c>
      <c r="K12" s="2">
        <f t="shared" si="3"/>
        <v>64.999999999999986</v>
      </c>
    </row>
    <row r="13" spans="1:13" x14ac:dyDescent="0.3">
      <c r="A13">
        <v>110</v>
      </c>
      <c r="B13" s="2">
        <f t="shared" si="0"/>
        <v>0.61999999999999988</v>
      </c>
      <c r="H13">
        <v>110</v>
      </c>
      <c r="I13" s="2">
        <f t="shared" si="1"/>
        <v>90</v>
      </c>
      <c r="J13" s="2">
        <f t="shared" si="2"/>
        <v>0.67999999999999994</v>
      </c>
      <c r="K13" s="2">
        <f t="shared" si="3"/>
        <v>61.199999999999996</v>
      </c>
    </row>
    <row r="14" spans="1:13" x14ac:dyDescent="0.3">
      <c r="A14">
        <v>120</v>
      </c>
      <c r="B14" s="2">
        <f t="shared" si="0"/>
        <v>0.59</v>
      </c>
      <c r="H14">
        <v>120</v>
      </c>
      <c r="I14" s="2">
        <f t="shared" si="1"/>
        <v>80</v>
      </c>
      <c r="J14" s="2">
        <f t="shared" si="2"/>
        <v>0.71</v>
      </c>
      <c r="K14" s="2">
        <f t="shared" si="3"/>
        <v>56.8</v>
      </c>
    </row>
    <row r="15" spans="1:13" x14ac:dyDescent="0.3">
      <c r="A15">
        <v>130</v>
      </c>
      <c r="B15" s="2">
        <f t="shared" si="0"/>
        <v>0.55999999999999994</v>
      </c>
      <c r="H15">
        <v>130</v>
      </c>
      <c r="I15" s="2">
        <f t="shared" si="1"/>
        <v>70</v>
      </c>
      <c r="J15" s="2">
        <f t="shared" si="2"/>
        <v>0.74</v>
      </c>
      <c r="K15" s="2">
        <f t="shared" si="3"/>
        <v>51.8</v>
      </c>
    </row>
    <row r="16" spans="1:13" x14ac:dyDescent="0.3">
      <c r="A16">
        <v>140</v>
      </c>
      <c r="B16" s="2">
        <f t="shared" si="0"/>
        <v>0.53</v>
      </c>
      <c r="H16">
        <v>140</v>
      </c>
      <c r="I16" s="2">
        <f t="shared" si="1"/>
        <v>60</v>
      </c>
      <c r="J16" s="2">
        <f t="shared" si="2"/>
        <v>0.77</v>
      </c>
      <c r="K16" s="2">
        <f t="shared" si="3"/>
        <v>46.2</v>
      </c>
    </row>
    <row r="17" spans="1:11" x14ac:dyDescent="0.3">
      <c r="A17">
        <v>150</v>
      </c>
      <c r="B17" s="2">
        <f t="shared" si="0"/>
        <v>0.49999999999999994</v>
      </c>
      <c r="H17" s="6">
        <v>150</v>
      </c>
      <c r="I17" s="2">
        <f t="shared" si="1"/>
        <v>50</v>
      </c>
      <c r="J17" s="2">
        <f t="shared" si="2"/>
        <v>0.79999999999999993</v>
      </c>
      <c r="K17" s="2">
        <f t="shared" si="3"/>
        <v>40</v>
      </c>
    </row>
    <row r="18" spans="1:11" x14ac:dyDescent="0.3">
      <c r="A18">
        <v>160</v>
      </c>
      <c r="B18" s="2">
        <f t="shared" si="0"/>
        <v>0.47</v>
      </c>
      <c r="H18" s="6"/>
    </row>
    <row r="19" spans="1:11" x14ac:dyDescent="0.3">
      <c r="A19">
        <v>170</v>
      </c>
      <c r="B19" s="2">
        <f t="shared" si="0"/>
        <v>0.43999999999999995</v>
      </c>
      <c r="H19" s="6"/>
    </row>
    <row r="20" spans="1:11" x14ac:dyDescent="0.3">
      <c r="A20">
        <v>180</v>
      </c>
      <c r="B20" s="2">
        <f t="shared" si="0"/>
        <v>0.40999999999999992</v>
      </c>
      <c r="H20" s="6"/>
    </row>
    <row r="21" spans="1:11" x14ac:dyDescent="0.3">
      <c r="A21">
        <v>190</v>
      </c>
      <c r="B21" s="2">
        <f t="shared" si="0"/>
        <v>0.37999999999999989</v>
      </c>
      <c r="H21" s="6"/>
    </row>
    <row r="22" spans="1:11" x14ac:dyDescent="0.3">
      <c r="A22">
        <v>200</v>
      </c>
      <c r="B22" s="2">
        <f t="shared" si="0"/>
        <v>0.35</v>
      </c>
      <c r="H22" s="6"/>
    </row>
  </sheetData>
  <mergeCells count="1">
    <mergeCell ref="I1:K1"/>
  </mergeCells>
  <pageMargins left="0.7" right="0.7" top="0.75" bottom="0.75" header="0.51180555555555496" footer="0.51180555555555496"/>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Excercise I</vt:lpstr>
      <vt:lpstr>Exercise II</vt:lpstr>
      <vt:lpstr>Exercise III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Nick Gulotta</cp:lastModifiedBy>
  <cp:revision>2</cp:revision>
  <dcterms:created xsi:type="dcterms:W3CDTF">2006-09-16T00:00:00Z</dcterms:created>
  <dcterms:modified xsi:type="dcterms:W3CDTF">2021-09-07T01:38:34Z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