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730" windowHeight="9780" activeTab="1"/>
  </bookViews>
  <sheets>
    <sheet name="pars" sheetId="24" r:id="rId1"/>
    <sheet name="calibration" sheetId="29" r:id="rId2"/>
    <sheet name="data" sheetId="5" r:id="rId3"/>
    <sheet name="mixing" sheetId="27" r:id="rId4"/>
    <sheet name="timepars" sheetId="28" r:id="rId5"/>
    <sheet name="scen_1" sheetId="25" r:id="rId6"/>
    <sheet name="scen_2" sheetId="26" r:id="rId7"/>
    <sheet name="timepars_old" sheetId="20" r:id="rId8"/>
  </sheets>
  <calcPr calcId="162913"/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I2" i="5"/>
  <c r="H2" i="5"/>
  <c r="E20" i="28" l="1"/>
  <c r="E22" i="28"/>
  <c r="E23" i="28"/>
  <c r="E21" i="28"/>
  <c r="AH3" i="5"/>
  <c r="AH4" i="5" l="1"/>
  <c r="V14" i="5"/>
  <c r="C4" i="5" l="1"/>
  <c r="AH5" i="5"/>
  <c r="AH6" i="5" l="1"/>
  <c r="C5" i="5"/>
  <c r="B5" i="5" s="1"/>
  <c r="B4" i="5"/>
  <c r="AH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7" i="5"/>
  <c r="AH8" i="5"/>
  <c r="B6" i="5"/>
  <c r="C6" i="24"/>
  <c r="E19" i="24"/>
  <c r="E12" i="24"/>
  <c r="L4" i="20"/>
  <c r="E5" i="24" l="1"/>
  <c r="C8" i="5"/>
  <c r="AH9" i="5"/>
  <c r="B7" i="5"/>
  <c r="E4" i="24"/>
  <c r="D4" i="24"/>
  <c r="D6" i="24"/>
  <c r="E6" i="24"/>
  <c r="K4" i="20"/>
  <c r="AH10" i="5" l="1"/>
  <c r="C9" i="5"/>
  <c r="B8" i="5"/>
  <c r="AB13" i="5"/>
  <c r="AE13" i="5" s="1"/>
  <c r="AD13" i="5" s="1"/>
  <c r="AH11" i="5" l="1"/>
  <c r="C10" i="5"/>
  <c r="B9" i="5"/>
  <c r="S13" i="5"/>
  <c r="AH12" i="5" l="1"/>
  <c r="C11" i="5"/>
  <c r="B10" i="5"/>
  <c r="J7" i="24"/>
  <c r="AB12" i="5"/>
  <c r="C12" i="5" l="1"/>
  <c r="AH13" i="5"/>
  <c r="B11" i="5"/>
  <c r="AE12" i="5"/>
  <c r="AD12" i="5" s="1"/>
  <c r="AH14" i="5" l="1"/>
  <c r="C13" i="5"/>
  <c r="B13" i="5" s="1"/>
  <c r="I7" i="24" s="1"/>
  <c r="B12" i="5"/>
  <c r="V4" i="5"/>
  <c r="U4" i="5" s="1"/>
  <c r="V6" i="5"/>
  <c r="U6" i="5" s="1"/>
  <c r="W6" i="5" s="1"/>
  <c r="V5" i="5"/>
  <c r="U5" i="5" s="1"/>
  <c r="V3" i="5"/>
  <c r="X3" i="5" s="1"/>
  <c r="AB4" i="5"/>
  <c r="AE4" i="5" s="1"/>
  <c r="AB10" i="5"/>
  <c r="AE10" i="5" s="1"/>
  <c r="AB11" i="5"/>
  <c r="AE11" i="5" s="1"/>
  <c r="AB3" i="5"/>
  <c r="AE3" i="5" s="1"/>
  <c r="AB9" i="5"/>
  <c r="AE9" i="5" s="1"/>
  <c r="AB8" i="5"/>
  <c r="AE8" i="5" s="1"/>
  <c r="AB7" i="5"/>
  <c r="AE7" i="5" s="1"/>
  <c r="AB6" i="5"/>
  <c r="AE6" i="5" s="1"/>
  <c r="AB5" i="5"/>
  <c r="AE5" i="5" s="1"/>
  <c r="AH15" i="5" l="1"/>
  <c r="C15" i="5" s="1"/>
  <c r="B15" i="5" s="1"/>
  <c r="C14" i="5"/>
  <c r="B14" i="5" s="1"/>
  <c r="U3" i="5"/>
  <c r="W3" i="5" s="1"/>
  <c r="AD5" i="5"/>
  <c r="AD10" i="5"/>
  <c r="AD11" i="5"/>
  <c r="AD6" i="5"/>
  <c r="AD9" i="5"/>
  <c r="AD8" i="5"/>
  <c r="AD7" i="5"/>
  <c r="AD4" i="5"/>
  <c r="AD3" i="5"/>
  <c r="V7" i="5"/>
  <c r="X6" i="5"/>
  <c r="U7" i="5" l="1"/>
  <c r="W7" i="5" s="1"/>
  <c r="X7" i="5"/>
  <c r="V8" i="5"/>
  <c r="V9" i="5" l="1"/>
  <c r="X9" i="5" s="1"/>
  <c r="U8" i="5"/>
  <c r="W8" i="5" s="1"/>
  <c r="X8" i="5"/>
  <c r="U9" i="5" l="1"/>
  <c r="W9" i="5" s="1"/>
  <c r="V10" i="5"/>
  <c r="V11" i="5" l="1"/>
  <c r="U10" i="5"/>
  <c r="W10" i="5" s="1"/>
  <c r="X10" i="5"/>
  <c r="V12" i="5" l="1"/>
  <c r="V13" i="5"/>
  <c r="U11" i="5"/>
  <c r="W11" i="5" s="1"/>
  <c r="X11" i="5"/>
  <c r="U13" i="5" l="1"/>
  <c r="X13" i="5"/>
  <c r="U12" i="5"/>
  <c r="W12" i="5" s="1"/>
  <c r="X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N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D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Q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T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<sst xmlns="http://schemas.openxmlformats.org/spreadsheetml/2006/main" count="280" uniqueCount="146">
  <si>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</si>
  <si>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</si>
  <si>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</si>
  <si>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</si>
  <si>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</si>
  <si>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</si>
  <si>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</si>
  <si>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</si>
  <si>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</si>
  <si>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</si>
  <si>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</si>
  <si>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</si>
  <si>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</si>
  <si>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</si>
  <si>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</si>
  <si>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</si>
  <si>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</si>
  <si>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</si>
  <si>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</si>
  <si>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</si>
  <si>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</si>
  <si>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</si>
  <si>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</si>
  <si>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</si>
  <si>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</si>
  <si>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</si>
  <si>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</si>
  <si>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</si>
  <si>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</si>
  <si>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</si>
  <si>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</si>
  <si>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</si>
  <si>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</si>
  <si>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</si>
  <si>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</si>
  <si>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</si>
  <si>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</si>
  <si>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</si>
  <si>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</si>
  <si>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</si>
  <si>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</si>
  <si>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</si>
  <si>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</si>
  <si>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</si>
  <si>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</si>
  <si>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</si>
  <si>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</si>
  <si>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</si>
  <si>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</si>
  <si>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</si>
  <si>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</si>
  <si>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</si>
  <si>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</si>
  <si>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</si>
  <si>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</si>
  <si>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</si>
  <si>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</si>
  <si>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</si>
  <si>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</si>
  <si>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</si>
  <si>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</si>
  <si>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</si>
  <si>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</si>
  <si>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</si>
  <si>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</si>
  <si>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</si>
  <si>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</si>
  <si>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</si>
  <si>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</si>
  <si>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</si>
  <si>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</si>
  <si>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</si>
  <si>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</si>
  <si>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</si>
  <si>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</si>
  <si>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</si>
  <si>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</si>
  <si>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</si>
  <si>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</si>
  <si>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</si>
  <si>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</si>
  <si>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</si>
  <si>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</si>
  <si>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</si>
  <si>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</si>
  <si>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</si>
  <si>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</si>
  <si>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</si>
  <si>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</si>
  <si>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</si>
  <si>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</si>
  <si>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</si>
  <si>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</si>
  <si>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</si>
  <si>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</si>
  <si>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</si>
  <si>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</si>
  <si>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</si>
  <si>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</si>
  <si>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</si>
  <si>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</si>
  <si>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</si>
  <si>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</si>
  <si>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</si>
  <si>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</si>
  <si>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</si>
  <si>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</si>
  <si>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</si>
  <si>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</si>
  <si>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</si>
  <si>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</si>
  <si>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</si>
  <si>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</si>
  <si>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</si>
  <si>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</si>
  <si>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</si>
  <si>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</si>
  <si>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</si>
  <si>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</si>
  <si>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</si>
  <si>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</si>
  <si>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</si>
  <si>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</si>
  <si>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</si>
  <si>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</si>
  <si>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</si>
  <si>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</si>
  <si>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</si>
  <si>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</si>
  <si>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</si>
  <si>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</si>
  <si>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</si>
  <si>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</si>
  <si>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HIV_diag_new_tot</t>
  </si>
  <si>
    <t>HIV_diag_old_tot</t>
  </si>
  <si>
    <t>bes</t>
  </si>
  <si>
    <t>lbs</t>
  </si>
  <si>
    <t>ubs</t>
  </si>
  <si>
    <t>f_infect_HIV</t>
  </si>
  <si>
    <t>int_factor</t>
  </si>
  <si>
    <t>high_risk_factor</t>
  </si>
  <si>
    <t>init_diag_prop</t>
  </si>
  <si>
    <t>init_prev_HIV_aus</t>
  </si>
  <si>
    <t>init_prev_HIV_int</t>
  </si>
  <si>
    <t>init_late_prop</t>
  </si>
  <si>
    <t>init_pop_aus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</si>
</sst>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31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0" fillId="0" borderId="0" xfId="0" applyAlignment="1">
      <alignment horizontal="left" vertical="top" wrapText="1"/>
    </xf>
    <xf numFmtId="0" fontId="7" fillId="0" borderId="0" xfId="0" applyFont="1" applyBorder="1" applyAlignment="1">
      <alignment horizontal="right" vertical="center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C3" sqref="C3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13" sqref="H13"/>
    </sheetView>
  </sheetViews>
  <sheetFormatPr defaultRowHeight="15" x14ac:dyDescent="0.25"/>
  <cols>
    <col min="1" max="1" width="17.42578125" bestFit="1" customWidth="1"/>
    <col min="2" max="4" width="9.140625" customWidth="1"/>
  </cols>
  <sheetData>
    <row r="1" spans="1:4" x14ac:dyDescent="0.25">
      <c r="A1" s="43"/>
      <c r="B1" s="43" t="s">
        <v>136</v>
      </c>
      <c r="C1" s="43" t="s">
        <v>135</v>
      </c>
      <c r="D1" s="43" t="s">
        <v>137</v>
      </c>
    </row>
    <row r="2" spans="1:4" x14ac:dyDescent="0.25">
      <c r="A2" s="43" t="s">
        <v>138</v>
      </c>
      <c r="B2" s="59">
        <v>0</v>
      </c>
      <c r="C2" s="59">
        <v>2.5755000000000002E-6</v>
      </c>
      <c r="D2" s="59">
        <v>1.0000000000000001E-5</v>
      </c>
    </row>
    <row r="3" spans="1:4" x14ac:dyDescent="0.25">
      <c r="A3" s="43" t="s">
        <v>139</v>
      </c>
      <c r="B3" s="59">
        <v>1</v>
      </c>
      <c r="C3" s="59">
        <v>1.2</v>
      </c>
      <c r="D3" s="59">
        <v>10</v>
      </c>
    </row>
    <row r="4" spans="1:4" x14ac:dyDescent="0.25">
      <c r="A4" s="43" t="s">
        <v>140</v>
      </c>
      <c r="B4" s="59">
        <v>1</v>
      </c>
      <c r="C4" s="59">
        <v>2</v>
      </c>
      <c r="D4" s="59">
        <v>5</v>
      </c>
    </row>
    <row r="5" spans="1:4" x14ac:dyDescent="0.25">
      <c r="A5" s="43" t="s">
        <v>141</v>
      </c>
      <c r="B5" s="59">
        <v>0</v>
      </c>
      <c r="C5" s="59">
        <v>0.6</v>
      </c>
      <c r="D5" s="59">
        <v>0.9</v>
      </c>
    </row>
    <row r="6" spans="1:4" x14ac:dyDescent="0.25">
      <c r="A6" s="43" t="s">
        <v>142</v>
      </c>
      <c r="B6" s="59">
        <v>0</v>
      </c>
      <c r="C6" s="59">
        <v>0.12515000000000001</v>
      </c>
      <c r="D6" s="59">
        <v>0.15</v>
      </c>
    </row>
    <row r="7" spans="1:4" x14ac:dyDescent="0.25">
      <c r="A7" s="43" t="s">
        <v>143</v>
      </c>
      <c r="B7" s="59">
        <v>0</v>
      </c>
      <c r="C7" s="59">
        <v>7.0000000000000007E-2</v>
      </c>
      <c r="D7" s="59">
        <v>0.3</v>
      </c>
    </row>
    <row r="8" spans="1:4" x14ac:dyDescent="0.25">
      <c r="A8" s="43" t="s">
        <v>144</v>
      </c>
      <c r="B8" s="59">
        <v>0</v>
      </c>
      <c r="C8" s="59">
        <v>0.5</v>
      </c>
      <c r="D8" s="59">
        <v>1</v>
      </c>
    </row>
    <row r="9" spans="1:4" x14ac:dyDescent="0.25">
      <c r="A9" s="43" t="s">
        <v>145</v>
      </c>
      <c r="B9" s="59">
        <v>1</v>
      </c>
      <c r="C9" s="59">
        <v>25000</v>
      </c>
      <c r="D9" s="59"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5"/>
  <sheetViews>
    <sheetView zoomScaleNormal="100" workbookViewId="0">
      <pane xSplit="1" topLeftCell="B1" activePane="topRight" state="frozen"/>
      <selection pane="topRight" activeCell="L27" sqref="L27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7.5703125" style="43" bestFit="1" customWidth="1"/>
    <col min="9" max="9" width="16.42578125" style="43" bestFit="1" customWidth="1"/>
    <col min="10" max="10" width="19.85546875" style="15" bestFit="1" customWidth="1"/>
    <col min="11" max="11" width="17.5703125" style="15" bestFit="1" customWidth="1"/>
    <col min="12" max="12" width="19.28515625" style="43" bestFit="1" customWidth="1"/>
    <col min="13" max="13" width="16.85546875" style="43" bestFit="1" customWidth="1"/>
    <col min="14" max="14" width="11" bestFit="1" customWidth="1"/>
    <col min="15" max="16" width="11" style="43" customWidth="1"/>
    <col min="17" max="17" width="19.7109375" bestFit="1" customWidth="1"/>
    <col min="18" max="18" width="10.28515625" style="43" customWidth="1"/>
    <col min="19" max="19" width="17.28515625" customWidth="1"/>
    <col min="20" max="20" width="14.28515625" bestFit="1" customWidth="1"/>
    <col min="21" max="21" width="9.7109375" bestFit="1" customWidth="1"/>
    <col min="22" max="22" width="10" bestFit="1" customWidth="1"/>
    <col min="23" max="23" width="14.85546875" bestFit="1" customWidth="1"/>
    <col min="24" max="24" width="15.140625" bestFit="1" customWidth="1"/>
    <col min="25" max="25" width="19.85546875" bestFit="1" customWidth="1"/>
    <col min="26" max="26" width="7" bestFit="1" customWidth="1"/>
    <col min="27" max="27" width="14.28515625" bestFit="1" customWidth="1"/>
    <col min="28" max="28" width="14.7109375" bestFit="1" customWidth="1"/>
    <col min="29" max="29" width="36.85546875" bestFit="1" customWidth="1"/>
    <col min="30" max="30" width="19.140625" bestFit="1" customWidth="1"/>
    <col min="31" max="31" width="19.42578125" bestFit="1" customWidth="1"/>
    <col min="32" max="32" width="62.28515625" bestFit="1" customWidth="1"/>
    <col min="33" max="33" width="17.42578125" bestFit="1" customWidth="1"/>
  </cols>
  <sheetData>
    <row r="1" spans="1:34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6" t="s">
        <v>133</v>
      </c>
      <c r="I1" s="116" t="s">
        <v>134</v>
      </c>
      <c r="J1" s="113" t="s">
        <v>120</v>
      </c>
      <c r="K1" s="114" t="s">
        <v>121</v>
      </c>
      <c r="L1" s="111" t="s">
        <v>122</v>
      </c>
      <c r="M1" s="112" t="s">
        <v>123</v>
      </c>
      <c r="N1" s="110" t="s">
        <v>100</v>
      </c>
      <c r="O1" s="111" t="s">
        <v>101</v>
      </c>
      <c r="P1" s="112" t="s">
        <v>99</v>
      </c>
      <c r="Q1" s="148" t="s">
        <v>105</v>
      </c>
      <c r="R1" s="115"/>
      <c r="S1" s="116" t="s">
        <v>59</v>
      </c>
      <c r="T1" s="116" t="s">
        <v>50</v>
      </c>
      <c r="U1" s="116" t="s">
        <v>51</v>
      </c>
      <c r="V1" s="116" t="s">
        <v>52</v>
      </c>
      <c r="W1" s="116" t="s">
        <v>53</v>
      </c>
      <c r="X1" s="116" t="s">
        <v>54</v>
      </c>
      <c r="Y1" s="116" t="s">
        <v>56</v>
      </c>
      <c r="Z1" s="116" t="s">
        <v>31</v>
      </c>
      <c r="AA1" s="116" t="s">
        <v>32</v>
      </c>
      <c r="AB1" s="116" t="s">
        <v>55</v>
      </c>
      <c r="AC1" s="116" t="s">
        <v>48</v>
      </c>
      <c r="AD1" s="116" t="s">
        <v>57</v>
      </c>
      <c r="AE1" s="116" t="s">
        <v>58</v>
      </c>
      <c r="AF1" s="117" t="s">
        <v>49</v>
      </c>
      <c r="AG1" s="196" t="s">
        <v>115</v>
      </c>
      <c r="AH1" s="196" t="s">
        <v>116</v>
      </c>
    </row>
    <row r="2" spans="1:34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30">
        <f>J2+L2</f>
        <v>87</v>
      </c>
      <c r="I2" s="230">
        <f>K2+M2</f>
        <v>112</v>
      </c>
      <c r="J2" s="203">
        <v>81</v>
      </c>
      <c r="K2" s="204">
        <v>105</v>
      </c>
      <c r="L2" s="201">
        <v>6</v>
      </c>
      <c r="M2" s="202">
        <v>7</v>
      </c>
      <c r="N2" s="200">
        <v>4216</v>
      </c>
      <c r="O2" s="201"/>
      <c r="P2" s="202"/>
      <c r="Q2" s="205"/>
      <c r="R2" s="206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8"/>
      <c r="AG2" s="192">
        <v>30713</v>
      </c>
      <c r="AH2" s="192">
        <v>30713</v>
      </c>
    </row>
    <row r="3" spans="1:34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230">
        <f t="shared" ref="H3:H15" si="0">J3+L3</f>
        <v>76</v>
      </c>
      <c r="I3" s="230">
        <f t="shared" ref="I3:I15" si="1">K3+M3</f>
        <v>108</v>
      </c>
      <c r="J3" s="103">
        <v>69</v>
      </c>
      <c r="K3" s="104">
        <v>98</v>
      </c>
      <c r="L3" s="211">
        <v>7</v>
      </c>
      <c r="M3" s="105">
        <v>10</v>
      </c>
      <c r="N3" s="106">
        <v>4491</v>
      </c>
      <c r="O3" s="107"/>
      <c r="P3" s="108"/>
      <c r="Q3" s="149">
        <v>0.7</v>
      </c>
      <c r="R3" s="96"/>
      <c r="S3" s="40">
        <v>2.32876712328767E-2</v>
      </c>
      <c r="T3" s="40">
        <v>3.4931506849315071E-2</v>
      </c>
      <c r="U3" s="28">
        <f>B3-V3</f>
        <v>-4491</v>
      </c>
      <c r="V3" s="28">
        <f t="shared" ref="V3:V14" si="2">N3</f>
        <v>4491</v>
      </c>
      <c r="W3" s="33">
        <f>ROUND(S3*U3,0)</f>
        <v>-105</v>
      </c>
      <c r="X3" s="33">
        <f t="shared" ref="X3" si="3">ROUND(T3*V3,0)</f>
        <v>157</v>
      </c>
      <c r="Y3" s="11">
        <v>1007</v>
      </c>
      <c r="Z3" s="37">
        <v>0.81</v>
      </c>
      <c r="AA3" s="37">
        <v>0.82</v>
      </c>
      <c r="AB3" s="38">
        <f>Y3*Z3*AA3</f>
        <v>668.84940000000006</v>
      </c>
      <c r="AC3" s="34">
        <v>0.17</v>
      </c>
      <c r="AD3" s="36">
        <f>AB3-AE3</f>
        <v>555.14500200000009</v>
      </c>
      <c r="AE3" s="36">
        <f>AB3*AC3</f>
        <v>113.70439800000001</v>
      </c>
      <c r="AF3" s="13"/>
      <c r="AG3" s="198"/>
      <c r="AH3" s="209">
        <f>AH2+532.4</f>
        <v>31245.4</v>
      </c>
    </row>
    <row r="4" spans="1:34" x14ac:dyDescent="0.25">
      <c r="A4" s="10">
        <v>2008</v>
      </c>
      <c r="B4" s="188">
        <f>SUM(C4:D4)</f>
        <v>27007.800000000003</v>
      </c>
      <c r="C4" s="210">
        <f>AH4-(D4+N4)</f>
        <v>27007.800000000003</v>
      </c>
      <c r="D4" s="182"/>
      <c r="E4" s="226">
        <v>181</v>
      </c>
      <c r="F4" s="104">
        <v>165</v>
      </c>
      <c r="G4" s="224">
        <v>16</v>
      </c>
      <c r="H4" s="230">
        <f t="shared" si="0"/>
        <v>79</v>
      </c>
      <c r="I4" s="230">
        <f t="shared" si="1"/>
        <v>102</v>
      </c>
      <c r="J4" s="103">
        <v>71</v>
      </c>
      <c r="K4" s="104">
        <v>94</v>
      </c>
      <c r="L4" s="211">
        <v>8</v>
      </c>
      <c r="M4" s="105">
        <v>8</v>
      </c>
      <c r="N4" s="188">
        <v>4770</v>
      </c>
      <c r="O4" s="192"/>
      <c r="P4" s="182"/>
      <c r="Q4" s="150"/>
      <c r="R4" s="97"/>
      <c r="S4" s="40"/>
      <c r="T4" s="40"/>
      <c r="U4" s="28">
        <f>B4-V4</f>
        <v>22237.800000000003</v>
      </c>
      <c r="V4" s="28">
        <f t="shared" si="2"/>
        <v>4770</v>
      </c>
      <c r="W4" s="12"/>
      <c r="X4" s="12"/>
      <c r="Y4" s="11">
        <v>922</v>
      </c>
      <c r="Z4" s="37">
        <v>0.81</v>
      </c>
      <c r="AA4" s="37">
        <v>0.82</v>
      </c>
      <c r="AB4" s="38">
        <f t="shared" ref="AB4:AB13" si="4">Y4*Z4*AA4</f>
        <v>612.39239999999995</v>
      </c>
      <c r="AC4" s="34">
        <v>0.17</v>
      </c>
      <c r="AD4" s="36">
        <f t="shared" ref="AD4:AD13" si="5">AB4-AE4</f>
        <v>508.28569199999993</v>
      </c>
      <c r="AE4" s="36">
        <f t="shared" ref="AE4:AE13" si="6">AB4*AC4</f>
        <v>104.106708</v>
      </c>
      <c r="AF4" s="13"/>
      <c r="AG4" s="198"/>
      <c r="AH4" s="209">
        <f t="shared" ref="AH4:AH7" si="7">AH3+532.4</f>
        <v>31777.800000000003</v>
      </c>
    </row>
    <row r="5" spans="1:34" x14ac:dyDescent="0.25">
      <c r="A5" s="10">
        <v>2009</v>
      </c>
      <c r="B5" s="188">
        <f t="shared" ref="B5:B15" si="8">SUM(C5:D5)</f>
        <v>27251.200000000004</v>
      </c>
      <c r="C5" s="210">
        <f>AH5-(D5+N5)</f>
        <v>27251.200000000004</v>
      </c>
      <c r="D5" s="182"/>
      <c r="E5" s="225">
        <v>197</v>
      </c>
      <c r="F5" s="104">
        <v>183</v>
      </c>
      <c r="G5" s="224">
        <v>14</v>
      </c>
      <c r="H5" s="230">
        <f t="shared" si="0"/>
        <v>92</v>
      </c>
      <c r="I5" s="230">
        <f t="shared" si="1"/>
        <v>105</v>
      </c>
      <c r="J5" s="103">
        <v>85</v>
      </c>
      <c r="K5" s="104">
        <v>98</v>
      </c>
      <c r="L5" s="211">
        <v>7</v>
      </c>
      <c r="M5" s="105">
        <v>7</v>
      </c>
      <c r="N5" s="188">
        <v>5059</v>
      </c>
      <c r="O5" s="192"/>
      <c r="P5" s="182"/>
      <c r="Q5" s="150"/>
      <c r="R5" s="97"/>
      <c r="S5" s="40"/>
      <c r="T5" s="40"/>
      <c r="U5" s="28">
        <f>B5-V5</f>
        <v>22192.200000000004</v>
      </c>
      <c r="V5" s="28">
        <f t="shared" si="2"/>
        <v>5059</v>
      </c>
      <c r="W5" s="12"/>
      <c r="X5" s="12"/>
      <c r="Y5" s="11">
        <v>1480</v>
      </c>
      <c r="Z5" s="37">
        <v>0.81</v>
      </c>
      <c r="AA5" s="37">
        <v>0.82</v>
      </c>
      <c r="AB5" s="38">
        <f t="shared" si="4"/>
        <v>983.01600000000008</v>
      </c>
      <c r="AC5" s="34">
        <v>0.17</v>
      </c>
      <c r="AD5" s="36">
        <f t="shared" si="5"/>
        <v>815.90328</v>
      </c>
      <c r="AE5" s="36">
        <f t="shared" si="6"/>
        <v>167.11272000000002</v>
      </c>
      <c r="AF5" s="14"/>
      <c r="AG5" s="198"/>
      <c r="AH5" s="209">
        <f t="shared" si="7"/>
        <v>32310.200000000004</v>
      </c>
    </row>
    <row r="6" spans="1:34" x14ac:dyDescent="0.25">
      <c r="A6" s="10">
        <v>2010</v>
      </c>
      <c r="B6" s="188">
        <f t="shared" si="8"/>
        <v>27536.600000000006</v>
      </c>
      <c r="C6" s="210">
        <f>AH6-(D6+N6)</f>
        <v>26220.496600000006</v>
      </c>
      <c r="D6" s="183">
        <v>1316.1034</v>
      </c>
      <c r="E6" s="119">
        <v>174</v>
      </c>
      <c r="F6" s="104">
        <v>153</v>
      </c>
      <c r="G6" s="224">
        <v>21</v>
      </c>
      <c r="H6" s="230">
        <f t="shared" si="0"/>
        <v>92</v>
      </c>
      <c r="I6" s="230">
        <f t="shared" si="1"/>
        <v>82</v>
      </c>
      <c r="J6" s="103">
        <v>85</v>
      </c>
      <c r="K6" s="104">
        <v>68</v>
      </c>
      <c r="L6" s="211">
        <v>7</v>
      </c>
      <c r="M6" s="105">
        <v>14</v>
      </c>
      <c r="N6" s="188">
        <v>5306</v>
      </c>
      <c r="O6" s="192"/>
      <c r="P6" s="182"/>
      <c r="Q6" s="149"/>
      <c r="R6" s="97"/>
      <c r="S6" s="40">
        <v>4.0273972602739724E-2</v>
      </c>
      <c r="T6" s="40">
        <v>4.3150684931506846E-2</v>
      </c>
      <c r="U6" s="28">
        <f>B6-V6</f>
        <v>22230.600000000006</v>
      </c>
      <c r="V6" s="28">
        <f t="shared" si="2"/>
        <v>5306</v>
      </c>
      <c r="W6" s="32">
        <f t="shared" ref="W6:W12" si="9">ROUND(S6*U6,0)</f>
        <v>895</v>
      </c>
      <c r="X6" s="32">
        <f t="shared" ref="X6:X13" si="10">ROUND(T6*V6,0)</f>
        <v>229</v>
      </c>
      <c r="Y6" s="11">
        <v>1758</v>
      </c>
      <c r="Z6" s="37">
        <v>0.81</v>
      </c>
      <c r="AA6" s="37">
        <v>0.82</v>
      </c>
      <c r="AB6" s="38">
        <f t="shared" si="4"/>
        <v>1167.6635999999999</v>
      </c>
      <c r="AC6" s="34">
        <v>0.17</v>
      </c>
      <c r="AD6" s="36">
        <f t="shared" si="5"/>
        <v>969.16078799999991</v>
      </c>
      <c r="AE6" s="36">
        <f t="shared" si="6"/>
        <v>198.50281199999998</v>
      </c>
      <c r="AF6" s="14"/>
      <c r="AG6" s="198"/>
      <c r="AH6" s="209">
        <f t="shared" si="7"/>
        <v>32842.600000000006</v>
      </c>
    </row>
    <row r="7" spans="1:34" x14ac:dyDescent="0.25">
      <c r="A7" s="10">
        <v>2011</v>
      </c>
      <c r="B7" s="188">
        <f>SUM(C7:D7)</f>
        <v>27760.000000000007</v>
      </c>
      <c r="C7" s="210">
        <f>AH7-(D7+N7)</f>
        <v>26586.372400000007</v>
      </c>
      <c r="D7" s="183">
        <v>1173.6276</v>
      </c>
      <c r="E7" s="119">
        <v>210</v>
      </c>
      <c r="F7" s="104">
        <v>190</v>
      </c>
      <c r="G7" s="224">
        <v>20</v>
      </c>
      <c r="H7" s="230">
        <f t="shared" si="0"/>
        <v>106</v>
      </c>
      <c r="I7" s="230">
        <f t="shared" si="1"/>
        <v>104</v>
      </c>
      <c r="J7" s="119">
        <v>99</v>
      </c>
      <c r="K7" s="121">
        <v>91</v>
      </c>
      <c r="L7" s="212">
        <v>7</v>
      </c>
      <c r="M7" s="213">
        <v>13</v>
      </c>
      <c r="N7" s="188">
        <v>5615</v>
      </c>
      <c r="O7" s="192"/>
      <c r="P7" s="182"/>
      <c r="Q7" s="150"/>
      <c r="R7" s="97"/>
      <c r="S7" s="40">
        <v>3.7534246575342468E-2</v>
      </c>
      <c r="T7" s="40">
        <v>4.726027397260274E-2</v>
      </c>
      <c r="U7" s="28">
        <f>B7-V7</f>
        <v>22145.000000000007</v>
      </c>
      <c r="V7" s="28">
        <f t="shared" si="2"/>
        <v>5615</v>
      </c>
      <c r="W7" s="32">
        <f t="shared" si="9"/>
        <v>831</v>
      </c>
      <c r="X7" s="32">
        <f t="shared" si="10"/>
        <v>265</v>
      </c>
      <c r="Y7" s="11">
        <v>1863</v>
      </c>
      <c r="Z7" s="37">
        <v>0.81</v>
      </c>
      <c r="AA7" s="37">
        <v>0.82</v>
      </c>
      <c r="AB7" s="38">
        <f t="shared" si="4"/>
        <v>1237.4046000000001</v>
      </c>
      <c r="AC7" s="34">
        <v>0.17</v>
      </c>
      <c r="AD7" s="36">
        <f t="shared" si="5"/>
        <v>1027.0458180000001</v>
      </c>
      <c r="AE7" s="36">
        <f t="shared" si="6"/>
        <v>210.35878200000002</v>
      </c>
      <c r="AF7" s="14"/>
      <c r="AG7" s="192">
        <v>33375</v>
      </c>
      <c r="AH7" s="209">
        <f t="shared" si="7"/>
        <v>33375.000000000007</v>
      </c>
    </row>
    <row r="8" spans="1:34" x14ac:dyDescent="0.25">
      <c r="A8" s="10">
        <v>2012</v>
      </c>
      <c r="B8" s="188">
        <f t="shared" si="8"/>
        <v>28064.000000000007</v>
      </c>
      <c r="C8" s="210">
        <f>AH8-(D8+N8)</f>
        <v>26959.744400000007</v>
      </c>
      <c r="D8" s="183">
        <v>1104.2556</v>
      </c>
      <c r="E8" s="184">
        <v>206</v>
      </c>
      <c r="F8" s="185">
        <v>172</v>
      </c>
      <c r="G8" s="186">
        <v>34</v>
      </c>
      <c r="H8" s="230">
        <f t="shared" si="0"/>
        <v>111</v>
      </c>
      <c r="I8" s="230">
        <f t="shared" si="1"/>
        <v>95</v>
      </c>
      <c r="J8" s="185">
        <v>101</v>
      </c>
      <c r="K8" s="184">
        <v>71</v>
      </c>
      <c r="L8" s="186">
        <v>10</v>
      </c>
      <c r="M8" s="222">
        <v>24</v>
      </c>
      <c r="N8" s="188">
        <v>5899</v>
      </c>
      <c r="O8" s="192"/>
      <c r="P8" s="182"/>
      <c r="Q8" s="149">
        <v>0.91200000000000003</v>
      </c>
      <c r="R8" s="97"/>
      <c r="S8" s="40">
        <v>4.876712328767123E-2</v>
      </c>
      <c r="T8" s="40">
        <v>5.3835616438356167E-2</v>
      </c>
      <c r="U8" s="28">
        <f>B8-V8</f>
        <v>22165.000000000007</v>
      </c>
      <c r="V8" s="28">
        <f t="shared" si="2"/>
        <v>5899</v>
      </c>
      <c r="W8" s="32">
        <f t="shared" si="9"/>
        <v>1081</v>
      </c>
      <c r="X8" s="32">
        <f t="shared" si="10"/>
        <v>318</v>
      </c>
      <c r="Y8" s="11">
        <v>2436</v>
      </c>
      <c r="Z8" s="37">
        <v>0.81</v>
      </c>
      <c r="AA8" s="37">
        <v>0.82</v>
      </c>
      <c r="AB8" s="38">
        <f t="shared" si="4"/>
        <v>1617.9911999999999</v>
      </c>
      <c r="AC8" s="34">
        <v>0.17</v>
      </c>
      <c r="AD8" s="36">
        <f t="shared" si="5"/>
        <v>1342.9326959999999</v>
      </c>
      <c r="AE8" s="36">
        <f t="shared" si="6"/>
        <v>275.05850400000003</v>
      </c>
      <c r="AF8" s="14"/>
      <c r="AG8" s="198"/>
      <c r="AH8" s="198">
        <f>AH7+588</f>
        <v>33963.000000000007</v>
      </c>
    </row>
    <row r="9" spans="1:34" x14ac:dyDescent="0.25">
      <c r="A9" s="10">
        <v>2013</v>
      </c>
      <c r="B9" s="188">
        <f t="shared" si="8"/>
        <v>28346.000000000007</v>
      </c>
      <c r="C9" s="210">
        <f>AH9-(D9+N9)</f>
        <v>27200.205800000007</v>
      </c>
      <c r="D9" s="183">
        <v>1145.7942</v>
      </c>
      <c r="E9" s="184">
        <v>233</v>
      </c>
      <c r="F9" s="185">
        <v>184</v>
      </c>
      <c r="G9" s="186">
        <v>49</v>
      </c>
      <c r="H9" s="230">
        <f t="shared" si="0"/>
        <v>120</v>
      </c>
      <c r="I9" s="230">
        <f t="shared" si="1"/>
        <v>113</v>
      </c>
      <c r="J9" s="185">
        <v>106</v>
      </c>
      <c r="K9" s="184">
        <v>78</v>
      </c>
      <c r="L9" s="186">
        <v>14</v>
      </c>
      <c r="M9" s="222">
        <v>35</v>
      </c>
      <c r="N9" s="188">
        <v>6205</v>
      </c>
      <c r="O9" s="192"/>
      <c r="P9" s="182"/>
      <c r="Q9" s="149"/>
      <c r="R9" s="97"/>
      <c r="S9" s="40">
        <v>5.2876712328767124E-2</v>
      </c>
      <c r="T9" s="40">
        <v>6.2671232876712321E-2</v>
      </c>
      <c r="U9" s="28">
        <f>B9-V9</f>
        <v>22141.000000000007</v>
      </c>
      <c r="V9" s="28">
        <f t="shared" si="2"/>
        <v>6205</v>
      </c>
      <c r="W9" s="32">
        <f t="shared" si="9"/>
        <v>1171</v>
      </c>
      <c r="X9" s="32">
        <f t="shared" si="10"/>
        <v>389</v>
      </c>
      <c r="Y9" s="11">
        <v>2978</v>
      </c>
      <c r="Z9" s="37">
        <v>0.81</v>
      </c>
      <c r="AA9" s="37">
        <v>0.82</v>
      </c>
      <c r="AB9" s="38">
        <f t="shared" si="4"/>
        <v>1977.9876000000002</v>
      </c>
      <c r="AC9" s="34">
        <v>0.17</v>
      </c>
      <c r="AD9" s="36">
        <f t="shared" si="5"/>
        <v>1641.7297080000001</v>
      </c>
      <c r="AE9" s="36">
        <f t="shared" si="6"/>
        <v>336.25789200000003</v>
      </c>
      <c r="AF9" s="14"/>
      <c r="AG9" s="198"/>
      <c r="AH9" s="198">
        <f t="shared" ref="AH9:AH15" si="11">AH8+588</f>
        <v>34551.000000000007</v>
      </c>
    </row>
    <row r="10" spans="1:34" x14ac:dyDescent="0.25">
      <c r="A10" s="10">
        <v>2014</v>
      </c>
      <c r="B10" s="188">
        <f t="shared" si="8"/>
        <v>28585.000000000007</v>
      </c>
      <c r="C10" s="210">
        <f>AH10-(D10+N10)</f>
        <v>27281.934400000006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230">
        <f t="shared" si="0"/>
        <v>158</v>
      </c>
      <c r="I10" s="230">
        <f t="shared" si="1"/>
        <v>77</v>
      </c>
      <c r="J10" s="185">
        <v>133</v>
      </c>
      <c r="K10" s="184">
        <v>67</v>
      </c>
      <c r="L10" s="186">
        <v>25</v>
      </c>
      <c r="M10" s="222">
        <v>10</v>
      </c>
      <c r="N10" s="188">
        <v>6554</v>
      </c>
      <c r="O10" s="192"/>
      <c r="P10" s="182"/>
      <c r="Q10" s="149">
        <v>0.88</v>
      </c>
      <c r="R10" s="97"/>
      <c r="S10" s="40">
        <v>5.1506849315068493E-2</v>
      </c>
      <c r="T10" s="40">
        <v>5.321917808219178E-2</v>
      </c>
      <c r="U10" s="28">
        <f>B10-V10</f>
        <v>22031.000000000007</v>
      </c>
      <c r="V10" s="28">
        <f t="shared" si="2"/>
        <v>6554</v>
      </c>
      <c r="W10" s="32">
        <f t="shared" si="9"/>
        <v>1135</v>
      </c>
      <c r="X10" s="32">
        <f t="shared" si="10"/>
        <v>349</v>
      </c>
      <c r="Y10" s="11">
        <v>3269</v>
      </c>
      <c r="Z10" s="37">
        <v>0.81</v>
      </c>
      <c r="AA10" s="37">
        <v>0.82</v>
      </c>
      <c r="AB10" s="38">
        <f t="shared" si="4"/>
        <v>2171.2698</v>
      </c>
      <c r="AC10" s="34">
        <v>0.17</v>
      </c>
      <c r="AD10" s="36">
        <f t="shared" si="5"/>
        <v>1802.1539339999999</v>
      </c>
      <c r="AE10" s="36">
        <f t="shared" si="6"/>
        <v>369.11586600000004</v>
      </c>
      <c r="AF10" s="14"/>
      <c r="AG10" s="198"/>
      <c r="AH10" s="198">
        <f t="shared" si="11"/>
        <v>35139.000000000007</v>
      </c>
    </row>
    <row r="11" spans="1:34" x14ac:dyDescent="0.25">
      <c r="A11" s="10">
        <v>2015</v>
      </c>
      <c r="B11" s="188">
        <f t="shared" si="8"/>
        <v>28863.000000000007</v>
      </c>
      <c r="C11" s="210">
        <f>AH11-(D11+N11)</f>
        <v>27407.579200000007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230">
        <f t="shared" si="0"/>
        <v>138</v>
      </c>
      <c r="I11" s="230">
        <f t="shared" si="1"/>
        <v>80</v>
      </c>
      <c r="J11" s="185">
        <v>115</v>
      </c>
      <c r="K11" s="184">
        <v>62</v>
      </c>
      <c r="L11" s="186">
        <v>23</v>
      </c>
      <c r="M11" s="222">
        <v>18</v>
      </c>
      <c r="N11" s="188">
        <v>6864</v>
      </c>
      <c r="O11" s="192"/>
      <c r="P11" s="182"/>
      <c r="Q11" s="149">
        <v>0.88</v>
      </c>
      <c r="R11" s="97"/>
      <c r="S11" s="40">
        <v>6.6575342465753418E-2</v>
      </c>
      <c r="T11" s="40">
        <v>6.7191780821917804E-2</v>
      </c>
      <c r="U11" s="28">
        <f>B11-V11</f>
        <v>21999.000000000007</v>
      </c>
      <c r="V11" s="28">
        <f t="shared" si="2"/>
        <v>6864</v>
      </c>
      <c r="W11" s="32">
        <f t="shared" si="9"/>
        <v>1465</v>
      </c>
      <c r="X11" s="32">
        <f t="shared" si="10"/>
        <v>461</v>
      </c>
      <c r="Y11" s="11">
        <v>4865</v>
      </c>
      <c r="Z11" s="37">
        <v>0.81</v>
      </c>
      <c r="AA11" s="37">
        <v>0.82</v>
      </c>
      <c r="AB11" s="38">
        <f t="shared" si="4"/>
        <v>3231.3330000000001</v>
      </c>
      <c r="AC11" s="35">
        <v>0.17</v>
      </c>
      <c r="AD11" s="36">
        <f t="shared" si="5"/>
        <v>2682.00639</v>
      </c>
      <c r="AE11" s="36">
        <f t="shared" si="6"/>
        <v>549.32661000000007</v>
      </c>
      <c r="AF11" s="14"/>
      <c r="AG11" s="198"/>
      <c r="AH11" s="198">
        <f t="shared" si="11"/>
        <v>35727.000000000007</v>
      </c>
    </row>
    <row r="12" spans="1:34" x14ac:dyDescent="0.25">
      <c r="A12" s="10">
        <v>2016</v>
      </c>
      <c r="B12" s="188">
        <f>SUM(C12:D12)</f>
        <v>29091.000000000007</v>
      </c>
      <c r="C12" s="210">
        <f>AH12-(D12+N12)</f>
        <v>27444.524200000007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230">
        <f t="shared" si="0"/>
        <v>134</v>
      </c>
      <c r="I12" s="230">
        <f t="shared" si="1"/>
        <v>110</v>
      </c>
      <c r="J12" s="185">
        <v>102</v>
      </c>
      <c r="K12" s="184">
        <v>78</v>
      </c>
      <c r="L12" s="186">
        <v>32</v>
      </c>
      <c r="M12" s="222">
        <v>32</v>
      </c>
      <c r="N12" s="188">
        <v>7224</v>
      </c>
      <c r="O12" s="192"/>
      <c r="P12" s="182"/>
      <c r="Q12" s="149">
        <v>0.89</v>
      </c>
      <c r="R12" s="97"/>
      <c r="S12" s="40">
        <v>6.3287671232876708E-2</v>
      </c>
      <c r="T12" s="40">
        <v>6.9246575342465755E-2</v>
      </c>
      <c r="U12" s="28">
        <f>B12-V12</f>
        <v>21867.000000000007</v>
      </c>
      <c r="V12" s="28">
        <f t="shared" si="2"/>
        <v>7224</v>
      </c>
      <c r="W12" s="32">
        <f t="shared" si="9"/>
        <v>1384</v>
      </c>
      <c r="X12" s="32">
        <f t="shared" si="10"/>
        <v>500</v>
      </c>
      <c r="Y12" s="11">
        <v>6265</v>
      </c>
      <c r="Z12" s="37">
        <v>0.81</v>
      </c>
      <c r="AA12" s="37">
        <v>0.82</v>
      </c>
      <c r="AB12" s="38">
        <f t="shared" si="4"/>
        <v>4161.2130000000006</v>
      </c>
      <c r="AC12" s="35">
        <v>0.13</v>
      </c>
      <c r="AD12" s="36">
        <f t="shared" si="5"/>
        <v>3620.2553100000005</v>
      </c>
      <c r="AE12" s="36">
        <f t="shared" si="6"/>
        <v>540.95769000000007</v>
      </c>
      <c r="AF12" s="42">
        <v>0.18</v>
      </c>
      <c r="AG12" s="192">
        <v>36315</v>
      </c>
      <c r="AH12" s="198">
        <f t="shared" si="11"/>
        <v>36315.000000000007</v>
      </c>
    </row>
    <row r="13" spans="1:34" x14ac:dyDescent="0.25">
      <c r="A13" s="10">
        <v>2017</v>
      </c>
      <c r="B13" s="188">
        <f t="shared" si="8"/>
        <v>29394.000000000011</v>
      </c>
      <c r="C13" s="210">
        <f>AH13-(D13+N13)</f>
        <v>27511.781600000009</v>
      </c>
      <c r="D13" s="183">
        <v>1882.2184</v>
      </c>
      <c r="E13" s="184">
        <v>207</v>
      </c>
      <c r="F13" s="185">
        <v>147</v>
      </c>
      <c r="G13" s="186">
        <v>60</v>
      </c>
      <c r="H13" s="230">
        <f t="shared" si="0"/>
        <v>101</v>
      </c>
      <c r="I13" s="230">
        <f t="shared" si="1"/>
        <v>106</v>
      </c>
      <c r="J13" s="185">
        <v>74</v>
      </c>
      <c r="K13" s="184">
        <v>73</v>
      </c>
      <c r="L13" s="186">
        <v>27</v>
      </c>
      <c r="M13" s="222">
        <v>33</v>
      </c>
      <c r="N13" s="188">
        <v>7509</v>
      </c>
      <c r="O13" s="192"/>
      <c r="P13" s="182"/>
      <c r="Q13" s="150">
        <v>0.9</v>
      </c>
      <c r="R13" s="97"/>
      <c r="S13" s="40" t="e">
        <f>0.01*(#REF!*#REF!+#REF!*#REF!)/(#REF!+#REF!)</f>
        <v>#REF!</v>
      </c>
      <c r="T13" s="40">
        <v>4.6699999999999998E-2</v>
      </c>
      <c r="U13" s="28">
        <f>B13-V13</f>
        <v>21885.000000000011</v>
      </c>
      <c r="V13" s="28">
        <f t="shared" si="2"/>
        <v>7509</v>
      </c>
      <c r="W13" s="12"/>
      <c r="X13" s="32">
        <f t="shared" si="10"/>
        <v>351</v>
      </c>
      <c r="Y13" s="11">
        <v>7289</v>
      </c>
      <c r="Z13" s="37">
        <v>0.81</v>
      </c>
      <c r="AA13" s="37">
        <v>0.7</v>
      </c>
      <c r="AB13" s="38">
        <f t="shared" si="4"/>
        <v>4132.8630000000003</v>
      </c>
      <c r="AC13" s="34">
        <v>0.1</v>
      </c>
      <c r="AD13" s="36">
        <f t="shared" si="5"/>
        <v>3719.5767000000001</v>
      </c>
      <c r="AE13" s="36">
        <f t="shared" si="6"/>
        <v>413.28630000000004</v>
      </c>
      <c r="AG13" s="198"/>
      <c r="AH13" s="198">
        <f>AH12+588</f>
        <v>36903.000000000007</v>
      </c>
    </row>
    <row r="14" spans="1:34" x14ac:dyDescent="0.25">
      <c r="A14" s="10">
        <v>2018</v>
      </c>
      <c r="B14" s="188">
        <f t="shared" si="8"/>
        <v>37491.000000000007</v>
      </c>
      <c r="C14" s="210">
        <f>AH14-(D14+N14)</f>
        <v>35358.027200000004</v>
      </c>
      <c r="D14" s="183">
        <v>2132.9728</v>
      </c>
      <c r="E14" s="184">
        <v>174</v>
      </c>
      <c r="F14" s="185">
        <v>120</v>
      </c>
      <c r="G14" s="187">
        <v>54</v>
      </c>
      <c r="H14" s="230">
        <f t="shared" si="0"/>
        <v>79</v>
      </c>
      <c r="I14" s="230">
        <f t="shared" si="1"/>
        <v>95</v>
      </c>
      <c r="J14" s="185">
        <v>60</v>
      </c>
      <c r="K14" s="184">
        <v>60</v>
      </c>
      <c r="L14" s="187">
        <v>19</v>
      </c>
      <c r="M14" s="185">
        <v>35</v>
      </c>
      <c r="N14" s="188"/>
      <c r="O14" s="192"/>
      <c r="P14" s="182"/>
      <c r="Q14" s="149">
        <v>0.9</v>
      </c>
      <c r="R14" s="123"/>
      <c r="V14" s="28">
        <f t="shared" si="2"/>
        <v>0</v>
      </c>
      <c r="AG14" s="197"/>
      <c r="AH14" s="198">
        <f t="shared" si="11"/>
        <v>37491.000000000007</v>
      </c>
    </row>
    <row r="15" spans="1:34" s="16" customFormat="1" x14ac:dyDescent="0.25">
      <c r="A15" s="120">
        <v>2019</v>
      </c>
      <c r="B15" s="188">
        <f t="shared" si="8"/>
        <v>38079.000000000007</v>
      </c>
      <c r="C15" s="210">
        <f>AH15-(D15+N15)</f>
        <v>35727.806200000006</v>
      </c>
      <c r="D15" s="183">
        <v>2351.1938</v>
      </c>
      <c r="E15" s="119"/>
      <c r="F15" s="121"/>
      <c r="G15" s="122"/>
      <c r="H15" s="230"/>
      <c r="I15" s="230"/>
      <c r="J15" s="119"/>
      <c r="K15" s="121"/>
      <c r="L15" s="121"/>
      <c r="M15" s="122"/>
      <c r="N15" s="106"/>
      <c r="O15" s="107"/>
      <c r="P15" s="108"/>
      <c r="Q15" s="151"/>
      <c r="R15" s="123"/>
      <c r="AG15" s="198"/>
      <c r="AH15" s="198">
        <f t="shared" si="11"/>
        <v>38079.000000000007</v>
      </c>
    </row>
    <row r="16" spans="1:34" x14ac:dyDescent="0.25">
      <c r="G16" s="10"/>
      <c r="H16" s="10"/>
      <c r="I16" s="10"/>
      <c r="J16" s="214"/>
      <c r="K16" s="214"/>
      <c r="L16" s="120"/>
      <c r="M16" s="120"/>
      <c r="U16" s="124"/>
    </row>
    <row r="17" spans="2:18" x14ac:dyDescent="0.25">
      <c r="B17" s="10"/>
      <c r="C17" s="10"/>
      <c r="D17" s="10"/>
      <c r="G17" s="10"/>
      <c r="H17" s="10"/>
      <c r="I17" s="10"/>
      <c r="L17" s="10"/>
      <c r="M17" s="10"/>
      <c r="R17" s="10"/>
    </row>
    <row r="18" spans="2:18" x14ac:dyDescent="0.25">
      <c r="B18" s="10"/>
      <c r="C18" s="10"/>
      <c r="D18" s="10"/>
      <c r="G18" s="10"/>
      <c r="H18" s="10"/>
      <c r="I18" s="10"/>
      <c r="L18" s="10"/>
      <c r="R18" s="10"/>
    </row>
    <row r="19" spans="2:18" x14ac:dyDescent="0.25">
      <c r="B19" s="10"/>
      <c r="C19" s="10"/>
      <c r="D19" s="10"/>
      <c r="G19" s="10"/>
      <c r="H19" s="10"/>
      <c r="I19" s="10"/>
      <c r="L19" s="10"/>
      <c r="N19" s="43"/>
      <c r="R19" s="10"/>
    </row>
    <row r="20" spans="2:18" x14ac:dyDescent="0.25">
      <c r="B20" s="10"/>
      <c r="C20" s="10"/>
      <c r="D20" s="10"/>
      <c r="G20" s="10"/>
      <c r="H20" s="10"/>
      <c r="I20" s="10"/>
      <c r="L20" s="10"/>
      <c r="N20" s="43"/>
      <c r="R20" s="10"/>
    </row>
    <row r="21" spans="2:18" x14ac:dyDescent="0.25">
      <c r="B21" s="10"/>
      <c r="C21" s="10"/>
      <c r="D21" s="10"/>
      <c r="G21" s="10"/>
      <c r="H21" s="10"/>
      <c r="I21" s="10"/>
      <c r="L21" s="10"/>
      <c r="N21" s="43"/>
      <c r="R21" s="10"/>
    </row>
    <row r="22" spans="2:18" x14ac:dyDescent="0.25">
      <c r="B22" s="10"/>
      <c r="C22" s="10"/>
      <c r="D22" s="10"/>
      <c r="G22" s="10"/>
      <c r="H22" s="10"/>
      <c r="I22" s="10"/>
      <c r="L22" s="10"/>
      <c r="N22" s="43"/>
      <c r="R22" s="10"/>
    </row>
    <row r="23" spans="2:18" x14ac:dyDescent="0.25">
      <c r="B23" s="10"/>
      <c r="C23" s="10"/>
      <c r="D23" s="10"/>
      <c r="N23" s="43"/>
      <c r="R23" s="10"/>
    </row>
    <row r="24" spans="2:18" x14ac:dyDescent="0.25">
      <c r="B24" s="10"/>
      <c r="C24" s="10"/>
      <c r="D24" s="10"/>
      <c r="N24" s="43"/>
      <c r="R24" s="10"/>
    </row>
    <row r="25" spans="2:18" x14ac:dyDescent="0.25">
      <c r="B25" s="10"/>
      <c r="C25" s="10"/>
      <c r="D25" s="10"/>
      <c r="N25" s="43"/>
      <c r="R25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29" t="s">
        <v>113</v>
      </c>
      <c r="J2" s="229"/>
      <c r="K2" s="229"/>
      <c r="L2" s="229"/>
      <c r="M2" s="229"/>
      <c r="N2" s="229"/>
      <c r="O2" s="229"/>
      <c r="P2" s="229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29"/>
      <c r="J3" s="229"/>
      <c r="K3" s="229"/>
      <c r="L3" s="229"/>
      <c r="M3" s="229"/>
      <c r="N3" s="229"/>
      <c r="O3" s="229"/>
      <c r="P3" s="229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29"/>
      <c r="J4" s="229"/>
      <c r="K4" s="229"/>
      <c r="L4" s="229"/>
      <c r="M4" s="229"/>
      <c r="N4" s="229"/>
      <c r="O4" s="229"/>
      <c r="P4" s="229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29"/>
      <c r="J5" s="229"/>
      <c r="K5" s="229"/>
      <c r="L5" s="229"/>
      <c r="M5" s="229"/>
      <c r="N5" s="229"/>
      <c r="O5" s="229"/>
      <c r="P5" s="229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"/>
  <sheetViews>
    <sheetView zoomScale="70" zoomScaleNormal="70" workbookViewId="0">
      <selection activeCell="F31" sqref="F31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5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</row>
    <row r="2" spans="1:25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5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5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5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</row>
    <row r="6" spans="1:25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</row>
    <row r="7" spans="1:25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</row>
    <row r="8" spans="1:25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</row>
    <row r="9" spans="1:25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</row>
    <row r="10" spans="1:25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</row>
    <row r="11" spans="1:25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5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</row>
    <row r="13" spans="1:25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</row>
    <row r="14" spans="1:25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5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</row>
    <row r="16" spans="1:25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227">
        <v>0.32297447280799113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227">
        <v>0.35719557195571955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1">
        <v>0.3888888888888889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227">
        <v>0.49761417859577367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228">
        <v>0.53368660105980315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228">
        <v>0.59571788413098237</v>
      </c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/>
      <c r="T29" s="77"/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pars</vt:lpstr>
      <vt:lpstr>calibration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2020-03-10T02:58:33Z</dcterms:modified>
</cp:coreProperties>
</file>