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/>
  </bookViews>
  <sheets>
    <sheet name="pars" sheetId="24" r:id="rId1"/>
    <sheet name="data" sheetId="5" r:id="rId2"/>
    <sheet name="mixing" sheetId="27" r:id="rId3"/>
    <sheet name="timepars" sheetId="28" r:id="rId4"/>
    <sheet name="scen_1" sheetId="25" r:id="rId5"/>
    <sheet name="scen_2" sheetId="26" r:id="rId6"/>
    <sheet name="timepars_old" sheetId="20" r:id="rId7"/>
  </sheets>
  <calcPr calcId="162913"/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M5" i="5"/>
  <c r="M6" i="5"/>
  <c r="M7" i="5"/>
  <c r="M8" i="5"/>
  <c r="M9" i="5"/>
  <c r="M10" i="5"/>
  <c r="M11" i="5"/>
  <c r="M12" i="5"/>
  <c r="M13" i="5"/>
  <c r="M14" i="5"/>
  <c r="N4" i="5"/>
  <c r="M4" i="5"/>
  <c r="E20" i="28" l="1"/>
  <c r="E22" i="28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C4" i="24"/>
  <c r="C7" i="5"/>
  <c r="AF8" i="5"/>
  <c r="B6" i="5"/>
  <c r="C6" i="24"/>
  <c r="D5" i="24"/>
  <c r="E5" i="24"/>
  <c r="E19" i="24"/>
  <c r="E12" i="24"/>
  <c r="L4" i="20"/>
  <c r="C8" i="5" l="1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<sst xmlns="http://schemas.openxmlformats.org/spreadsheetml/2006/main" count="267" uniqueCount="133">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</sst>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28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zoomScale="85" zoomScaleNormal="85" workbookViewId="0">
      <selection activeCell="G15" sqref="G15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1" topLeftCell="B1" activePane="topRight" state="frozen"/>
      <selection pane="topRight" activeCell="L1" sqref="L1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3" t="s">
        <v>120</v>
      </c>
      <c r="I1" s="114" t="s">
        <v>121</v>
      </c>
      <c r="J1" s="111" t="s">
        <v>122</v>
      </c>
      <c r="K1" s="112" t="s">
        <v>123</v>
      </c>
      <c r="L1" s="110" t="s">
        <v>100</v>
      </c>
      <c r="M1" s="111" t="s">
        <v>101</v>
      </c>
      <c r="N1" s="112" t="s">
        <v>99</v>
      </c>
      <c r="O1" s="148" t="s">
        <v>105</v>
      </c>
      <c r="P1" s="115"/>
      <c r="Q1" s="116" t="s">
        <v>59</v>
      </c>
      <c r="R1" s="116" t="s">
        <v>50</v>
      </c>
      <c r="S1" s="116" t="s">
        <v>51</v>
      </c>
      <c r="T1" s="116" t="s">
        <v>52</v>
      </c>
      <c r="U1" s="116" t="s">
        <v>53</v>
      </c>
      <c r="V1" s="116" t="s">
        <v>54</v>
      </c>
      <c r="W1" s="116" t="s">
        <v>56</v>
      </c>
      <c r="X1" s="116" t="s">
        <v>31</v>
      </c>
      <c r="Y1" s="116" t="s">
        <v>32</v>
      </c>
      <c r="Z1" s="116" t="s">
        <v>55</v>
      </c>
      <c r="AA1" s="116" t="s">
        <v>48</v>
      </c>
      <c r="AB1" s="116" t="s">
        <v>57</v>
      </c>
      <c r="AC1" s="116" t="s">
        <v>58</v>
      </c>
      <c r="AD1" s="117" t="s">
        <v>49</v>
      </c>
      <c r="AE1" s="196" t="s">
        <v>115</v>
      </c>
      <c r="AF1" s="196" t="s">
        <v>116</v>
      </c>
    </row>
    <row r="2" spans="1:32" s="60" customFormat="1" x14ac:dyDescent="0.25">
      <c r="A2" s="199">
        <v>2006</v>
      </c>
      <c r="B2" s="200"/>
      <c r="C2" s="210"/>
      <c r="D2" s="202"/>
      <c r="E2" s="103">
        <v>199</v>
      </c>
      <c r="F2" s="104">
        <v>186</v>
      </c>
      <c r="G2" s="223">
        <v>13</v>
      </c>
      <c r="H2" s="203">
        <v>81</v>
      </c>
      <c r="I2" s="204">
        <v>105</v>
      </c>
      <c r="J2" s="201">
        <v>6</v>
      </c>
      <c r="K2" s="202">
        <v>7</v>
      </c>
      <c r="L2" s="200"/>
      <c r="M2" s="201"/>
      <c r="N2" s="202"/>
      <c r="O2" s="205"/>
      <c r="P2" s="206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192">
        <v>30713</v>
      </c>
      <c r="AF2" s="192">
        <v>30713</v>
      </c>
    </row>
    <row r="3" spans="1:32" x14ac:dyDescent="0.25">
      <c r="A3" s="10">
        <v>2007</v>
      </c>
      <c r="B3" s="188"/>
      <c r="C3" s="210"/>
      <c r="D3" s="182"/>
      <c r="E3" s="103">
        <v>184</v>
      </c>
      <c r="F3" s="104">
        <v>167</v>
      </c>
      <c r="G3" s="224">
        <v>17</v>
      </c>
      <c r="H3" s="103">
        <v>69</v>
      </c>
      <c r="I3" s="104">
        <v>98</v>
      </c>
      <c r="J3" s="211">
        <v>7</v>
      </c>
      <c r="K3" s="105">
        <v>10</v>
      </c>
      <c r="L3" s="106"/>
      <c r="M3" s="107"/>
      <c r="N3" s="108"/>
      <c r="O3" s="149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0</v>
      </c>
      <c r="T3" s="28">
        <f t="shared" ref="T3:T14" si="1">L3</f>
        <v>0</v>
      </c>
      <c r="U3" s="33">
        <f>ROUND(Q3*S3,0)</f>
        <v>0</v>
      </c>
      <c r="V3" s="33">
        <f t="shared" ref="V3" si="2">ROUND(R3*T3,0)</f>
        <v>0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98"/>
      <c r="AF3" s="209">
        <f>AF2+532.4</f>
        <v>31245.4</v>
      </c>
    </row>
    <row r="4" spans="1:32" x14ac:dyDescent="0.25">
      <c r="A4" s="10">
        <v>2008</v>
      </c>
      <c r="B4" s="188">
        <f>SUM(C4:D4)</f>
        <v>27291.800000000003</v>
      </c>
      <c r="C4" s="210">
        <f t="shared" ref="C4:C15" si="3">AF4-(D4+L4)</f>
        <v>27291.800000000003</v>
      </c>
      <c r="D4" s="182"/>
      <c r="E4" s="226">
        <v>181</v>
      </c>
      <c r="F4" s="104">
        <v>165</v>
      </c>
      <c r="G4" s="224">
        <v>16</v>
      </c>
      <c r="H4" s="103">
        <v>71</v>
      </c>
      <c r="I4" s="104">
        <v>94</v>
      </c>
      <c r="J4" s="211">
        <v>8</v>
      </c>
      <c r="K4" s="105">
        <v>8</v>
      </c>
      <c r="L4" s="188">
        <v>4486</v>
      </c>
      <c r="M4" s="192">
        <f>L4*0.78</f>
        <v>3499.08</v>
      </c>
      <c r="N4" s="182">
        <f>L4*0.22</f>
        <v>986.92</v>
      </c>
      <c r="O4" s="150"/>
      <c r="P4" s="97"/>
      <c r="Q4" s="40"/>
      <c r="R4" s="40"/>
      <c r="S4" s="28">
        <f t="shared" si="0"/>
        <v>22805.800000000003</v>
      </c>
      <c r="T4" s="28">
        <f t="shared" si="1"/>
        <v>4486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98"/>
      <c r="AF4" s="209">
        <f t="shared" ref="AF4:AF7" si="7">AF3+532.4</f>
        <v>31777.800000000003</v>
      </c>
    </row>
    <row r="5" spans="1:32" x14ac:dyDescent="0.25">
      <c r="A5" s="10">
        <v>2009</v>
      </c>
      <c r="B5" s="188">
        <f t="shared" ref="B5:B15" si="8">SUM(C5:D5)</f>
        <v>27545.200000000004</v>
      </c>
      <c r="C5" s="210">
        <f t="shared" si="3"/>
        <v>27545.200000000004</v>
      </c>
      <c r="D5" s="182"/>
      <c r="E5" s="225">
        <v>197</v>
      </c>
      <c r="F5" s="104">
        <v>183</v>
      </c>
      <c r="G5" s="224">
        <v>14</v>
      </c>
      <c r="H5" s="103">
        <v>85</v>
      </c>
      <c r="I5" s="104">
        <v>98</v>
      </c>
      <c r="J5" s="211">
        <v>7</v>
      </c>
      <c r="K5" s="105">
        <v>7</v>
      </c>
      <c r="L5" s="188">
        <v>4765</v>
      </c>
      <c r="M5" s="192">
        <f t="shared" ref="M5:M14" si="9">L5*0.78</f>
        <v>3716.7000000000003</v>
      </c>
      <c r="N5" s="182">
        <f t="shared" ref="N5:N14" si="10">L5*0.22</f>
        <v>1048.3</v>
      </c>
      <c r="O5" s="150"/>
      <c r="P5" s="97"/>
      <c r="Q5" s="40"/>
      <c r="R5" s="40"/>
      <c r="S5" s="28">
        <f t="shared" si="0"/>
        <v>22780.200000000004</v>
      </c>
      <c r="T5" s="28">
        <f t="shared" si="1"/>
        <v>4765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98"/>
      <c r="AF5" s="209">
        <f t="shared" si="7"/>
        <v>32310.200000000004</v>
      </c>
    </row>
    <row r="6" spans="1:32" x14ac:dyDescent="0.25">
      <c r="A6" s="10">
        <v>2010</v>
      </c>
      <c r="B6" s="188">
        <f t="shared" si="8"/>
        <v>27788.600000000006</v>
      </c>
      <c r="C6" s="210">
        <f t="shared" si="3"/>
        <v>26472.496600000006</v>
      </c>
      <c r="D6" s="183">
        <v>1316.1034</v>
      </c>
      <c r="E6" s="119">
        <v>174</v>
      </c>
      <c r="F6" s="104">
        <v>153</v>
      </c>
      <c r="G6" s="224">
        <v>21</v>
      </c>
      <c r="H6" s="103">
        <v>85</v>
      </c>
      <c r="I6" s="104">
        <v>68</v>
      </c>
      <c r="J6" s="211">
        <v>7</v>
      </c>
      <c r="K6" s="105">
        <v>14</v>
      </c>
      <c r="L6" s="188">
        <v>5054</v>
      </c>
      <c r="M6" s="192">
        <f t="shared" si="9"/>
        <v>3942.1200000000003</v>
      </c>
      <c r="N6" s="182">
        <f t="shared" si="10"/>
        <v>1111.8800000000001</v>
      </c>
      <c r="O6" s="149"/>
      <c r="P6" s="97"/>
      <c r="Q6" s="40">
        <v>4.0273972602739724E-2</v>
      </c>
      <c r="R6" s="40">
        <v>4.3150684931506846E-2</v>
      </c>
      <c r="S6" s="28">
        <f t="shared" si="0"/>
        <v>22734.600000000006</v>
      </c>
      <c r="T6" s="28">
        <f t="shared" si="1"/>
        <v>5054</v>
      </c>
      <c r="U6" s="32">
        <f t="shared" ref="U6:U12" si="11">ROUND(Q6*S6,0)</f>
        <v>916</v>
      </c>
      <c r="V6" s="32">
        <f t="shared" ref="V6:V13" si="12">ROUND(R6*T6,0)</f>
        <v>218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98"/>
      <c r="AF6" s="209">
        <f t="shared" si="7"/>
        <v>32842.600000000006</v>
      </c>
    </row>
    <row r="7" spans="1:32" x14ac:dyDescent="0.25">
      <c r="A7" s="10">
        <v>2011</v>
      </c>
      <c r="B7" s="188">
        <f>SUM(C7:D7)</f>
        <v>28074.000000000007</v>
      </c>
      <c r="C7" s="210">
        <f t="shared" si="3"/>
        <v>26900.372400000007</v>
      </c>
      <c r="D7" s="183">
        <v>1173.6276</v>
      </c>
      <c r="E7" s="119">
        <v>210</v>
      </c>
      <c r="F7" s="104">
        <v>190</v>
      </c>
      <c r="G7" s="224">
        <v>20</v>
      </c>
      <c r="H7" s="119">
        <v>99</v>
      </c>
      <c r="I7" s="121">
        <v>91</v>
      </c>
      <c r="J7" s="212">
        <v>7</v>
      </c>
      <c r="K7" s="213">
        <v>13</v>
      </c>
      <c r="L7" s="188">
        <v>5301</v>
      </c>
      <c r="M7" s="192">
        <f t="shared" si="9"/>
        <v>4134.78</v>
      </c>
      <c r="N7" s="182">
        <f t="shared" si="10"/>
        <v>1166.22</v>
      </c>
      <c r="O7" s="150"/>
      <c r="P7" s="97"/>
      <c r="Q7" s="40">
        <v>3.7534246575342468E-2</v>
      </c>
      <c r="R7" s="40">
        <v>4.726027397260274E-2</v>
      </c>
      <c r="S7" s="28">
        <f t="shared" si="0"/>
        <v>22773.000000000007</v>
      </c>
      <c r="T7" s="28">
        <f t="shared" si="1"/>
        <v>5301</v>
      </c>
      <c r="U7" s="32">
        <f t="shared" si="11"/>
        <v>855</v>
      </c>
      <c r="V7" s="32">
        <f t="shared" si="12"/>
        <v>251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2">
        <v>33375</v>
      </c>
      <c r="AF7" s="209">
        <f t="shared" si="7"/>
        <v>33375.000000000007</v>
      </c>
    </row>
    <row r="8" spans="1:32" x14ac:dyDescent="0.25">
      <c r="A8" s="10">
        <v>2012</v>
      </c>
      <c r="B8" s="188">
        <f t="shared" si="8"/>
        <v>28353.000000000007</v>
      </c>
      <c r="C8" s="210">
        <f t="shared" si="3"/>
        <v>27248.744400000007</v>
      </c>
      <c r="D8" s="183">
        <v>1104.2556</v>
      </c>
      <c r="E8" s="184">
        <v>206</v>
      </c>
      <c r="F8" s="185">
        <v>172</v>
      </c>
      <c r="G8" s="186">
        <v>34</v>
      </c>
      <c r="H8" s="185">
        <v>101</v>
      </c>
      <c r="I8" s="184">
        <v>71</v>
      </c>
      <c r="J8" s="186">
        <v>10</v>
      </c>
      <c r="K8" s="222">
        <v>24</v>
      </c>
      <c r="L8" s="188">
        <v>5610</v>
      </c>
      <c r="M8" s="192">
        <f t="shared" si="9"/>
        <v>4375.8</v>
      </c>
      <c r="N8" s="182">
        <f t="shared" si="10"/>
        <v>1234.2</v>
      </c>
      <c r="O8" s="149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22743.000000000007</v>
      </c>
      <c r="T8" s="28">
        <f t="shared" si="1"/>
        <v>5610</v>
      </c>
      <c r="U8" s="32">
        <f t="shared" si="11"/>
        <v>1109</v>
      </c>
      <c r="V8" s="32">
        <f t="shared" si="12"/>
        <v>302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98"/>
      <c r="AF8" s="198">
        <f>AF7+588</f>
        <v>33963.000000000007</v>
      </c>
    </row>
    <row r="9" spans="1:32" x14ac:dyDescent="0.25">
      <c r="A9" s="10">
        <v>2013</v>
      </c>
      <c r="B9" s="188">
        <f t="shared" si="8"/>
        <v>28657.000000000007</v>
      </c>
      <c r="C9" s="210">
        <f t="shared" si="3"/>
        <v>27511.205800000007</v>
      </c>
      <c r="D9" s="183">
        <v>1145.7942</v>
      </c>
      <c r="E9" s="184">
        <v>233</v>
      </c>
      <c r="F9" s="185">
        <v>184</v>
      </c>
      <c r="G9" s="186">
        <v>49</v>
      </c>
      <c r="H9" s="185">
        <v>106</v>
      </c>
      <c r="I9" s="184">
        <v>78</v>
      </c>
      <c r="J9" s="186">
        <v>14</v>
      </c>
      <c r="K9" s="222">
        <v>35</v>
      </c>
      <c r="L9" s="188">
        <v>5894</v>
      </c>
      <c r="M9" s="192">
        <f t="shared" si="9"/>
        <v>4597.32</v>
      </c>
      <c r="N9" s="182">
        <f t="shared" si="10"/>
        <v>1296.68</v>
      </c>
      <c r="O9" s="149"/>
      <c r="P9" s="97"/>
      <c r="Q9" s="40">
        <v>5.2876712328767124E-2</v>
      </c>
      <c r="R9" s="40">
        <v>6.2671232876712321E-2</v>
      </c>
      <c r="S9" s="28">
        <f t="shared" si="0"/>
        <v>22763.000000000007</v>
      </c>
      <c r="T9" s="28">
        <f t="shared" si="1"/>
        <v>5894</v>
      </c>
      <c r="U9" s="32">
        <f t="shared" si="11"/>
        <v>1204</v>
      </c>
      <c r="V9" s="32">
        <f t="shared" si="12"/>
        <v>369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98"/>
      <c r="AF9" s="198">
        <f t="shared" ref="AF9:AF15" si="13">AF8+588</f>
        <v>34551.000000000007</v>
      </c>
    </row>
    <row r="10" spans="1:32" x14ac:dyDescent="0.25">
      <c r="A10" s="10">
        <v>2014</v>
      </c>
      <c r="B10" s="188">
        <f t="shared" si="8"/>
        <v>28939.000000000007</v>
      </c>
      <c r="C10" s="210">
        <f t="shared" si="3"/>
        <v>27635.934400000006</v>
      </c>
      <c r="D10" s="183">
        <v>1303.0656000000001</v>
      </c>
      <c r="E10" s="184">
        <v>235</v>
      </c>
      <c r="F10" s="185">
        <v>200</v>
      </c>
      <c r="G10" s="186">
        <v>35</v>
      </c>
      <c r="H10" s="185">
        <v>133</v>
      </c>
      <c r="I10" s="184">
        <v>67</v>
      </c>
      <c r="J10" s="186">
        <v>25</v>
      </c>
      <c r="K10" s="222">
        <v>10</v>
      </c>
      <c r="L10" s="188">
        <v>6200</v>
      </c>
      <c r="M10" s="192">
        <f t="shared" si="9"/>
        <v>4836</v>
      </c>
      <c r="N10" s="182">
        <f t="shared" si="10"/>
        <v>1364</v>
      </c>
      <c r="O10" s="149">
        <v>0.88</v>
      </c>
      <c r="P10" s="97"/>
      <c r="Q10" s="40">
        <v>5.1506849315068493E-2</v>
      </c>
      <c r="R10" s="40">
        <v>5.321917808219178E-2</v>
      </c>
      <c r="S10" s="28">
        <f t="shared" si="0"/>
        <v>22739.000000000007</v>
      </c>
      <c r="T10" s="28">
        <f t="shared" si="1"/>
        <v>6200</v>
      </c>
      <c r="U10" s="32">
        <f t="shared" si="11"/>
        <v>1171</v>
      </c>
      <c r="V10" s="32">
        <f t="shared" si="12"/>
        <v>330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98"/>
      <c r="AF10" s="198">
        <f t="shared" si="13"/>
        <v>35139.000000000007</v>
      </c>
    </row>
    <row r="11" spans="1:32" x14ac:dyDescent="0.25">
      <c r="A11" s="10">
        <v>2015</v>
      </c>
      <c r="B11" s="188">
        <f t="shared" si="8"/>
        <v>29178.000000000007</v>
      </c>
      <c r="C11" s="210">
        <f t="shared" si="3"/>
        <v>27722.579200000007</v>
      </c>
      <c r="D11" s="183">
        <v>1455.4208000000001</v>
      </c>
      <c r="E11" s="184">
        <v>218</v>
      </c>
      <c r="F11" s="185">
        <v>177</v>
      </c>
      <c r="G11" s="186">
        <v>41</v>
      </c>
      <c r="H11" s="185">
        <v>115</v>
      </c>
      <c r="I11" s="184">
        <v>62</v>
      </c>
      <c r="J11" s="186">
        <v>23</v>
      </c>
      <c r="K11" s="222">
        <v>18</v>
      </c>
      <c r="L11" s="188">
        <v>6549</v>
      </c>
      <c r="M11" s="192">
        <f t="shared" si="9"/>
        <v>5108.22</v>
      </c>
      <c r="N11" s="182">
        <f t="shared" si="10"/>
        <v>1440.78</v>
      </c>
      <c r="O11" s="149">
        <v>0.88</v>
      </c>
      <c r="P11" s="97"/>
      <c r="Q11" s="40">
        <v>6.6575342465753418E-2</v>
      </c>
      <c r="R11" s="40">
        <v>6.7191780821917804E-2</v>
      </c>
      <c r="S11" s="28">
        <f t="shared" si="0"/>
        <v>22629.000000000007</v>
      </c>
      <c r="T11" s="28">
        <f t="shared" si="1"/>
        <v>6549</v>
      </c>
      <c r="U11" s="32">
        <f t="shared" si="11"/>
        <v>1507</v>
      </c>
      <c r="V11" s="32">
        <f t="shared" si="12"/>
        <v>440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98"/>
      <c r="AF11" s="198">
        <f t="shared" si="13"/>
        <v>35727.000000000007</v>
      </c>
    </row>
    <row r="12" spans="1:32" x14ac:dyDescent="0.25">
      <c r="A12" s="10">
        <v>2016</v>
      </c>
      <c r="B12" s="188">
        <f>SUM(C12:D12)</f>
        <v>29456.000000000007</v>
      </c>
      <c r="C12" s="210">
        <f t="shared" si="3"/>
        <v>27809.524200000007</v>
      </c>
      <c r="D12" s="183">
        <v>1646.4758000000002</v>
      </c>
      <c r="E12" s="184">
        <v>244</v>
      </c>
      <c r="F12" s="185">
        <v>180</v>
      </c>
      <c r="G12" s="186">
        <v>64</v>
      </c>
      <c r="H12" s="185">
        <v>102</v>
      </c>
      <c r="I12" s="184">
        <v>78</v>
      </c>
      <c r="J12" s="186">
        <v>32</v>
      </c>
      <c r="K12" s="222">
        <v>32</v>
      </c>
      <c r="L12" s="188">
        <v>6859</v>
      </c>
      <c r="M12" s="192">
        <f t="shared" si="9"/>
        <v>5350.02</v>
      </c>
      <c r="N12" s="182">
        <f t="shared" si="10"/>
        <v>1508.98</v>
      </c>
      <c r="O12" s="149">
        <v>0.89</v>
      </c>
      <c r="P12" s="97"/>
      <c r="Q12" s="40">
        <v>6.3287671232876708E-2</v>
      </c>
      <c r="R12" s="40">
        <v>6.9246575342465755E-2</v>
      </c>
      <c r="S12" s="28">
        <f t="shared" si="0"/>
        <v>22597.000000000007</v>
      </c>
      <c r="T12" s="28">
        <f t="shared" si="1"/>
        <v>6859</v>
      </c>
      <c r="U12" s="32">
        <f t="shared" si="11"/>
        <v>1430</v>
      </c>
      <c r="V12" s="32">
        <f t="shared" si="12"/>
        <v>475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2">
        <v>36315</v>
      </c>
      <c r="AF12" s="198">
        <f t="shared" si="13"/>
        <v>36315.000000000007</v>
      </c>
    </row>
    <row r="13" spans="1:32" x14ac:dyDescent="0.25">
      <c r="A13" s="10">
        <v>2017</v>
      </c>
      <c r="B13" s="188">
        <f t="shared" si="8"/>
        <v>29684.000000000011</v>
      </c>
      <c r="C13" s="210">
        <f t="shared" si="3"/>
        <v>27801.781600000009</v>
      </c>
      <c r="D13" s="183">
        <v>1882.2184</v>
      </c>
      <c r="E13" s="184">
        <v>207</v>
      </c>
      <c r="F13" s="185">
        <v>147</v>
      </c>
      <c r="G13" s="186">
        <v>60</v>
      </c>
      <c r="H13" s="185">
        <v>74</v>
      </c>
      <c r="I13" s="184">
        <v>73</v>
      </c>
      <c r="J13" s="186">
        <v>27</v>
      </c>
      <c r="K13" s="222">
        <v>33</v>
      </c>
      <c r="L13" s="188">
        <v>7219</v>
      </c>
      <c r="M13" s="192">
        <f t="shared" si="9"/>
        <v>5630.8200000000006</v>
      </c>
      <c r="N13" s="182">
        <f t="shared" si="10"/>
        <v>1588.18</v>
      </c>
      <c r="O13" s="150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22465.000000000011</v>
      </c>
      <c r="T13" s="28">
        <f t="shared" si="1"/>
        <v>7219</v>
      </c>
      <c r="U13" s="12"/>
      <c r="V13" s="32">
        <f t="shared" si="12"/>
        <v>337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98"/>
      <c r="AF13" s="198">
        <f>AF12+588</f>
        <v>36903.000000000007</v>
      </c>
    </row>
    <row r="14" spans="1:32" x14ac:dyDescent="0.25">
      <c r="A14" s="10">
        <v>2018</v>
      </c>
      <c r="B14" s="188">
        <f t="shared" si="8"/>
        <v>29987.000000000007</v>
      </c>
      <c r="C14" s="210">
        <f t="shared" si="3"/>
        <v>27854.027200000008</v>
      </c>
      <c r="D14" s="183">
        <v>2132.9728</v>
      </c>
      <c r="E14" s="184">
        <v>174</v>
      </c>
      <c r="F14" s="185">
        <v>120</v>
      </c>
      <c r="G14" s="187">
        <v>54</v>
      </c>
      <c r="H14" s="185">
        <v>60</v>
      </c>
      <c r="I14" s="184">
        <v>60</v>
      </c>
      <c r="J14" s="187">
        <v>19</v>
      </c>
      <c r="K14" s="185">
        <v>35</v>
      </c>
      <c r="L14" s="188">
        <v>7504</v>
      </c>
      <c r="M14" s="192">
        <f t="shared" si="9"/>
        <v>5853.12</v>
      </c>
      <c r="N14" s="182">
        <f t="shared" si="10"/>
        <v>1650.88</v>
      </c>
      <c r="O14" s="149">
        <v>0.9</v>
      </c>
      <c r="P14" s="123"/>
      <c r="T14" s="28">
        <f t="shared" si="1"/>
        <v>7504</v>
      </c>
      <c r="AE14" s="197"/>
      <c r="AF14" s="198">
        <f t="shared" si="13"/>
        <v>37491.000000000007</v>
      </c>
    </row>
    <row r="15" spans="1:32" s="16" customFormat="1" x14ac:dyDescent="0.25">
      <c r="A15" s="120">
        <v>2019</v>
      </c>
      <c r="B15" s="188">
        <f t="shared" si="8"/>
        <v>38079.000000000007</v>
      </c>
      <c r="C15" s="210">
        <f t="shared" si="3"/>
        <v>35727.806200000006</v>
      </c>
      <c r="D15" s="183">
        <v>2351.1938</v>
      </c>
      <c r="E15" s="119"/>
      <c r="F15" s="121"/>
      <c r="G15" s="122"/>
      <c r="H15" s="119"/>
      <c r="I15" s="121"/>
      <c r="J15" s="121"/>
      <c r="K15" s="122"/>
      <c r="L15" s="106"/>
      <c r="M15" s="107"/>
      <c r="N15" s="108"/>
      <c r="O15" s="151"/>
      <c r="P15" s="123"/>
      <c r="AE15" s="198"/>
      <c r="AF15" s="198">
        <f t="shared" si="13"/>
        <v>38079.000000000007</v>
      </c>
    </row>
    <row r="16" spans="1:32" x14ac:dyDescent="0.25">
      <c r="G16" s="10"/>
      <c r="H16" s="214"/>
      <c r="I16" s="214"/>
      <c r="J16" s="120"/>
      <c r="K16" s="120"/>
      <c r="S16" s="124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P18" s="10"/>
    </row>
    <row r="19" spans="2:16" x14ac:dyDescent="0.25">
      <c r="B19" s="10"/>
      <c r="C19" s="10"/>
      <c r="D19" s="10"/>
      <c r="G19" s="10"/>
      <c r="J19" s="10"/>
      <c r="L19" s="43"/>
      <c r="P19" s="10"/>
    </row>
    <row r="20" spans="2:16" x14ac:dyDescent="0.25">
      <c r="B20" s="10"/>
      <c r="C20" s="10"/>
      <c r="D20" s="10"/>
      <c r="G20" s="10"/>
      <c r="J20" s="10"/>
      <c r="L20" s="43"/>
      <c r="P20" s="10"/>
    </row>
    <row r="21" spans="2:16" x14ac:dyDescent="0.25">
      <c r="B21" s="10"/>
      <c r="C21" s="10"/>
      <c r="D21" s="10"/>
      <c r="G21" s="10"/>
      <c r="J21" s="10"/>
      <c r="L21" s="43"/>
      <c r="P21" s="10"/>
    </row>
    <row r="22" spans="2:16" x14ac:dyDescent="0.25">
      <c r="B22" s="10"/>
      <c r="C22" s="10"/>
      <c r="D22" s="10"/>
      <c r="G22" s="10"/>
      <c r="J22" s="10"/>
      <c r="L22" s="43"/>
      <c r="P22" s="10"/>
    </row>
    <row r="23" spans="2:16" x14ac:dyDescent="0.25">
      <c r="B23" s="10"/>
      <c r="C23" s="10"/>
      <c r="D23" s="10"/>
      <c r="L23" s="43"/>
      <c r="P23" s="10"/>
    </row>
    <row r="24" spans="2:16" x14ac:dyDescent="0.25">
      <c r="B24" s="10"/>
      <c r="C24" s="10"/>
      <c r="D24" s="10"/>
      <c r="L24" s="43"/>
      <c r="P24" s="10"/>
    </row>
    <row r="25" spans="2:16" x14ac:dyDescent="0.25">
      <c r="B25" s="10"/>
      <c r="C25" s="10"/>
      <c r="D25" s="10"/>
      <c r="L25" s="43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41" t="s">
        <v>110</v>
      </c>
      <c r="F1" s="127" t="s">
        <v>111</v>
      </c>
      <c r="G1" s="128" t="s">
        <v>112</v>
      </c>
    </row>
    <row r="2" spans="1:16" ht="15" customHeight="1" x14ac:dyDescent="0.25">
      <c r="A2" s="129" t="s">
        <v>107</v>
      </c>
      <c r="B2" s="130">
        <v>1</v>
      </c>
      <c r="C2" s="131">
        <v>1</v>
      </c>
      <c r="D2" s="131">
        <v>1</v>
      </c>
      <c r="E2" s="146">
        <v>1</v>
      </c>
      <c r="F2" s="131">
        <v>1</v>
      </c>
      <c r="G2" s="132">
        <v>1</v>
      </c>
      <c r="I2" s="227" t="s">
        <v>113</v>
      </c>
      <c r="J2" s="227"/>
      <c r="K2" s="227"/>
      <c r="L2" s="227"/>
      <c r="M2" s="227"/>
      <c r="N2" s="227"/>
      <c r="O2" s="227"/>
      <c r="P2" s="227"/>
    </row>
    <row r="3" spans="1:16" x14ac:dyDescent="0.25">
      <c r="A3" s="133" t="s">
        <v>108</v>
      </c>
      <c r="B3" s="134">
        <v>1</v>
      </c>
      <c r="C3" s="135">
        <v>1</v>
      </c>
      <c r="D3" s="135">
        <v>1</v>
      </c>
      <c r="E3" s="144">
        <v>1</v>
      </c>
      <c r="F3" s="135">
        <v>1</v>
      </c>
      <c r="G3" s="136">
        <v>1</v>
      </c>
      <c r="I3" s="227"/>
      <c r="J3" s="227"/>
      <c r="K3" s="227"/>
      <c r="L3" s="227"/>
      <c r="M3" s="227"/>
      <c r="N3" s="227"/>
      <c r="O3" s="227"/>
      <c r="P3" s="227"/>
    </row>
    <row r="4" spans="1:16" x14ac:dyDescent="0.25">
      <c r="A4" s="133" t="s">
        <v>109</v>
      </c>
      <c r="B4" s="134">
        <v>1</v>
      </c>
      <c r="C4" s="135">
        <v>1</v>
      </c>
      <c r="D4" s="135">
        <v>1</v>
      </c>
      <c r="E4" s="144">
        <v>1</v>
      </c>
      <c r="F4" s="135">
        <v>1</v>
      </c>
      <c r="G4" s="136">
        <v>1</v>
      </c>
      <c r="I4" s="227"/>
      <c r="J4" s="227"/>
      <c r="K4" s="227"/>
      <c r="L4" s="227"/>
      <c r="M4" s="227"/>
      <c r="N4" s="227"/>
      <c r="O4" s="227"/>
      <c r="P4" s="227"/>
    </row>
    <row r="5" spans="1:16" x14ac:dyDescent="0.25">
      <c r="A5" s="142" t="s">
        <v>110</v>
      </c>
      <c r="B5" s="143">
        <v>1</v>
      </c>
      <c r="C5" s="144">
        <v>1</v>
      </c>
      <c r="D5" s="144">
        <v>1</v>
      </c>
      <c r="E5" s="144">
        <v>1</v>
      </c>
      <c r="F5" s="144">
        <v>1</v>
      </c>
      <c r="G5" s="145">
        <v>1</v>
      </c>
      <c r="I5" s="227"/>
      <c r="J5" s="227"/>
      <c r="K5" s="227"/>
      <c r="L5" s="227"/>
      <c r="M5" s="227"/>
      <c r="N5" s="227"/>
      <c r="O5" s="227"/>
      <c r="P5" s="227"/>
    </row>
    <row r="6" spans="1:16" x14ac:dyDescent="0.25">
      <c r="A6" s="133" t="s">
        <v>111</v>
      </c>
      <c r="B6" s="134">
        <v>1</v>
      </c>
      <c r="C6" s="135">
        <v>1</v>
      </c>
      <c r="D6" s="135">
        <v>1</v>
      </c>
      <c r="E6" s="144">
        <v>1</v>
      </c>
      <c r="F6" s="135">
        <v>1</v>
      </c>
      <c r="G6" s="136">
        <v>1</v>
      </c>
    </row>
    <row r="7" spans="1:16" ht="15.75" thickBot="1" x14ac:dyDescent="0.3">
      <c r="A7" s="137" t="s">
        <v>112</v>
      </c>
      <c r="B7" s="138">
        <v>1</v>
      </c>
      <c r="C7" s="139">
        <v>1</v>
      </c>
      <c r="D7" s="139">
        <v>1</v>
      </c>
      <c r="E7" s="147">
        <v>1</v>
      </c>
      <c r="F7" s="139">
        <v>1</v>
      </c>
      <c r="G7" s="140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4"/>
  <sheetViews>
    <sheetView zoomScale="70" zoomScaleNormal="70" workbookViewId="0">
      <selection activeCell="S29" sqref="S29:T29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5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6" t="s">
        <v>69</v>
      </c>
      <c r="N1" s="162" t="s">
        <v>69</v>
      </c>
      <c r="O1" s="163" t="s">
        <v>69</v>
      </c>
      <c r="P1" s="162" t="s">
        <v>69</v>
      </c>
      <c r="Q1" s="163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</row>
    <row r="2" spans="1:25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4" t="s">
        <v>125</v>
      </c>
      <c r="I2" s="165" t="s">
        <v>126</v>
      </c>
      <c r="J2" s="164" t="s">
        <v>127</v>
      </c>
      <c r="K2" s="165" t="s">
        <v>128</v>
      </c>
      <c r="L2" s="71" t="s">
        <v>129</v>
      </c>
      <c r="M2" s="69" t="s">
        <v>124</v>
      </c>
      <c r="N2" s="164" t="s">
        <v>125</v>
      </c>
      <c r="O2" s="165" t="s">
        <v>126</v>
      </c>
      <c r="P2" s="164" t="s">
        <v>127</v>
      </c>
      <c r="Q2" s="165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5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8" t="s">
        <v>98</v>
      </c>
      <c r="N3" s="219" t="s">
        <v>98</v>
      </c>
      <c r="O3" s="220" t="s">
        <v>98</v>
      </c>
      <c r="P3" s="219" t="s">
        <v>98</v>
      </c>
      <c r="Q3" s="220" t="s">
        <v>98</v>
      </c>
      <c r="R3" s="221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5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6"/>
      <c r="I4" s="167"/>
      <c r="J4" s="166"/>
      <c r="K4" s="167">
        <v>0.25</v>
      </c>
      <c r="L4" s="74">
        <v>0.25</v>
      </c>
      <c r="M4" s="72"/>
      <c r="N4" s="166"/>
      <c r="O4" s="167"/>
      <c r="P4" s="166"/>
      <c r="Q4" s="167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</row>
    <row r="5" spans="1:25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5"/>
      <c r="N5" s="168"/>
      <c r="O5" s="169"/>
      <c r="P5" s="168"/>
      <c r="Q5" s="169"/>
      <c r="R5" s="77"/>
      <c r="S5" s="76"/>
      <c r="T5" s="77"/>
      <c r="U5" s="75"/>
      <c r="V5" s="76"/>
      <c r="W5" s="77"/>
      <c r="X5" s="76"/>
      <c r="Y5" s="77"/>
    </row>
    <row r="6" spans="1:25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5"/>
      <c r="N6" s="168"/>
      <c r="O6" s="169"/>
      <c r="P6" s="168"/>
      <c r="Q6" s="169"/>
      <c r="R6" s="77"/>
      <c r="S6" s="76"/>
      <c r="T6" s="77"/>
      <c r="U6" s="75"/>
      <c r="V6" s="76"/>
      <c r="W6" s="77"/>
      <c r="X6" s="76"/>
      <c r="Y6" s="77"/>
    </row>
    <row r="7" spans="1:25" s="59" customFormat="1" x14ac:dyDescent="0.25">
      <c r="A7" s="31">
        <v>2003</v>
      </c>
      <c r="B7" s="190">
        <v>0.26</v>
      </c>
      <c r="C7" s="44"/>
      <c r="D7" s="75"/>
      <c r="E7" s="77"/>
      <c r="F7" s="62"/>
      <c r="G7" s="75"/>
      <c r="H7" s="168"/>
      <c r="I7" s="169"/>
      <c r="J7" s="168"/>
      <c r="K7" s="169"/>
      <c r="L7" s="77"/>
      <c r="M7" s="75"/>
      <c r="N7" s="168"/>
      <c r="O7" s="169"/>
      <c r="P7" s="168"/>
      <c r="Q7" s="169"/>
      <c r="R7" s="77"/>
      <c r="S7" s="76"/>
      <c r="T7" s="77"/>
      <c r="U7" s="75"/>
      <c r="V7" s="76"/>
      <c r="W7" s="77"/>
      <c r="X7" s="76"/>
      <c r="Y7" s="77"/>
    </row>
    <row r="8" spans="1:25" s="59" customFormat="1" x14ac:dyDescent="0.25">
      <c r="A8" s="31">
        <v>2004</v>
      </c>
      <c r="B8" s="190">
        <v>0.24</v>
      </c>
      <c r="C8" s="44"/>
      <c r="D8" s="75"/>
      <c r="E8" s="77"/>
      <c r="F8" s="62"/>
      <c r="G8" s="75"/>
      <c r="H8" s="168"/>
      <c r="I8" s="169"/>
      <c r="J8" s="168"/>
      <c r="K8" s="169"/>
      <c r="L8" s="77"/>
      <c r="M8" s="75"/>
      <c r="N8" s="168"/>
      <c r="O8" s="169"/>
      <c r="P8" s="168"/>
      <c r="Q8" s="169"/>
      <c r="R8" s="77"/>
      <c r="S8" s="76"/>
      <c r="T8" s="77"/>
      <c r="U8" s="75"/>
      <c r="V8" s="76"/>
      <c r="W8" s="77"/>
      <c r="X8" s="76"/>
      <c r="Y8" s="77"/>
    </row>
    <row r="9" spans="1:25" s="59" customFormat="1" x14ac:dyDescent="0.25">
      <c r="A9" s="31">
        <v>2005</v>
      </c>
      <c r="B9" s="190">
        <v>0.28000000000000003</v>
      </c>
      <c r="C9" s="44"/>
      <c r="D9" s="75"/>
      <c r="E9" s="77"/>
      <c r="F9" s="62"/>
      <c r="G9" s="75"/>
      <c r="H9" s="168"/>
      <c r="I9" s="169"/>
      <c r="J9" s="168"/>
      <c r="K9" s="169"/>
      <c r="L9" s="77"/>
      <c r="M9" s="75"/>
      <c r="N9" s="168"/>
      <c r="O9" s="169"/>
      <c r="P9" s="168"/>
      <c r="Q9" s="169"/>
      <c r="R9" s="77"/>
      <c r="S9" s="76"/>
      <c r="T9" s="77"/>
      <c r="U9" s="75"/>
      <c r="V9" s="76"/>
      <c r="W9" s="77"/>
      <c r="X9" s="76"/>
      <c r="Y9" s="77"/>
    </row>
    <row r="10" spans="1:25" s="59" customFormat="1" x14ac:dyDescent="0.25">
      <c r="A10" s="31">
        <v>2006</v>
      </c>
      <c r="B10" s="190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9"/>
      <c r="L10" s="77"/>
      <c r="M10" s="75">
        <v>2.46</v>
      </c>
      <c r="N10" s="75">
        <v>2.46</v>
      </c>
      <c r="O10" s="75">
        <v>2.46</v>
      </c>
      <c r="P10" s="75">
        <v>2.46</v>
      </c>
      <c r="Q10" s="169"/>
      <c r="R10" s="77"/>
      <c r="S10" s="76"/>
      <c r="T10" s="77"/>
      <c r="U10" s="75"/>
      <c r="V10" s="76"/>
      <c r="W10" s="77"/>
      <c r="X10" s="76"/>
      <c r="Y10" s="77"/>
    </row>
    <row r="11" spans="1:25" s="59" customFormat="1" x14ac:dyDescent="0.25">
      <c r="A11" s="31">
        <v>2007</v>
      </c>
      <c r="B11" s="190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9"/>
      <c r="L11" s="77"/>
      <c r="M11" s="75">
        <v>2.77</v>
      </c>
      <c r="N11" s="75">
        <v>2.77</v>
      </c>
      <c r="O11" s="75">
        <v>2.77</v>
      </c>
      <c r="P11" s="75">
        <v>2.77</v>
      </c>
      <c r="Q11" s="169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5" s="59" customFormat="1" x14ac:dyDescent="0.25">
      <c r="A12" s="31">
        <v>2008</v>
      </c>
      <c r="B12" s="190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9"/>
      <c r="L12" s="77"/>
      <c r="M12" s="75">
        <v>2.91</v>
      </c>
      <c r="N12" s="75">
        <v>2.91</v>
      </c>
      <c r="O12" s="75">
        <v>2.91</v>
      </c>
      <c r="P12" s="75">
        <v>2.91</v>
      </c>
      <c r="Q12" s="169"/>
      <c r="R12" s="77"/>
      <c r="S12" s="76"/>
      <c r="T12" s="77"/>
      <c r="U12" s="75"/>
      <c r="V12" s="76"/>
      <c r="W12" s="77"/>
      <c r="X12" s="76"/>
      <c r="Y12" s="77"/>
    </row>
    <row r="13" spans="1:25" s="59" customFormat="1" x14ac:dyDescent="0.25">
      <c r="A13" s="31">
        <v>2009</v>
      </c>
      <c r="B13" s="190">
        <v>0.28999999999999998</v>
      </c>
      <c r="C13" s="44"/>
      <c r="D13" s="189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9"/>
      <c r="L13" s="77"/>
      <c r="M13" s="75">
        <v>1.07</v>
      </c>
      <c r="N13" s="75">
        <v>1.07</v>
      </c>
      <c r="O13" s="75">
        <v>1.07</v>
      </c>
      <c r="P13" s="75">
        <v>1.07</v>
      </c>
      <c r="Q13" s="215"/>
      <c r="R13" s="216"/>
      <c r="S13" s="76"/>
      <c r="T13" s="77"/>
      <c r="U13" s="75"/>
      <c r="V13" s="76"/>
      <c r="W13" s="77"/>
      <c r="X13" s="76"/>
      <c r="Y13" s="77"/>
    </row>
    <row r="14" spans="1:25" s="59" customFormat="1" x14ac:dyDescent="0.25">
      <c r="A14" s="31">
        <v>2010</v>
      </c>
      <c r="B14" s="190">
        <v>0.32</v>
      </c>
      <c r="C14" s="44"/>
      <c r="D14" s="189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5"/>
      <c r="L14" s="216"/>
      <c r="M14" s="75">
        <v>2.71</v>
      </c>
      <c r="N14" s="75">
        <v>2.71</v>
      </c>
      <c r="O14" s="75">
        <v>2.71</v>
      </c>
      <c r="P14" s="75">
        <v>2.71</v>
      </c>
      <c r="Q14" s="215"/>
      <c r="R14" s="216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5" s="59" customFormat="1" x14ac:dyDescent="0.25">
      <c r="A15" s="31">
        <v>2011</v>
      </c>
      <c r="B15" s="190">
        <v>0.31</v>
      </c>
      <c r="C15" s="44"/>
      <c r="D15" s="189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5"/>
      <c r="L15" s="216"/>
      <c r="M15" s="75">
        <v>1.92</v>
      </c>
      <c r="N15" s="75">
        <v>1.92</v>
      </c>
      <c r="O15" s="75">
        <v>1.92</v>
      </c>
      <c r="P15" s="75">
        <v>1.92</v>
      </c>
      <c r="Q15" s="215"/>
      <c r="R15" s="216"/>
      <c r="S15" s="76"/>
      <c r="T15" s="77"/>
      <c r="U15" s="75"/>
      <c r="V15" s="76"/>
      <c r="W15" s="77"/>
      <c r="X15" s="76"/>
      <c r="Y15" s="77"/>
    </row>
    <row r="16" spans="1:25" s="59" customFormat="1" x14ac:dyDescent="0.25">
      <c r="A16" s="31">
        <v>2012</v>
      </c>
      <c r="B16" s="190">
        <v>0.28000000000000003</v>
      </c>
      <c r="C16" s="44"/>
      <c r="D16" s="189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5"/>
      <c r="L16" s="217"/>
      <c r="M16" s="43">
        <v>2.37</v>
      </c>
      <c r="N16" s="43">
        <v>2.37</v>
      </c>
      <c r="O16" s="43">
        <v>2.37</v>
      </c>
      <c r="P16" s="43">
        <v>2.37</v>
      </c>
      <c r="Q16" s="215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0">
        <v>0.3</v>
      </c>
      <c r="C17" s="44"/>
      <c r="D17" s="189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5"/>
      <c r="L17" s="217"/>
      <c r="M17" s="43">
        <v>2.84</v>
      </c>
      <c r="N17" s="43">
        <v>2.84</v>
      </c>
      <c r="O17" s="43">
        <v>2.84</v>
      </c>
      <c r="P17" s="43">
        <v>2.84</v>
      </c>
      <c r="Q17" s="215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190">
        <v>0.32</v>
      </c>
      <c r="C18" s="44"/>
      <c r="D18" s="189">
        <v>143</v>
      </c>
      <c r="E18" s="191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5"/>
      <c r="L18" s="217"/>
      <c r="M18" s="43">
        <v>0.96</v>
      </c>
      <c r="N18" s="43">
        <v>0.96</v>
      </c>
      <c r="O18" s="43">
        <v>0.96</v>
      </c>
      <c r="P18" s="43">
        <v>0.96</v>
      </c>
      <c r="Q18" s="215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190">
        <v>0.35</v>
      </c>
      <c r="C19" s="44"/>
      <c r="D19" s="189">
        <v>143</v>
      </c>
      <c r="E19" s="191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5"/>
      <c r="L19" s="217"/>
      <c r="M19" s="43">
        <v>1.45</v>
      </c>
      <c r="N19" s="43">
        <v>1.45</v>
      </c>
      <c r="O19" s="43">
        <v>1.45</v>
      </c>
      <c r="P19" s="43">
        <v>1.45</v>
      </c>
      <c r="Q19" s="215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1">
        <v>0.37</v>
      </c>
      <c r="C20" s="44"/>
      <c r="D20" s="189">
        <v>2841</v>
      </c>
      <c r="E20" s="191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5"/>
      <c r="L20" s="217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5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190">
        <v>0.4</v>
      </c>
      <c r="C21" s="44"/>
      <c r="D21" s="189">
        <v>3727</v>
      </c>
      <c r="E21" s="191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5"/>
      <c r="L21" s="217"/>
      <c r="M21" s="43">
        <v>2.23</v>
      </c>
      <c r="N21" s="43">
        <v>2.23</v>
      </c>
      <c r="O21" s="43">
        <v>2.23</v>
      </c>
      <c r="P21" s="43">
        <v>2.23</v>
      </c>
      <c r="Q21" s="215"/>
      <c r="R21" s="216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44">
        <v>0.4</v>
      </c>
      <c r="C22" s="44"/>
      <c r="D22" s="189">
        <v>3995</v>
      </c>
      <c r="E22" s="191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5"/>
      <c r="L22" s="217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5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44"/>
      <c r="C23" s="44"/>
      <c r="D23" s="189">
        <v>4525</v>
      </c>
      <c r="E23" s="191">
        <f>data!D15*0.07</f>
        <v>164.58356600000002</v>
      </c>
      <c r="F23" s="62"/>
      <c r="G23" s="193"/>
      <c r="H23" s="194"/>
      <c r="I23" s="195"/>
      <c r="J23" s="194"/>
      <c r="K23" s="215"/>
      <c r="L23" s="217"/>
      <c r="M23" s="193"/>
      <c r="N23" s="194"/>
      <c r="O23" s="195"/>
      <c r="P23" s="194"/>
      <c r="Q23" s="215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215"/>
      <c r="L24" s="216"/>
      <c r="M24" s="75"/>
      <c r="N24" s="168"/>
      <c r="O24" s="169"/>
      <c r="P24" s="168"/>
      <c r="Q24" s="215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5"/>
      <c r="N25" s="168"/>
      <c r="O25" s="169"/>
      <c r="P25" s="168"/>
      <c r="Q25" s="169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5"/>
      <c r="N26" s="168"/>
      <c r="O26" s="169"/>
      <c r="P26" s="168"/>
      <c r="Q26" s="169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5"/>
      <c r="N27" s="168"/>
      <c r="O27" s="169"/>
      <c r="P27" s="168"/>
      <c r="Q27" s="169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5"/>
      <c r="N28" s="168"/>
      <c r="O28" s="169"/>
      <c r="P28" s="168"/>
      <c r="Q28" s="169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5"/>
      <c r="N29" s="168"/>
      <c r="O29" s="169"/>
      <c r="P29" s="168"/>
      <c r="Q29" s="169"/>
      <c r="R29" s="77"/>
      <c r="S29" s="76"/>
      <c r="T29" s="77"/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5"/>
      <c r="N30" s="168"/>
      <c r="O30" s="169"/>
      <c r="P30" s="168"/>
      <c r="Q30" s="169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5"/>
      <c r="N31" s="168"/>
      <c r="O31" s="169"/>
      <c r="P31" s="168"/>
      <c r="Q31" s="169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5"/>
      <c r="N32" s="168"/>
      <c r="O32" s="169"/>
      <c r="P32" s="168"/>
      <c r="Q32" s="169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5"/>
      <c r="N33" s="168"/>
      <c r="O33" s="169"/>
      <c r="P33" s="168"/>
      <c r="Q33" s="169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8"/>
      <c r="N34" s="170"/>
      <c r="O34" s="171"/>
      <c r="P34" s="170"/>
      <c r="Q34" s="171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B19" sqref="B19:C19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/>
      <c r="C19" s="77"/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2" t="s">
        <v>92</v>
      </c>
      <c r="U1" s="17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2" t="s">
        <v>75</v>
      </c>
      <c r="AA1" s="15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4" t="s">
        <v>70</v>
      </c>
      <c r="I2" s="165" t="s">
        <v>71</v>
      </c>
      <c r="J2" s="164" t="s">
        <v>71</v>
      </c>
      <c r="K2" s="16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4" t="s">
        <v>72</v>
      </c>
      <c r="U2" s="17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4" t="s">
        <v>72</v>
      </c>
      <c r="AA2" s="15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4" t="s">
        <v>74</v>
      </c>
      <c r="I3" s="165" t="s">
        <v>73</v>
      </c>
      <c r="J3" s="164" t="s">
        <v>74</v>
      </c>
      <c r="K3" s="16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4" t="s">
        <v>97</v>
      </c>
      <c r="U3" s="17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4" t="s">
        <v>97</v>
      </c>
      <c r="AA3" s="15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6">
        <v>10</v>
      </c>
      <c r="I4" s="167">
        <v>0.5</v>
      </c>
      <c r="J4" s="166">
        <v>4</v>
      </c>
      <c r="K4" s="16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6">
        <v>0.03</v>
      </c>
      <c r="U4" s="177">
        <v>1</v>
      </c>
      <c r="V4" s="88">
        <v>1</v>
      </c>
      <c r="W4" s="89">
        <v>0.03</v>
      </c>
      <c r="X4" s="87">
        <v>1</v>
      </c>
      <c r="Y4" s="88">
        <v>0</v>
      </c>
      <c r="Z4" s="156">
        <v>0</v>
      </c>
      <c r="AA4" s="15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6"/>
      <c r="N5" s="77"/>
      <c r="O5" s="75"/>
      <c r="P5" s="76"/>
      <c r="Q5" s="77"/>
      <c r="R5" s="90"/>
      <c r="S5" s="91"/>
      <c r="T5" s="178"/>
      <c r="U5" s="179"/>
      <c r="V5" s="91"/>
      <c r="W5" s="92"/>
      <c r="X5" s="90"/>
      <c r="Y5" s="91"/>
      <c r="Z5" s="158"/>
      <c r="AA5" s="15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6"/>
      <c r="N6" s="77"/>
      <c r="O6" s="75"/>
      <c r="P6" s="76"/>
      <c r="Q6" s="77"/>
      <c r="R6" s="90"/>
      <c r="S6" s="91"/>
      <c r="T6" s="178"/>
      <c r="U6" s="179"/>
      <c r="V6" s="91"/>
      <c r="W6" s="92"/>
      <c r="X6" s="90"/>
      <c r="Y6" s="91"/>
      <c r="Z6" s="158"/>
      <c r="AA6" s="15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8"/>
      <c r="I7" s="169"/>
      <c r="J7" s="168"/>
      <c r="K7" s="169"/>
      <c r="L7" s="77"/>
      <c r="M7" s="76"/>
      <c r="N7" s="77"/>
      <c r="O7" s="75"/>
      <c r="P7" s="76"/>
      <c r="Q7" s="77"/>
      <c r="R7" s="90"/>
      <c r="S7" s="91"/>
      <c r="T7" s="178"/>
      <c r="U7" s="179"/>
      <c r="V7" s="91"/>
      <c r="W7" s="92"/>
      <c r="X7" s="90"/>
      <c r="Y7" s="91"/>
      <c r="Z7" s="158"/>
      <c r="AA7" s="15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8"/>
      <c r="I8" s="169"/>
      <c r="J8" s="168"/>
      <c r="K8" s="169"/>
      <c r="L8" s="77"/>
      <c r="M8" s="76"/>
      <c r="N8" s="77"/>
      <c r="O8" s="75"/>
      <c r="P8" s="76"/>
      <c r="Q8" s="77"/>
      <c r="R8" s="90"/>
      <c r="S8" s="91"/>
      <c r="T8" s="178"/>
      <c r="U8" s="179"/>
      <c r="V8" s="91"/>
      <c r="W8" s="92"/>
      <c r="X8" s="90"/>
      <c r="Y8" s="91"/>
      <c r="Z8" s="158"/>
      <c r="AA8" s="15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8"/>
      <c r="I9" s="169"/>
      <c r="J9" s="168"/>
      <c r="K9" s="169"/>
      <c r="L9" s="77"/>
      <c r="M9" s="76"/>
      <c r="N9" s="77"/>
      <c r="O9" s="75"/>
      <c r="P9" s="76"/>
      <c r="Q9" s="77"/>
      <c r="R9" s="90"/>
      <c r="S9" s="91"/>
      <c r="T9" s="178"/>
      <c r="U9" s="179"/>
      <c r="V9" s="91"/>
      <c r="W9" s="92"/>
      <c r="X9" s="90"/>
      <c r="Y9" s="91"/>
      <c r="Z9" s="158"/>
      <c r="AA9" s="15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8"/>
      <c r="I10" s="169"/>
      <c r="J10" s="168"/>
      <c r="K10" s="169"/>
      <c r="L10" s="77"/>
      <c r="M10" s="76"/>
      <c r="N10" s="77"/>
      <c r="O10" s="75"/>
      <c r="P10" s="76"/>
      <c r="Q10" s="77"/>
      <c r="R10" s="90"/>
      <c r="S10" s="91"/>
      <c r="T10" s="178"/>
      <c r="U10" s="179"/>
      <c r="V10" s="91"/>
      <c r="W10" s="92"/>
      <c r="X10" s="90"/>
      <c r="Y10" s="91"/>
      <c r="Z10" s="158"/>
      <c r="AA10" s="15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8"/>
      <c r="I11" s="169"/>
      <c r="J11" s="168"/>
      <c r="K11" s="16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8"/>
      <c r="U11" s="179"/>
      <c r="V11" s="91"/>
      <c r="W11" s="92"/>
      <c r="X11" s="90"/>
      <c r="Y11" s="91"/>
      <c r="Z11" s="158"/>
      <c r="AA11" s="15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8"/>
      <c r="I12" s="169"/>
      <c r="J12" s="168"/>
      <c r="K12" s="169"/>
      <c r="L12" s="77"/>
      <c r="M12" s="76"/>
      <c r="N12" s="77"/>
      <c r="O12" s="75"/>
      <c r="P12" s="76"/>
      <c r="Q12" s="77"/>
      <c r="R12" s="90"/>
      <c r="S12" s="91"/>
      <c r="T12" s="178"/>
      <c r="U12" s="179"/>
      <c r="V12" s="91"/>
      <c r="W12" s="92"/>
      <c r="X12" s="90"/>
      <c r="Y12" s="91"/>
      <c r="Z12" s="158"/>
      <c r="AA12" s="15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8"/>
      <c r="I13" s="169"/>
      <c r="J13" s="168"/>
      <c r="K13" s="169"/>
      <c r="L13" s="77"/>
      <c r="M13" s="76"/>
      <c r="N13" s="77"/>
      <c r="O13" s="75"/>
      <c r="P13" s="76"/>
      <c r="Q13" s="77"/>
      <c r="R13" s="90"/>
      <c r="S13" s="91"/>
      <c r="T13" s="178"/>
      <c r="U13" s="179"/>
      <c r="V13" s="91"/>
      <c r="W13" s="92"/>
      <c r="X13" s="90"/>
      <c r="Y13" s="91"/>
      <c r="Z13" s="158"/>
      <c r="AA13" s="15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8"/>
      <c r="I14" s="169"/>
      <c r="J14" s="168"/>
      <c r="K14" s="16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8"/>
      <c r="U14" s="179"/>
      <c r="V14" s="91"/>
      <c r="W14" s="92"/>
      <c r="X14" s="90"/>
      <c r="Y14" s="91"/>
      <c r="Z14" s="158"/>
      <c r="AA14" s="15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8"/>
      <c r="I15" s="169"/>
      <c r="J15" s="168"/>
      <c r="K15" s="169"/>
      <c r="L15" s="77"/>
      <c r="M15" s="76"/>
      <c r="N15" s="77"/>
      <c r="O15" s="75"/>
      <c r="P15" s="76"/>
      <c r="Q15" s="77"/>
      <c r="R15" s="90"/>
      <c r="S15" s="91"/>
      <c r="T15" s="178"/>
      <c r="U15" s="179"/>
      <c r="V15" s="91"/>
      <c r="W15" s="92"/>
      <c r="X15" s="90"/>
      <c r="Y15" s="91"/>
      <c r="Z15" s="158"/>
      <c r="AA15" s="15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8"/>
      <c r="I16" s="169"/>
      <c r="J16" s="168"/>
      <c r="K16" s="16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8"/>
      <c r="U16" s="179"/>
      <c r="V16" s="91"/>
      <c r="W16" s="92"/>
      <c r="X16" s="90"/>
      <c r="Y16" s="91"/>
      <c r="Z16" s="158"/>
      <c r="AA16" s="15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8"/>
      <c r="I17" s="169"/>
      <c r="J17" s="168"/>
      <c r="K17" s="16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8"/>
      <c r="U17" s="179"/>
      <c r="V17" s="91"/>
      <c r="W17" s="92"/>
      <c r="X17" s="90"/>
      <c r="Y17" s="91"/>
      <c r="Z17" s="158"/>
      <c r="AA17" s="15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8"/>
      <c r="I18" s="169"/>
      <c r="J18" s="168"/>
      <c r="K18" s="16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8"/>
      <c r="U18" s="179"/>
      <c r="V18" s="91"/>
      <c r="W18" s="92"/>
      <c r="X18" s="90"/>
      <c r="Y18" s="91"/>
      <c r="Z18" s="158"/>
      <c r="AA18" s="15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8"/>
      <c r="I19" s="169"/>
      <c r="J19" s="168"/>
      <c r="K19" s="16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8"/>
      <c r="U19" s="179"/>
      <c r="V19" s="91"/>
      <c r="W19" s="92"/>
      <c r="X19" s="90"/>
      <c r="Y19" s="91"/>
      <c r="Z19" s="158"/>
      <c r="AA19" s="15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8"/>
      <c r="I20" s="169"/>
      <c r="J20" s="168"/>
      <c r="K20" s="16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8"/>
      <c r="U20" s="179"/>
      <c r="V20" s="91"/>
      <c r="W20" s="92"/>
      <c r="X20" s="90"/>
      <c r="Y20" s="91"/>
      <c r="Z20" s="158"/>
      <c r="AA20" s="15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8"/>
      <c r="I21" s="169"/>
      <c r="J21" s="168"/>
      <c r="K21" s="169"/>
      <c r="L21" s="77"/>
      <c r="M21" s="76"/>
      <c r="N21" s="77"/>
      <c r="O21" s="75"/>
      <c r="P21" s="76"/>
      <c r="Q21" s="77"/>
      <c r="R21" s="90"/>
      <c r="S21" s="91"/>
      <c r="T21" s="178"/>
      <c r="U21" s="179"/>
      <c r="V21" s="91"/>
      <c r="W21" s="92"/>
      <c r="X21" s="90"/>
      <c r="Y21" s="91"/>
      <c r="Z21" s="158"/>
      <c r="AA21" s="15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8"/>
      <c r="I22" s="169"/>
      <c r="J22" s="168"/>
      <c r="K22" s="169"/>
      <c r="L22" s="77"/>
      <c r="M22" s="76"/>
      <c r="N22" s="77"/>
      <c r="O22" s="75"/>
      <c r="P22" s="76"/>
      <c r="Q22" s="77"/>
      <c r="R22" s="90"/>
      <c r="S22" s="91"/>
      <c r="T22" s="178"/>
      <c r="U22" s="179"/>
      <c r="V22" s="91"/>
      <c r="W22" s="92"/>
      <c r="X22" s="90"/>
      <c r="Y22" s="91"/>
      <c r="Z22" s="158"/>
      <c r="AA22" s="15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8"/>
      <c r="I23" s="169"/>
      <c r="J23" s="168"/>
      <c r="K23" s="169"/>
      <c r="L23" s="77"/>
      <c r="M23" s="76"/>
      <c r="N23" s="77"/>
      <c r="O23" s="75"/>
      <c r="P23" s="76"/>
      <c r="Q23" s="77"/>
      <c r="R23" s="90"/>
      <c r="S23" s="91"/>
      <c r="T23" s="178"/>
      <c r="U23" s="179"/>
      <c r="V23" s="91"/>
      <c r="W23" s="92"/>
      <c r="X23" s="90"/>
      <c r="Y23" s="91"/>
      <c r="Z23" s="158"/>
      <c r="AA23" s="15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169"/>
      <c r="L24" s="77"/>
      <c r="M24" s="76"/>
      <c r="N24" s="77"/>
      <c r="O24" s="75"/>
      <c r="P24" s="76"/>
      <c r="Q24" s="77"/>
      <c r="R24" s="90"/>
      <c r="S24" s="91"/>
      <c r="T24" s="178"/>
      <c r="U24" s="179"/>
      <c r="V24" s="91"/>
      <c r="W24" s="92"/>
      <c r="X24" s="90"/>
      <c r="Y24" s="91"/>
      <c r="Z24" s="158"/>
      <c r="AA24" s="159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6"/>
      <c r="N25" s="77"/>
      <c r="O25" s="75"/>
      <c r="P25" s="76"/>
      <c r="Q25" s="77"/>
      <c r="R25" s="90"/>
      <c r="S25" s="91"/>
      <c r="T25" s="178"/>
      <c r="U25" s="179"/>
      <c r="V25" s="91"/>
      <c r="W25" s="92"/>
      <c r="X25" s="90"/>
      <c r="Y25" s="91"/>
      <c r="Z25" s="158"/>
      <c r="AA25" s="159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6"/>
      <c r="N26" s="77"/>
      <c r="O26" s="75"/>
      <c r="P26" s="76"/>
      <c r="Q26" s="77"/>
      <c r="R26" s="90"/>
      <c r="S26" s="91"/>
      <c r="T26" s="178"/>
      <c r="U26" s="179"/>
      <c r="V26" s="91"/>
      <c r="W26" s="92"/>
      <c r="X26" s="90"/>
      <c r="Y26" s="91"/>
      <c r="Z26" s="158"/>
      <c r="AA26" s="159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6"/>
      <c r="N27" s="77"/>
      <c r="O27" s="75"/>
      <c r="P27" s="76"/>
      <c r="Q27" s="77"/>
      <c r="R27" s="90"/>
      <c r="S27" s="91"/>
      <c r="T27" s="178"/>
      <c r="U27" s="179"/>
      <c r="V27" s="91"/>
      <c r="W27" s="92"/>
      <c r="X27" s="90"/>
      <c r="Y27" s="91"/>
      <c r="Z27" s="158"/>
      <c r="AA27" s="159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6"/>
      <c r="N28" s="77"/>
      <c r="O28" s="75"/>
      <c r="P28" s="76"/>
      <c r="Q28" s="77"/>
      <c r="R28" s="90"/>
      <c r="S28" s="91"/>
      <c r="T28" s="178"/>
      <c r="U28" s="179"/>
      <c r="V28" s="91"/>
      <c r="W28" s="92"/>
      <c r="X28" s="90"/>
      <c r="Y28" s="91"/>
      <c r="Z28" s="158"/>
      <c r="AA28" s="159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8"/>
      <c r="U29" s="179"/>
      <c r="V29" s="91"/>
      <c r="W29" s="92"/>
      <c r="X29" s="90"/>
      <c r="Y29" s="91"/>
      <c r="Z29" s="158"/>
      <c r="AA29" s="159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6"/>
      <c r="N30" s="77"/>
      <c r="O30" s="75"/>
      <c r="P30" s="76"/>
      <c r="Q30" s="77"/>
      <c r="R30" s="90"/>
      <c r="S30" s="91"/>
      <c r="T30" s="178"/>
      <c r="U30" s="179"/>
      <c r="V30" s="91"/>
      <c r="W30" s="92"/>
      <c r="X30" s="90"/>
      <c r="Y30" s="91"/>
      <c r="Z30" s="158"/>
      <c r="AA30" s="159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6"/>
      <c r="N31" s="77"/>
      <c r="O31" s="75"/>
      <c r="P31" s="76"/>
      <c r="Q31" s="77"/>
      <c r="R31" s="90"/>
      <c r="S31" s="91"/>
      <c r="T31" s="178"/>
      <c r="U31" s="179"/>
      <c r="V31" s="91"/>
      <c r="W31" s="92"/>
      <c r="X31" s="90"/>
      <c r="Y31" s="91"/>
      <c r="Z31" s="158"/>
      <c r="AA31" s="159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6"/>
      <c r="N32" s="77"/>
      <c r="O32" s="75"/>
      <c r="P32" s="76"/>
      <c r="Q32" s="77"/>
      <c r="R32" s="90"/>
      <c r="S32" s="91"/>
      <c r="T32" s="178"/>
      <c r="U32" s="179"/>
      <c r="V32" s="91"/>
      <c r="W32" s="92"/>
      <c r="X32" s="90"/>
      <c r="Y32" s="91"/>
      <c r="Z32" s="158"/>
      <c r="AA32" s="159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6"/>
      <c r="N33" s="77"/>
      <c r="O33" s="75"/>
      <c r="P33" s="76"/>
      <c r="Q33" s="77"/>
      <c r="R33" s="90"/>
      <c r="S33" s="91"/>
      <c r="T33" s="178"/>
      <c r="U33" s="179"/>
      <c r="V33" s="91"/>
      <c r="W33" s="92"/>
      <c r="X33" s="90"/>
      <c r="Y33" s="91"/>
      <c r="Z33" s="158"/>
      <c r="AA33" s="159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0"/>
      <c r="U34" s="181"/>
      <c r="V34" s="94"/>
      <c r="W34" s="95"/>
      <c r="X34" s="93"/>
      <c r="Y34" s="94"/>
      <c r="Z34" s="160"/>
      <c r="AA34" s="161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2020-03-03T01:58:03Z</dcterms:modified>
</cp:coreProperties>
</file>