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874bdcc0642262c/Desktop/"/>
    </mc:Choice>
  </mc:AlternateContent>
  <xr:revisionPtr revIDLastSave="197" documentId="13_ncr:1_{C9AD5A36-8E9E-4037-B859-DCAE53549C8E}" xr6:coauthVersionLast="47" xr6:coauthVersionMax="47" xr10:uidLastSave="{A4538805-E635-4FC4-9D8D-25D276A91413}"/>
  <bookViews>
    <workbookView xWindow="-96" yWindow="-96" windowWidth="23232" windowHeight="14592" tabRatio="612" activeTab="1" xr2:uid="{00000000-000D-0000-FFFF-FFFF00000000}"/>
  </bookViews>
  <sheets>
    <sheet name="Valuation Model" sheetId="12" r:id="rId1"/>
    <sheet name="Cap Table" sheetId="13" r:id="rId2"/>
    <sheet name="1. Implied Valuation" sheetId="10" r:id="rId3"/>
    <sheet name="Sheet2" sheetId="14" r:id="rId4"/>
    <sheet name="2. Implied Dilution" sheetId="11" r:id="rId5"/>
    <sheet name="3. Comp Method" sheetId="8" r:id="rId6"/>
    <sheet name="4. Step Up Method" sheetId="3" r:id="rId7"/>
    <sheet name="5. Risk Mitigation Method" sheetId="9" r:id="rId8"/>
    <sheet name="6. VC Quick Method" sheetId="5" r:id="rId9"/>
    <sheet name="7. VC Method" sheetId="2" r:id="rId10"/>
    <sheet name="8. True Pre-Money" sheetId="6" r:id="rId1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4" i="13" l="1"/>
  <c r="S34" i="13"/>
  <c r="R34" i="13"/>
  <c r="T24" i="13"/>
  <c r="S24" i="13"/>
  <c r="R24" i="13"/>
  <c r="P24" i="13"/>
  <c r="P34" i="13"/>
  <c r="Q24" i="13"/>
  <c r="L24" i="13"/>
  <c r="M24" i="13"/>
  <c r="G17" i="13"/>
  <c r="I17" i="13"/>
  <c r="J17" i="13"/>
  <c r="M17" i="13"/>
  <c r="G16" i="13"/>
  <c r="I16" i="13"/>
  <c r="J16" i="13"/>
  <c r="J34" i="13"/>
  <c r="N8" i="13"/>
  <c r="N9" i="13"/>
  <c r="L23" i="13"/>
  <c r="M23" i="13"/>
  <c r="M16" i="13"/>
  <c r="M34" i="13"/>
  <c r="N24" i="13"/>
  <c r="J12" i="13"/>
  <c r="M12" i="13"/>
  <c r="P12" i="13"/>
  <c r="J13" i="13"/>
  <c r="M13" i="13"/>
  <c r="P13" i="13"/>
  <c r="D34" i="13"/>
  <c r="K8" i="13"/>
  <c r="K9" i="13"/>
  <c r="H16" i="13"/>
  <c r="P16" i="13"/>
  <c r="H17" i="13"/>
  <c r="P17" i="13"/>
  <c r="I20" i="13"/>
  <c r="J20" i="13"/>
  <c r="M20" i="13"/>
  <c r="P20" i="13"/>
  <c r="J33" i="13"/>
  <c r="P23" i="13"/>
  <c r="M33" i="13"/>
  <c r="Q8" i="13"/>
  <c r="Q9" i="13"/>
  <c r="O30" i="13"/>
  <c r="P30" i="13"/>
  <c r="P33" i="13"/>
  <c r="Q12" i="13"/>
  <c r="T12" i="13"/>
  <c r="Q13" i="13"/>
  <c r="T13" i="13"/>
  <c r="Q16" i="13"/>
  <c r="T16" i="13"/>
  <c r="Q17" i="13"/>
  <c r="T17" i="13"/>
  <c r="Q20" i="13"/>
  <c r="T20" i="13"/>
  <c r="Q23" i="13"/>
  <c r="T23" i="13"/>
  <c r="Q30" i="13"/>
  <c r="T30" i="13"/>
  <c r="Q33" i="13"/>
  <c r="T33" i="13"/>
  <c r="S12" i="13"/>
  <c r="S13" i="13"/>
  <c r="S16" i="13"/>
  <c r="S17" i="13"/>
  <c r="S20" i="13"/>
  <c r="S23" i="13"/>
  <c r="S30" i="13"/>
  <c r="S33" i="13"/>
  <c r="R12" i="13"/>
  <c r="R13" i="13"/>
  <c r="R16" i="13"/>
  <c r="R17" i="13"/>
  <c r="R20" i="13"/>
  <c r="R23" i="13"/>
  <c r="R30" i="13"/>
  <c r="R33" i="13"/>
  <c r="N17" i="13"/>
  <c r="N16" i="13"/>
  <c r="N33" i="13"/>
  <c r="N32" i="13"/>
  <c r="N31" i="13"/>
  <c r="N30" i="13"/>
  <c r="N29" i="13"/>
  <c r="N28" i="13"/>
  <c r="N23" i="13"/>
  <c r="N22" i="13"/>
  <c r="N21" i="13"/>
  <c r="N20" i="13"/>
  <c r="N19" i="13"/>
  <c r="N18" i="13"/>
  <c r="N15" i="13"/>
  <c r="N14" i="13"/>
  <c r="N13" i="13"/>
  <c r="K33" i="13"/>
  <c r="K32" i="13"/>
  <c r="K31" i="13"/>
  <c r="K30" i="13"/>
  <c r="K29" i="13"/>
  <c r="K28" i="13"/>
  <c r="K23" i="13"/>
  <c r="K22" i="13"/>
  <c r="K21" i="13"/>
  <c r="K20" i="13"/>
  <c r="K19" i="13"/>
  <c r="K18" i="13"/>
  <c r="K17" i="13"/>
  <c r="K16" i="13"/>
  <c r="K15" i="13"/>
  <c r="K14" i="13"/>
  <c r="K13" i="13"/>
  <c r="E16" i="13"/>
  <c r="T18" i="13"/>
  <c r="S18" i="13"/>
  <c r="R18" i="13"/>
  <c r="E18" i="13"/>
  <c r="E17" i="13"/>
  <c r="E15" i="13"/>
  <c r="T31" i="13"/>
  <c r="S31" i="13"/>
  <c r="R31" i="13"/>
  <c r="T28" i="13"/>
  <c r="S28" i="13"/>
  <c r="R28" i="13"/>
  <c r="T21" i="13"/>
  <c r="S21" i="13"/>
  <c r="R21" i="13"/>
  <c r="Q32" i="13"/>
  <c r="T32" i="13"/>
  <c r="S32" i="13"/>
  <c r="R32" i="13"/>
  <c r="Q29" i="13"/>
  <c r="T29" i="13"/>
  <c r="S29" i="13"/>
  <c r="R29" i="13"/>
  <c r="Q22" i="13"/>
  <c r="T22" i="13"/>
  <c r="S22" i="13"/>
  <c r="R22" i="13"/>
  <c r="Q19" i="13"/>
  <c r="T19" i="13"/>
  <c r="S19" i="13"/>
  <c r="R19" i="13"/>
  <c r="Q14" i="13"/>
  <c r="T14" i="13"/>
  <c r="S14" i="13"/>
  <c r="R14" i="13"/>
  <c r="T11" i="13"/>
  <c r="S11" i="13"/>
  <c r="R11" i="13"/>
  <c r="Q34" i="13"/>
  <c r="Q7" i="13"/>
  <c r="N12" i="13"/>
  <c r="E33" i="13"/>
  <c r="E32" i="13"/>
  <c r="E31" i="13"/>
  <c r="E30" i="13"/>
  <c r="E29" i="13"/>
  <c r="E28" i="13"/>
  <c r="E23" i="13"/>
  <c r="E22" i="13"/>
  <c r="E21" i="13"/>
  <c r="E20" i="13"/>
  <c r="E19" i="13"/>
  <c r="E14" i="13"/>
  <c r="E13" i="13"/>
  <c r="E12" i="13"/>
  <c r="K12" i="13"/>
  <c r="N34" i="13"/>
  <c r="N7" i="13"/>
  <c r="K34" i="13"/>
  <c r="K7" i="13"/>
  <c r="E11" i="13"/>
  <c r="E34" i="13"/>
  <c r="D3" i="12"/>
  <c r="C5" i="12"/>
  <c r="C6" i="12"/>
  <c r="C7" i="12"/>
  <c r="E8" i="11"/>
  <c r="E12" i="11"/>
  <c r="E18" i="6"/>
  <c r="E23" i="6"/>
  <c r="E21" i="6"/>
  <c r="E16" i="6"/>
  <c r="D30" i="9"/>
  <c r="D22" i="9"/>
  <c r="D11" i="9"/>
  <c r="J18" i="3"/>
  <c r="J22" i="3"/>
  <c r="E16" i="10"/>
  <c r="F11" i="5"/>
  <c r="F9" i="2"/>
  <c r="F13" i="2"/>
  <c r="F19" i="2"/>
  <c r="E10" i="10"/>
  <c r="E12" i="10"/>
  <c r="E14" i="10"/>
  <c r="E18" i="10"/>
  <c r="E10" i="11"/>
  <c r="E14" i="11"/>
  <c r="D39" i="9"/>
  <c r="D41" i="9"/>
  <c r="E9" i="6"/>
  <c r="E11" i="6"/>
  <c r="E25" i="6"/>
  <c r="E28" i="6"/>
  <c r="E30" i="6"/>
  <c r="E32" i="6"/>
  <c r="F9" i="5"/>
  <c r="F13" i="5"/>
  <c r="F17" i="2"/>
</calcChain>
</file>

<file path=xl/sharedStrings.xml><?xml version="1.0" encoding="utf-8"?>
<sst xmlns="http://schemas.openxmlformats.org/spreadsheetml/2006/main" count="317" uniqueCount="208">
  <si>
    <t>Step Up Factor</t>
  </si>
  <si>
    <t>1. Total market size over $500,000,000</t>
  </si>
  <si>
    <t>2. Business model scales well</t>
  </si>
  <si>
    <t>5. MVP developed, customer development underway</t>
  </si>
  <si>
    <t>6. Business model validated by paying customers</t>
  </si>
  <si>
    <t>7. Significant industry partnerships signed</t>
  </si>
  <si>
    <t>8. Execution roadmap developed and being achieved</t>
  </si>
  <si>
    <t>10. Competitive environment favorable</t>
  </si>
  <si>
    <t>Your company's post-money valuation is:</t>
  </si>
  <si>
    <t>True Pre-Money Valuation</t>
  </si>
  <si>
    <t>Total Pre-Money Valuation</t>
  </si>
  <si>
    <t>Valuation</t>
  </si>
  <si>
    <t>TBD</t>
  </si>
  <si>
    <t>Core team onboard</t>
  </si>
  <si>
    <t>Team</t>
  </si>
  <si>
    <t>Still recruiting</t>
  </si>
  <si>
    <t>Seed: $250,000</t>
  </si>
  <si>
    <t>Funding</t>
  </si>
  <si>
    <t>Personal &amp; F&amp;F: $100,000</t>
  </si>
  <si>
    <t>Early - Version 1.2 released</t>
  </si>
  <si>
    <t>Stage of Development</t>
  </si>
  <si>
    <t>Early - MVP launched</t>
  </si>
  <si>
    <t>B2B</t>
  </si>
  <si>
    <t>B2B or B2C</t>
  </si>
  <si>
    <t>2 Ad network mid-sized</t>
  </si>
  <si>
    <t>Customer Traction</t>
  </si>
  <si>
    <t>3 paying early adopters</t>
  </si>
  <si>
    <t>New York, NY</t>
  </si>
  <si>
    <t>Company Location</t>
  </si>
  <si>
    <t>Boston, MA</t>
  </si>
  <si>
    <t>1 experienced, 2 new co-founders</t>
  </si>
  <si>
    <t>Founder Experience</t>
  </si>
  <si>
    <t>First-time startup founders</t>
  </si>
  <si>
    <t>Search</t>
  </si>
  <si>
    <t>Niche</t>
  </si>
  <si>
    <t>App discovery</t>
  </si>
  <si>
    <t>Mobile</t>
  </si>
  <si>
    <t>Industry</t>
  </si>
  <si>
    <t>Comp Startup</t>
  </si>
  <si>
    <t>Startup Attributes</t>
  </si>
  <si>
    <t>Your Startup</t>
  </si>
  <si>
    <t>Founder B</t>
  </si>
  <si>
    <t>Hours invested building the startup, to date estimate</t>
  </si>
  <si>
    <t>Founder A</t>
  </si>
  <si>
    <t>Founders Sweat Equity</t>
  </si>
  <si>
    <t>Estimate of value of paying experienced CFO to build a model</t>
  </si>
  <si>
    <t>Financial Model Created</t>
  </si>
  <si>
    <t>Estimate of hours spent hashing out your funding requirements and plan</t>
  </si>
  <si>
    <t>Detailed Funding Roadmap Created</t>
  </si>
  <si>
    <t>Early Funding</t>
  </si>
  <si>
    <t>Financial Risk Mitigation</t>
  </si>
  <si>
    <t>Detailed Execution Roadmap Created</t>
  </si>
  <si>
    <t>Previous Exits</t>
  </si>
  <si>
    <t>Previous Startup Experience</t>
  </si>
  <si>
    <t>(discounted value of founders working day jobs)</t>
  </si>
  <si>
    <t>Founders Committed Full-time</t>
  </si>
  <si>
    <t>Strong Founding Team</t>
  </si>
  <si>
    <t>Execution Risk Mitigation</t>
  </si>
  <si>
    <t>Actual Sales Revenue</t>
  </si>
  <si>
    <t>Marketing Materials and Processes Created</t>
  </si>
  <si>
    <t>Sales Process Established &amp; Repeatable</t>
  </si>
  <si>
    <t>Channel Partners Signed</t>
  </si>
  <si>
    <t>Do you have customers signed up with early adopter agreements - value of these agreements</t>
  </si>
  <si>
    <t>Early Adopter Programs</t>
  </si>
  <si>
    <t>Business Model Clarity</t>
  </si>
  <si>
    <t xml:space="preserve">Customer Discovery &amp; Development </t>
  </si>
  <si>
    <t>Large Market, Well Defined Niche</t>
  </si>
  <si>
    <t>Market Risk Mitigation</t>
  </si>
  <si>
    <t>Detailed Product Roadmap Created</t>
  </si>
  <si>
    <t>Certifications and Regulatory Approvals</t>
  </si>
  <si>
    <t>Technology Optimization</t>
  </si>
  <si>
    <t>Prototype Development</t>
  </si>
  <si>
    <t>MVP Defined and Implemented</t>
  </si>
  <si>
    <t>Technology Risk Mitigation</t>
  </si>
  <si>
    <t>VC Quick Valuation</t>
  </si>
  <si>
    <t>3. Founders have previous exits</t>
  </si>
  <si>
    <t>9. IP issued or significant barriers to entry</t>
  </si>
  <si>
    <t>1 = Yes, 0 = No</t>
  </si>
  <si>
    <t>Implied Valuation</t>
  </si>
  <si>
    <t>We are raising</t>
  </si>
  <si>
    <t xml:space="preserve">In exchange for </t>
  </si>
  <si>
    <t>Raise Amount</t>
  </si>
  <si>
    <t>Implied Dilution</t>
  </si>
  <si>
    <t>÷</t>
  </si>
  <si>
    <t>=</t>
  </si>
  <si>
    <t>You are implying you are willing to accept a founder dilution of:</t>
  </si>
  <si>
    <t>Raise Amount:</t>
  </si>
  <si>
    <t>on a pre-money valuation of:</t>
  </si>
  <si>
    <t>of the company.</t>
  </si>
  <si>
    <t>Investor Equity Ownership %:</t>
  </si>
  <si>
    <t xml:space="preserve">Implied pre-money valuation: </t>
  </si>
  <si>
    <t>Implied Post-Money Valuation:</t>
  </si>
  <si>
    <t>Funds needed to operate for the next 18 months:</t>
  </si>
  <si>
    <t xml:space="preserve">Pre-money valuation is: </t>
  </si>
  <si>
    <t>Investor Desired Return Multiple:</t>
  </si>
  <si>
    <t>Traditional VC Method</t>
  </si>
  <si>
    <t>Post-Money Value (Now):</t>
  </si>
  <si>
    <t>Investment Raise Amount:</t>
  </si>
  <si>
    <t>Pre-Money Valuation (now):</t>
  </si>
  <si>
    <t>Exit Value (in exit year):</t>
  </si>
  <si>
    <t>−</t>
  </si>
  <si>
    <t>×</t>
  </si>
  <si>
    <t>Equity amount VCs want to own:</t>
  </si>
  <si>
    <t>Resulting in a post-money valuation of:</t>
  </si>
  <si>
    <t>Each "Yes" is worth:</t>
  </si>
  <si>
    <t>Estimated Pre-Money Valuation:</t>
  </si>
  <si>
    <t>Total Step Factors</t>
  </si>
  <si>
    <t>Risk Mitigation Valuation Method</t>
  </si>
  <si>
    <t>Step Up Valuation Method</t>
  </si>
  <si>
    <t>Expressing Your Valuation To Investors</t>
  </si>
  <si>
    <t>4. More than one founder committed full time</t>
  </si>
  <si>
    <t>IP - Patents, Trademarks, etc.</t>
  </si>
  <si>
    <t>Ideal customers defined and market size estimated - large enough to interest investors</t>
  </si>
  <si>
    <t>Estimate of your progress along the Customer discovery roadmap, engagement, interviews, pivots, etc.</t>
  </si>
  <si>
    <t>Do customers understand and adopt your business model - pricing, product delivery, payment terms, traffic metrics valued, etc.</t>
  </si>
  <si>
    <t>Significant channel partners identified and singed - brokers, distributers, affiliates, etc.</t>
  </si>
  <si>
    <t>Defined and documented sales process with proven repeatability, at a predictable cost</t>
  </si>
  <si>
    <t>Design and branding established, web site, SEO, content marketing, demo units, brochures, etc.</t>
  </si>
  <si>
    <t>(premium you'd have to pay to get a exit-experienced founder on your team)</t>
  </si>
  <si>
    <t>Actual dollar amounts from early investors - founders, friends &amp; Family, early angels, etc.</t>
  </si>
  <si>
    <t>Technology has been developed with commercialization in mind, beyond proof of concept stage</t>
  </si>
  <si>
    <t>Patent work has been completed, provisional patents filed, trademark filings completed and assigned</t>
  </si>
  <si>
    <t>Any required certifications, licenses, or other regulatory requirements have been met</t>
  </si>
  <si>
    <t>Phases of product development have been documented, required resources and investments assessed</t>
  </si>
  <si>
    <t>Founding team has previous startup and capital raising experience</t>
  </si>
  <si>
    <t>Actual sales revenue achieved to date</t>
  </si>
  <si>
    <t>Complete founding team onboard, or gaps identified with ideal candidates listed</t>
  </si>
  <si>
    <t>All phases of the startup have been outlined - product, branding, team, sales, marketing, funding, etc.</t>
  </si>
  <si>
    <t>Early product versions defined, coded, and tested with users</t>
  </si>
  <si>
    <t>www.1x1media.com</t>
  </si>
  <si>
    <t>© 2016 1x1 Media, LLC</t>
  </si>
  <si>
    <r>
      <t xml:space="preserve">The Startup Valuation Explorer </t>
    </r>
    <r>
      <rPr>
        <sz val="24"/>
        <color theme="1"/>
        <rFont val="Calibri"/>
        <scheme val="minor"/>
      </rPr>
      <t>™</t>
    </r>
  </si>
  <si>
    <t>Comp's Valuation Method</t>
  </si>
  <si>
    <t>For physical products, prototypes developed, tested, and shared with potential customers</t>
  </si>
  <si>
    <t>Notes and Considerations:</t>
  </si>
  <si>
    <t>2. For many line items, the value you assign can be the actual dollars spent to get that task done</t>
  </si>
  <si>
    <t>Exit Year Revenue:</t>
  </si>
  <si>
    <t>Industry Exit Multiplier:</t>
  </si>
  <si>
    <t>+</t>
  </si>
  <si>
    <t>True Investor Ownership %:</t>
  </si>
  <si>
    <t>True Pre-Money Valuation:</t>
  </si>
  <si>
    <t>Dollar value of the option pool:</t>
  </si>
  <si>
    <t>Negotiated pre-money valuation:</t>
  </si>
  <si>
    <t>Negotiated pre-money:</t>
  </si>
  <si>
    <t>Option pool percentage:</t>
  </si>
  <si>
    <t>Investment amount:</t>
  </si>
  <si>
    <t>Post-money valuation:</t>
  </si>
  <si>
    <t>Apparent investor ownership %:</t>
  </si>
  <si>
    <t>True post-money:</t>
  </si>
  <si>
    <t>1. Assign a dollar value to to each line item</t>
  </si>
  <si>
    <t>3. Add your own tasks and validations to the list</t>
  </si>
  <si>
    <t>4. Remember, as you complete each of the task, you are reducing the risk of the startup and that risk reduction has value</t>
  </si>
  <si>
    <t>5. If you don't have an actual value, find proxies for the value of the tasks:</t>
  </si>
  <si>
    <t>For example, if you had to hire a brand development agency, how much would you spend?</t>
  </si>
  <si>
    <t>Raise amount (18 months):</t>
  </si>
  <si>
    <r>
      <t xml:space="preserve">This is a companion sheet to the </t>
    </r>
    <r>
      <rPr>
        <b/>
        <i/>
        <sz val="14"/>
        <rFont val="Calibri"/>
        <scheme val="minor"/>
      </rPr>
      <t>Founder's Pocket Guide: Startup Valuation</t>
    </r>
    <r>
      <rPr>
        <sz val="14"/>
        <rFont val="Calibri"/>
        <scheme val="minor"/>
      </rPr>
      <t xml:space="preserve"> -- Get the guide here: </t>
    </r>
  </si>
  <si>
    <t>http://1x1media.com/founders-pocket-guide/</t>
  </si>
  <si>
    <t>in this round,</t>
  </si>
  <si>
    <t>Post-Money Valuation:</t>
  </si>
  <si>
    <t>Pre-Money Valuation</t>
  </si>
  <si>
    <t>Post-Money Valuation</t>
  </si>
  <si>
    <t>Raise (Investment)</t>
  </si>
  <si>
    <t>Founders' Equity</t>
  </si>
  <si>
    <t>Investors' Equity</t>
  </si>
  <si>
    <t>Total Equity</t>
  </si>
  <si>
    <t>(Founders' Dilution)</t>
  </si>
  <si>
    <t>Startup Formation</t>
  </si>
  <si>
    <t>N/A</t>
  </si>
  <si>
    <t>None</t>
  </si>
  <si>
    <t>Shareholders</t>
  </si>
  <si>
    <t>Stock Type</t>
  </si>
  <si>
    <t>Founders' Shares</t>
  </si>
  <si>
    <t>Fully-Diluted Stock %</t>
  </si>
  <si>
    <t>Common</t>
  </si>
  <si>
    <t>Totals</t>
  </si>
  <si>
    <t>Investment Amount</t>
  </si>
  <si>
    <t>Shares Outstanding</t>
  </si>
  <si>
    <t>Price Per Share</t>
  </si>
  <si>
    <t>Pre-Money Options</t>
  </si>
  <si>
    <t>Stock Option Pool</t>
  </si>
  <si>
    <t>First Angel Round</t>
  </si>
  <si>
    <t>Shares This Round</t>
  </si>
  <si>
    <t>Total Post-Round Shares</t>
  </si>
  <si>
    <t>Independent Angel</t>
  </si>
  <si>
    <t>Second Angel Round</t>
  </si>
  <si>
    <t>Angel Group</t>
  </si>
  <si>
    <t>Preferred</t>
  </si>
  <si>
    <t>First VC Round</t>
  </si>
  <si>
    <t>Projected ROI on Exit</t>
  </si>
  <si>
    <t>Exit Valuation</t>
  </si>
  <si>
    <t>Return Multiple --&gt;</t>
  </si>
  <si>
    <t>Convertible Note Round</t>
  </si>
  <si>
    <t>Notional</t>
  </si>
  <si>
    <t>Interest Rate</t>
  </si>
  <si>
    <t>Discount</t>
  </si>
  <si>
    <t>Term (in months)</t>
  </si>
  <si>
    <t>VC #1</t>
  </si>
  <si>
    <t>Cash Invested</t>
  </si>
  <si>
    <t>Accrued Interest</t>
  </si>
  <si>
    <t>Share Price</t>
  </si>
  <si>
    <t>Convertible Note</t>
  </si>
  <si>
    <t>Note 1 - Uncle Bob</t>
  </si>
  <si>
    <t>Note 1 - Grandpa Joe</t>
  </si>
  <si>
    <t>Convertible - Preferred</t>
  </si>
  <si>
    <t>Angel Group Warrants</t>
  </si>
  <si>
    <t>Coverage</t>
  </si>
  <si>
    <t>Price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</si>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</sst>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$&quot;* #,##0_-;\-&quot;$&quot;* #,##0_-;_-&quot;$&quot;* &quot;-&quot;??_-;_-@_-"/>
    <numFmt numFmtId="168" formatCode="0.0%"/>
    <numFmt numFmtId="169" formatCode="_(&quot;$&quot;* #,##0_);_(&quot;$&quot;* \(#,##0\);_(&quot;$&quot;* &quot;-&quot;??_);_(@_)"/>
    <numFmt numFmtId="170" formatCode="&quot;$&quot;#,##0;[Red]&quot;$&quot;#,##0"/>
    <numFmt numFmtId="171" formatCode="&quot;$&quot;#,##0.000;[Red]\-&quot;$&quot;#,##0.000"/>
    <numFmt numFmtId="172" formatCode="_(* #,##0_);_(* \(#,##0\);_(* &quot;-&quot;??_);_(@_)"/>
    <numFmt numFmtId="173" formatCode="_-* #,##0_-;\-* #,##0_-;_-* &quot;-&quot;??_-;_-@_-"/>
    <numFmt numFmtId="174" formatCode="&quot;$&quot;#,##0.00;[Red]\-&quot;$&quot;#,##0.00"/>
    <numFmt numFmtId="175" formatCode="&quot;$&quot;#,##0"/>
    <numFmt numFmtId="176" formatCode="&quot;$&quot;#,##0.00"/>
  </numFmts>
  <fonts count="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66FF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rgb="FF800000"/>
      <name val="Calibri"/>
      <scheme val="minor"/>
    </font>
    <font>
      <sz val="18"/>
      <color theme="8" tint="-0.249977111117893"/>
      <name val="Calibri"/>
      <scheme val="minor"/>
    </font>
    <font>
      <sz val="14"/>
      <color theme="1"/>
      <name val="Calibri"/>
      <scheme val="minor"/>
    </font>
    <font>
      <sz val="16"/>
      <name val="Calibri"/>
      <scheme val="minor"/>
    </font>
    <font>
      <b/>
      <sz val="14"/>
      <color theme="1"/>
      <name val="Calibri"/>
      <scheme val="minor"/>
    </font>
    <font>
      <sz val="14"/>
      <color rgb="FF3366FF"/>
      <name val="Calibri"/>
      <scheme val="minor"/>
    </font>
    <font>
      <b/>
      <sz val="14"/>
      <color rgb="FF3366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8" tint="-0.249977111117893"/>
      <name val="Calibri"/>
      <scheme val="minor"/>
    </font>
    <font>
      <b/>
      <sz val="14"/>
      <color rgb="FF0000FF"/>
      <name val="Calibri"/>
      <scheme val="minor"/>
    </font>
    <font>
      <b/>
      <sz val="16"/>
      <color rgb="FF3366FF"/>
      <name val="Calibri"/>
      <scheme val="minor"/>
    </font>
    <font>
      <u/>
      <sz val="14"/>
      <color theme="10"/>
      <name val="Calibri"/>
      <scheme val="minor"/>
    </font>
    <font>
      <b/>
      <sz val="24"/>
      <color theme="1"/>
      <name val="Calibri"/>
      <scheme val="minor"/>
    </font>
    <font>
      <sz val="14"/>
      <color theme="2" tint="-0.499984740745262"/>
      <name val="Calibri"/>
      <scheme val="minor"/>
    </font>
    <font>
      <sz val="24"/>
      <color theme="1"/>
      <name val="Calibri"/>
      <scheme val="minor"/>
    </font>
    <font>
      <b/>
      <sz val="16"/>
      <name val="Calibri"/>
      <scheme val="minor"/>
    </font>
    <font>
      <sz val="14"/>
      <name val="Calibri"/>
      <scheme val="minor"/>
    </font>
    <font>
      <sz val="16"/>
      <color rgb="FF3366FF"/>
      <name val="Calibri"/>
      <scheme val="minor"/>
    </font>
    <font>
      <b/>
      <u/>
      <sz val="18"/>
      <color theme="1"/>
      <name val="Calibri"/>
      <scheme val="minor"/>
    </font>
    <font>
      <b/>
      <i/>
      <sz val="14"/>
      <name val="Calibri"/>
      <scheme val="minor"/>
    </font>
    <font>
      <sz val="16"/>
      <name val="Open Sans Extrabold"/>
    </font>
    <font>
      <sz val="12"/>
      <color theme="0" tint="-0.34998626667073579"/>
      <name val="Calibri"/>
      <family val="2"/>
      <scheme val="minor"/>
    </font>
    <font>
      <sz val="16"/>
      <name val="Open Sans ExtraBold"/>
      <family val="2"/>
    </font>
    <font>
      <sz val="12"/>
      <color theme="1"/>
      <name val="Open Sans Light"/>
      <family val="2"/>
    </font>
    <font>
      <sz val="12"/>
      <color theme="1"/>
      <name val="Open Sans"/>
      <family val="2"/>
    </font>
    <font>
      <sz val="12"/>
      <color theme="1"/>
      <name val="Open Sans ExtraBold"/>
      <family val="2"/>
    </font>
    <font>
      <sz val="10"/>
      <color theme="1"/>
      <name val="Open Sans ExtraBold"/>
      <family val="2"/>
    </font>
    <font>
      <sz val="11"/>
      <color theme="1"/>
      <name val="Open Sans"/>
      <family val="2"/>
    </font>
    <font>
      <b/>
      <sz val="10"/>
      <color rgb="FF0000FF"/>
      <name val="Open Sans"/>
      <family val="2"/>
    </font>
    <font>
      <sz val="10"/>
      <color theme="1"/>
      <name val="Open Sans"/>
      <family val="2"/>
    </font>
    <font>
      <sz val="10"/>
      <name val="Open Sans"/>
      <family val="2"/>
    </font>
    <font>
      <b/>
      <sz val="10"/>
      <color theme="1"/>
      <name val="Open Sans Light"/>
      <family val="2"/>
    </font>
    <font>
      <sz val="10"/>
      <color rgb="FF0000FF"/>
      <name val="Open Sans ExtraBold"/>
      <family val="2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Open Sans"/>
      <family val="2"/>
    </font>
    <font>
      <b/>
      <sz val="11"/>
      <color theme="0"/>
      <name val="Open Sans SemiBold"/>
      <family val="2"/>
    </font>
    <font>
      <sz val="12"/>
      <color theme="0"/>
      <name val="Open Sans"/>
      <family val="2"/>
    </font>
    <font>
      <sz val="12"/>
      <color theme="0"/>
      <name val="Calibri"/>
      <family val="2"/>
      <scheme val="minor"/>
    </font>
    <font>
      <sz val="10"/>
      <color theme="0"/>
      <name val="Open Sans"/>
      <family val="2"/>
    </font>
    <font>
      <sz val="16"/>
      <color theme="1"/>
      <name val="Open Sans Extrabold"/>
    </font>
    <font>
      <sz val="16"/>
      <color theme="1"/>
      <name val="Open Sans Light"/>
    </font>
    <font>
      <sz val="10"/>
      <color theme="3" tint="-0.249977111117893"/>
      <name val="Open Sans"/>
      <family val="2"/>
    </font>
    <font>
      <b/>
      <sz val="10"/>
      <color theme="3" tint="-0.249977111117893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7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27">
    <xf numFmtId="0" fontId="0" fillId="0" borderId="0" xfId="0"/>
    <xf numFmtId="0" fontId="0" fillId="0" borderId="0" xfId="0" applyAlignment="1">
      <alignment horizontal="center" wrapText="1"/>
    </xf>
    <xf numFmtId="168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7" fontId="4" fillId="0" borderId="0" xfId="1" applyNumberFormat="1" applyFont="1"/>
    <xf numFmtId="168" fontId="4" fillId="0" borderId="0" xfId="2" applyNumberFormat="1" applyFont="1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8" fontId="0" fillId="0" borderId="0" xfId="0" applyNumberFormat="1" applyAlignment="1">
      <alignment horizontal="right"/>
    </xf>
    <xf numFmtId="167" fontId="4" fillId="0" borderId="0" xfId="1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168" fontId="0" fillId="0" borderId="0" xfId="4" applyNumberFormat="1" applyFont="1" applyAlignment="1">
      <alignment horizontal="center"/>
    </xf>
    <xf numFmtId="6" fontId="0" fillId="0" borderId="0" xfId="0" applyNumberFormat="1"/>
    <xf numFmtId="0" fontId="5" fillId="0" borderId="0" xfId="0" applyFont="1" applyAlignment="1">
      <alignment horizontal="center"/>
    </xf>
    <xf numFmtId="169" fontId="0" fillId="0" borderId="0" xfId="6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9" fontId="0" fillId="0" borderId="0" xfId="0" applyNumberFormat="1"/>
    <xf numFmtId="169" fontId="0" fillId="0" borderId="0" xfId="6" applyNumberFormat="1" applyFont="1" applyBorder="1"/>
    <xf numFmtId="169" fontId="0" fillId="0" borderId="0" xfId="6" applyNumberFormat="1" applyFont="1" applyAlignment="1">
      <alignment horizontal="center" vertical="center"/>
    </xf>
    <xf numFmtId="164" fontId="11" fillId="0" borderId="9" xfId="0" applyNumberFormat="1" applyFont="1" applyBorder="1" applyAlignment="1">
      <alignment horizontal="center" wrapText="1"/>
    </xf>
    <xf numFmtId="2" fontId="13" fillId="0" borderId="9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6" fontId="9" fillId="0" borderId="18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6" fillId="0" borderId="0" xfId="0" applyFont="1" applyAlignment="1">
      <alignment horizontal="center"/>
    </xf>
    <xf numFmtId="170" fontId="20" fillId="0" borderId="0" xfId="1" applyNumberFormat="1" applyFont="1" applyBorder="1" applyAlignment="1">
      <alignment horizontal="center"/>
    </xf>
    <xf numFmtId="169" fontId="0" fillId="0" borderId="14" xfId="6" applyNumberFormat="1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center"/>
    </xf>
    <xf numFmtId="9" fontId="14" fillId="0" borderId="0" xfId="2" applyNumberFormat="1" applyFont="1" applyBorder="1" applyAlignment="1">
      <alignment horizontal="center"/>
    </xf>
    <xf numFmtId="168" fontId="0" fillId="0" borderId="0" xfId="0" applyNumberFormat="1" applyBorder="1" applyAlignment="1">
      <alignment horizontal="right"/>
    </xf>
    <xf numFmtId="0" fontId="11" fillId="0" borderId="0" xfId="0" applyFont="1" applyBorder="1"/>
    <xf numFmtId="9" fontId="8" fillId="0" borderId="0" xfId="2" applyFont="1" applyBorder="1" applyAlignment="1">
      <alignment vertical="center"/>
    </xf>
    <xf numFmtId="164" fontId="11" fillId="0" borderId="0" xfId="0" applyNumberFormat="1" applyFont="1" applyBorder="1" applyAlignment="1">
      <alignment horizontal="center" wrapText="1"/>
    </xf>
    <xf numFmtId="168" fontId="0" fillId="0" borderId="0" xfId="0" applyNumberFormat="1" applyBorder="1" applyAlignment="1">
      <alignment horizontal="left"/>
    </xf>
    <xf numFmtId="0" fontId="22" fillId="0" borderId="0" xfId="0" applyFont="1" applyAlignment="1">
      <alignment vertical="center"/>
    </xf>
    <xf numFmtId="167" fontId="0" fillId="0" borderId="0" xfId="0" applyNumberFormat="1" applyBorder="1"/>
    <xf numFmtId="167" fontId="8" fillId="0" borderId="0" xfId="1" applyNumberFormat="1" applyFont="1" applyBorder="1" applyAlignment="1">
      <alignment vertical="center"/>
    </xf>
    <xf numFmtId="168" fontId="11" fillId="0" borderId="0" xfId="0" applyNumberFormat="1" applyFont="1" applyBorder="1" applyAlignment="1">
      <alignment horizontal="left"/>
    </xf>
    <xf numFmtId="168" fontId="0" fillId="0" borderId="0" xfId="2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23" fillId="0" borderId="0" xfId="0" applyFont="1" applyAlignment="1"/>
    <xf numFmtId="0" fontId="14" fillId="0" borderId="17" xfId="0" applyFont="1" applyBorder="1" applyAlignment="1">
      <alignment horizontal="center"/>
    </xf>
    <xf numFmtId="0" fontId="21" fillId="0" borderId="0" xfId="11" applyFont="1" applyBorder="1" applyAlignment="1">
      <alignment horizontal="left"/>
    </xf>
    <xf numFmtId="170" fontId="25" fillId="0" borderId="0" xfId="1" applyNumberFormat="1" applyFont="1" applyBorder="1" applyAlignment="1">
      <alignment horizontal="center"/>
    </xf>
    <xf numFmtId="0" fontId="25" fillId="0" borderId="0" xfId="0" applyFont="1" applyBorder="1" applyAlignment="1">
      <alignment horizontal="righ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6" fontId="6" fillId="0" borderId="0" xfId="0" applyNumberFormat="1" applyFont="1"/>
    <xf numFmtId="0" fontId="13" fillId="0" borderId="0" xfId="0" applyFont="1"/>
    <xf numFmtId="167" fontId="26" fillId="0" borderId="0" xfId="5" applyNumberFormat="1" applyFont="1" applyAlignment="1">
      <alignment horizontal="center"/>
    </xf>
    <xf numFmtId="167" fontId="26" fillId="0" borderId="14" xfId="5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170" fontId="14" fillId="0" borderId="0" xfId="5" applyNumberFormat="1" applyFont="1" applyAlignment="1">
      <alignment horizontal="center"/>
    </xf>
    <xf numFmtId="170" fontId="11" fillId="0" borderId="0" xfId="0" applyNumberFormat="1" applyFont="1" applyAlignment="1">
      <alignment horizontal="center"/>
    </xf>
    <xf numFmtId="167" fontId="11" fillId="0" borderId="0" xfId="0" applyNumberFormat="1" applyFont="1"/>
    <xf numFmtId="9" fontId="11" fillId="0" borderId="0" xfId="4" applyFont="1" applyAlignment="1">
      <alignment horizontal="center"/>
    </xf>
    <xf numFmtId="9" fontId="14" fillId="0" borderId="0" xfId="4" applyFont="1" applyAlignment="1">
      <alignment horizontal="center"/>
    </xf>
    <xf numFmtId="168" fontId="11" fillId="0" borderId="0" xfId="4" applyNumberFormat="1" applyFont="1" applyAlignment="1">
      <alignment horizontal="right"/>
    </xf>
    <xf numFmtId="170" fontId="26" fillId="0" borderId="0" xfId="5" applyNumberFormat="1" applyFont="1" applyAlignment="1">
      <alignment horizontal="center"/>
    </xf>
    <xf numFmtId="168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/>
    <xf numFmtId="170" fontId="11" fillId="0" borderId="0" xfId="0" applyNumberFormat="1" applyFont="1" applyAlignment="1">
      <alignment horizontal="center" wrapText="1"/>
    </xf>
    <xf numFmtId="168" fontId="14" fillId="0" borderId="0" xfId="4" applyNumberFormat="1" applyFont="1" applyAlignment="1">
      <alignment horizontal="center"/>
    </xf>
    <xf numFmtId="168" fontId="11" fillId="0" borderId="0" xfId="4" applyNumberFormat="1" applyFont="1" applyAlignment="1">
      <alignment horizontal="center"/>
    </xf>
    <xf numFmtId="0" fontId="11" fillId="0" borderId="0" xfId="0" applyFont="1" applyAlignment="1">
      <alignment horizontal="left"/>
    </xf>
    <xf numFmtId="9" fontId="11" fillId="0" borderId="0" xfId="0" applyNumberFormat="1" applyFont="1" applyAlignment="1">
      <alignment horizontal="center"/>
    </xf>
    <xf numFmtId="170" fontId="11" fillId="0" borderId="0" xfId="5" applyNumberFormat="1" applyFont="1" applyAlignment="1">
      <alignment horizontal="center"/>
    </xf>
    <xf numFmtId="168" fontId="13" fillId="0" borderId="0" xfId="4" applyNumberFormat="1" applyFont="1" applyAlignment="1">
      <alignment horizontal="center"/>
    </xf>
    <xf numFmtId="0" fontId="27" fillId="0" borderId="7" xfId="0" applyFont="1" applyBorder="1" applyAlignment="1">
      <alignment horizontal="center"/>
    </xf>
    <xf numFmtId="0" fontId="13" fillId="0" borderId="0" xfId="0" applyFont="1" applyAlignment="1">
      <alignment horizontal="right"/>
    </xf>
    <xf numFmtId="9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right" wrapText="1"/>
    </xf>
    <xf numFmtId="170" fontId="11" fillId="0" borderId="14" xfId="5" applyNumberFormat="1" applyFont="1" applyBorder="1" applyAlignment="1">
      <alignment horizontal="center"/>
    </xf>
    <xf numFmtId="0" fontId="0" fillId="0" borderId="0" xfId="0" quotePrefix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168" fontId="11" fillId="0" borderId="0" xfId="2" applyNumberFormat="1" applyFont="1" applyBorder="1" applyAlignment="1">
      <alignment horizontal="center"/>
    </xf>
    <xf numFmtId="168" fontId="4" fillId="0" borderId="0" xfId="2" applyNumberFormat="1" applyFont="1" applyBorder="1" applyAlignment="1">
      <alignment horizontal="center"/>
    </xf>
    <xf numFmtId="0" fontId="11" fillId="0" borderId="9" xfId="0" applyFont="1" applyBorder="1" applyAlignment="1">
      <alignment horizontal="right"/>
    </xf>
    <xf numFmtId="167" fontId="19" fillId="0" borderId="9" xfId="0" applyNumberFormat="1" applyFont="1" applyBorder="1"/>
    <xf numFmtId="167" fontId="15" fillId="0" borderId="9" xfId="1" applyNumberFormat="1" applyFont="1" applyBorder="1" applyAlignment="1">
      <alignment horizontal="center"/>
    </xf>
    <xf numFmtId="168" fontId="11" fillId="0" borderId="9" xfId="2" applyNumberFormat="1" applyFont="1" applyBorder="1" applyAlignment="1">
      <alignment horizontal="center"/>
    </xf>
    <xf numFmtId="9" fontId="14" fillId="0" borderId="9" xfId="2" applyNumberFormat="1" applyFont="1" applyBorder="1" applyAlignment="1">
      <alignment horizontal="center"/>
    </xf>
    <xf numFmtId="0" fontId="11" fillId="0" borderId="9" xfId="0" applyFont="1" applyBorder="1" applyAlignment="1">
      <alignment horizontal="right" vertical="center"/>
    </xf>
    <xf numFmtId="167" fontId="13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/>
    <xf numFmtId="164" fontId="11" fillId="0" borderId="9" xfId="0" applyNumberFormat="1" applyFont="1" applyBorder="1" applyAlignment="1">
      <alignment horizontal="right" wrapText="1"/>
    </xf>
    <xf numFmtId="167" fontId="13" fillId="0" borderId="9" xfId="0" applyNumberFormat="1" applyFont="1" applyBorder="1" applyAlignment="1">
      <alignment horizontal="center" wrapText="1"/>
    </xf>
    <xf numFmtId="167" fontId="13" fillId="0" borderId="9" xfId="1" applyNumberFormat="1" applyFont="1" applyBorder="1" applyAlignment="1">
      <alignment horizontal="center" wrapText="1"/>
    </xf>
    <xf numFmtId="0" fontId="11" fillId="0" borderId="9" xfId="0" quotePrefix="1" applyFont="1" applyBorder="1" applyAlignment="1">
      <alignment horizontal="center"/>
    </xf>
    <xf numFmtId="0" fontId="11" fillId="0" borderId="9" xfId="0" applyFont="1" applyBorder="1" applyAlignment="1">
      <alignment horizontal="right" vertical="center" wrapText="1"/>
    </xf>
    <xf numFmtId="9" fontId="13" fillId="0" borderId="9" xfId="2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wrapText="1"/>
    </xf>
    <xf numFmtId="164" fontId="13" fillId="0" borderId="9" xfId="0" applyNumberFormat="1" applyFont="1" applyBorder="1" applyAlignment="1">
      <alignment horizontal="center" wrapText="1"/>
    </xf>
    <xf numFmtId="164" fontId="13" fillId="0" borderId="9" xfId="0" applyNumberFormat="1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wrapText="1"/>
    </xf>
    <xf numFmtId="164" fontId="11" fillId="0" borderId="21" xfId="0" applyNumberFormat="1" applyFont="1" applyBorder="1" applyAlignment="1">
      <alignment horizontal="center" wrapText="1"/>
    </xf>
    <xf numFmtId="0" fontId="13" fillId="0" borderId="9" xfId="0" applyFont="1" applyBorder="1" applyAlignment="1">
      <alignment horizontal="right"/>
    </xf>
    <xf numFmtId="0" fontId="13" fillId="0" borderId="9" xfId="0" applyFont="1" applyBorder="1"/>
    <xf numFmtId="0" fontId="28" fillId="0" borderId="0" xfId="0" applyFont="1" applyAlignment="1">
      <alignment horizontal="center"/>
    </xf>
    <xf numFmtId="164" fontId="14" fillId="0" borderId="0" xfId="0" applyNumberFormat="1" applyFont="1" applyBorder="1" applyAlignment="1">
      <alignment horizontal="center" wrapText="1"/>
    </xf>
    <xf numFmtId="0" fontId="13" fillId="0" borderId="0" xfId="0" applyFont="1" applyBorder="1" applyAlignment="1">
      <alignment horizontal="right"/>
    </xf>
    <xf numFmtId="167" fontId="14" fillId="0" borderId="0" xfId="1" applyNumberFormat="1" applyFont="1" applyBorder="1"/>
    <xf numFmtId="167" fontId="26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164" fontId="26" fillId="0" borderId="0" xfId="2" applyNumberFormat="1" applyFont="1" applyBorder="1"/>
    <xf numFmtId="164" fontId="26" fillId="0" borderId="0" xfId="2" applyNumberFormat="1" applyFont="1" applyBorder="1" applyAlignment="1">
      <alignment horizontal="center"/>
    </xf>
    <xf numFmtId="1" fontId="14" fillId="0" borderId="0" xfId="3" applyNumberFormat="1" applyFont="1" applyBorder="1" applyAlignment="1">
      <alignment horizontal="center"/>
    </xf>
    <xf numFmtId="167" fontId="11" fillId="0" borderId="0" xfId="0" applyNumberFormat="1" applyFont="1" applyBorder="1" applyAlignment="1">
      <alignment horizontal="center" wrapText="1"/>
    </xf>
    <xf numFmtId="167" fontId="11" fillId="0" borderId="0" xfId="1" applyNumberFormat="1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170" fontId="13" fillId="0" borderId="0" xfId="0" applyNumberFormat="1" applyFont="1" applyAlignment="1">
      <alignment horizontal="center"/>
    </xf>
    <xf numFmtId="0" fontId="26" fillId="0" borderId="0" xfId="0" applyFont="1" applyBorder="1" applyAlignment="1">
      <alignment vertical="center"/>
    </xf>
    <xf numFmtId="0" fontId="16" fillId="0" borderId="0" xfId="11" applyBorder="1" applyAlignment="1">
      <alignment vertical="center"/>
    </xf>
    <xf numFmtId="0" fontId="11" fillId="0" borderId="0" xfId="0" applyFont="1" applyBorder="1" applyAlignment="1">
      <alignment horizontal="right" vertical="center" wrapText="1"/>
    </xf>
    <xf numFmtId="9" fontId="13" fillId="0" borderId="0" xfId="2" applyFont="1" applyBorder="1" applyAlignment="1">
      <alignment horizontal="center" vertical="center" wrapText="1"/>
    </xf>
    <xf numFmtId="0" fontId="8" fillId="0" borderId="14" xfId="0" applyFont="1" applyBorder="1" applyAlignment="1">
      <alignment horizontal="right"/>
    </xf>
    <xf numFmtId="6" fontId="0" fillId="0" borderId="0" xfId="0" applyNumberFormat="1" applyAlignment="1">
      <alignment horizontal="right"/>
    </xf>
    <xf numFmtId="168" fontId="0" fillId="0" borderId="0" xfId="2" applyNumberFormat="1" applyFont="1" applyAlignment="1">
      <alignment horizontal="right"/>
    </xf>
    <xf numFmtId="0" fontId="0" fillId="0" borderId="14" xfId="0" applyBorder="1" applyAlignment="1">
      <alignment horizontal="right"/>
    </xf>
    <xf numFmtId="168" fontId="0" fillId="0" borderId="14" xfId="2" applyNumberFormat="1" applyFont="1" applyBorder="1" applyAlignment="1">
      <alignment horizontal="right"/>
    </xf>
    <xf numFmtId="164" fontId="0" fillId="0" borderId="0" xfId="0" applyNumberFormat="1"/>
    <xf numFmtId="172" fontId="0" fillId="0" borderId="0" xfId="0" applyNumberFormat="1"/>
    <xf numFmtId="166" fontId="0" fillId="0" borderId="0" xfId="0" applyNumberFormat="1"/>
    <xf numFmtId="173" fontId="0" fillId="0" borderId="0" xfId="0" applyNumberFormat="1"/>
    <xf numFmtId="0" fontId="0" fillId="2" borderId="24" xfId="0" applyFont="1" applyFill="1" applyBorder="1" applyAlignment="1">
      <alignment horizontal="left" indent="1"/>
    </xf>
    <xf numFmtId="0" fontId="33" fillId="0" borderId="25" xfId="0" applyFont="1" applyBorder="1" applyAlignment="1">
      <alignment horizontal="left" indent="1"/>
    </xf>
    <xf numFmtId="0" fontId="33" fillId="3" borderId="25" xfId="0" applyFont="1" applyFill="1" applyBorder="1" applyAlignment="1">
      <alignment horizontal="left" indent="1"/>
    </xf>
    <xf numFmtId="0" fontId="33" fillId="4" borderId="25" xfId="0" applyFont="1" applyFill="1" applyBorder="1" applyAlignment="1">
      <alignment horizontal="left" indent="1"/>
    </xf>
    <xf numFmtId="0" fontId="34" fillId="4" borderId="25" xfId="0" applyFont="1" applyFill="1" applyBorder="1" applyAlignment="1">
      <alignment horizontal="left" indent="1"/>
    </xf>
    <xf numFmtId="0" fontId="33" fillId="0" borderId="27" xfId="0" applyFont="1" applyBorder="1" applyAlignment="1">
      <alignment horizontal="left" indent="1"/>
    </xf>
    <xf numFmtId="0" fontId="33" fillId="5" borderId="24" xfId="0" applyFont="1" applyFill="1" applyBorder="1" applyAlignment="1">
      <alignment horizontal="left" indent="1"/>
    </xf>
    <xf numFmtId="0" fontId="34" fillId="5" borderId="29" xfId="0" applyFont="1" applyFill="1" applyBorder="1" applyAlignment="1">
      <alignment horizontal="left" indent="1"/>
    </xf>
    <xf numFmtId="0" fontId="33" fillId="0" borderId="30" xfId="0" applyFont="1" applyBorder="1" applyAlignment="1">
      <alignment horizontal="left" indent="1"/>
    </xf>
    <xf numFmtId="0" fontId="33" fillId="6" borderId="25" xfId="0" applyFont="1" applyFill="1" applyBorder="1" applyAlignment="1">
      <alignment horizontal="left" indent="1"/>
    </xf>
    <xf numFmtId="0" fontId="35" fillId="0" borderId="19" xfId="0" applyFont="1" applyBorder="1" applyAlignment="1">
      <alignment horizontal="left" indent="1"/>
    </xf>
    <xf numFmtId="0" fontId="35" fillId="0" borderId="26" xfId="0" applyFont="1" applyBorder="1" applyAlignment="1">
      <alignment horizontal="left" indent="1"/>
    </xf>
    <xf numFmtId="0" fontId="36" fillId="5" borderId="18" xfId="0" applyFont="1" applyFill="1" applyBorder="1" applyAlignment="1">
      <alignment horizontal="left" indent="3"/>
    </xf>
    <xf numFmtId="0" fontId="35" fillId="0" borderId="7" xfId="0" applyFont="1" applyBorder="1" applyAlignment="1">
      <alignment horizontal="left" indent="1"/>
    </xf>
    <xf numFmtId="0" fontId="36" fillId="6" borderId="18" xfId="0" applyFont="1" applyFill="1" applyBorder="1" applyAlignment="1">
      <alignment horizontal="left" indent="3"/>
    </xf>
    <xf numFmtId="3" fontId="38" fillId="2" borderId="8" xfId="3" applyNumberFormat="1" applyFont="1" applyFill="1" applyBorder="1" applyAlignment="1">
      <alignment horizontal="right" indent="2"/>
    </xf>
    <xf numFmtId="3" fontId="38" fillId="6" borderId="17" xfId="3" applyNumberFormat="1" applyFont="1" applyFill="1" applyBorder="1" applyAlignment="1">
      <alignment horizontal="right" indent="2"/>
    </xf>
    <xf numFmtId="0" fontId="33" fillId="0" borderId="23" xfId="0" applyFont="1" applyBorder="1" applyAlignment="1">
      <alignment horizontal="left" indent="1"/>
    </xf>
    <xf numFmtId="0" fontId="31" fillId="2" borderId="16" xfId="0" applyFont="1" applyFill="1" applyBorder="1" applyAlignment="1">
      <alignment horizontal="right" indent="2"/>
    </xf>
    <xf numFmtId="168" fontId="39" fillId="2" borderId="19" xfId="4" applyNumberFormat="1" applyFont="1" applyFill="1" applyBorder="1" applyAlignment="1">
      <alignment horizontal="right" indent="2"/>
    </xf>
    <xf numFmtId="168" fontId="40" fillId="2" borderId="19" xfId="4" applyNumberFormat="1" applyFont="1" applyFill="1" applyBorder="1" applyAlignment="1">
      <alignment horizontal="right" indent="2"/>
    </xf>
    <xf numFmtId="168" fontId="40" fillId="6" borderId="18" xfId="4" applyNumberFormat="1" applyFont="1" applyFill="1" applyBorder="1" applyAlignment="1">
      <alignment horizontal="right" indent="2"/>
    </xf>
    <xf numFmtId="0" fontId="34" fillId="5" borderId="16" xfId="0" applyFont="1" applyFill="1" applyBorder="1" applyAlignment="1">
      <alignment horizontal="left" indent="1"/>
    </xf>
    <xf numFmtId="0" fontId="43" fillId="2" borderId="15" xfId="0" applyFont="1" applyFill="1" applyBorder="1" applyAlignment="1">
      <alignment horizontal="right" indent="2"/>
    </xf>
    <xf numFmtId="0" fontId="41" fillId="0" borderId="26" xfId="0" applyFont="1" applyBorder="1" applyAlignment="1">
      <alignment horizontal="right" indent="2"/>
    </xf>
    <xf numFmtId="0" fontId="41" fillId="0" borderId="32" xfId="0" applyFont="1" applyBorder="1" applyAlignment="1">
      <alignment horizontal="right" indent="2"/>
    </xf>
    <xf numFmtId="171" fontId="42" fillId="0" borderId="32" xfId="0" applyNumberFormat="1" applyFont="1" applyBorder="1" applyAlignment="1">
      <alignment horizontal="right" indent="2"/>
    </xf>
    <xf numFmtId="172" fontId="44" fillId="0" borderId="10" xfId="3" applyNumberFormat="1" applyFont="1" applyBorder="1" applyAlignment="1">
      <alignment horizontal="right" indent="2"/>
    </xf>
    <xf numFmtId="9" fontId="44" fillId="0" borderId="26" xfId="4" applyFont="1" applyBorder="1" applyAlignment="1">
      <alignment horizontal="right" indent="2"/>
    </xf>
    <xf numFmtId="172" fontId="44" fillId="3" borderId="10" xfId="3" applyNumberFormat="1" applyFont="1" applyFill="1" applyBorder="1" applyAlignment="1">
      <alignment horizontal="right" indent="2"/>
    </xf>
    <xf numFmtId="9" fontId="44" fillId="3" borderId="26" xfId="4" applyFont="1" applyFill="1" applyBorder="1" applyAlignment="1">
      <alignment horizontal="right" indent="2"/>
    </xf>
    <xf numFmtId="172" fontId="44" fillId="4" borderId="10" xfId="3" applyNumberFormat="1" applyFont="1" applyFill="1" applyBorder="1" applyAlignment="1">
      <alignment horizontal="right" indent="2"/>
    </xf>
    <xf numFmtId="9" fontId="44" fillId="4" borderId="26" xfId="4" applyFont="1" applyFill="1" applyBorder="1" applyAlignment="1">
      <alignment horizontal="right" indent="2"/>
    </xf>
    <xf numFmtId="172" fontId="44" fillId="0" borderId="10" xfId="3" applyNumberFormat="1" applyFont="1" applyFill="1" applyBorder="1" applyAlignment="1">
      <alignment horizontal="right" indent="2"/>
    </xf>
    <xf numFmtId="9" fontId="44" fillId="0" borderId="26" xfId="4" applyFont="1" applyFill="1" applyBorder="1" applyAlignment="1">
      <alignment horizontal="right" indent="2"/>
    </xf>
    <xf numFmtId="172" fontId="44" fillId="5" borderId="8" xfId="3" applyNumberFormat="1" applyFont="1" applyFill="1" applyBorder="1" applyAlignment="1">
      <alignment horizontal="right" indent="2"/>
    </xf>
    <xf numFmtId="9" fontId="44" fillId="5" borderId="19" xfId="4" applyFont="1" applyFill="1" applyBorder="1" applyAlignment="1">
      <alignment horizontal="right" indent="2"/>
    </xf>
    <xf numFmtId="172" fontId="44" fillId="0" borderId="31" xfId="3" applyNumberFormat="1" applyFont="1" applyBorder="1" applyAlignment="1">
      <alignment horizontal="right" indent="2"/>
    </xf>
    <xf numFmtId="9" fontId="44" fillId="0" borderId="32" xfId="4" applyFont="1" applyBorder="1" applyAlignment="1">
      <alignment horizontal="right" indent="2"/>
    </xf>
    <xf numFmtId="172" fontId="44" fillId="6" borderId="10" xfId="3" applyNumberFormat="1" applyFont="1" applyFill="1" applyBorder="1" applyAlignment="1">
      <alignment horizontal="right" indent="2"/>
    </xf>
    <xf numFmtId="9" fontId="44" fillId="6" borderId="26" xfId="4" applyFont="1" applyFill="1" applyBorder="1" applyAlignment="1">
      <alignment horizontal="right" indent="2"/>
    </xf>
    <xf numFmtId="0" fontId="36" fillId="2" borderId="19" xfId="0" applyFont="1" applyFill="1" applyBorder="1" applyAlignment="1">
      <alignment horizontal="left" indent="3"/>
    </xf>
    <xf numFmtId="0" fontId="39" fillId="2" borderId="25" xfId="0" applyFont="1" applyFill="1" applyBorder="1" applyAlignment="1">
      <alignment horizontal="left" indent="1"/>
    </xf>
    <xf numFmtId="0" fontId="37" fillId="2" borderId="16" xfId="0" applyFont="1" applyFill="1" applyBorder="1" applyAlignment="1">
      <alignment horizontal="left" indent="1"/>
    </xf>
    <xf numFmtId="0" fontId="45" fillId="7" borderId="18" xfId="0" applyFont="1" applyFill="1" applyBorder="1" applyAlignment="1">
      <alignment horizontal="left" vertical="center" indent="1"/>
    </xf>
    <xf numFmtId="0" fontId="45" fillId="7" borderId="29" xfId="0" applyFont="1" applyFill="1" applyBorder="1" applyAlignment="1">
      <alignment horizontal="left" vertical="center" indent="1"/>
    </xf>
    <xf numFmtId="0" fontId="45" fillId="7" borderId="28" xfId="0" applyFont="1" applyFill="1" applyBorder="1" applyAlignment="1">
      <alignment horizontal="right" vertical="center" wrapText="1" indent="2"/>
    </xf>
    <xf numFmtId="0" fontId="47" fillId="7" borderId="3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6" fillId="7" borderId="7" xfId="0" applyFont="1" applyFill="1" applyBorder="1" applyAlignment="1">
      <alignment horizontal="left" vertical="center" indent="1"/>
    </xf>
    <xf numFmtId="3" fontId="48" fillId="7" borderId="33" xfId="0" applyNumberFormat="1" applyFont="1" applyFill="1" applyBorder="1" applyAlignment="1">
      <alignment horizontal="right" vertical="center" indent="2"/>
    </xf>
    <xf numFmtId="168" fontId="48" fillId="7" borderId="34" xfId="0" applyNumberFormat="1" applyFont="1" applyFill="1" applyBorder="1" applyAlignment="1">
      <alignment horizontal="right" vertical="center" indent="2"/>
    </xf>
    <xf numFmtId="0" fontId="37" fillId="6" borderId="19" xfId="0" applyFont="1" applyFill="1" applyBorder="1" applyAlignment="1">
      <alignment horizontal="left" indent="1"/>
    </xf>
    <xf numFmtId="0" fontId="39" fillId="6" borderId="25" xfId="0" applyFont="1" applyFill="1" applyBorder="1" applyAlignment="1">
      <alignment horizontal="left" indent="1"/>
    </xf>
    <xf numFmtId="0" fontId="0" fillId="2" borderId="37" xfId="0" applyFill="1" applyBorder="1"/>
    <xf numFmtId="0" fontId="0" fillId="2" borderId="20" xfId="0" applyFill="1" applyBorder="1"/>
    <xf numFmtId="0" fontId="0" fillId="2" borderId="16" xfId="0" applyFill="1" applyBorder="1"/>
    <xf numFmtId="0" fontId="30" fillId="0" borderId="41" xfId="0" applyFont="1" applyBorder="1" applyAlignment="1">
      <alignment horizontal="centerContinuous" vertical="top"/>
    </xf>
    <xf numFmtId="0" fontId="49" fillId="0" borderId="41" xfId="0" applyFont="1" applyBorder="1" applyAlignment="1">
      <alignment horizontal="centerContinuous"/>
    </xf>
    <xf numFmtId="0" fontId="49" fillId="0" borderId="38" xfId="0" applyFont="1" applyBorder="1" applyAlignment="1">
      <alignment horizontal="centerContinuous"/>
    </xf>
    <xf numFmtId="164" fontId="42" fillId="0" borderId="35" xfId="0" applyNumberFormat="1" applyFont="1" applyBorder="1" applyAlignment="1">
      <alignment horizontal="right" indent="2"/>
    </xf>
    <xf numFmtId="164" fontId="39" fillId="0" borderId="35" xfId="0" applyNumberFormat="1" applyFont="1" applyBorder="1" applyAlignment="1">
      <alignment horizontal="right" indent="2"/>
    </xf>
    <xf numFmtId="3" fontId="39" fillId="0" borderId="35" xfId="0" applyNumberFormat="1" applyFont="1" applyBorder="1" applyAlignment="1">
      <alignment horizontal="right" indent="2"/>
    </xf>
    <xf numFmtId="174" fontId="39" fillId="0" borderId="36" xfId="0" applyNumberFormat="1" applyFont="1" applyBorder="1" applyAlignment="1">
      <alignment horizontal="right" indent="2"/>
    </xf>
    <xf numFmtId="0" fontId="32" fillId="0" borderId="42" xfId="0" applyFont="1" applyBorder="1" applyAlignment="1">
      <alignment horizontal="centerContinuous" vertical="center"/>
    </xf>
    <xf numFmtId="0" fontId="50" fillId="0" borderId="39" xfId="0" applyFont="1" applyBorder="1" applyAlignment="1">
      <alignment horizontal="left" indent="1"/>
    </xf>
    <xf numFmtId="0" fontId="50" fillId="0" borderId="43" xfId="0" applyFont="1" applyBorder="1" applyAlignment="1">
      <alignment horizontal="left" indent="1"/>
    </xf>
    <xf numFmtId="0" fontId="50" fillId="0" borderId="40" xfId="0" applyFont="1" applyBorder="1" applyAlignment="1">
      <alignment horizontal="left" indent="1"/>
    </xf>
    <xf numFmtId="0" fontId="37" fillId="3" borderId="16" xfId="0" applyFont="1" applyFill="1" applyBorder="1" applyAlignment="1">
      <alignment horizontal="left" indent="1"/>
    </xf>
    <xf numFmtId="0" fontId="36" fillId="3" borderId="19" xfId="0" applyFont="1" applyFill="1" applyBorder="1" applyAlignment="1">
      <alignment horizontal="left" indent="3"/>
    </xf>
    <xf numFmtId="0" fontId="39" fillId="3" borderId="25" xfId="0" applyFont="1" applyFill="1" applyBorder="1" applyAlignment="1">
      <alignment horizontal="left" indent="1"/>
    </xf>
    <xf numFmtId="3" fontId="39" fillId="3" borderId="25" xfId="0" applyNumberFormat="1" applyFont="1" applyFill="1" applyBorder="1" applyAlignment="1">
      <alignment horizontal="right" indent="2"/>
    </xf>
    <xf numFmtId="168" fontId="40" fillId="3" borderId="19" xfId="4" applyNumberFormat="1" applyFont="1" applyFill="1" applyBorder="1" applyAlignment="1">
      <alignment horizontal="right" indent="2"/>
    </xf>
    <xf numFmtId="0" fontId="49" fillId="0" borderId="42" xfId="0" applyFont="1" applyBorder="1" applyAlignment="1">
      <alignment horizontal="centerContinuous" vertical="center"/>
    </xf>
    <xf numFmtId="3" fontId="39" fillId="4" borderId="25" xfId="0" applyNumberFormat="1" applyFont="1" applyFill="1" applyBorder="1" applyAlignment="1">
      <alignment horizontal="right" indent="2"/>
    </xf>
    <xf numFmtId="0" fontId="37" fillId="4" borderId="16" xfId="0" applyFont="1" applyFill="1" applyBorder="1" applyAlignment="1">
      <alignment horizontal="left" indent="1"/>
    </xf>
    <xf numFmtId="0" fontId="36" fillId="4" borderId="19" xfId="0" applyFont="1" applyFill="1" applyBorder="1" applyAlignment="1">
      <alignment horizontal="left" indent="3"/>
    </xf>
    <xf numFmtId="168" fontId="40" fillId="4" borderId="19" xfId="4" applyNumberFormat="1" applyFont="1" applyFill="1" applyBorder="1" applyAlignment="1">
      <alignment horizontal="right" indent="2"/>
    </xf>
    <xf numFmtId="3" fontId="39" fillId="6" borderId="25" xfId="0" applyNumberFormat="1" applyFont="1" applyFill="1" applyBorder="1" applyAlignment="1">
      <alignment horizontal="right" indent="2"/>
    </xf>
    <xf numFmtId="3" fontId="39" fillId="5" borderId="25" xfId="0" applyNumberFormat="1" applyFont="1" applyFill="1" applyBorder="1" applyAlignment="1">
      <alignment horizontal="right" indent="2"/>
    </xf>
    <xf numFmtId="168" fontId="40" fillId="5" borderId="19" xfId="4" applyNumberFormat="1" applyFont="1" applyFill="1" applyBorder="1" applyAlignment="1">
      <alignment horizontal="right" indent="2"/>
    </xf>
    <xf numFmtId="174" fontId="39" fillId="0" borderId="14" xfId="0" applyNumberFormat="1" applyFont="1" applyBorder="1" applyAlignment="1">
      <alignment horizontal="right" indent="2"/>
    </xf>
    <xf numFmtId="0" fontId="0" fillId="0" borderId="41" xfId="0" applyBorder="1" applyAlignment="1">
      <alignment horizontal="centerContinuous"/>
    </xf>
    <xf numFmtId="0" fontId="0" fillId="0" borderId="38" xfId="0" applyBorder="1" applyAlignment="1">
      <alignment horizontal="centerContinuous"/>
    </xf>
    <xf numFmtId="3" fontId="39" fillId="0" borderId="0" xfId="0" applyNumberFormat="1" applyFont="1" applyBorder="1" applyAlignment="1">
      <alignment horizontal="right" indent="2"/>
    </xf>
    <xf numFmtId="0" fontId="0" fillId="0" borderId="45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43" xfId="0" applyBorder="1" applyAlignment="1">
      <alignment horizontal="right" indent="1"/>
    </xf>
    <xf numFmtId="164" fontId="42" fillId="0" borderId="44" xfId="0" applyNumberFormat="1" applyFont="1" applyBorder="1" applyAlignment="1">
      <alignment horizontal="right" vertical="center" indent="1"/>
    </xf>
    <xf numFmtId="3" fontId="39" fillId="2" borderId="25" xfId="0" applyNumberFormat="1" applyFont="1" applyFill="1" applyBorder="1" applyAlignment="1">
      <alignment horizontal="right" indent="1"/>
    </xf>
    <xf numFmtId="3" fontId="39" fillId="0" borderId="25" xfId="0" applyNumberFormat="1" applyFont="1" applyFill="1" applyBorder="1" applyAlignment="1">
      <alignment horizontal="right" indent="1"/>
    </xf>
    <xf numFmtId="3" fontId="39" fillId="3" borderId="25" xfId="0" applyNumberFormat="1" applyFont="1" applyFill="1" applyBorder="1" applyAlignment="1">
      <alignment horizontal="right" indent="1"/>
    </xf>
    <xf numFmtId="9" fontId="51" fillId="0" borderId="26" xfId="4" applyFont="1" applyBorder="1" applyAlignment="1">
      <alignment horizontal="right" indent="2"/>
    </xf>
    <xf numFmtId="3" fontId="39" fillId="4" borderId="25" xfId="0" applyNumberFormat="1" applyFont="1" applyFill="1" applyBorder="1" applyAlignment="1">
      <alignment horizontal="right" indent="1"/>
    </xf>
    <xf numFmtId="3" fontId="39" fillId="5" borderId="25" xfId="0" applyNumberFormat="1" applyFont="1" applyFill="1" applyBorder="1" applyAlignment="1">
      <alignment horizontal="right" indent="1"/>
    </xf>
    <xf numFmtId="3" fontId="39" fillId="6" borderId="25" xfId="0" applyNumberFormat="1" applyFont="1" applyFill="1" applyBorder="1" applyAlignment="1">
      <alignment horizontal="right" indent="1"/>
    </xf>
    <xf numFmtId="0" fontId="30" fillId="0" borderId="38" xfId="0" applyFont="1" applyBorder="1" applyAlignment="1">
      <alignment horizontal="centerContinuous" vertical="top"/>
    </xf>
    <xf numFmtId="0" fontId="32" fillId="0" borderId="41" xfId="0" applyFont="1" applyBorder="1" applyAlignment="1">
      <alignment horizontal="centerContinuous" vertical="top"/>
    </xf>
    <xf numFmtId="9" fontId="42" fillId="0" borderId="35" xfId="2" applyFont="1" applyBorder="1" applyAlignment="1">
      <alignment horizontal="right" indent="2"/>
    </xf>
    <xf numFmtId="0" fontId="42" fillId="0" borderId="35" xfId="2" applyNumberFormat="1" applyFont="1" applyBorder="1" applyAlignment="1">
      <alignment horizontal="right" indent="2"/>
    </xf>
    <xf numFmtId="0" fontId="37" fillId="8" borderId="16" xfId="0" applyFont="1" applyFill="1" applyBorder="1" applyAlignment="1">
      <alignment horizontal="left" indent="1"/>
    </xf>
    <xf numFmtId="0" fontId="33" fillId="8" borderId="25" xfId="0" applyFont="1" applyFill="1" applyBorder="1" applyAlignment="1">
      <alignment horizontal="left" indent="1"/>
    </xf>
    <xf numFmtId="172" fontId="44" fillId="8" borderId="10" xfId="3" applyNumberFormat="1" applyFont="1" applyFill="1" applyBorder="1" applyAlignment="1">
      <alignment horizontal="right" indent="2"/>
    </xf>
    <xf numFmtId="9" fontId="44" fillId="8" borderId="26" xfId="4" applyFont="1" applyFill="1" applyBorder="1" applyAlignment="1">
      <alignment horizontal="right" indent="2"/>
    </xf>
    <xf numFmtId="3" fontId="39" fillId="8" borderId="25" xfId="0" applyNumberFormat="1" applyFont="1" applyFill="1" applyBorder="1" applyAlignment="1">
      <alignment horizontal="right" indent="1"/>
    </xf>
    <xf numFmtId="0" fontId="36" fillId="8" borderId="19" xfId="0" applyFont="1" applyFill="1" applyBorder="1" applyAlignment="1">
      <alignment horizontal="left" indent="3"/>
    </xf>
    <xf numFmtId="0" fontId="39" fillId="8" borderId="25" xfId="0" applyFont="1" applyFill="1" applyBorder="1" applyAlignment="1">
      <alignment horizontal="left" indent="1"/>
    </xf>
    <xf numFmtId="3" fontId="39" fillId="8" borderId="25" xfId="0" applyNumberFormat="1" applyFont="1" applyFill="1" applyBorder="1" applyAlignment="1">
      <alignment horizontal="right" indent="2"/>
    </xf>
    <xf numFmtId="168" fontId="40" fillId="8" borderId="19" xfId="4" applyNumberFormat="1" applyFont="1" applyFill="1" applyBorder="1" applyAlignment="1">
      <alignment horizontal="right" indent="2"/>
    </xf>
    <xf numFmtId="164" fontId="42" fillId="0" borderId="2" xfId="0" applyNumberFormat="1" applyFont="1" applyBorder="1" applyAlignment="1">
      <alignment horizontal="right" vertical="center" indent="1"/>
    </xf>
    <xf numFmtId="3" fontId="48" fillId="7" borderId="47" xfId="0" applyNumberFormat="1" applyFont="1" applyFill="1" applyBorder="1" applyAlignment="1">
      <alignment horizontal="right" vertical="center" indent="2"/>
    </xf>
    <xf numFmtId="164" fontId="42" fillId="0" borderId="21" xfId="0" applyNumberFormat="1" applyFont="1" applyBorder="1" applyAlignment="1">
      <alignment horizontal="right" vertical="center" indent="1"/>
    </xf>
    <xf numFmtId="3" fontId="39" fillId="2" borderId="9" xfId="0" applyNumberFormat="1" applyFont="1" applyFill="1" applyBorder="1" applyAlignment="1">
      <alignment horizontal="right" indent="1"/>
    </xf>
    <xf numFmtId="3" fontId="39" fillId="0" borderId="9" xfId="0" applyNumberFormat="1" applyFont="1" applyFill="1" applyBorder="1" applyAlignment="1">
      <alignment horizontal="right" indent="1"/>
    </xf>
    <xf numFmtId="3" fontId="39" fillId="8" borderId="9" xfId="0" applyNumberFormat="1" applyFont="1" applyFill="1" applyBorder="1" applyAlignment="1">
      <alignment horizontal="right" indent="1"/>
    </xf>
    <xf numFmtId="3" fontId="39" fillId="3" borderId="9" xfId="0" applyNumberFormat="1" applyFont="1" applyFill="1" applyBorder="1" applyAlignment="1">
      <alignment horizontal="right" indent="1"/>
    </xf>
    <xf numFmtId="3" fontId="39" fillId="4" borderId="9" xfId="0" applyNumberFormat="1" applyFont="1" applyFill="1" applyBorder="1" applyAlignment="1">
      <alignment horizontal="right" indent="1"/>
    </xf>
    <xf numFmtId="3" fontId="39" fillId="5" borderId="9" xfId="0" applyNumberFormat="1" applyFont="1" applyFill="1" applyBorder="1" applyAlignment="1">
      <alignment horizontal="right" indent="1"/>
    </xf>
    <xf numFmtId="3" fontId="39" fillId="6" borderId="9" xfId="0" applyNumberFormat="1" applyFont="1" applyFill="1" applyBorder="1" applyAlignment="1">
      <alignment horizontal="right" indent="1"/>
    </xf>
    <xf numFmtId="3" fontId="48" fillId="7" borderId="6" xfId="0" applyNumberFormat="1" applyFont="1" applyFill="1" applyBorder="1" applyAlignment="1">
      <alignment horizontal="right" vertical="center" indent="2"/>
    </xf>
    <xf numFmtId="0" fontId="39" fillId="4" borderId="25" xfId="0" applyFont="1" applyFill="1" applyBorder="1" applyAlignment="1">
      <alignment horizontal="left" indent="1"/>
    </xf>
    <xf numFmtId="0" fontId="39" fillId="5" borderId="25" xfId="0" applyFont="1" applyFill="1" applyBorder="1" applyAlignment="1">
      <alignment horizontal="left" indent="1"/>
    </xf>
    <xf numFmtId="9" fontId="52" fillId="0" borderId="26" xfId="4" applyFont="1" applyBorder="1" applyAlignment="1">
      <alignment horizontal="right" indent="2"/>
    </xf>
    <xf numFmtId="0" fontId="0" fillId="8" borderId="46" xfId="0" applyFill="1" applyBorder="1" applyAlignment="1">
      <alignment horizontal="center"/>
    </xf>
    <xf numFmtId="164" fontId="42" fillId="8" borderId="35" xfId="0" applyNumberFormat="1" applyFont="1" applyFill="1" applyBorder="1" applyAlignment="1">
      <alignment horizontal="right" indent="2"/>
    </xf>
    <xf numFmtId="175" fontId="39" fillId="8" borderId="25" xfId="0" applyNumberFormat="1" applyFont="1" applyFill="1" applyBorder="1" applyAlignment="1">
      <alignment horizontal="right" indent="2"/>
    </xf>
    <xf numFmtId="176" fontId="39" fillId="8" borderId="25" xfId="0" applyNumberFormat="1" applyFont="1" applyFill="1" applyBorder="1" applyAlignment="1">
      <alignment horizontal="right" indent="2"/>
    </xf>
    <xf numFmtId="3" fontId="39" fillId="2" borderId="25" xfId="0" applyNumberFormat="1" applyFont="1" applyFill="1" applyBorder="1" applyAlignment="1">
      <alignment horizontal="right" indent="2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21" fillId="0" borderId="0" xfId="11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0" xfId="0" applyFont="1" applyBorder="1" applyAlignment="1">
      <alignment horizontal="center" vertical="center" wrapText="1"/>
    </xf>
    <xf numFmtId="0" fontId="21" fillId="0" borderId="0" xfId="1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36" fillId="4" borderId="26" xfId="0" applyFont="1" applyFill="1" applyBorder="1" applyAlignment="1">
      <alignment horizontal="left" indent="3"/>
    </xf>
    <xf numFmtId="0" fontId="39" fillId="4" borderId="27" xfId="0" applyFont="1" applyFill="1" applyBorder="1" applyAlignment="1">
      <alignment horizontal="left" indent="1"/>
    </xf>
    <xf numFmtId="0" fontId="34" fillId="4" borderId="27" xfId="0" applyFont="1" applyFill="1" applyBorder="1" applyAlignment="1">
      <alignment horizontal="left" indent="1"/>
    </xf>
    <xf numFmtId="3" fontId="39" fillId="4" borderId="27" xfId="0" applyNumberFormat="1" applyFont="1" applyFill="1" applyBorder="1" applyAlignment="1">
      <alignment horizontal="right" indent="2"/>
    </xf>
    <xf numFmtId="168" fontId="40" fillId="4" borderId="26" xfId="4" applyNumberFormat="1" applyFont="1" applyFill="1" applyBorder="1" applyAlignment="1">
      <alignment horizontal="right" indent="2"/>
    </xf>
    <xf numFmtId="0" fontId="39" fillId="4" borderId="26" xfId="0" applyFont="1" applyFill="1" applyBorder="1" applyAlignment="1">
      <alignment horizontal="left" indent="4"/>
    </xf>
    <xf numFmtId="6" fontId="42" fillId="4" borderId="27" xfId="0" applyNumberFormat="1" applyFont="1" applyFill="1" applyBorder="1" applyAlignment="1">
      <alignment horizontal="left" indent="1"/>
    </xf>
    <xf numFmtId="8" fontId="42" fillId="4" borderId="27" xfId="0" applyNumberFormat="1" applyFont="1" applyFill="1" applyBorder="1" applyAlignment="1">
      <alignment horizontal="left" indent="1"/>
    </xf>
    <xf numFmtId="14" fontId="42" fillId="4" borderId="27" xfId="0" applyNumberFormat="1" applyFont="1" applyFill="1" applyBorder="1" applyAlignment="1">
      <alignment horizontal="left" indent="1"/>
    </xf>
  </cellXfs>
  <cellStyles count="27">
    <cellStyle name="Comma" xfId="3" builtinId="3"/>
    <cellStyle name="Currency" xfId="1" builtinId="4"/>
    <cellStyle name="Currency 2" xfId="5" xr:uid="{00000000-0005-0000-0000-000002000000}"/>
    <cellStyle name="Currency 3" xfId="6" xr:uid="{00000000-0005-0000-0000-000003000000}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7" builtinId="8" hidden="1"/>
    <cellStyle name="Hyperlink" xfId="9" builtinId="8" hidden="1"/>
    <cellStyle name="Hyperlink" xfId="11" builtinId="8"/>
    <cellStyle name="Normal" xfId="0" builtinId="0"/>
    <cellStyle name="Percent" xfId="2" builtinId="5"/>
    <cellStyle name="Percent 2" xfId="4" xr:uid="{00000000-0005-0000-0000-00001A000000}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5</xdr:row>
      <xdr:rowOff>118110</xdr:rowOff>
    </xdr:from>
    <xdr:to>
      <xdr:col>3</xdr:col>
      <xdr:colOff>327660</xdr:colOff>
      <xdr:row>5</xdr:row>
      <xdr:rowOff>118110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D831DB7-CA68-6CBC-E235-C306CFD0DB01}"/>
            </a:ext>
          </a:extLst>
        </xdr:cNvPr>
        <xdr:cNvCxnSpPr/>
      </xdr:nvCxnSpPr>
      <xdr:spPr>
        <a:xfrm flipH="1">
          <a:off x="3939540" y="1112520"/>
          <a:ext cx="2895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</xdr:colOff>
      <xdr:row>9</xdr:row>
      <xdr:rowOff>10160</xdr:rowOff>
    </xdr:from>
    <xdr:to>
      <xdr:col>6</xdr:col>
      <xdr:colOff>354584</xdr:colOff>
      <xdr:row>12</xdr:row>
      <xdr:rowOff>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426960" y="2235200"/>
          <a:ext cx="273304" cy="67056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91440</xdr:colOff>
      <xdr:row>6</xdr:row>
      <xdr:rowOff>10161</xdr:rowOff>
    </xdr:from>
    <xdr:to>
      <xdr:col>6</xdr:col>
      <xdr:colOff>364744</xdr:colOff>
      <xdr:row>7</xdr:row>
      <xdr:rowOff>236728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37120" y="1513841"/>
          <a:ext cx="273304" cy="460247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71120</xdr:colOff>
      <xdr:row>17</xdr:row>
      <xdr:rowOff>20320</xdr:rowOff>
    </xdr:from>
    <xdr:to>
      <xdr:col>6</xdr:col>
      <xdr:colOff>340360</xdr:colOff>
      <xdr:row>18</xdr:row>
      <xdr:rowOff>10160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16800" y="4114800"/>
          <a:ext cx="269240" cy="23368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447040</xdr:colOff>
      <xdr:row>6</xdr:row>
      <xdr:rowOff>81280</xdr:rowOff>
    </xdr:from>
    <xdr:ext cx="3385287" cy="3077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792720" y="1757680"/>
          <a:ext cx="3385287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How you say it</a:t>
          </a:r>
          <a:r>
            <a:rPr lang="en-US" sz="1400" baseline="0"/>
            <a:t> -- enter your values in blue...</a:t>
          </a:r>
          <a:endParaRPr lang="en-US" sz="1400"/>
        </a:p>
      </xdr:txBody>
    </xdr:sp>
    <xdr:clientData/>
  </xdr:oneCellAnchor>
  <xdr:oneCellAnchor>
    <xdr:from>
      <xdr:col>6</xdr:col>
      <xdr:colOff>426720</xdr:colOff>
      <xdr:row>9</xdr:row>
      <xdr:rowOff>193040</xdr:rowOff>
    </xdr:from>
    <xdr:ext cx="1016249" cy="3077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772400" y="2418080"/>
          <a:ext cx="1016249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The math...</a:t>
          </a:r>
        </a:p>
      </xdr:txBody>
    </xdr:sp>
    <xdr:clientData/>
  </xdr:oneCellAnchor>
  <xdr:oneCellAnchor>
    <xdr:from>
      <xdr:col>6</xdr:col>
      <xdr:colOff>386080</xdr:colOff>
      <xdr:row>16</xdr:row>
      <xdr:rowOff>213360</xdr:rowOff>
    </xdr:from>
    <xdr:ext cx="3442619" cy="30777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731760" y="4064000"/>
          <a:ext cx="3442619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The pre-money valuation you have implied...</a:t>
          </a:r>
        </a:p>
      </xdr:txBody>
    </xdr:sp>
    <xdr:clientData/>
  </xdr:oneCellAnchor>
  <xdr:twoCellAnchor>
    <xdr:from>
      <xdr:col>6</xdr:col>
      <xdr:colOff>91440</xdr:colOff>
      <xdr:row>13</xdr:row>
      <xdr:rowOff>10160</xdr:rowOff>
    </xdr:from>
    <xdr:to>
      <xdr:col>6</xdr:col>
      <xdr:colOff>360680</xdr:colOff>
      <xdr:row>14</xdr:row>
      <xdr:rowOff>0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437120" y="3149600"/>
          <a:ext cx="269240" cy="23368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406400</xdr:colOff>
      <xdr:row>12</xdr:row>
      <xdr:rowOff>203200</xdr:rowOff>
    </xdr:from>
    <xdr:ext cx="3515731" cy="30777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752080" y="3108960"/>
          <a:ext cx="3515731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The post-money valuation you have implied...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30480</xdr:rowOff>
    </xdr:from>
    <xdr:to>
      <xdr:col>6</xdr:col>
      <xdr:colOff>110744</xdr:colOff>
      <xdr:row>6</xdr:row>
      <xdr:rowOff>13207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27520" y="1534160"/>
          <a:ext cx="273304" cy="460247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172720</xdr:colOff>
      <xdr:row>4</xdr:row>
      <xdr:rowOff>101599</xdr:rowOff>
    </xdr:from>
    <xdr:ext cx="3385287" cy="3077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162800" y="1676399"/>
          <a:ext cx="3385287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How you say it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</a:rPr>
            <a:t> -- </a:t>
          </a:r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enter your values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</a:rPr>
            <a:t> in blue...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5</xdr:col>
      <xdr:colOff>111760</xdr:colOff>
      <xdr:row>9</xdr:row>
      <xdr:rowOff>0</xdr:rowOff>
    </xdr:from>
    <xdr:to>
      <xdr:col>6</xdr:col>
      <xdr:colOff>70104</xdr:colOff>
      <xdr:row>12</xdr:row>
      <xdr:rowOff>223520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86880" y="2834640"/>
          <a:ext cx="273304" cy="90424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132081</xdr:colOff>
      <xdr:row>10</xdr:row>
      <xdr:rowOff>40639</xdr:rowOff>
    </xdr:from>
    <xdr:ext cx="3972560" cy="52322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122161" y="3688079"/>
          <a:ext cx="3972560" cy="523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595959"/>
              </a:solidFill>
            </a:rPr>
            <a:t>The math</a:t>
          </a:r>
          <a:r>
            <a:rPr lang="en-US" sz="1400" baseline="0">
              <a:solidFill>
                <a:srgbClr val="595959"/>
              </a:solidFill>
            </a:rPr>
            <a:t> -- divide your raise amount by the post-money...</a:t>
          </a:r>
          <a:endParaRPr lang="en-US" sz="1400">
            <a:solidFill>
              <a:srgbClr val="595959"/>
            </a:solidFill>
          </a:endParaRPr>
        </a:p>
      </xdr:txBody>
    </xdr:sp>
    <xdr:clientData/>
  </xdr:oneCellAnchor>
  <xdr:twoCellAnchor>
    <xdr:from>
      <xdr:col>5</xdr:col>
      <xdr:colOff>132080</xdr:colOff>
      <xdr:row>7</xdr:row>
      <xdr:rowOff>10160</xdr:rowOff>
    </xdr:from>
    <xdr:to>
      <xdr:col>6</xdr:col>
      <xdr:colOff>90424</xdr:colOff>
      <xdr:row>7</xdr:row>
      <xdr:rowOff>260094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807200" y="4094480"/>
          <a:ext cx="273304" cy="249934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152400</xdr:colOff>
      <xdr:row>6</xdr:row>
      <xdr:rowOff>223519</xdr:rowOff>
    </xdr:from>
    <xdr:ext cx="2905062" cy="3077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142480" y="2306319"/>
          <a:ext cx="2905062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595959"/>
              </a:solidFill>
            </a:rPr>
            <a:t>The resulting post-money</a:t>
          </a:r>
          <a:r>
            <a:rPr lang="en-US" sz="1400" baseline="0">
              <a:solidFill>
                <a:srgbClr val="595959"/>
              </a:solidFill>
            </a:rPr>
            <a:t> valuation...</a:t>
          </a:r>
          <a:endParaRPr lang="en-US" sz="1400">
            <a:solidFill>
              <a:srgbClr val="595959"/>
            </a:solidFill>
          </a:endParaRPr>
        </a:p>
      </xdr:txBody>
    </xdr:sp>
    <xdr:clientData/>
  </xdr:oneCellAnchor>
  <xdr:twoCellAnchor>
    <xdr:from>
      <xdr:col>5</xdr:col>
      <xdr:colOff>121920</xdr:colOff>
      <xdr:row>13</xdr:row>
      <xdr:rowOff>50800</xdr:rowOff>
    </xdr:from>
    <xdr:to>
      <xdr:col>6</xdr:col>
      <xdr:colOff>80264</xdr:colOff>
      <xdr:row>14</xdr:row>
      <xdr:rowOff>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797040" y="4358640"/>
          <a:ext cx="273304" cy="40640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132081</xdr:colOff>
      <xdr:row>13</xdr:row>
      <xdr:rowOff>91439</xdr:rowOff>
    </xdr:from>
    <xdr:ext cx="3972560" cy="52322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122161" y="4399279"/>
          <a:ext cx="3972560" cy="523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595959"/>
              </a:solidFill>
            </a:rPr>
            <a:t>The amount of equity your are willing to trade for</a:t>
          </a:r>
          <a:r>
            <a:rPr lang="en-US" sz="1400" baseline="0">
              <a:solidFill>
                <a:srgbClr val="595959"/>
              </a:solidFill>
            </a:rPr>
            <a:t> the cash investment...</a:t>
          </a:r>
          <a:endParaRPr lang="en-US" sz="1400">
            <a:solidFill>
              <a:srgbClr val="595959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111760</xdr:colOff>
      <xdr:row>4</xdr:row>
      <xdr:rowOff>10160</xdr:rowOff>
    </xdr:from>
    <xdr:to>
      <xdr:col>5</xdr:col>
      <xdr:colOff>385064</xdr:colOff>
      <xdr:row>10</xdr:row>
      <xdr:rowOff>223520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6441440" y="1381760"/>
          <a:ext cx="273304" cy="162560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447040</xdr:colOff>
      <xdr:row>6</xdr:row>
      <xdr:rowOff>193039</xdr:rowOff>
    </xdr:from>
    <xdr:ext cx="3798361" cy="3077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6776720" y="2031999"/>
          <a:ext cx="3798361" cy="307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Enter the investment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</a:rPr>
            <a:t> deal parameters (in blue)...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oneCellAnchor>
    <xdr:from>
      <xdr:col>5</xdr:col>
      <xdr:colOff>436880</xdr:colOff>
      <xdr:row>12</xdr:row>
      <xdr:rowOff>121919</xdr:rowOff>
    </xdr:from>
    <xdr:ext cx="3667760" cy="138499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766560" y="3139439"/>
          <a:ext cx="3667760" cy="1384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The Investor term sheet dictates that an option pool be created as a percentage of the pre-money.</a:t>
          </a:r>
        </a:p>
        <a:p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Enter the % to see the dollar value of the option pool.</a:t>
          </a:r>
        </a:p>
      </xdr:txBody>
    </xdr:sp>
    <xdr:clientData/>
  </xdr:oneCellAnchor>
  <xdr:twoCellAnchor>
    <xdr:from>
      <xdr:col>5</xdr:col>
      <xdr:colOff>111760</xdr:colOff>
      <xdr:row>13</xdr:row>
      <xdr:rowOff>20320</xdr:rowOff>
    </xdr:from>
    <xdr:to>
      <xdr:col>5</xdr:col>
      <xdr:colOff>385064</xdr:colOff>
      <xdr:row>17</xdr:row>
      <xdr:rowOff>223520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6441440" y="3271520"/>
          <a:ext cx="273304" cy="114808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121920</xdr:colOff>
      <xdr:row>20</xdr:row>
      <xdr:rowOff>20320</xdr:rowOff>
    </xdr:from>
    <xdr:to>
      <xdr:col>5</xdr:col>
      <xdr:colOff>395224</xdr:colOff>
      <xdr:row>24</xdr:row>
      <xdr:rowOff>223520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451600" y="4917440"/>
          <a:ext cx="273304" cy="114808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457201</xdr:colOff>
      <xdr:row>21</xdr:row>
      <xdr:rowOff>101599</xdr:rowOff>
    </xdr:from>
    <xdr:ext cx="3505200" cy="52322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6786881" y="5232399"/>
          <a:ext cx="3505200" cy="523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Calculate the true pre-money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</a:rPr>
            <a:t> valuation by subtracting the option pool value.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5</xdr:col>
      <xdr:colOff>162560</xdr:colOff>
      <xdr:row>26</xdr:row>
      <xdr:rowOff>213360</xdr:rowOff>
    </xdr:from>
    <xdr:to>
      <xdr:col>5</xdr:col>
      <xdr:colOff>435864</xdr:colOff>
      <xdr:row>31</xdr:row>
      <xdr:rowOff>193040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6492240" y="6756400"/>
          <a:ext cx="273304" cy="1148080"/>
        </a:xfrm>
        <a:prstGeom prst="rightBrac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497841</xdr:colOff>
      <xdr:row>28</xdr:row>
      <xdr:rowOff>60959</xdr:rowOff>
    </xdr:from>
    <xdr:ext cx="3454400" cy="52322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6827521" y="6837679"/>
          <a:ext cx="3454400" cy="523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Now, re-calculate the investor's ownership % with the option pool considered.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Relationship Id="rId4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Relationship Id="rId4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x1media.com/founders-pocket-guide/" TargetMode="External"/><Relationship Id="rId7" Type="http://schemas.openxmlformats.org/officeDocument/2006/relationships/image" Target="../media/image1.jpeg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Relationship Id="rId6" Type="http://schemas.openxmlformats.org/officeDocument/2006/relationships/hyperlink" Target="http://1x1media.com/founders-pocket-guide/" TargetMode="External"/><Relationship Id="rId5" Type="http://schemas.openxmlformats.org/officeDocument/2006/relationships/hyperlink" Target="http://1x1media.com/founders-pocket-guide/" TargetMode="External"/><Relationship Id="rId4" Type="http://schemas.openxmlformats.org/officeDocument/2006/relationships/hyperlink" Target="http://1x1media.com/founders-pocket-guide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1x1media.com/founders-pocket-guide/" TargetMode="External"/><Relationship Id="rId3" Type="http://schemas.openxmlformats.org/officeDocument/2006/relationships/hyperlink" Target="http://1x1media.com/founders-pocket-guide/" TargetMode="External"/><Relationship Id="rId7" Type="http://schemas.openxmlformats.org/officeDocument/2006/relationships/hyperlink" Target="http://1x1media.com/founders-pocket-guide/" TargetMode="External"/><Relationship Id="rId2" Type="http://schemas.openxmlformats.org/officeDocument/2006/relationships/hyperlink" Target="http://1x1media.com/founders-pocket-guide/" TargetMode="External"/><Relationship Id="rId1" Type="http://schemas.openxmlformats.org/officeDocument/2006/relationships/hyperlink" Target="http://www.1x1media.com/" TargetMode="External"/><Relationship Id="rId6" Type="http://schemas.openxmlformats.org/officeDocument/2006/relationships/hyperlink" Target="http://1x1media.com/founders-pocket-guide/" TargetMode="External"/><Relationship Id="rId5" Type="http://schemas.openxmlformats.org/officeDocument/2006/relationships/hyperlink" Target="http://1x1media.com/founders-pocket-guide/" TargetMode="External"/><Relationship Id="rId10" Type="http://schemas.openxmlformats.org/officeDocument/2006/relationships/image" Target="../media/image1.jpeg"/><Relationship Id="rId4" Type="http://schemas.openxmlformats.org/officeDocument/2006/relationships/hyperlink" Target="http://1x1media.com/founders-pocket-guide/" TargetMode="Externa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18AF-553A-4BCD-98DF-915B8AAC946E}">
  <dimension ref="B2:D7"/>
  <sheetViews>
    <sheetView showGridLines="0" workbookViewId="0">
      <selection activeCell="D18" sqref="D18"/>
    </sheetView>
  </sheetViews>
  <sheetFormatPr defaultRowHeight="15.6" x14ac:dyDescent="0.6"/>
  <cols>
    <col min="2" max="4" width="21.19921875" style="8" customWidth="1"/>
  </cols>
  <sheetData>
    <row r="2" spans="2:4" ht="15.9" thickBot="1" x14ac:dyDescent="0.65">
      <c r="B2" s="144" t="s">
        <v>159</v>
      </c>
      <c r="C2" s="144" t="s">
        <v>161</v>
      </c>
      <c r="D2" s="144" t="s">
        <v>160</v>
      </c>
    </row>
    <row r="3" spans="2:4" x14ac:dyDescent="0.6">
      <c r="B3" s="145">
        <v>1000000</v>
      </c>
      <c r="C3" s="145">
        <v>250000</v>
      </c>
      <c r="D3" s="145">
        <f>C3+B3</f>
        <v>1250000</v>
      </c>
    </row>
    <row r="5" spans="2:4" x14ac:dyDescent="0.6">
      <c r="B5" s="8" t="s">
        <v>162</v>
      </c>
      <c r="C5" s="146">
        <f>B3/D3</f>
        <v>0.8</v>
      </c>
    </row>
    <row r="6" spans="2:4" ht="15.9" thickBot="1" x14ac:dyDescent="0.65">
      <c r="B6" s="147" t="s">
        <v>163</v>
      </c>
      <c r="C6" s="148">
        <f>C3/D3</f>
        <v>0.2</v>
      </c>
      <c r="D6" s="8" t="s">
        <v>165</v>
      </c>
    </row>
    <row r="7" spans="2:4" x14ac:dyDescent="0.6">
      <c r="B7" s="8" t="s">
        <v>164</v>
      </c>
      <c r="C7" s="13">
        <f>SUM(C5:C6)</f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3625-ACE7-4E5C-9542-5C4F05A06C7D}">
  <dimension ref="B3:T43"/>
  <sheetViews>
    <sheetView showGridLines="0" tabSelected="1" topLeftCell="J3" zoomScale="80" zoomScaleNormal="80" workbookViewId="0">
      <selection activeCell="S34" sqref="S34:T34"/>
    </sheetView>
  </sheetViews>
  <sheetFormatPr defaultRowHeight="15.6" x14ac:dyDescent="0.6"/>
  <cols>
    <col min="2" max="2" width="26.09765625" customWidth="1"/>
    <col min="3" max="3" width="20.25" bestFit="1" customWidth="1"/>
    <col min="4" max="4" width="25.546875" customWidth="1"/>
    <col min="5" max="8" width="15.546875" customWidth="1"/>
    <col min="9" max="10" width="17.546875" customWidth="1"/>
    <col min="11" max="11" width="15.546875" customWidth="1"/>
    <col min="12" max="13" width="17.546875" customWidth="1"/>
    <col min="14" max="14" width="15.546875" customWidth="1"/>
    <col min="15" max="16" width="17.546875" customWidth="1"/>
    <col min="17" max="17" width="15.546875" customWidth="1"/>
    <col min="18" max="20" width="16.1484375" customWidth="1"/>
  </cols>
  <sheetData>
    <row r="3" spans="2:20" x14ac:dyDescent="0.6">
      <c r="D3" s="281"/>
      <c r="E3" s="282"/>
      <c r="F3" s="276"/>
      <c r="G3" s="276"/>
      <c r="H3" s="276"/>
      <c r="I3" s="283"/>
      <c r="J3" s="284"/>
      <c r="K3" s="285"/>
      <c r="L3" s="286"/>
      <c r="M3" s="287"/>
      <c r="N3" s="288"/>
      <c r="O3" s="289"/>
      <c r="P3" s="290"/>
      <c r="Q3" s="291"/>
    </row>
    <row r="4" spans="2:20" ht="24.9" customHeight="1" x14ac:dyDescent="0.65">
      <c r="D4" s="217" t="s">
        <v>166</v>
      </c>
      <c r="E4" s="249"/>
      <c r="F4" s="250" t="s">
        <v>191</v>
      </c>
      <c r="G4" s="210"/>
      <c r="H4" s="210"/>
      <c r="I4" s="226" t="s">
        <v>180</v>
      </c>
      <c r="J4" s="211"/>
      <c r="K4" s="212"/>
      <c r="L4" s="226" t="s">
        <v>184</v>
      </c>
      <c r="M4" s="211"/>
      <c r="N4" s="212"/>
      <c r="O4" s="226" t="s">
        <v>187</v>
      </c>
      <c r="P4" s="211"/>
      <c r="Q4" s="212"/>
    </row>
    <row r="5" spans="2:20" ht="19.8" x14ac:dyDescent="0.65">
      <c r="D5" s="170" t="s">
        <v>159</v>
      </c>
      <c r="E5" s="177" t="s">
        <v>167</v>
      </c>
      <c r="F5" s="170" t="s">
        <v>11</v>
      </c>
      <c r="G5" s="218"/>
      <c r="H5" s="177" t="s">
        <v>167</v>
      </c>
      <c r="I5" s="170" t="s">
        <v>159</v>
      </c>
      <c r="J5" s="218"/>
      <c r="K5" s="213">
        <v>1000000</v>
      </c>
      <c r="L5" s="170" t="s">
        <v>159</v>
      </c>
      <c r="M5" s="218"/>
      <c r="N5" s="213">
        <v>2000000</v>
      </c>
      <c r="O5" s="170" t="s">
        <v>159</v>
      </c>
      <c r="P5" s="218"/>
      <c r="Q5" s="213">
        <v>6000000</v>
      </c>
    </row>
    <row r="6" spans="2:20" ht="19.8" x14ac:dyDescent="0.65">
      <c r="D6" s="170" t="s">
        <v>175</v>
      </c>
      <c r="E6" s="178" t="s">
        <v>168</v>
      </c>
      <c r="F6" s="170" t="s">
        <v>192</v>
      </c>
      <c r="G6" s="219"/>
      <c r="H6" s="213">
        <v>100000</v>
      </c>
      <c r="I6" s="170" t="s">
        <v>175</v>
      </c>
      <c r="J6" s="219"/>
      <c r="K6" s="213">
        <v>200000</v>
      </c>
      <c r="L6" s="170" t="s">
        <v>175</v>
      </c>
      <c r="M6" s="219"/>
      <c r="N6" s="213">
        <v>500000</v>
      </c>
      <c r="O6" s="170" t="s">
        <v>175</v>
      </c>
      <c r="P6" s="219"/>
      <c r="Q6" s="213">
        <v>2000000</v>
      </c>
    </row>
    <row r="7" spans="2:20" ht="19.8" x14ac:dyDescent="0.65">
      <c r="D7" s="170" t="s">
        <v>160</v>
      </c>
      <c r="E7" s="178" t="s">
        <v>167</v>
      </c>
      <c r="F7" s="170" t="s">
        <v>193</v>
      </c>
      <c r="G7" s="219"/>
      <c r="H7" s="251">
        <v>0.05</v>
      </c>
      <c r="I7" s="170" t="s">
        <v>160</v>
      </c>
      <c r="J7" s="219"/>
      <c r="K7" s="214">
        <f>+K5+K6</f>
        <v>1200000</v>
      </c>
      <c r="L7" s="170" t="s">
        <v>160</v>
      </c>
      <c r="M7" s="219"/>
      <c r="N7" s="214">
        <f>+N5+N6</f>
        <v>2500000</v>
      </c>
      <c r="O7" s="170" t="s">
        <v>160</v>
      </c>
      <c r="P7" s="219"/>
      <c r="Q7" s="214">
        <f>+Q5+Q6</f>
        <v>8000000</v>
      </c>
    </row>
    <row r="8" spans="2:20" ht="19.8" x14ac:dyDescent="0.65">
      <c r="D8" s="170" t="s">
        <v>176</v>
      </c>
      <c r="E8" s="178" t="s">
        <v>168</v>
      </c>
      <c r="F8" s="170" t="s">
        <v>194</v>
      </c>
      <c r="G8" s="219"/>
      <c r="H8" s="251">
        <v>0.2</v>
      </c>
      <c r="I8" s="170" t="s">
        <v>176</v>
      </c>
      <c r="J8" s="219"/>
      <c r="K8" s="215">
        <f>+D34</f>
        <v>2500000</v>
      </c>
      <c r="L8" s="170" t="s">
        <v>176</v>
      </c>
      <c r="M8" s="219"/>
      <c r="N8" s="215">
        <f>+J34</f>
        <v>3328125</v>
      </c>
      <c r="O8" s="170" t="s">
        <v>176</v>
      </c>
      <c r="P8" s="219"/>
      <c r="Q8" s="237">
        <f>M34+O33</f>
        <v>5035156.25</v>
      </c>
      <c r="R8" s="226" t="s">
        <v>188</v>
      </c>
      <c r="S8" s="235"/>
      <c r="T8" s="236"/>
    </row>
    <row r="9" spans="2:20" ht="20.100000000000001" thickBot="1" x14ac:dyDescent="0.7">
      <c r="D9" s="170" t="s">
        <v>177</v>
      </c>
      <c r="E9" s="179">
        <v>1E-3</v>
      </c>
      <c r="F9" s="170" t="s">
        <v>195</v>
      </c>
      <c r="G9" s="220"/>
      <c r="H9" s="252">
        <v>12</v>
      </c>
      <c r="I9" s="170" t="s">
        <v>177</v>
      </c>
      <c r="J9" s="220"/>
      <c r="K9" s="216">
        <f>+K5/K8</f>
        <v>0.4</v>
      </c>
      <c r="L9" s="170" t="s">
        <v>177</v>
      </c>
      <c r="M9" s="220"/>
      <c r="N9" s="216">
        <f>+N5/N8</f>
        <v>0.60093896713615025</v>
      </c>
      <c r="O9" s="170" t="s">
        <v>177</v>
      </c>
      <c r="P9" s="220"/>
      <c r="Q9" s="234">
        <f>+Q5/Q8</f>
        <v>1.1916214119472459</v>
      </c>
      <c r="R9" s="238" t="s">
        <v>189</v>
      </c>
      <c r="S9" s="239" t="s">
        <v>189</v>
      </c>
      <c r="T9" s="240" t="s">
        <v>189</v>
      </c>
    </row>
    <row r="10" spans="2:20" ht="37.5" customHeight="1" thickBot="1" x14ac:dyDescent="0.65">
      <c r="B10" s="197" t="s">
        <v>169</v>
      </c>
      <c r="C10" s="198" t="s">
        <v>170</v>
      </c>
      <c r="D10" s="199" t="s">
        <v>171</v>
      </c>
      <c r="E10" s="199" t="s">
        <v>172</v>
      </c>
      <c r="F10" s="199" t="s">
        <v>197</v>
      </c>
      <c r="G10" s="199" t="s">
        <v>198</v>
      </c>
      <c r="H10" s="199" t="s">
        <v>199</v>
      </c>
      <c r="I10" s="199" t="s">
        <v>181</v>
      </c>
      <c r="J10" s="199" t="s">
        <v>182</v>
      </c>
      <c r="K10" s="199" t="s">
        <v>172</v>
      </c>
      <c r="L10" s="199" t="s">
        <v>181</v>
      </c>
      <c r="M10" s="199" t="s">
        <v>182</v>
      </c>
      <c r="N10" s="199" t="s">
        <v>172</v>
      </c>
      <c r="O10" s="199" t="s">
        <v>181</v>
      </c>
      <c r="P10" s="199" t="s">
        <v>182</v>
      </c>
      <c r="Q10" s="199" t="s">
        <v>172</v>
      </c>
      <c r="R10" s="241">
        <v>25000000</v>
      </c>
      <c r="S10" s="262">
        <v>50000000</v>
      </c>
      <c r="T10" s="264">
        <v>75000000</v>
      </c>
    </row>
    <row r="11" spans="2:20" x14ac:dyDescent="0.6">
      <c r="B11" s="196" t="s">
        <v>166</v>
      </c>
      <c r="C11" s="153"/>
      <c r="D11" s="176"/>
      <c r="E11" s="171" t="str">
        <f>IF(D11="","",D11/$D$34)</f>
        <v/>
      </c>
      <c r="F11" s="207"/>
      <c r="G11" s="208"/>
      <c r="H11" s="209"/>
      <c r="I11" s="207"/>
      <c r="J11" s="208"/>
      <c r="K11" s="209"/>
      <c r="L11" s="207"/>
      <c r="M11" s="208"/>
      <c r="N11" s="209"/>
      <c r="O11" s="207"/>
      <c r="P11" s="208"/>
      <c r="Q11" s="209"/>
      <c r="R11" s="242" t="str">
        <f t="shared" ref="R11:T13" si="0">IF($Q11="","",R$10*$Q11)</f>
        <v/>
      </c>
      <c r="S11" s="242" t="str">
        <f t="shared" si="0"/>
        <v/>
      </c>
      <c r="T11" s="265" t="str">
        <f t="shared" si="0"/>
        <v/>
      </c>
    </row>
    <row r="12" spans="2:20" x14ac:dyDescent="0.6">
      <c r="B12" s="194" t="s">
        <v>43</v>
      </c>
      <c r="C12" s="195" t="s">
        <v>173</v>
      </c>
      <c r="D12" s="168">
        <v>1000000</v>
      </c>
      <c r="E12" s="172">
        <f>IF(D12="","",D12/D$34)</f>
        <v>0.4</v>
      </c>
      <c r="F12" s="195"/>
      <c r="G12" s="168"/>
      <c r="H12" s="172"/>
      <c r="I12" s="195"/>
      <c r="J12" s="280">
        <f>+D12</f>
        <v>1000000</v>
      </c>
      <c r="K12" s="172">
        <f>IF(J12="","",J12/J$34)</f>
        <v>0.30046948356807512</v>
      </c>
      <c r="L12" s="195"/>
      <c r="M12" s="280">
        <f>+J12</f>
        <v>1000000</v>
      </c>
      <c r="N12" s="172">
        <f>IF(M12="","",M12/M$34)</f>
        <v>0.23336371923427529</v>
      </c>
      <c r="O12" s="195"/>
      <c r="P12" s="280">
        <f>+M12</f>
        <v>1000000</v>
      </c>
      <c r="Q12" s="172">
        <f>IF(P12="","",P12/P$34)</f>
        <v>0.14895267649340574</v>
      </c>
      <c r="R12" s="242">
        <f t="shared" si="0"/>
        <v>3723816.9123351434</v>
      </c>
      <c r="S12" s="242">
        <f t="shared" si="0"/>
        <v>7447633.8246702868</v>
      </c>
      <c r="T12" s="265">
        <f t="shared" si="0"/>
        <v>11171450.737005431</v>
      </c>
    </row>
    <row r="13" spans="2:20" x14ac:dyDescent="0.6">
      <c r="B13" s="194" t="s">
        <v>41</v>
      </c>
      <c r="C13" s="195" t="s">
        <v>173</v>
      </c>
      <c r="D13" s="168">
        <v>1000000</v>
      </c>
      <c r="E13" s="173">
        <f>IF(D13="","",D13/D$34)</f>
        <v>0.4</v>
      </c>
      <c r="F13" s="195"/>
      <c r="G13" s="168"/>
      <c r="H13" s="173"/>
      <c r="I13" s="195"/>
      <c r="J13" s="280">
        <f>+D13</f>
        <v>1000000</v>
      </c>
      <c r="K13" s="173">
        <f>IF(J13="","",J13/J$34)</f>
        <v>0.30046948356807512</v>
      </c>
      <c r="L13" s="195"/>
      <c r="M13" s="280">
        <f>+J13</f>
        <v>1000000</v>
      </c>
      <c r="N13" s="173">
        <f>IF(M13="","",M13/M$34)</f>
        <v>0.23336371923427529</v>
      </c>
      <c r="O13" s="195"/>
      <c r="P13" s="280">
        <f>+M13</f>
        <v>1000000</v>
      </c>
      <c r="Q13" s="173">
        <f>IF(P13="","",P13/P$34)</f>
        <v>0.14895267649340574</v>
      </c>
      <c r="R13" s="242">
        <f t="shared" si="0"/>
        <v>3723816.9123351434</v>
      </c>
      <c r="S13" s="242">
        <f t="shared" si="0"/>
        <v>7447633.8246702868</v>
      </c>
      <c r="T13" s="265">
        <f t="shared" si="0"/>
        <v>11171450.737005431</v>
      </c>
    </row>
    <row r="14" spans="2:20" ht="15.9" thickBot="1" x14ac:dyDescent="0.65">
      <c r="B14" s="163"/>
      <c r="C14" s="154"/>
      <c r="D14" s="180"/>
      <c r="E14" s="181" t="str">
        <f>IF(D14="","",D14/D$34)</f>
        <v/>
      </c>
      <c r="F14" s="154"/>
      <c r="G14" s="180"/>
      <c r="H14" s="181"/>
      <c r="I14" s="154"/>
      <c r="J14" s="180"/>
      <c r="K14" s="181" t="str">
        <f>IF(J14="","",J14/J$34)</f>
        <v/>
      </c>
      <c r="L14" s="154"/>
      <c r="M14" s="180"/>
      <c r="N14" s="181" t="str">
        <f>IF(M14="","",M14/M$34)</f>
        <v/>
      </c>
      <c r="O14" s="154"/>
      <c r="P14" s="180"/>
      <c r="Q14" s="181" t="str">
        <f>IF(P14="","",P14/P$34)</f>
        <v/>
      </c>
      <c r="R14" s="243" t="str">
        <f t="shared" ref="R14:T33" si="1">IF($Q14="","",R$10*$Q14)</f>
        <v/>
      </c>
      <c r="S14" s="243" t="str">
        <f t="shared" si="1"/>
        <v/>
      </c>
      <c r="T14" s="266" t="str">
        <f t="shared" si="1"/>
        <v/>
      </c>
    </row>
    <row r="15" spans="2:20" x14ac:dyDescent="0.6">
      <c r="B15" s="253" t="s">
        <v>200</v>
      </c>
      <c r="C15" s="254"/>
      <c r="D15" s="255"/>
      <c r="E15" s="256" t="str">
        <f>IF(D15="","",D15/D$34)</f>
        <v/>
      </c>
      <c r="F15" s="254"/>
      <c r="G15" s="255"/>
      <c r="H15" s="256"/>
      <c r="I15" s="254"/>
      <c r="J15" s="255"/>
      <c r="K15" s="256" t="str">
        <f>IF(J15="","",J15/J$34)</f>
        <v/>
      </c>
      <c r="L15" s="254"/>
      <c r="M15" s="255"/>
      <c r="N15" s="256" t="str">
        <f>IF(M15="","",M15/M$34)</f>
        <v/>
      </c>
      <c r="O15" s="254"/>
      <c r="P15" s="255"/>
      <c r="Q15" s="256"/>
      <c r="R15" s="257"/>
      <c r="S15" s="257"/>
      <c r="T15" s="267"/>
    </row>
    <row r="16" spans="2:20" x14ac:dyDescent="0.6">
      <c r="B16" s="258" t="s">
        <v>201</v>
      </c>
      <c r="C16" s="259" t="s">
        <v>203</v>
      </c>
      <c r="D16" s="255"/>
      <c r="E16" s="256" t="str">
        <f t="shared" ref="E16" si="2">IF(D16="","",D16/D$34)</f>
        <v/>
      </c>
      <c r="F16" s="277">
        <v>50000</v>
      </c>
      <c r="G16" s="278">
        <f>F16*$H$7</f>
        <v>2500</v>
      </c>
      <c r="H16" s="279">
        <f>$K$9*(1-$H$8)</f>
        <v>0.32000000000000006</v>
      </c>
      <c r="I16" s="260">
        <f>(F16+G16)/H16</f>
        <v>164062.49999999997</v>
      </c>
      <c r="J16" s="260">
        <f>I16</f>
        <v>164062.49999999997</v>
      </c>
      <c r="K16" s="261">
        <f>IF(J16="","",J16/J$34)</f>
        <v>4.9295774647887314E-2</v>
      </c>
      <c r="L16" s="260"/>
      <c r="M16" s="260">
        <f>+J16</f>
        <v>164062.49999999997</v>
      </c>
      <c r="N16" s="261">
        <f>IF(M16="","",M16/M$34)</f>
        <v>3.8286235186873283E-2</v>
      </c>
      <c r="O16" s="260"/>
      <c r="P16" s="260">
        <f>+M16</f>
        <v>164062.49999999997</v>
      </c>
      <c r="Q16" s="261">
        <f>IF(P16="","",P16/P$34)</f>
        <v>2.4437548487199375E-2</v>
      </c>
      <c r="R16" s="257">
        <f t="shared" ref="R16:T17" si="3">IF($Q16="","",R$10*$Q16)</f>
        <v>610938.71217998432</v>
      </c>
      <c r="S16" s="257">
        <f t="shared" si="3"/>
        <v>1221877.4243599686</v>
      </c>
      <c r="T16" s="267">
        <f t="shared" si="3"/>
        <v>1832816.1365399531</v>
      </c>
    </row>
    <row r="17" spans="2:20" x14ac:dyDescent="0.6">
      <c r="B17" s="258" t="s">
        <v>202</v>
      </c>
      <c r="C17" s="259" t="s">
        <v>203</v>
      </c>
      <c r="D17" s="255"/>
      <c r="E17" s="256" t="str">
        <f>IF(D17="","",D17/D$34)</f>
        <v/>
      </c>
      <c r="F17" s="277">
        <v>50000</v>
      </c>
      <c r="G17" s="278">
        <f>F17*$H$7</f>
        <v>2500</v>
      </c>
      <c r="H17" s="279">
        <f>$K$9*(1-$H$8)</f>
        <v>0.32000000000000006</v>
      </c>
      <c r="I17" s="260">
        <f>(F17+G17)/H17</f>
        <v>164062.49999999997</v>
      </c>
      <c r="J17" s="260">
        <f>I17</f>
        <v>164062.49999999997</v>
      </c>
      <c r="K17" s="261">
        <f>IF(J17="","",J17/J$34)</f>
        <v>4.9295774647887314E-2</v>
      </c>
      <c r="L17" s="260"/>
      <c r="M17" s="260">
        <f>+J17</f>
        <v>164062.49999999997</v>
      </c>
      <c r="N17" s="261">
        <f>IF(M17="","",M17/M$34)</f>
        <v>3.8286235186873283E-2</v>
      </c>
      <c r="O17" s="260"/>
      <c r="P17" s="260">
        <f>+M17</f>
        <v>164062.49999999997</v>
      </c>
      <c r="Q17" s="261">
        <f t="shared" ref="Q17" si="4">IF(P17="","",P17/P$34)</f>
        <v>2.4437548487199375E-2</v>
      </c>
      <c r="R17" s="257">
        <f t="shared" si="3"/>
        <v>610938.71217998432</v>
      </c>
      <c r="S17" s="257">
        <f t="shared" si="3"/>
        <v>1221877.4243599686</v>
      </c>
      <c r="T17" s="267">
        <f t="shared" si="3"/>
        <v>1832816.1365399531</v>
      </c>
    </row>
    <row r="18" spans="2:20" ht="15.9" thickBot="1" x14ac:dyDescent="0.65">
      <c r="B18" s="164"/>
      <c r="C18" s="154"/>
      <c r="D18" s="180"/>
      <c r="E18" s="181" t="str">
        <f>IF(D18="","",D18/D$34)</f>
        <v/>
      </c>
      <c r="F18" s="154"/>
      <c r="G18" s="180"/>
      <c r="H18" s="181"/>
      <c r="I18" s="154"/>
      <c r="J18" s="180"/>
      <c r="K18" s="181" t="str">
        <f>IF(J18="","",J18/J$34)</f>
        <v/>
      </c>
      <c r="L18" s="154"/>
      <c r="M18" s="180"/>
      <c r="N18" s="181" t="str">
        <f>IF(M18="","",M18/M$34)</f>
        <v/>
      </c>
      <c r="O18" s="154"/>
      <c r="P18" s="180"/>
      <c r="Q18" s="245"/>
      <c r="R18" s="243" t="str">
        <f t="shared" si="1"/>
        <v/>
      </c>
      <c r="S18" s="243" t="str">
        <f t="shared" si="1"/>
        <v/>
      </c>
      <c r="T18" s="266" t="str">
        <f t="shared" si="1"/>
        <v/>
      </c>
    </row>
    <row r="19" spans="2:20" x14ac:dyDescent="0.6">
      <c r="B19" s="221" t="s">
        <v>180</v>
      </c>
      <c r="C19" s="155"/>
      <c r="D19" s="182"/>
      <c r="E19" s="183" t="str">
        <f t="shared" ref="E19:E33" si="5">IF(D19="","",D19/D$34)</f>
        <v/>
      </c>
      <c r="F19" s="155"/>
      <c r="G19" s="182"/>
      <c r="H19" s="183"/>
      <c r="I19" s="155"/>
      <c r="J19" s="182"/>
      <c r="K19" s="183" t="str">
        <f>IF(J19="","",J19/J$34)</f>
        <v/>
      </c>
      <c r="L19" s="155"/>
      <c r="M19" s="182"/>
      <c r="N19" s="183" t="str">
        <f>IF(M19="","",M19/M$34)</f>
        <v/>
      </c>
      <c r="O19" s="155"/>
      <c r="P19" s="182"/>
      <c r="Q19" s="183" t="str">
        <f>IF(P19="","",P19/P$34)</f>
        <v/>
      </c>
      <c r="R19" s="244" t="str">
        <f t="shared" si="1"/>
        <v/>
      </c>
      <c r="S19" s="244" t="str">
        <f t="shared" si="1"/>
        <v/>
      </c>
      <c r="T19" s="268" t="str">
        <f t="shared" si="1"/>
        <v/>
      </c>
    </row>
    <row r="20" spans="2:20" x14ac:dyDescent="0.6">
      <c r="B20" s="222" t="s">
        <v>183</v>
      </c>
      <c r="C20" s="223" t="s">
        <v>173</v>
      </c>
      <c r="D20" s="182"/>
      <c r="E20" s="183" t="str">
        <f t="shared" si="5"/>
        <v/>
      </c>
      <c r="F20" s="224"/>
      <c r="G20" s="224"/>
      <c r="H20" s="225"/>
      <c r="I20" s="224">
        <f>+K6/K9</f>
        <v>500000</v>
      </c>
      <c r="J20" s="224">
        <f>+I20</f>
        <v>500000</v>
      </c>
      <c r="K20" s="225">
        <f>IF(J20="","",J20/J$34)</f>
        <v>0.15023474178403756</v>
      </c>
      <c r="L20" s="224"/>
      <c r="M20" s="224">
        <f>J20</f>
        <v>500000</v>
      </c>
      <c r="N20" s="225">
        <f>IF(M20="","",M20/M$34)</f>
        <v>0.11668185961713765</v>
      </c>
      <c r="O20" s="224"/>
      <c r="P20" s="224">
        <f>M20</f>
        <v>500000</v>
      </c>
      <c r="Q20" s="225">
        <f>IF(P20="","",P20/P$34)</f>
        <v>7.447633824670287E-2</v>
      </c>
      <c r="R20" s="244">
        <f t="shared" si="1"/>
        <v>1861908.4561675717</v>
      </c>
      <c r="S20" s="244">
        <f t="shared" si="1"/>
        <v>3723816.9123351434</v>
      </c>
      <c r="T20" s="268">
        <f t="shared" si="1"/>
        <v>5585725.3685027156</v>
      </c>
    </row>
    <row r="21" spans="2:20" ht="15.9" thickBot="1" x14ac:dyDescent="0.65">
      <c r="B21" s="164"/>
      <c r="C21" s="154"/>
      <c r="D21" s="180"/>
      <c r="E21" s="181" t="str">
        <f t="shared" si="5"/>
        <v/>
      </c>
      <c r="F21" s="154"/>
      <c r="G21" s="180"/>
      <c r="H21" s="181"/>
      <c r="I21" s="154"/>
      <c r="J21" s="180"/>
      <c r="K21" s="181" t="str">
        <f>IF(J21="","",J21/J$34)</f>
        <v/>
      </c>
      <c r="L21" s="154"/>
      <c r="M21" s="180"/>
      <c r="N21" s="181" t="str">
        <f>IF(M21="","",M21/M$34)</f>
        <v/>
      </c>
      <c r="O21" s="154"/>
      <c r="P21" s="180"/>
      <c r="Q21" s="275" t="s">
        <v>190</v>
      </c>
      <c r="R21" s="244">
        <f>(R20-$K$6)/$K$6</f>
        <v>8.3095422808378583</v>
      </c>
      <c r="S21" s="244">
        <f>(S20-$K$6)/$K$6</f>
        <v>17.619084561675717</v>
      </c>
      <c r="T21" s="268">
        <f>(T20-$K$6)/$K$6</f>
        <v>26.928626842513577</v>
      </c>
    </row>
    <row r="22" spans="2:20" x14ac:dyDescent="0.6">
      <c r="B22" s="228" t="s">
        <v>184</v>
      </c>
      <c r="C22" s="156"/>
      <c r="D22" s="184"/>
      <c r="E22" s="185" t="str">
        <f t="shared" si="5"/>
        <v/>
      </c>
      <c r="F22" s="156"/>
      <c r="G22" s="184"/>
      <c r="H22" s="185"/>
      <c r="I22" s="156"/>
      <c r="J22" s="184"/>
      <c r="K22" s="185" t="str">
        <f>IF(J22="","",J22/J$34)</f>
        <v/>
      </c>
      <c r="L22" s="156"/>
      <c r="M22" s="184"/>
      <c r="N22" s="185" t="str">
        <f>IF(M22="","",M22/M$34)</f>
        <v/>
      </c>
      <c r="O22" s="156"/>
      <c r="P22" s="184"/>
      <c r="Q22" s="185" t="str">
        <f>IF(P22="","",P22/P$34)</f>
        <v/>
      </c>
      <c r="R22" s="246" t="str">
        <f t="shared" si="1"/>
        <v/>
      </c>
      <c r="S22" s="246" t="str">
        <f t="shared" si="1"/>
        <v/>
      </c>
      <c r="T22" s="269" t="str">
        <f t="shared" si="1"/>
        <v/>
      </c>
    </row>
    <row r="23" spans="2:20" x14ac:dyDescent="0.6">
      <c r="B23" s="229" t="s">
        <v>185</v>
      </c>
      <c r="C23" s="273" t="s">
        <v>186</v>
      </c>
      <c r="D23" s="184"/>
      <c r="E23" s="185" t="str">
        <f t="shared" si="5"/>
        <v/>
      </c>
      <c r="F23" s="157"/>
      <c r="G23" s="184"/>
      <c r="H23" s="185"/>
      <c r="I23" s="157"/>
      <c r="J23" s="184"/>
      <c r="K23" s="185" t="str">
        <f>IF(J23="","",J23/J$34)</f>
        <v/>
      </c>
      <c r="L23" s="227">
        <f>N6/N9</f>
        <v>832031.25</v>
      </c>
      <c r="M23" s="227">
        <f>L23</f>
        <v>832031.25</v>
      </c>
      <c r="N23" s="230">
        <f>IF(M23="","",M23/M$34)</f>
        <v>0.19416590701914313</v>
      </c>
      <c r="O23" s="227"/>
      <c r="P23" s="227">
        <f>M23</f>
        <v>832031.25</v>
      </c>
      <c r="Q23" s="230">
        <f>IF(P23="","",P23/P$34)</f>
        <v>0.12393328161365399</v>
      </c>
      <c r="R23" s="246">
        <f t="shared" si="1"/>
        <v>3098332.0403413498</v>
      </c>
      <c r="S23" s="246">
        <f t="shared" si="1"/>
        <v>6196664.0806826996</v>
      </c>
      <c r="T23" s="269">
        <f t="shared" si="1"/>
        <v>9294996.1210240498</v>
      </c>
    </row>
    <row r="24" spans="2:20" x14ac:dyDescent="0.6">
      <c r="B24" s="318" t="s">
        <v>204</v>
      </c>
      <c r="C24" s="319" t="s">
        <v>186</v>
      </c>
      <c r="D24" s="184"/>
      <c r="E24" s="185"/>
      <c r="F24" s="320"/>
      <c r="G24" s="184"/>
      <c r="H24" s="185"/>
      <c r="I24" s="320"/>
      <c r="J24" s="184"/>
      <c r="K24" s="185"/>
      <c r="L24" s="321">
        <f>C25/C26</f>
        <v>125000</v>
      </c>
      <c r="M24" s="227">
        <f>L24</f>
        <v>125000</v>
      </c>
      <c r="N24" s="230">
        <f>IF(M24="","",M24/M$34)</f>
        <v>2.9170464904284411E-2</v>
      </c>
      <c r="O24" s="321"/>
      <c r="P24" s="227">
        <f>M24</f>
        <v>125000</v>
      </c>
      <c r="Q24" s="230">
        <f>IF(P24="","",P24/P$34)</f>
        <v>1.8619084561675717E-2</v>
      </c>
      <c r="R24" s="246">
        <f t="shared" si="1"/>
        <v>465477.11404189293</v>
      </c>
      <c r="S24" s="246">
        <f t="shared" si="1"/>
        <v>930954.22808378586</v>
      </c>
      <c r="T24" s="269">
        <f t="shared" si="1"/>
        <v>1396431.3421256789</v>
      </c>
    </row>
    <row r="25" spans="2:20" x14ac:dyDescent="0.6">
      <c r="B25" s="323" t="s">
        <v>205</v>
      </c>
      <c r="C25" s="324">
        <v>75000</v>
      </c>
      <c r="D25" s="184"/>
      <c r="E25" s="185"/>
      <c r="F25" s="320"/>
      <c r="G25" s="184"/>
      <c r="H25" s="185"/>
      <c r="I25" s="320"/>
      <c r="J25" s="184"/>
      <c r="K25" s="185"/>
      <c r="L25" s="321"/>
      <c r="M25" s="321"/>
      <c r="N25" s="322"/>
      <c r="O25" s="321"/>
      <c r="P25" s="321"/>
      <c r="Q25" s="322"/>
      <c r="R25" s="246"/>
      <c r="S25" s="246"/>
      <c r="T25" s="269"/>
    </row>
    <row r="26" spans="2:20" x14ac:dyDescent="0.6">
      <c r="B26" s="323" t="s">
        <v>206</v>
      </c>
      <c r="C26" s="325">
        <v>0.6</v>
      </c>
      <c r="D26" s="184"/>
      <c r="E26" s="185"/>
      <c r="F26" s="320"/>
      <c r="G26" s="184"/>
      <c r="H26" s="185"/>
      <c r="I26" s="320"/>
      <c r="J26" s="184"/>
      <c r="K26" s="185"/>
      <c r="L26" s="321"/>
      <c r="M26" s="321"/>
      <c r="N26" s="322"/>
      <c r="O26" s="321"/>
      <c r="P26" s="321"/>
      <c r="Q26" s="322"/>
      <c r="R26" s="246"/>
      <c r="S26" s="246"/>
      <c r="T26" s="269"/>
    </row>
    <row r="27" spans="2:20" x14ac:dyDescent="0.6">
      <c r="B27" s="323" t="s">
        <v>207</v>
      </c>
      <c r="C27" s="326">
        <v>43466</v>
      </c>
      <c r="D27" s="184"/>
      <c r="E27" s="185"/>
      <c r="F27" s="320"/>
      <c r="G27" s="184"/>
      <c r="H27" s="185"/>
      <c r="I27" s="320"/>
      <c r="J27" s="184"/>
      <c r="K27" s="185"/>
      <c r="L27" s="321"/>
      <c r="M27" s="321"/>
      <c r="N27" s="322"/>
      <c r="O27" s="321"/>
      <c r="P27" s="321"/>
      <c r="Q27" s="322"/>
      <c r="R27" s="246"/>
      <c r="S27" s="246"/>
      <c r="T27" s="269"/>
    </row>
    <row r="28" spans="2:20" ht="18" thickBot="1" x14ac:dyDescent="0.85">
      <c r="B28" s="164"/>
      <c r="C28" s="158"/>
      <c r="D28" s="186"/>
      <c r="E28" s="187" t="str">
        <f t="shared" si="5"/>
        <v/>
      </c>
      <c r="F28" s="158"/>
      <c r="G28" s="186"/>
      <c r="H28" s="187"/>
      <c r="I28" s="158"/>
      <c r="J28" s="186"/>
      <c r="K28" s="187" t="str">
        <f>IF(J28="","",J28/J$34)</f>
        <v/>
      </c>
      <c r="L28" s="158"/>
      <c r="M28" s="186"/>
      <c r="N28" s="187" t="str">
        <f>IF(M28="","",M28/M$34)</f>
        <v/>
      </c>
      <c r="O28" s="158"/>
      <c r="P28" s="186"/>
      <c r="Q28" s="275" t="s">
        <v>190</v>
      </c>
      <c r="R28" s="246">
        <f>(R23-$N$6)/$N$6</f>
        <v>5.1966640806826998</v>
      </c>
      <c r="S28" s="246">
        <f>(S23-$N$6)/$N$6</f>
        <v>11.3933281613654</v>
      </c>
      <c r="T28" s="269">
        <f>(T23-$N$6)/$N$6</f>
        <v>17.589992242048101</v>
      </c>
    </row>
    <row r="29" spans="2:20" x14ac:dyDescent="0.6">
      <c r="B29" s="175" t="s">
        <v>187</v>
      </c>
      <c r="C29" s="159"/>
      <c r="D29" s="188"/>
      <c r="E29" s="189" t="str">
        <f t="shared" si="5"/>
        <v/>
      </c>
      <c r="F29" s="159"/>
      <c r="G29" s="188"/>
      <c r="H29" s="189"/>
      <c r="I29" s="159"/>
      <c r="J29" s="188"/>
      <c r="K29" s="189" t="str">
        <f>IF(J29="","",J29/J$34)</f>
        <v/>
      </c>
      <c r="L29" s="159"/>
      <c r="M29" s="188"/>
      <c r="N29" s="189" t="str">
        <f>IF(M29="","",M29/M$34)</f>
        <v/>
      </c>
      <c r="O29" s="159"/>
      <c r="P29" s="188"/>
      <c r="Q29" s="189" t="str">
        <f>IF(P29="","",P29/P$34)</f>
        <v/>
      </c>
      <c r="R29" s="247" t="str">
        <f t="shared" si="1"/>
        <v/>
      </c>
      <c r="S29" s="247" t="str">
        <f t="shared" si="1"/>
        <v/>
      </c>
      <c r="T29" s="270" t="str">
        <f t="shared" si="1"/>
        <v/>
      </c>
    </row>
    <row r="30" spans="2:20" ht="15.9" thickBot="1" x14ac:dyDescent="0.65">
      <c r="B30" s="165" t="s">
        <v>196</v>
      </c>
      <c r="C30" s="274" t="s">
        <v>186</v>
      </c>
      <c r="D30" s="188"/>
      <c r="E30" s="189" t="str">
        <f t="shared" si="5"/>
        <v/>
      </c>
      <c r="F30" s="160"/>
      <c r="G30" s="188"/>
      <c r="H30" s="189"/>
      <c r="I30" s="160"/>
      <c r="J30" s="188"/>
      <c r="K30" s="189" t="str">
        <f>IF(J30="","",J30/J$34)</f>
        <v/>
      </c>
      <c r="L30" s="160"/>
      <c r="M30" s="188"/>
      <c r="N30" s="189" t="str">
        <f>IF(M30="","",M30/M$34)</f>
        <v/>
      </c>
      <c r="O30" s="232">
        <f>Q6/Q9</f>
        <v>1678385.4166666667</v>
      </c>
      <c r="P30" s="232">
        <f>O30</f>
        <v>1678385.4166666667</v>
      </c>
      <c r="Q30" s="233">
        <f>IF(P30="","",P30/P$34)</f>
        <v>0.25</v>
      </c>
      <c r="R30" s="247">
        <f t="shared" si="1"/>
        <v>6250000</v>
      </c>
      <c r="S30" s="247">
        <f t="shared" si="1"/>
        <v>12500000</v>
      </c>
      <c r="T30" s="270">
        <f t="shared" si="1"/>
        <v>18750000</v>
      </c>
    </row>
    <row r="31" spans="2:20" x14ac:dyDescent="0.6">
      <c r="B31" s="166"/>
      <c r="C31" s="161"/>
      <c r="D31" s="190"/>
      <c r="E31" s="191" t="str">
        <f t="shared" si="5"/>
        <v/>
      </c>
      <c r="F31" s="161"/>
      <c r="G31" s="190"/>
      <c r="H31" s="191"/>
      <c r="I31" s="161"/>
      <c r="J31" s="190"/>
      <c r="K31" s="191" t="str">
        <f>IF(J31="","",J31/J$34)</f>
        <v/>
      </c>
      <c r="L31" s="161"/>
      <c r="M31" s="190"/>
      <c r="N31" s="191" t="str">
        <f>IF(M31="","",M31/M$34)</f>
        <v/>
      </c>
      <c r="O31" s="161"/>
      <c r="P31" s="190"/>
      <c r="Q31" s="275" t="s">
        <v>190</v>
      </c>
      <c r="R31" s="247">
        <f>(R30-$Q$6)/$Q$6</f>
        <v>2.125</v>
      </c>
      <c r="S31" s="247">
        <f>(S30-$Q$6)/$Q$6</f>
        <v>5.25</v>
      </c>
      <c r="T31" s="270">
        <f>(T30-$Q$6)/$Q$6</f>
        <v>8.375</v>
      </c>
    </row>
    <row r="32" spans="2:20" x14ac:dyDescent="0.6">
      <c r="B32" s="205" t="s">
        <v>178</v>
      </c>
      <c r="C32" s="162"/>
      <c r="D32" s="192"/>
      <c r="E32" s="193" t="str">
        <f t="shared" si="5"/>
        <v/>
      </c>
      <c r="F32" s="162"/>
      <c r="G32" s="192"/>
      <c r="H32" s="193"/>
      <c r="I32" s="162"/>
      <c r="J32" s="192"/>
      <c r="K32" s="193" t="str">
        <f>IF(J32="","",J32/J$34)</f>
        <v/>
      </c>
      <c r="L32" s="162"/>
      <c r="M32" s="192"/>
      <c r="N32" s="193" t="str">
        <f>IF(M32="","",M32/M$34)</f>
        <v/>
      </c>
      <c r="O32" s="162"/>
      <c r="P32" s="192"/>
      <c r="Q32" s="193" t="str">
        <f>IF(P32="","",P32/P$34)</f>
        <v/>
      </c>
      <c r="R32" s="248" t="str">
        <f t="shared" si="1"/>
        <v/>
      </c>
      <c r="S32" s="248" t="str">
        <f t="shared" si="1"/>
        <v/>
      </c>
      <c r="T32" s="271" t="str">
        <f t="shared" si="1"/>
        <v/>
      </c>
    </row>
    <row r="33" spans="2:20" ht="15.9" thickBot="1" x14ac:dyDescent="0.65">
      <c r="B33" s="167" t="s">
        <v>179</v>
      </c>
      <c r="C33" s="206" t="s">
        <v>173</v>
      </c>
      <c r="D33" s="169">
        <v>500000</v>
      </c>
      <c r="E33" s="174">
        <f t="shared" si="5"/>
        <v>0.2</v>
      </c>
      <c r="F33" s="206"/>
      <c r="G33" s="231"/>
      <c r="H33" s="174"/>
      <c r="I33" s="206"/>
      <c r="J33" s="231">
        <f>+D33</f>
        <v>500000</v>
      </c>
      <c r="K33" s="174">
        <f>IF(J33="","",J33/J$34)</f>
        <v>0.15023474178403756</v>
      </c>
      <c r="L33" s="206"/>
      <c r="M33" s="231">
        <f>J33</f>
        <v>500000</v>
      </c>
      <c r="N33" s="174">
        <f>IF(M33="","",M33/M$34)</f>
        <v>0.11668185961713765</v>
      </c>
      <c r="O33" s="169">
        <v>750000</v>
      </c>
      <c r="P33" s="231">
        <f>M33+O33</f>
        <v>1250000</v>
      </c>
      <c r="Q33" s="174">
        <f>IF(P33="","",P33/P$34)</f>
        <v>0.18619084561675717</v>
      </c>
      <c r="R33" s="248">
        <f t="shared" si="1"/>
        <v>4654771.140418929</v>
      </c>
      <c r="S33" s="248">
        <f t="shared" si="1"/>
        <v>9309542.2808378581</v>
      </c>
      <c r="T33" s="271">
        <f t="shared" si="1"/>
        <v>13964313.421256788</v>
      </c>
    </row>
    <row r="34" spans="2:20" s="201" customFormat="1" ht="18.3" customHeight="1" thickBot="1" x14ac:dyDescent="0.65">
      <c r="B34" s="202" t="s">
        <v>174</v>
      </c>
      <c r="C34" s="200"/>
      <c r="D34" s="203">
        <f>SUM(D12:D33)</f>
        <v>2500000</v>
      </c>
      <c r="E34" s="204">
        <f>SUM(E12:E33)</f>
        <v>1</v>
      </c>
      <c r="F34" s="200"/>
      <c r="G34" s="203"/>
      <c r="H34" s="204"/>
      <c r="I34" s="200"/>
      <c r="J34" s="203">
        <f>SUM(J12:J33)</f>
        <v>3328125</v>
      </c>
      <c r="K34" s="204">
        <f>SUM(K12:K33)</f>
        <v>0.99999999999999978</v>
      </c>
      <c r="L34" s="200"/>
      <c r="M34" s="203">
        <f>SUM(M12:M33)</f>
        <v>4285156.25</v>
      </c>
      <c r="N34" s="204">
        <f>SUM(N12:N33)</f>
        <v>0.99999999999999989</v>
      </c>
      <c r="O34" s="200"/>
      <c r="P34" s="203">
        <f>SUM(P12:P33)</f>
        <v>6713541.666666667</v>
      </c>
      <c r="Q34" s="204">
        <f>SUM(Q12:Q33)</f>
        <v>0.99999999999999989</v>
      </c>
      <c r="R34" s="203">
        <f>R12+R13+R16+R17+R20+R23+R24+R30+R33</f>
        <v>24999999.999999996</v>
      </c>
      <c r="S34" s="263">
        <f t="shared" ref="S34:T34" si="6">S12+S13+S16+S17+S20+S23+S24+S30+S33</f>
        <v>49999999.999999993</v>
      </c>
      <c r="T34" s="272">
        <f t="shared" si="6"/>
        <v>75000000</v>
      </c>
    </row>
    <row r="38" spans="2:20" x14ac:dyDescent="0.6">
      <c r="C38" s="149"/>
      <c r="I38" s="149"/>
      <c r="L38" s="149"/>
      <c r="O38" s="149"/>
    </row>
    <row r="39" spans="2:20" x14ac:dyDescent="0.6">
      <c r="C39" s="149"/>
      <c r="I39" s="149"/>
      <c r="L39" s="149"/>
      <c r="O39" s="149"/>
    </row>
    <row r="40" spans="2:20" x14ac:dyDescent="0.6">
      <c r="C40" s="149"/>
      <c r="I40" s="149"/>
      <c r="L40" s="149"/>
      <c r="O40" s="149"/>
    </row>
    <row r="41" spans="2:20" x14ac:dyDescent="0.6">
      <c r="C41" s="150"/>
      <c r="I41" s="150"/>
      <c r="L41" s="150"/>
      <c r="O41" s="150"/>
    </row>
    <row r="42" spans="2:20" x14ac:dyDescent="0.6">
      <c r="C42" s="151"/>
      <c r="I42" s="151"/>
      <c r="L42" s="151"/>
      <c r="O42" s="151"/>
    </row>
    <row r="43" spans="2:20" x14ac:dyDescent="0.6">
      <c r="C43" s="152"/>
      <c r="I43" s="152"/>
      <c r="L43" s="152"/>
      <c r="O43" s="152"/>
    </row>
  </sheetData>
  <mergeCells count="4">
    <mergeCell ref="D3:E3"/>
    <mergeCell ref="I3:K3"/>
    <mergeCell ref="L3:N3"/>
    <mergeCell ref="O3:Q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9"/>
  <sheetViews>
    <sheetView showGridLines="0" zoomScale="125" zoomScaleNormal="125" zoomScalePageLayoutView="125" workbookViewId="0">
      <selection activeCell="B25" sqref="B25"/>
    </sheetView>
  </sheetViews>
  <sheetFormatPr defaultColWidth="10.796875" defaultRowHeight="15.6" x14ac:dyDescent="0.6"/>
  <cols>
    <col min="4" max="4" width="33.1484375" customWidth="1"/>
    <col min="5" max="5" width="14.1484375" bestFit="1" customWidth="1"/>
    <col min="6" max="6" width="16.6484375" bestFit="1" customWidth="1"/>
    <col min="7" max="7" width="12.6484375" customWidth="1"/>
  </cols>
  <sheetData>
    <row r="2" spans="4:13" ht="30.6" x14ac:dyDescent="0.6">
      <c r="D2" s="295" t="s">
        <v>131</v>
      </c>
      <c r="E2" s="295"/>
      <c r="F2" s="295"/>
      <c r="G2" s="295"/>
      <c r="H2" s="295"/>
      <c r="I2" s="295"/>
      <c r="J2" s="295"/>
      <c r="K2" s="295"/>
      <c r="L2" s="56"/>
      <c r="M2" s="56"/>
    </row>
    <row r="3" spans="4:13" ht="21" customHeight="1" x14ac:dyDescent="0.7">
      <c r="D3" s="297"/>
      <c r="E3" s="297"/>
      <c r="F3" s="297"/>
      <c r="G3" s="297"/>
      <c r="H3" s="297"/>
      <c r="I3" s="297"/>
      <c r="J3" s="297"/>
      <c r="K3" s="297"/>
      <c r="L3" s="62"/>
      <c r="M3" s="62"/>
    </row>
    <row r="4" spans="4:13" ht="20.399999999999999" x14ac:dyDescent="0.75">
      <c r="D4" s="294" t="s">
        <v>109</v>
      </c>
      <c r="E4" s="294"/>
      <c r="F4" s="294"/>
      <c r="G4" s="294"/>
      <c r="H4" s="294"/>
      <c r="I4" s="294"/>
      <c r="J4" s="294"/>
      <c r="K4" s="294"/>
    </row>
    <row r="5" spans="4:13" ht="30.6" x14ac:dyDescent="1.1000000000000001">
      <c r="D5" s="296" t="s">
        <v>78</v>
      </c>
      <c r="E5" s="296"/>
      <c r="F5" s="296"/>
      <c r="G5" s="296"/>
      <c r="H5" s="296"/>
      <c r="I5" s="296"/>
      <c r="J5" s="296"/>
      <c r="K5" s="296"/>
    </row>
    <row r="6" spans="4:13" x14ac:dyDescent="0.6">
      <c r="D6" s="47"/>
      <c r="E6" s="57"/>
      <c r="F6" s="47"/>
      <c r="G6" s="47"/>
      <c r="H6" s="47"/>
      <c r="I6" s="49"/>
      <c r="J6" s="47"/>
      <c r="K6" s="47"/>
    </row>
    <row r="7" spans="4:13" ht="18.3" x14ac:dyDescent="0.7">
      <c r="D7" s="123" t="s">
        <v>79</v>
      </c>
      <c r="E7" s="118">
        <v>150000</v>
      </c>
      <c r="F7" s="124" t="s">
        <v>157</v>
      </c>
      <c r="G7" s="47"/>
      <c r="H7" s="47"/>
      <c r="I7" s="49"/>
      <c r="J7" s="47"/>
      <c r="K7" s="47"/>
    </row>
    <row r="8" spans="4:13" ht="18.3" x14ac:dyDescent="0.7">
      <c r="D8" s="123" t="s">
        <v>80</v>
      </c>
      <c r="E8" s="106">
        <v>0.15</v>
      </c>
      <c r="F8" s="124" t="s">
        <v>88</v>
      </c>
      <c r="G8" s="47"/>
      <c r="H8" s="47"/>
      <c r="I8" s="47"/>
      <c r="J8" s="47"/>
      <c r="K8" s="47"/>
    </row>
    <row r="9" spans="4:13" ht="18.3" x14ac:dyDescent="0.7">
      <c r="D9" s="100"/>
      <c r="E9" s="50"/>
      <c r="F9" s="52"/>
      <c r="G9" s="47"/>
      <c r="H9" s="47"/>
      <c r="I9" s="47"/>
      <c r="J9" s="47"/>
      <c r="K9" s="51"/>
    </row>
    <row r="10" spans="4:13" ht="20.05" customHeight="1" x14ac:dyDescent="0.7">
      <c r="D10" s="110" t="s">
        <v>81</v>
      </c>
      <c r="E10" s="119">
        <f>+E7</f>
        <v>150000</v>
      </c>
      <c r="F10" s="109"/>
      <c r="G10" s="58"/>
      <c r="H10" s="47"/>
      <c r="I10" s="47"/>
      <c r="J10" s="47"/>
      <c r="K10" s="47"/>
    </row>
    <row r="11" spans="4:13" ht="15" customHeight="1" x14ac:dyDescent="0.7">
      <c r="D11" s="110"/>
      <c r="E11" s="27" t="s">
        <v>83</v>
      </c>
      <c r="F11" s="109"/>
      <c r="G11" s="58"/>
      <c r="H11" s="47"/>
      <c r="I11" s="47"/>
      <c r="J11" s="47"/>
      <c r="K11" s="47"/>
    </row>
    <row r="12" spans="4:13" ht="18.3" x14ac:dyDescent="0.7">
      <c r="D12" s="114" t="s">
        <v>89</v>
      </c>
      <c r="E12" s="28">
        <f>+E8</f>
        <v>0.15</v>
      </c>
      <c r="F12" s="109"/>
      <c r="G12" s="58"/>
      <c r="H12" s="47"/>
      <c r="I12" s="47"/>
      <c r="J12" s="47"/>
      <c r="K12" s="47"/>
    </row>
    <row r="13" spans="4:13" ht="18.3" x14ac:dyDescent="0.7">
      <c r="D13" s="102"/>
      <c r="E13" s="29" t="s">
        <v>84</v>
      </c>
      <c r="F13" s="109"/>
      <c r="G13" s="47"/>
      <c r="H13" s="47"/>
      <c r="I13" s="47"/>
      <c r="J13" s="47"/>
      <c r="K13" s="47"/>
    </row>
    <row r="14" spans="4:13" ht="18.3" x14ac:dyDescent="0.7">
      <c r="D14" s="102" t="s">
        <v>91</v>
      </c>
      <c r="E14" s="120">
        <f>+E10/E12</f>
        <v>1000000</v>
      </c>
      <c r="F14" s="109"/>
      <c r="G14" s="47"/>
      <c r="H14" s="47"/>
      <c r="I14" s="47"/>
      <c r="J14" s="47"/>
      <c r="K14" s="47"/>
    </row>
    <row r="15" spans="4:13" ht="18.3" x14ac:dyDescent="0.7">
      <c r="D15" s="29"/>
      <c r="E15" s="27" t="s">
        <v>100</v>
      </c>
      <c r="F15" s="109"/>
      <c r="G15" s="47"/>
      <c r="H15" s="47"/>
      <c r="I15" s="47"/>
      <c r="J15" s="47"/>
      <c r="K15" s="47"/>
    </row>
    <row r="16" spans="4:13" ht="18.600000000000001" thickBot="1" x14ac:dyDescent="0.75">
      <c r="D16" s="102" t="s">
        <v>86</v>
      </c>
      <c r="E16" s="122">
        <f>+E7</f>
        <v>150000</v>
      </c>
      <c r="F16" s="109"/>
      <c r="G16" s="47"/>
      <c r="H16" s="47"/>
      <c r="I16" s="47"/>
      <c r="J16" s="47"/>
      <c r="K16" s="47"/>
    </row>
    <row r="17" spans="4:11" ht="18.3" x14ac:dyDescent="0.7">
      <c r="D17" s="102"/>
      <c r="E17" s="121" t="s">
        <v>84</v>
      </c>
      <c r="F17" s="109"/>
      <c r="G17" s="47"/>
      <c r="H17" s="47"/>
      <c r="I17" s="47"/>
      <c r="J17" s="47"/>
      <c r="K17" s="47"/>
    </row>
    <row r="18" spans="4:11" ht="18.3" x14ac:dyDescent="0.7">
      <c r="D18" s="123" t="s">
        <v>90</v>
      </c>
      <c r="E18" s="120">
        <f>+E14-E7</f>
        <v>850000</v>
      </c>
      <c r="F18" s="109"/>
      <c r="G18" s="47"/>
      <c r="H18" s="47"/>
      <c r="I18" s="47"/>
      <c r="J18" s="47"/>
      <c r="K18" s="47"/>
    </row>
    <row r="19" spans="4:11" ht="18.3" x14ac:dyDescent="0.7">
      <c r="D19" s="98"/>
      <c r="E19" s="52"/>
      <c r="F19" s="59"/>
      <c r="G19" s="47"/>
      <c r="H19" s="47"/>
      <c r="I19" s="47"/>
      <c r="J19" s="47"/>
      <c r="K19" s="47"/>
    </row>
    <row r="20" spans="4:11" ht="18.3" x14ac:dyDescent="0.7">
      <c r="D20" s="98"/>
      <c r="E20" s="52"/>
      <c r="F20" s="59"/>
      <c r="G20" s="47"/>
      <c r="H20" s="47"/>
      <c r="I20" s="47"/>
      <c r="J20" s="47"/>
      <c r="K20" s="47"/>
    </row>
    <row r="21" spans="4:11" ht="25" customHeight="1" x14ac:dyDescent="0.6">
      <c r="D21" s="292" t="s">
        <v>155</v>
      </c>
      <c r="E21" s="292"/>
      <c r="F21" s="292"/>
      <c r="G21" s="292"/>
      <c r="H21" s="292"/>
      <c r="I21" s="292"/>
      <c r="J21" s="292"/>
      <c r="K21" s="292"/>
    </row>
    <row r="22" spans="4:11" ht="18.3" x14ac:dyDescent="0.6">
      <c r="D22" s="293" t="s">
        <v>156</v>
      </c>
      <c r="E22" s="293"/>
      <c r="F22" s="293"/>
      <c r="G22" s="293"/>
      <c r="H22" s="293"/>
      <c r="I22" s="293"/>
      <c r="J22" s="293"/>
      <c r="K22" s="293"/>
    </row>
    <row r="23" spans="4:11" ht="18.3" x14ac:dyDescent="0.7">
      <c r="D23" s="98"/>
      <c r="E23" s="52"/>
      <c r="F23" s="59"/>
      <c r="G23" s="47"/>
      <c r="H23" s="47"/>
      <c r="I23" s="47"/>
      <c r="J23" s="47"/>
      <c r="K23" s="47"/>
    </row>
    <row r="24" spans="4:11" x14ac:dyDescent="0.6">
      <c r="D24" s="47" t="s">
        <v>130</v>
      </c>
      <c r="E24" s="60"/>
      <c r="F24" s="61"/>
      <c r="G24" s="47"/>
      <c r="H24" s="47"/>
      <c r="I24" s="47"/>
      <c r="J24" s="47"/>
      <c r="K24" s="47"/>
    </row>
    <row r="25" spans="4:11" ht="18.3" x14ac:dyDescent="0.7">
      <c r="D25" s="64" t="s">
        <v>129</v>
      </c>
      <c r="E25" s="60"/>
      <c r="F25" s="61"/>
      <c r="G25" s="47"/>
      <c r="H25" s="47"/>
      <c r="I25" s="47"/>
      <c r="J25" s="47"/>
      <c r="K25" s="47"/>
    </row>
    <row r="26" spans="4:11" x14ac:dyDescent="0.6">
      <c r="D26" s="1"/>
      <c r="E26" s="11"/>
    </row>
    <row r="27" spans="4:11" x14ac:dyDescent="0.6">
      <c r="D27" s="10"/>
      <c r="E27" s="3"/>
      <c r="F27" s="2"/>
    </row>
    <row r="28" spans="4:11" x14ac:dyDescent="0.6">
      <c r="D28" s="3"/>
      <c r="E28" s="3"/>
      <c r="F28" s="3"/>
    </row>
    <row r="29" spans="4:11" x14ac:dyDescent="0.6">
      <c r="D29" s="5"/>
      <c r="E29" s="4"/>
      <c r="F29" s="5"/>
    </row>
  </sheetData>
  <mergeCells count="6">
    <mergeCell ref="D21:K21"/>
    <mergeCell ref="D22:K22"/>
    <mergeCell ref="D4:K4"/>
    <mergeCell ref="D2:K2"/>
    <mergeCell ref="D5:K5"/>
    <mergeCell ref="D3:K3"/>
  </mergeCells>
  <hyperlinks>
    <hyperlink ref="D25" r:id="rId1" xr:uid="{00000000-0004-0000-0000-000000000000}"/>
    <hyperlink ref="D22" r:id="rId2" xr:uid="{00000000-0004-0000-0000-000001000000}"/>
  </hyperlinks>
  <pageMargins left="0.75" right="0.75" top="1" bottom="1" header="0.5" footer="0.5"/>
  <pageSetup orientation="portrait" horizontalDpi="4294967292" verticalDpi="4294967292"/>
  <drawing r:id="rId3"/>
  <picture r:id="rId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2F7B-93D9-4BA3-9066-C79D2604F232}">
  <dimension ref="A1"/>
  <sheetViews>
    <sheetView workbookViewId="0"/>
  </sheetViews>
  <sheetFormatPr defaultRowHeight="15.6" x14ac:dyDescent="0.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27"/>
  <sheetViews>
    <sheetView showGridLines="0" zoomScale="125" zoomScaleNormal="125" zoomScalePageLayoutView="125" workbookViewId="0">
      <selection activeCell="D20" sqref="D20"/>
    </sheetView>
  </sheetViews>
  <sheetFormatPr defaultColWidth="10.796875" defaultRowHeight="15.6" x14ac:dyDescent="0.6"/>
  <cols>
    <col min="3" max="3" width="11.84765625" customWidth="1"/>
    <col min="4" max="4" width="39" bestFit="1" customWidth="1"/>
    <col min="5" max="5" width="15" customWidth="1"/>
    <col min="6" max="6" width="4.1484375" customWidth="1"/>
    <col min="7" max="7" width="12.6484375" customWidth="1"/>
    <col min="13" max="13" width="5.34765625" customWidth="1"/>
  </cols>
  <sheetData>
    <row r="1" spans="3:13" ht="58" customHeight="1" x14ac:dyDescent="0.6">
      <c r="D1" s="295" t="s">
        <v>131</v>
      </c>
      <c r="E1" s="295"/>
      <c r="F1" s="295"/>
      <c r="G1" s="295"/>
      <c r="H1" s="295"/>
      <c r="I1" s="295"/>
      <c r="J1" s="295"/>
      <c r="K1" s="295"/>
      <c r="L1" s="295"/>
      <c r="M1" s="295"/>
    </row>
    <row r="2" spans="3:13" ht="20.399999999999999" x14ac:dyDescent="0.75">
      <c r="D2" s="294" t="s">
        <v>109</v>
      </c>
      <c r="E2" s="294"/>
      <c r="F2" s="294"/>
      <c r="G2" s="294"/>
      <c r="H2" s="294"/>
      <c r="I2" s="294"/>
      <c r="J2" s="294"/>
      <c r="K2" s="294"/>
      <c r="L2" s="294"/>
      <c r="M2" s="294"/>
    </row>
    <row r="3" spans="3:13" ht="30.6" x14ac:dyDescent="1.1000000000000001">
      <c r="D3" s="296" t="s">
        <v>82</v>
      </c>
      <c r="E3" s="296"/>
      <c r="F3" s="296"/>
      <c r="G3" s="296"/>
      <c r="H3" s="296"/>
      <c r="I3" s="296"/>
      <c r="J3" s="296"/>
      <c r="K3" s="296"/>
      <c r="L3" s="296"/>
      <c r="M3" s="296"/>
    </row>
    <row r="4" spans="3:13" x14ac:dyDescent="0.6">
      <c r="D4" s="47"/>
      <c r="E4" s="14"/>
      <c r="F4" s="47"/>
      <c r="G4" s="47"/>
      <c r="H4" s="47"/>
      <c r="I4" s="48"/>
      <c r="J4" s="47"/>
      <c r="K4" s="47"/>
      <c r="L4" s="47"/>
      <c r="M4" s="47"/>
    </row>
    <row r="5" spans="3:13" ht="18.3" x14ac:dyDescent="0.7">
      <c r="D5" s="123" t="s">
        <v>79</v>
      </c>
      <c r="E5" s="103">
        <v>500000</v>
      </c>
      <c r="F5" s="47"/>
      <c r="G5" s="47"/>
      <c r="H5" s="47"/>
      <c r="I5" s="49"/>
      <c r="J5" s="47"/>
      <c r="K5" s="47"/>
      <c r="L5" s="47"/>
      <c r="M5" s="47"/>
    </row>
    <row r="6" spans="3:13" ht="18.3" x14ac:dyDescent="0.7">
      <c r="D6" s="123" t="s">
        <v>87</v>
      </c>
      <c r="E6" s="104">
        <v>1000000</v>
      </c>
      <c r="F6" s="47"/>
      <c r="G6" s="47"/>
      <c r="H6" s="47"/>
      <c r="I6" s="47"/>
      <c r="J6" s="47"/>
      <c r="K6" s="47"/>
      <c r="L6" s="47"/>
      <c r="M6" s="47"/>
    </row>
    <row r="7" spans="3:13" ht="18.3" x14ac:dyDescent="0.7">
      <c r="D7" s="105"/>
      <c r="E7" s="106"/>
      <c r="F7" s="47"/>
      <c r="G7" s="47"/>
      <c r="H7" s="47"/>
      <c r="I7" s="47"/>
      <c r="J7" s="47"/>
      <c r="K7" s="51"/>
      <c r="L7" s="47"/>
      <c r="M7" s="47"/>
    </row>
    <row r="8" spans="3:13" ht="21" customHeight="1" x14ac:dyDescent="0.6">
      <c r="C8" s="8"/>
      <c r="D8" s="107" t="s">
        <v>103</v>
      </c>
      <c r="E8" s="108">
        <f>+E6+E5</f>
        <v>1500000</v>
      </c>
      <c r="F8" s="47"/>
      <c r="G8" s="47"/>
      <c r="H8" s="47"/>
      <c r="I8" s="47"/>
      <c r="J8" s="47"/>
      <c r="K8" s="47"/>
      <c r="L8" s="47"/>
      <c r="M8" s="47"/>
    </row>
    <row r="9" spans="3:13" ht="18.3" x14ac:dyDescent="0.7">
      <c r="D9" s="52"/>
      <c r="E9" s="52"/>
      <c r="F9" s="47"/>
      <c r="G9" s="47"/>
      <c r="H9" s="47"/>
      <c r="I9" s="47"/>
      <c r="J9" s="47"/>
      <c r="K9" s="47"/>
      <c r="L9" s="47"/>
      <c r="M9" s="47"/>
    </row>
    <row r="10" spans="3:13" ht="20.05" customHeight="1" x14ac:dyDescent="0.7">
      <c r="D10" s="110" t="s">
        <v>86</v>
      </c>
      <c r="E10" s="111">
        <f>+E5</f>
        <v>500000</v>
      </c>
      <c r="F10" s="47"/>
      <c r="G10" s="53"/>
      <c r="H10" s="47"/>
      <c r="I10" s="47"/>
      <c r="J10" s="47"/>
      <c r="K10" s="47"/>
      <c r="L10" s="47"/>
      <c r="M10" s="47"/>
    </row>
    <row r="11" spans="3:13" ht="15" customHeight="1" x14ac:dyDescent="0.7">
      <c r="D11" s="109"/>
      <c r="E11" s="27" t="s">
        <v>83</v>
      </c>
      <c r="F11" s="47"/>
      <c r="G11" s="53"/>
      <c r="H11" s="47"/>
      <c r="I11" s="47"/>
      <c r="J11" s="47"/>
      <c r="K11" s="47"/>
      <c r="L11" s="47"/>
      <c r="M11" s="47"/>
    </row>
    <row r="12" spans="3:13" ht="18.3" x14ac:dyDescent="0.7">
      <c r="C12" s="8"/>
      <c r="D12" s="110" t="s">
        <v>158</v>
      </c>
      <c r="E12" s="112">
        <f>+E8</f>
        <v>1500000</v>
      </c>
      <c r="F12" s="47"/>
      <c r="G12" s="53"/>
      <c r="H12" s="47"/>
      <c r="I12" s="47"/>
      <c r="J12" s="47"/>
      <c r="K12" s="47"/>
      <c r="L12" s="47"/>
      <c r="M12" s="47"/>
    </row>
    <row r="13" spans="3:13" ht="18.3" x14ac:dyDescent="0.7">
      <c r="C13" s="8"/>
      <c r="D13" s="29"/>
      <c r="E13" s="113" t="s">
        <v>84</v>
      </c>
      <c r="F13" s="47"/>
      <c r="G13" s="47"/>
      <c r="H13" s="47"/>
      <c r="I13" s="47"/>
      <c r="J13" s="47"/>
      <c r="K13" s="47"/>
      <c r="L13" s="47"/>
      <c r="M13" s="47"/>
    </row>
    <row r="14" spans="3:13" ht="36.6" x14ac:dyDescent="0.6">
      <c r="C14" s="8"/>
      <c r="D14" s="114" t="s">
        <v>85</v>
      </c>
      <c r="E14" s="115">
        <f>+E10/E12</f>
        <v>0.33333333333333331</v>
      </c>
      <c r="F14" s="47"/>
      <c r="G14" s="47"/>
      <c r="H14" s="47"/>
      <c r="I14" s="47"/>
      <c r="J14" s="47"/>
      <c r="K14" s="47"/>
      <c r="L14" s="47"/>
      <c r="M14" s="47"/>
    </row>
    <row r="15" spans="3:13" ht="18.3" x14ac:dyDescent="0.6">
      <c r="C15" s="8"/>
      <c r="D15" s="142"/>
      <c r="E15" s="143"/>
      <c r="F15" s="47"/>
      <c r="G15" s="47"/>
      <c r="H15" s="47"/>
      <c r="I15" s="47"/>
      <c r="J15" s="47"/>
      <c r="K15" s="47"/>
      <c r="L15" s="47"/>
      <c r="M15" s="47"/>
    </row>
    <row r="16" spans="3:13" ht="18.3" x14ac:dyDescent="0.6">
      <c r="C16" s="8"/>
      <c r="D16" s="142"/>
      <c r="E16" s="143"/>
      <c r="F16" s="47"/>
      <c r="G16" s="47"/>
      <c r="H16" s="47"/>
      <c r="I16" s="47"/>
      <c r="J16" s="47"/>
      <c r="K16" s="47"/>
      <c r="L16" s="47"/>
      <c r="M16" s="47"/>
    </row>
    <row r="17" spans="3:13" ht="21" customHeight="1" x14ac:dyDescent="0.6">
      <c r="C17" s="8"/>
      <c r="D17" s="292" t="s">
        <v>155</v>
      </c>
      <c r="E17" s="292"/>
      <c r="F17" s="292"/>
      <c r="G17" s="292"/>
      <c r="H17" s="292"/>
      <c r="I17" s="292"/>
      <c r="J17" s="292"/>
      <c r="K17" s="292"/>
      <c r="L17" s="292"/>
      <c r="M17" s="292"/>
    </row>
    <row r="18" spans="3:13" ht="18.3" x14ac:dyDescent="0.6">
      <c r="C18" s="8"/>
      <c r="D18" s="293" t="s">
        <v>156</v>
      </c>
      <c r="E18" s="293"/>
      <c r="F18" s="293"/>
      <c r="G18" s="293"/>
      <c r="H18" s="293"/>
      <c r="I18" s="293"/>
      <c r="J18" s="293"/>
      <c r="K18" s="293"/>
      <c r="L18" s="293"/>
      <c r="M18" s="293"/>
    </row>
    <row r="19" spans="3:13" ht="18.3" x14ac:dyDescent="0.7">
      <c r="C19" s="8"/>
      <c r="D19" s="98"/>
      <c r="E19" s="54"/>
      <c r="F19" s="47"/>
      <c r="G19" s="47"/>
      <c r="H19" s="47"/>
      <c r="I19" s="47"/>
      <c r="J19" s="47"/>
      <c r="K19" s="47"/>
      <c r="L19" s="47"/>
      <c r="M19" s="47"/>
    </row>
    <row r="20" spans="3:13" x14ac:dyDescent="0.6">
      <c r="D20" s="47" t="s">
        <v>130</v>
      </c>
      <c r="E20" s="47"/>
      <c r="F20" s="47"/>
      <c r="G20" s="47"/>
      <c r="H20" s="47"/>
      <c r="I20" s="47"/>
      <c r="J20" s="47"/>
      <c r="K20" s="47"/>
      <c r="L20" s="47"/>
      <c r="M20" s="47"/>
    </row>
    <row r="21" spans="3:13" ht="18.3" x14ac:dyDescent="0.7">
      <c r="C21" s="8"/>
      <c r="D21" s="64" t="s">
        <v>129</v>
      </c>
      <c r="E21" s="47"/>
      <c r="F21" s="55"/>
      <c r="G21" s="47"/>
      <c r="H21" s="47"/>
      <c r="I21" s="47"/>
      <c r="J21" s="47"/>
      <c r="K21" s="47"/>
      <c r="L21" s="47"/>
      <c r="M21" s="47"/>
    </row>
    <row r="22" spans="3:13" x14ac:dyDescent="0.6">
      <c r="C22" s="8"/>
      <c r="D22" s="101"/>
      <c r="E22" s="60"/>
      <c r="F22" s="61"/>
      <c r="G22" s="47"/>
      <c r="H22" s="47"/>
      <c r="I22" s="47"/>
      <c r="J22" s="47"/>
      <c r="K22" s="47"/>
      <c r="L22" s="47"/>
      <c r="M22" s="47"/>
    </row>
    <row r="23" spans="3:13" x14ac:dyDescent="0.6">
      <c r="C23" s="8"/>
      <c r="D23" s="101"/>
      <c r="E23" s="60"/>
      <c r="F23" s="61"/>
      <c r="G23" s="47"/>
      <c r="H23" s="47"/>
      <c r="I23" s="47"/>
      <c r="J23" s="47"/>
      <c r="K23" s="47"/>
      <c r="L23" s="47"/>
      <c r="M23" s="47"/>
    </row>
    <row r="24" spans="3:13" x14ac:dyDescent="0.6">
      <c r="C24" s="8"/>
      <c r="D24" s="1"/>
      <c r="E24" s="11"/>
    </row>
    <row r="25" spans="3:13" x14ac:dyDescent="0.6">
      <c r="C25" s="8"/>
      <c r="D25" s="10"/>
      <c r="E25" s="3"/>
      <c r="F25" s="2"/>
    </row>
    <row r="26" spans="3:13" x14ac:dyDescent="0.6">
      <c r="D26" s="3"/>
      <c r="E26" s="3"/>
      <c r="F26" s="3"/>
    </row>
    <row r="27" spans="3:13" x14ac:dyDescent="0.6">
      <c r="C27" s="8"/>
      <c r="D27" s="5"/>
      <c r="E27" s="4"/>
      <c r="F27" s="5"/>
    </row>
  </sheetData>
  <mergeCells count="5">
    <mergeCell ref="D1:M1"/>
    <mergeCell ref="D2:M2"/>
    <mergeCell ref="D3:M3"/>
    <mergeCell ref="D17:M17"/>
    <mergeCell ref="D18:M18"/>
  </mergeCells>
  <hyperlinks>
    <hyperlink ref="D21" r:id="rId1" xr:uid="{00000000-0004-0000-0100-000000000000}"/>
    <hyperlink ref="D18" r:id="rId2" xr:uid="{00000000-0004-0000-0100-000001000000}"/>
  </hyperlinks>
  <pageMargins left="0.75" right="0.75" top="1" bottom="1" header="0.5" footer="0.5"/>
  <pageSetup orientation="portrait" horizontalDpi="4294967292" verticalDpi="4294967292"/>
  <drawing r:id="rId3"/>
  <picture r:id="rId4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23"/>
  <sheetViews>
    <sheetView showGridLines="0" zoomScale="125" zoomScaleNormal="125" zoomScalePageLayoutView="125" workbookViewId="0">
      <selection activeCell="C7" sqref="C7"/>
    </sheetView>
  </sheetViews>
  <sheetFormatPr defaultColWidth="10.796875" defaultRowHeight="15.6" x14ac:dyDescent="0.6"/>
  <cols>
    <col min="4" max="4" width="31" customWidth="1"/>
    <col min="5" max="5" width="29.34765625" style="3" customWidth="1"/>
    <col min="6" max="6" width="33.34765625" bestFit="1" customWidth="1"/>
  </cols>
  <sheetData>
    <row r="1" spans="4:13" ht="30.6" x14ac:dyDescent="0.6">
      <c r="D1" s="295" t="s">
        <v>131</v>
      </c>
      <c r="E1" s="295"/>
      <c r="F1" s="295"/>
      <c r="G1" s="56"/>
      <c r="H1" s="56"/>
      <c r="I1" s="56"/>
      <c r="J1" s="56"/>
      <c r="K1" s="56"/>
      <c r="L1" s="56"/>
      <c r="M1" s="56"/>
    </row>
    <row r="3" spans="4:13" ht="30.6" x14ac:dyDescent="1.1000000000000001">
      <c r="D3" s="298" t="s">
        <v>132</v>
      </c>
      <c r="E3" s="298"/>
      <c r="F3" s="298"/>
    </row>
    <row r="4" spans="4:13" ht="15.9" thickBot="1" x14ac:dyDescent="0.65"/>
    <row r="5" spans="4:13" ht="20.7" thickBot="1" x14ac:dyDescent="0.65">
      <c r="D5" s="31" t="s">
        <v>40</v>
      </c>
      <c r="E5" s="32" t="s">
        <v>39</v>
      </c>
      <c r="F5" s="33" t="s">
        <v>38</v>
      </c>
    </row>
    <row r="6" spans="4:13" ht="23.1" x14ac:dyDescent="0.85">
      <c r="D6" s="40" t="s">
        <v>36</v>
      </c>
      <c r="E6" s="34" t="s">
        <v>37</v>
      </c>
      <c r="F6" s="35" t="s">
        <v>36</v>
      </c>
    </row>
    <row r="7" spans="4:13" ht="23.1" x14ac:dyDescent="0.85">
      <c r="D7" s="41" t="s">
        <v>35</v>
      </c>
      <c r="E7" s="30" t="s">
        <v>34</v>
      </c>
      <c r="F7" s="36" t="s">
        <v>33</v>
      </c>
    </row>
    <row r="8" spans="4:13" ht="23.1" x14ac:dyDescent="0.85">
      <c r="D8" s="42" t="s">
        <v>32</v>
      </c>
      <c r="E8" s="30" t="s">
        <v>31</v>
      </c>
      <c r="F8" s="37" t="s">
        <v>30</v>
      </c>
    </row>
    <row r="9" spans="4:13" ht="23.1" x14ac:dyDescent="0.85">
      <c r="D9" s="42" t="s">
        <v>29</v>
      </c>
      <c r="E9" s="30" t="s">
        <v>28</v>
      </c>
      <c r="F9" s="37" t="s">
        <v>27</v>
      </c>
    </row>
    <row r="10" spans="4:13" ht="23.1" x14ac:dyDescent="0.85">
      <c r="D10" s="41" t="s">
        <v>26</v>
      </c>
      <c r="E10" s="30" t="s">
        <v>25</v>
      </c>
      <c r="F10" s="37" t="s">
        <v>24</v>
      </c>
    </row>
    <row r="11" spans="4:13" ht="23.1" x14ac:dyDescent="0.85">
      <c r="D11" s="41" t="s">
        <v>22</v>
      </c>
      <c r="E11" s="30" t="s">
        <v>23</v>
      </c>
      <c r="F11" s="36" t="s">
        <v>22</v>
      </c>
    </row>
    <row r="12" spans="4:13" ht="23.1" x14ac:dyDescent="0.85">
      <c r="D12" s="41" t="s">
        <v>21</v>
      </c>
      <c r="E12" s="30" t="s">
        <v>20</v>
      </c>
      <c r="F12" s="36" t="s">
        <v>19</v>
      </c>
    </row>
    <row r="13" spans="4:13" ht="23.1" x14ac:dyDescent="0.85">
      <c r="D13" s="41" t="s">
        <v>18</v>
      </c>
      <c r="E13" s="30" t="s">
        <v>17</v>
      </c>
      <c r="F13" s="36" t="s">
        <v>16</v>
      </c>
    </row>
    <row r="14" spans="4:13" ht="23.1" x14ac:dyDescent="0.85">
      <c r="D14" s="41" t="s">
        <v>15</v>
      </c>
      <c r="E14" s="30" t="s">
        <v>14</v>
      </c>
      <c r="F14" s="36" t="s">
        <v>13</v>
      </c>
    </row>
    <row r="15" spans="4:13" ht="23.4" thickBot="1" x14ac:dyDescent="0.9">
      <c r="D15" s="63" t="s">
        <v>12</v>
      </c>
      <c r="E15" s="38" t="s">
        <v>11</v>
      </c>
      <c r="F15" s="39">
        <v>2200000</v>
      </c>
    </row>
    <row r="19" spans="4:6" ht="18" customHeight="1" x14ac:dyDescent="0.6">
      <c r="D19" s="292" t="s">
        <v>155</v>
      </c>
      <c r="E19" s="292"/>
      <c r="F19" s="292"/>
    </row>
    <row r="20" spans="4:6" ht="18.3" x14ac:dyDescent="0.6">
      <c r="D20" s="293" t="s">
        <v>156</v>
      </c>
      <c r="E20" s="293"/>
      <c r="F20" s="293"/>
    </row>
    <row r="22" spans="4:6" x14ac:dyDescent="0.6">
      <c r="D22" s="47" t="s">
        <v>130</v>
      </c>
    </row>
    <row r="23" spans="4:6" ht="18.3" x14ac:dyDescent="0.7">
      <c r="D23" s="64" t="s">
        <v>129</v>
      </c>
    </row>
  </sheetData>
  <mergeCells count="4">
    <mergeCell ref="D1:F1"/>
    <mergeCell ref="D3:F3"/>
    <mergeCell ref="D19:F19"/>
    <mergeCell ref="D20:F20"/>
  </mergeCells>
  <hyperlinks>
    <hyperlink ref="D23" r:id="rId1" xr:uid="{00000000-0004-0000-0200-000000000000}"/>
    <hyperlink ref="D20" r:id="rId2" xr:uid="{00000000-0004-0000-0200-000001000000}"/>
  </hyperlinks>
  <pageMargins left="0.75" right="0.75" top="1" bottom="1" header="0.5" footer="0.5"/>
  <pageSetup orientation="portrait" horizontalDpi="4294967292" verticalDpi="4294967292"/>
  <picture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J30"/>
  <sheetViews>
    <sheetView showGridLines="0" zoomScale="125" zoomScaleNormal="125" zoomScalePageLayoutView="125" workbookViewId="0">
      <selection activeCell="C8" sqref="C8"/>
    </sheetView>
  </sheetViews>
  <sheetFormatPr defaultColWidth="10.796875" defaultRowHeight="15.6" x14ac:dyDescent="0.6"/>
  <cols>
    <col min="10" max="10" width="17.5" bestFit="1" customWidth="1"/>
  </cols>
  <sheetData>
    <row r="1" spans="4:10" ht="30.6" x14ac:dyDescent="0.6">
      <c r="D1" s="295" t="s">
        <v>131</v>
      </c>
      <c r="E1" s="295"/>
      <c r="F1" s="295"/>
      <c r="G1" s="295"/>
      <c r="H1" s="295"/>
      <c r="I1" s="295"/>
      <c r="J1" s="295"/>
    </row>
    <row r="3" spans="4:10" ht="15.9" thickBot="1" x14ac:dyDescent="0.65"/>
    <row r="4" spans="4:10" ht="27" customHeight="1" thickBot="1" x14ac:dyDescent="0.65">
      <c r="D4" s="301" t="s">
        <v>108</v>
      </c>
      <c r="E4" s="302"/>
      <c r="F4" s="302"/>
      <c r="G4" s="302"/>
      <c r="H4" s="302"/>
      <c r="I4" s="302"/>
      <c r="J4" s="303"/>
    </row>
    <row r="6" spans="4:10" ht="15.9" thickBot="1" x14ac:dyDescent="0.65"/>
    <row r="7" spans="4:10" ht="20.7" thickBot="1" x14ac:dyDescent="0.65">
      <c r="D7" s="306" t="s">
        <v>0</v>
      </c>
      <c r="E7" s="307"/>
      <c r="F7" s="307"/>
      <c r="G7" s="307"/>
      <c r="H7" s="307"/>
      <c r="I7" s="308"/>
      <c r="J7" s="15" t="s">
        <v>77</v>
      </c>
    </row>
    <row r="8" spans="4:10" ht="20.399999999999999" x14ac:dyDescent="0.75">
      <c r="D8" s="309" t="s">
        <v>1</v>
      </c>
      <c r="E8" s="310"/>
      <c r="F8" s="310"/>
      <c r="G8" s="310"/>
      <c r="H8" s="310"/>
      <c r="I8" s="310"/>
      <c r="J8" s="92">
        <v>1</v>
      </c>
    </row>
    <row r="9" spans="4:10" ht="20.399999999999999" x14ac:dyDescent="0.75">
      <c r="D9" s="311" t="s">
        <v>2</v>
      </c>
      <c r="E9" s="312"/>
      <c r="F9" s="312"/>
      <c r="G9" s="312"/>
      <c r="H9" s="312"/>
      <c r="I9" s="312"/>
      <c r="J9" s="92">
        <v>1</v>
      </c>
    </row>
    <row r="10" spans="4:10" ht="20.399999999999999" x14ac:dyDescent="0.75">
      <c r="D10" s="311" t="s">
        <v>75</v>
      </c>
      <c r="E10" s="312"/>
      <c r="F10" s="312"/>
      <c r="G10" s="312"/>
      <c r="H10" s="312"/>
      <c r="I10" s="312"/>
      <c r="J10" s="92">
        <v>1</v>
      </c>
    </row>
    <row r="11" spans="4:10" ht="20.399999999999999" x14ac:dyDescent="0.75">
      <c r="D11" s="311" t="s">
        <v>110</v>
      </c>
      <c r="E11" s="312"/>
      <c r="F11" s="312"/>
      <c r="G11" s="312"/>
      <c r="H11" s="312"/>
      <c r="I11" s="312"/>
      <c r="J11" s="92">
        <v>1</v>
      </c>
    </row>
    <row r="12" spans="4:10" ht="20.399999999999999" x14ac:dyDescent="0.75">
      <c r="D12" s="311" t="s">
        <v>3</v>
      </c>
      <c r="E12" s="312"/>
      <c r="F12" s="312"/>
      <c r="G12" s="312"/>
      <c r="H12" s="312"/>
      <c r="I12" s="312"/>
      <c r="J12" s="92">
        <v>1</v>
      </c>
    </row>
    <row r="13" spans="4:10" ht="20.399999999999999" x14ac:dyDescent="0.75">
      <c r="D13" s="311" t="s">
        <v>4</v>
      </c>
      <c r="E13" s="312"/>
      <c r="F13" s="312"/>
      <c r="G13" s="312"/>
      <c r="H13" s="312"/>
      <c r="I13" s="312"/>
      <c r="J13" s="92">
        <v>1</v>
      </c>
    </row>
    <row r="14" spans="4:10" ht="20.399999999999999" x14ac:dyDescent="0.75">
      <c r="D14" s="311" t="s">
        <v>5</v>
      </c>
      <c r="E14" s="312"/>
      <c r="F14" s="312"/>
      <c r="G14" s="312"/>
      <c r="H14" s="312"/>
      <c r="I14" s="312"/>
      <c r="J14" s="92">
        <v>1</v>
      </c>
    </row>
    <row r="15" spans="4:10" ht="20.399999999999999" x14ac:dyDescent="0.75">
      <c r="D15" s="311" t="s">
        <v>6</v>
      </c>
      <c r="E15" s="312"/>
      <c r="F15" s="312"/>
      <c r="G15" s="312"/>
      <c r="H15" s="312"/>
      <c r="I15" s="312"/>
      <c r="J15" s="92">
        <v>1</v>
      </c>
    </row>
    <row r="16" spans="4:10" ht="20.399999999999999" x14ac:dyDescent="0.75">
      <c r="D16" s="311" t="s">
        <v>76</v>
      </c>
      <c r="E16" s="312"/>
      <c r="F16" s="312"/>
      <c r="G16" s="312"/>
      <c r="H16" s="312"/>
      <c r="I16" s="312"/>
      <c r="J16" s="92">
        <v>1</v>
      </c>
    </row>
    <row r="17" spans="4:10" ht="20.7" thickBot="1" x14ac:dyDescent="0.8">
      <c r="D17" s="313" t="s">
        <v>7</v>
      </c>
      <c r="E17" s="314"/>
      <c r="F17" s="314"/>
      <c r="G17" s="314"/>
      <c r="H17" s="314"/>
      <c r="I17" s="314"/>
      <c r="J17" s="92">
        <v>1</v>
      </c>
    </row>
    <row r="18" spans="4:10" ht="20.7" thickBot="1" x14ac:dyDescent="0.8">
      <c r="D18" s="304" t="s">
        <v>106</v>
      </c>
      <c r="E18" s="305"/>
      <c r="F18" s="305"/>
      <c r="G18" s="305"/>
      <c r="H18" s="305"/>
      <c r="I18" s="305"/>
      <c r="J18" s="16">
        <f>SUM(J8:J17)</f>
        <v>10</v>
      </c>
    </row>
    <row r="19" spans="4:10" ht="20.399999999999999" x14ac:dyDescent="0.75">
      <c r="J19" s="44" t="s">
        <v>101</v>
      </c>
    </row>
    <row r="20" spans="4:10" ht="20.399999999999999" x14ac:dyDescent="0.75">
      <c r="I20" s="43" t="s">
        <v>104</v>
      </c>
      <c r="J20" s="45">
        <v>250000</v>
      </c>
    </row>
    <row r="21" spans="4:10" ht="20.399999999999999" x14ac:dyDescent="0.75">
      <c r="J21" s="44" t="s">
        <v>84</v>
      </c>
    </row>
    <row r="22" spans="4:10" ht="20.399999999999999" x14ac:dyDescent="0.75">
      <c r="I22" s="66" t="s">
        <v>105</v>
      </c>
      <c r="J22" s="65">
        <f>+J18*J20</f>
        <v>2500000</v>
      </c>
    </row>
    <row r="23" spans="4:10" ht="20.399999999999999" x14ac:dyDescent="0.75">
      <c r="I23" s="66"/>
      <c r="J23" s="65"/>
    </row>
    <row r="26" spans="4:10" ht="33" customHeight="1" x14ac:dyDescent="0.6">
      <c r="D26" s="299" t="s">
        <v>155</v>
      </c>
      <c r="E26" s="299"/>
      <c r="F26" s="299"/>
      <c r="G26" s="299"/>
      <c r="H26" s="299"/>
      <c r="I26" s="299"/>
      <c r="J26" s="299"/>
    </row>
    <row r="27" spans="4:10" ht="18.3" x14ac:dyDescent="0.6">
      <c r="D27" s="300" t="s">
        <v>156</v>
      </c>
      <c r="E27" s="300"/>
      <c r="F27" s="300"/>
      <c r="G27" s="300"/>
      <c r="H27" s="300"/>
      <c r="I27" s="300"/>
      <c r="J27" s="300"/>
    </row>
    <row r="29" spans="4:10" x14ac:dyDescent="0.6">
      <c r="D29" s="47" t="s">
        <v>130</v>
      </c>
    </row>
    <row r="30" spans="4:10" ht="18.3" x14ac:dyDescent="0.7">
      <c r="D30" s="64" t="s">
        <v>129</v>
      </c>
    </row>
  </sheetData>
  <mergeCells count="16">
    <mergeCell ref="D26:J26"/>
    <mergeCell ref="D27:J27"/>
    <mergeCell ref="D1:J1"/>
    <mergeCell ref="D4:J4"/>
    <mergeCell ref="D18:I18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</mergeCells>
  <hyperlinks>
    <hyperlink ref="D30" r:id="rId1" xr:uid="{00000000-0004-0000-0300-000000000000}"/>
    <hyperlink ref="D27" r:id="rId2" xr:uid="{00000000-0004-0000-0300-000001000000}"/>
  </hyperlinks>
  <pageMargins left="0.75" right="0.75" top="1" bottom="1" header="0.5" footer="0.5"/>
  <pageSetup orientation="portrait" horizontalDpi="4294967292" verticalDpi="4294967292"/>
  <picture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55"/>
  <sheetViews>
    <sheetView showGridLines="0" zoomScale="125" zoomScaleNormal="125" zoomScalePageLayoutView="125" workbookViewId="0">
      <selection activeCell="D61" sqref="D61"/>
    </sheetView>
  </sheetViews>
  <sheetFormatPr defaultColWidth="10.796875" defaultRowHeight="15.6" x14ac:dyDescent="0.6"/>
  <cols>
    <col min="2" max="2" width="39.1484375" bestFit="1" customWidth="1"/>
    <col min="3" max="3" width="4.34765625" customWidth="1"/>
    <col min="4" max="4" width="14.5" bestFit="1" customWidth="1"/>
  </cols>
  <sheetData>
    <row r="1" spans="2:12" ht="30.6" x14ac:dyDescent="0.6">
      <c r="B1" s="295" t="s">
        <v>131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</row>
    <row r="2" spans="2:12" ht="30.6" x14ac:dyDescent="1.1000000000000001">
      <c r="B2" s="298" t="s">
        <v>107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</row>
    <row r="4" spans="2:12" ht="23.1" x14ac:dyDescent="0.85">
      <c r="B4" s="125" t="s">
        <v>73</v>
      </c>
      <c r="D4" s="22"/>
    </row>
    <row r="5" spans="2:12" x14ac:dyDescent="0.6">
      <c r="B5" s="8" t="s">
        <v>72</v>
      </c>
      <c r="D5" s="21">
        <v>50000</v>
      </c>
      <c r="E5" t="s">
        <v>128</v>
      </c>
    </row>
    <row r="6" spans="2:12" x14ac:dyDescent="0.6">
      <c r="B6" s="8" t="s">
        <v>71</v>
      </c>
      <c r="D6" s="21">
        <v>75000</v>
      </c>
      <c r="E6" t="s">
        <v>133</v>
      </c>
    </row>
    <row r="7" spans="2:12" x14ac:dyDescent="0.6">
      <c r="B7" s="8" t="s">
        <v>70</v>
      </c>
      <c r="D7" s="21">
        <v>50000</v>
      </c>
      <c r="E7" t="s">
        <v>120</v>
      </c>
    </row>
    <row r="8" spans="2:12" x14ac:dyDescent="0.6">
      <c r="B8" s="8" t="s">
        <v>111</v>
      </c>
      <c r="D8" s="21">
        <v>50000</v>
      </c>
      <c r="E8" t="s">
        <v>121</v>
      </c>
    </row>
    <row r="9" spans="2:12" x14ac:dyDescent="0.6">
      <c r="B9" s="8" t="s">
        <v>69</v>
      </c>
      <c r="D9" s="21">
        <v>75000</v>
      </c>
      <c r="E9" t="s">
        <v>122</v>
      </c>
    </row>
    <row r="10" spans="2:12" ht="15.9" thickBot="1" x14ac:dyDescent="0.65">
      <c r="B10" s="8" t="s">
        <v>68</v>
      </c>
      <c r="D10" s="46">
        <v>15000</v>
      </c>
      <c r="E10" t="s">
        <v>123</v>
      </c>
    </row>
    <row r="11" spans="2:12" x14ac:dyDescent="0.6">
      <c r="D11" s="19">
        <f>SUM(D5:D10)</f>
        <v>315000</v>
      </c>
    </row>
    <row r="13" spans="2:12" ht="23.1" x14ac:dyDescent="0.85">
      <c r="B13" s="125" t="s">
        <v>67</v>
      </c>
      <c r="D13" s="22"/>
    </row>
    <row r="14" spans="2:12" x14ac:dyDescent="0.6">
      <c r="B14" s="8" t="s">
        <v>66</v>
      </c>
      <c r="D14" s="26">
        <v>100000</v>
      </c>
      <c r="E14" t="s">
        <v>112</v>
      </c>
    </row>
    <row r="15" spans="2:12" x14ac:dyDescent="0.6">
      <c r="B15" s="8" t="s">
        <v>65</v>
      </c>
      <c r="D15" s="21">
        <v>75000</v>
      </c>
      <c r="E15" t="s">
        <v>113</v>
      </c>
    </row>
    <row r="16" spans="2:12" x14ac:dyDescent="0.6">
      <c r="B16" s="8" t="s">
        <v>64</v>
      </c>
      <c r="D16" s="21">
        <v>75000</v>
      </c>
      <c r="E16" t="s">
        <v>114</v>
      </c>
    </row>
    <row r="17" spans="2:5" x14ac:dyDescent="0.6">
      <c r="B17" s="8" t="s">
        <v>63</v>
      </c>
      <c r="D17" s="21">
        <v>50000</v>
      </c>
      <c r="E17" t="s">
        <v>62</v>
      </c>
    </row>
    <row r="18" spans="2:5" x14ac:dyDescent="0.6">
      <c r="B18" s="8" t="s">
        <v>61</v>
      </c>
      <c r="D18" s="21">
        <v>50000</v>
      </c>
      <c r="E18" t="s">
        <v>115</v>
      </c>
    </row>
    <row r="19" spans="2:5" x14ac:dyDescent="0.6">
      <c r="B19" s="8" t="s">
        <v>60</v>
      </c>
      <c r="D19" s="21">
        <v>50000</v>
      </c>
      <c r="E19" t="s">
        <v>116</v>
      </c>
    </row>
    <row r="20" spans="2:5" x14ac:dyDescent="0.6">
      <c r="B20" s="8" t="s">
        <v>59</v>
      </c>
      <c r="D20" s="25">
        <v>75000</v>
      </c>
      <c r="E20" t="s">
        <v>117</v>
      </c>
    </row>
    <row r="21" spans="2:5" ht="15.9" thickBot="1" x14ac:dyDescent="0.65">
      <c r="B21" s="8" t="s">
        <v>58</v>
      </c>
      <c r="D21" s="46">
        <v>125000</v>
      </c>
      <c r="E21" t="s">
        <v>125</v>
      </c>
    </row>
    <row r="22" spans="2:5" x14ac:dyDescent="0.6">
      <c r="D22" s="24">
        <f>SUM(D14:D21)</f>
        <v>600000</v>
      </c>
    </row>
    <row r="24" spans="2:5" ht="23.1" x14ac:dyDescent="0.85">
      <c r="B24" s="125" t="s">
        <v>57</v>
      </c>
      <c r="D24" s="22"/>
    </row>
    <row r="25" spans="2:5" x14ac:dyDescent="0.6">
      <c r="B25" s="8" t="s">
        <v>56</v>
      </c>
      <c r="D25" s="21">
        <v>75000</v>
      </c>
      <c r="E25" t="s">
        <v>126</v>
      </c>
    </row>
    <row r="26" spans="2:5" x14ac:dyDescent="0.6">
      <c r="B26" s="8" t="s">
        <v>55</v>
      </c>
      <c r="D26" s="21">
        <v>50000</v>
      </c>
      <c r="E26" t="s">
        <v>54</v>
      </c>
    </row>
    <row r="27" spans="2:5" x14ac:dyDescent="0.6">
      <c r="B27" s="8" t="s">
        <v>53</v>
      </c>
      <c r="D27" s="21">
        <v>50000</v>
      </c>
      <c r="E27" t="s">
        <v>124</v>
      </c>
    </row>
    <row r="28" spans="2:5" x14ac:dyDescent="0.6">
      <c r="B28" s="8" t="s">
        <v>52</v>
      </c>
      <c r="D28" s="21">
        <v>75000</v>
      </c>
      <c r="E28" t="s">
        <v>118</v>
      </c>
    </row>
    <row r="29" spans="2:5" ht="15.9" thickBot="1" x14ac:dyDescent="0.65">
      <c r="B29" s="8" t="s">
        <v>51</v>
      </c>
      <c r="D29" s="46">
        <v>15000</v>
      </c>
      <c r="E29" t="s">
        <v>127</v>
      </c>
    </row>
    <row r="30" spans="2:5" x14ac:dyDescent="0.6">
      <c r="D30" s="19">
        <f>SUM(D25:D29)</f>
        <v>265000</v>
      </c>
    </row>
    <row r="32" spans="2:5" ht="23.1" x14ac:dyDescent="0.85">
      <c r="B32" s="125" t="s">
        <v>50</v>
      </c>
      <c r="C32" s="23"/>
      <c r="D32" s="22"/>
    </row>
    <row r="33" spans="2:5" x14ac:dyDescent="0.6">
      <c r="B33" s="8" t="s">
        <v>49</v>
      </c>
      <c r="D33" s="19">
        <v>75000</v>
      </c>
      <c r="E33" t="s">
        <v>119</v>
      </c>
    </row>
    <row r="34" spans="2:5" x14ac:dyDescent="0.6">
      <c r="B34" s="8" t="s">
        <v>48</v>
      </c>
      <c r="D34" s="19">
        <v>15000</v>
      </c>
      <c r="E34" t="s">
        <v>47</v>
      </c>
    </row>
    <row r="35" spans="2:5" x14ac:dyDescent="0.6">
      <c r="B35" s="8" t="s">
        <v>46</v>
      </c>
      <c r="D35" s="19">
        <v>5000</v>
      </c>
      <c r="E35" t="s">
        <v>45</v>
      </c>
    </row>
    <row r="36" spans="2:5" x14ac:dyDescent="0.6">
      <c r="B36" s="8" t="s">
        <v>44</v>
      </c>
      <c r="C36" s="3"/>
    </row>
    <row r="37" spans="2:5" x14ac:dyDescent="0.6">
      <c r="B37" s="8" t="s">
        <v>43</v>
      </c>
      <c r="C37" s="3"/>
      <c r="D37" s="21">
        <v>100000</v>
      </c>
      <c r="E37" t="s">
        <v>42</v>
      </c>
    </row>
    <row r="38" spans="2:5" ht="15.9" thickBot="1" x14ac:dyDescent="0.65">
      <c r="B38" s="8" t="s">
        <v>41</v>
      </c>
      <c r="C38" s="3"/>
      <c r="D38" s="46">
        <v>150000</v>
      </c>
    </row>
    <row r="39" spans="2:5" x14ac:dyDescent="0.6">
      <c r="D39" s="19">
        <f>SUM(D33:D38)</f>
        <v>345000</v>
      </c>
    </row>
    <row r="41" spans="2:5" ht="20.399999999999999" x14ac:dyDescent="0.75">
      <c r="B41" s="20" t="s">
        <v>10</v>
      </c>
      <c r="D41" s="69">
        <f>+D39+D30+D22+D11</f>
        <v>1525000</v>
      </c>
    </row>
    <row r="43" spans="2:5" ht="18.3" x14ac:dyDescent="0.7">
      <c r="B43" s="70" t="s">
        <v>134</v>
      </c>
    </row>
    <row r="44" spans="2:5" ht="18.3" x14ac:dyDescent="0.7">
      <c r="B44" s="67" t="s">
        <v>149</v>
      </c>
    </row>
    <row r="45" spans="2:5" ht="18.3" x14ac:dyDescent="0.7">
      <c r="B45" s="67" t="s">
        <v>135</v>
      </c>
    </row>
    <row r="46" spans="2:5" ht="18.3" x14ac:dyDescent="0.7">
      <c r="B46" s="67" t="s">
        <v>150</v>
      </c>
    </row>
    <row r="47" spans="2:5" ht="18.3" x14ac:dyDescent="0.7">
      <c r="B47" s="67" t="s">
        <v>151</v>
      </c>
    </row>
    <row r="48" spans="2:5" ht="18.3" x14ac:dyDescent="0.7">
      <c r="B48" s="67" t="s">
        <v>152</v>
      </c>
    </row>
    <row r="49" spans="2:10" ht="18.3" x14ac:dyDescent="0.7">
      <c r="B49" s="68" t="s">
        <v>153</v>
      </c>
    </row>
    <row r="51" spans="2:10" ht="36" customHeight="1" x14ac:dyDescent="0.6">
      <c r="B51" s="292" t="s">
        <v>155</v>
      </c>
      <c r="C51" s="292"/>
      <c r="D51" s="292"/>
      <c r="E51" s="292"/>
      <c r="F51" s="292"/>
      <c r="G51" s="292"/>
      <c r="H51" s="292"/>
      <c r="I51" s="292"/>
      <c r="J51" s="292"/>
    </row>
    <row r="52" spans="2:10" ht="18.3" x14ac:dyDescent="0.6">
      <c r="B52" s="293" t="s">
        <v>156</v>
      </c>
      <c r="C52" s="293"/>
      <c r="D52" s="293"/>
      <c r="E52" s="293"/>
      <c r="F52" s="293"/>
      <c r="G52" s="293"/>
      <c r="H52" s="293"/>
      <c r="I52" s="293"/>
      <c r="J52" s="293"/>
    </row>
    <row r="54" spans="2:10" x14ac:dyDescent="0.6">
      <c r="B54" s="47" t="s">
        <v>130</v>
      </c>
    </row>
    <row r="55" spans="2:10" ht="18.3" x14ac:dyDescent="0.7">
      <c r="B55" s="64" t="s">
        <v>129</v>
      </c>
    </row>
  </sheetData>
  <mergeCells count="4">
    <mergeCell ref="B2:L2"/>
    <mergeCell ref="B1:L1"/>
    <mergeCell ref="B51:J51"/>
    <mergeCell ref="B52:J52"/>
  </mergeCells>
  <hyperlinks>
    <hyperlink ref="B55" r:id="rId1" xr:uid="{00000000-0004-0000-0400-000000000000}"/>
    <hyperlink ref="B52" r:id="rId2" xr:uid="{00000000-0004-0000-0400-000001000000}"/>
  </hyperlinks>
  <pageMargins left="0.75" right="0.75" top="1" bottom="1" header="0.5" footer="0.5"/>
  <pageSetup orientation="portrait" horizontalDpi="4294967292" verticalDpi="4294967292"/>
  <picture r:id="rId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N24"/>
  <sheetViews>
    <sheetView showGridLines="0" zoomScale="125" zoomScaleNormal="125" zoomScalePageLayoutView="125" workbookViewId="0">
      <selection activeCell="B17" sqref="B17"/>
    </sheetView>
  </sheetViews>
  <sheetFormatPr defaultColWidth="10.796875" defaultRowHeight="15.6" x14ac:dyDescent="0.6"/>
  <cols>
    <col min="4" max="4" width="6.84765625" bestFit="1" customWidth="1"/>
    <col min="5" max="5" width="41.84765625" customWidth="1"/>
    <col min="6" max="6" width="14.1484375" bestFit="1" customWidth="1"/>
    <col min="7" max="7" width="10.5" bestFit="1" customWidth="1"/>
  </cols>
  <sheetData>
    <row r="1" spans="4:14" ht="30.6" x14ac:dyDescent="0.6">
      <c r="D1" s="295" t="s">
        <v>131</v>
      </c>
      <c r="E1" s="295"/>
      <c r="F1" s="295"/>
      <c r="G1" s="56"/>
      <c r="H1" s="56"/>
      <c r="I1" s="56"/>
      <c r="J1" s="56"/>
      <c r="K1" s="56"/>
      <c r="L1" s="56"/>
      <c r="M1" s="56"/>
      <c r="N1" s="56"/>
    </row>
    <row r="2" spans="4:14" ht="15.9" thickBot="1" x14ac:dyDescent="0.65"/>
    <row r="3" spans="4:14" ht="29.05" customHeight="1" thickBot="1" x14ac:dyDescent="0.65">
      <c r="D3" s="301" t="s">
        <v>74</v>
      </c>
      <c r="E3" s="302"/>
      <c r="F3" s="303"/>
    </row>
    <row r="4" spans="4:14" x14ac:dyDescent="0.6">
      <c r="F4" s="14"/>
      <c r="J4" s="8"/>
    </row>
    <row r="5" spans="4:14" ht="18.3" x14ac:dyDescent="0.7">
      <c r="D5" s="98"/>
      <c r="E5" s="99" t="s">
        <v>92</v>
      </c>
      <c r="F5" s="126">
        <v>2000000</v>
      </c>
      <c r="J5" s="12"/>
    </row>
    <row r="6" spans="4:14" ht="18.3" x14ac:dyDescent="0.7">
      <c r="D6" s="98"/>
      <c r="E6" s="99"/>
      <c r="F6" s="126" t="s">
        <v>83</v>
      </c>
      <c r="J6" s="12"/>
    </row>
    <row r="7" spans="4:14" ht="18.3" x14ac:dyDescent="0.7">
      <c r="D7" s="98"/>
      <c r="E7" s="99" t="s">
        <v>102</v>
      </c>
      <c r="F7" s="50">
        <v>0.25</v>
      </c>
    </row>
    <row r="8" spans="4:14" ht="18.3" x14ac:dyDescent="0.7">
      <c r="D8" s="52"/>
      <c r="E8" s="99"/>
      <c r="F8" s="98" t="s">
        <v>84</v>
      </c>
    </row>
    <row r="9" spans="4:14" ht="18.3" x14ac:dyDescent="0.7">
      <c r="D9" s="52"/>
      <c r="E9" s="127" t="s">
        <v>8</v>
      </c>
      <c r="F9" s="116">
        <f>+F5/F7</f>
        <v>8000000</v>
      </c>
    </row>
    <row r="10" spans="4:14" ht="18.3" x14ac:dyDescent="0.7">
      <c r="D10" s="52"/>
      <c r="E10" s="99"/>
      <c r="F10" s="54" t="s">
        <v>100</v>
      </c>
    </row>
    <row r="11" spans="4:14" ht="18.3" x14ac:dyDescent="0.7">
      <c r="D11" s="52"/>
      <c r="E11" s="99" t="s">
        <v>154</v>
      </c>
      <c r="F11" s="54">
        <f>+F5</f>
        <v>2000000</v>
      </c>
    </row>
    <row r="12" spans="4:14" ht="18.3" x14ac:dyDescent="0.7">
      <c r="D12" s="52"/>
      <c r="E12" s="99"/>
      <c r="F12" s="54" t="s">
        <v>84</v>
      </c>
    </row>
    <row r="13" spans="4:14" ht="18.3" x14ac:dyDescent="0.7">
      <c r="D13" s="52"/>
      <c r="E13" s="127" t="s">
        <v>93</v>
      </c>
      <c r="F13" s="117">
        <f>+F9-F5</f>
        <v>6000000</v>
      </c>
    </row>
    <row r="14" spans="4:14" ht="18.3" x14ac:dyDescent="0.7">
      <c r="D14" s="52"/>
      <c r="E14" s="127"/>
      <c r="F14" s="117"/>
    </row>
    <row r="15" spans="4:14" ht="18.3" x14ac:dyDescent="0.7">
      <c r="D15" s="52"/>
      <c r="E15" s="127"/>
      <c r="F15" s="117"/>
    </row>
    <row r="16" spans="4:14" x14ac:dyDescent="0.6">
      <c r="E16" s="17"/>
      <c r="G16" s="9"/>
    </row>
    <row r="17" spans="4:7" ht="37" customHeight="1" x14ac:dyDescent="0.6">
      <c r="D17" s="299" t="s">
        <v>155</v>
      </c>
      <c r="E17" s="299"/>
      <c r="F17" s="299"/>
      <c r="G17" s="9"/>
    </row>
    <row r="18" spans="4:7" ht="18.3" x14ac:dyDescent="0.6">
      <c r="D18" s="300" t="s">
        <v>156</v>
      </c>
      <c r="E18" s="300"/>
      <c r="F18" s="300"/>
      <c r="G18" s="9"/>
    </row>
    <row r="19" spans="4:7" x14ac:dyDescent="0.6">
      <c r="E19" s="7"/>
      <c r="F19" s="2"/>
      <c r="G19" s="4"/>
    </row>
    <row r="20" spans="4:7" x14ac:dyDescent="0.6">
      <c r="D20" s="47" t="s">
        <v>130</v>
      </c>
      <c r="E20" s="7"/>
      <c r="F20" s="2"/>
      <c r="G20" s="4"/>
    </row>
    <row r="21" spans="4:7" ht="18.3" x14ac:dyDescent="0.7">
      <c r="D21" s="64" t="s">
        <v>129</v>
      </c>
      <c r="E21" s="1"/>
      <c r="F21" s="11"/>
    </row>
    <row r="22" spans="4:7" x14ac:dyDescent="0.6">
      <c r="E22" s="10"/>
      <c r="F22" s="3"/>
      <c r="G22" s="2"/>
    </row>
    <row r="23" spans="4:7" x14ac:dyDescent="0.6">
      <c r="E23" s="3"/>
      <c r="F23" s="3"/>
      <c r="G23" s="3"/>
    </row>
    <row r="24" spans="4:7" x14ac:dyDescent="0.6">
      <c r="E24" s="5"/>
      <c r="F24" s="4"/>
      <c r="G24" s="5"/>
    </row>
  </sheetData>
  <mergeCells count="4">
    <mergeCell ref="D3:F3"/>
    <mergeCell ref="D1:F1"/>
    <mergeCell ref="D17:F17"/>
    <mergeCell ref="D18:F18"/>
  </mergeCells>
  <hyperlinks>
    <hyperlink ref="D21" r:id="rId1" xr:uid="{00000000-0004-0000-0500-000000000000}"/>
    <hyperlink ref="D18" r:id="rId2" xr:uid="{00000000-0004-0000-0500-000001000000}"/>
  </hyperlinks>
  <pageMargins left="0.75" right="0.75" top="1" bottom="1" header="0.5" footer="0.5"/>
  <pageSetup orientation="portrait" horizontalDpi="4294967292" verticalDpi="4294967292"/>
  <picture r:id="rId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L32"/>
  <sheetViews>
    <sheetView showGridLines="0" zoomScale="125" zoomScaleNormal="125" zoomScalePageLayoutView="125" workbookViewId="0">
      <selection activeCell="G11" sqref="G11"/>
    </sheetView>
  </sheetViews>
  <sheetFormatPr defaultColWidth="10.796875" defaultRowHeight="15.6" x14ac:dyDescent="0.6"/>
  <cols>
    <col min="4" max="4" width="6.84765625" bestFit="1" customWidth="1"/>
    <col min="5" max="5" width="33.6484375" customWidth="1"/>
    <col min="6" max="6" width="16.1484375" customWidth="1"/>
    <col min="7" max="7" width="10.5" bestFit="1" customWidth="1"/>
  </cols>
  <sheetData>
    <row r="1" spans="4:12" ht="30.6" x14ac:dyDescent="0.6">
      <c r="D1" s="295" t="s">
        <v>131</v>
      </c>
      <c r="E1" s="295"/>
      <c r="F1" s="295"/>
    </row>
    <row r="2" spans="4:12" ht="15.9" thickBot="1" x14ac:dyDescent="0.65"/>
    <row r="3" spans="4:12" ht="30.9" thickBot="1" x14ac:dyDescent="1.1499999999999999">
      <c r="D3" s="315" t="s">
        <v>95</v>
      </c>
      <c r="E3" s="316"/>
      <c r="F3" s="317"/>
    </row>
    <row r="4" spans="4:12" x14ac:dyDescent="0.6">
      <c r="F4" s="6"/>
    </row>
    <row r="5" spans="4:12" ht="18.3" x14ac:dyDescent="0.7">
      <c r="D5" s="97"/>
      <c r="E5" s="99" t="s">
        <v>136</v>
      </c>
      <c r="F5" s="128">
        <v>20000000</v>
      </c>
    </row>
    <row r="6" spans="4:12" ht="18.3" x14ac:dyDescent="0.7">
      <c r="D6" s="47"/>
      <c r="E6" s="52"/>
      <c r="F6" s="129" t="s">
        <v>101</v>
      </c>
    </row>
    <row r="7" spans="4:12" ht="18.3" x14ac:dyDescent="0.7">
      <c r="D7" s="48"/>
      <c r="E7" s="99" t="s">
        <v>137</v>
      </c>
      <c r="F7" s="130">
        <v>2</v>
      </c>
      <c r="J7" s="8"/>
    </row>
    <row r="8" spans="4:12" ht="18.3" x14ac:dyDescent="0.7">
      <c r="D8" s="47"/>
      <c r="E8" s="52"/>
      <c r="F8" s="131" t="s">
        <v>84</v>
      </c>
      <c r="J8" s="12"/>
    </row>
    <row r="9" spans="4:12" ht="18.3" x14ac:dyDescent="0.7">
      <c r="D9" s="47"/>
      <c r="E9" s="99" t="s">
        <v>99</v>
      </c>
      <c r="F9" s="132">
        <f>+F7*F5</f>
        <v>40000000</v>
      </c>
    </row>
    <row r="10" spans="4:12" ht="18.3" x14ac:dyDescent="0.7">
      <c r="D10" s="47"/>
      <c r="E10" s="99"/>
      <c r="F10" s="133" t="s">
        <v>83</v>
      </c>
    </row>
    <row r="11" spans="4:12" ht="18.3" x14ac:dyDescent="0.7">
      <c r="D11" s="48"/>
      <c r="E11" s="99" t="s">
        <v>94</v>
      </c>
      <c r="F11" s="134">
        <v>20</v>
      </c>
      <c r="J11" s="13"/>
    </row>
    <row r="12" spans="4:12" ht="18.3" x14ac:dyDescent="0.7">
      <c r="D12" s="47"/>
      <c r="E12" s="52"/>
      <c r="F12" s="98" t="s">
        <v>84</v>
      </c>
    </row>
    <row r="13" spans="4:12" ht="18.3" x14ac:dyDescent="0.7">
      <c r="D13" s="47"/>
      <c r="E13" s="99" t="s">
        <v>96</v>
      </c>
      <c r="F13" s="135">
        <f>+F9/F11</f>
        <v>2000000</v>
      </c>
      <c r="L13" s="13"/>
    </row>
    <row r="14" spans="4:12" ht="18.3" x14ac:dyDescent="0.7">
      <c r="D14" s="47"/>
      <c r="E14" s="100"/>
      <c r="F14" s="136" t="s">
        <v>100</v>
      </c>
      <c r="L14" s="13"/>
    </row>
    <row r="15" spans="4:12" ht="18.3" x14ac:dyDescent="0.7">
      <c r="D15" s="48"/>
      <c r="E15" s="99" t="s">
        <v>97</v>
      </c>
      <c r="F15" s="126">
        <v>500000</v>
      </c>
      <c r="L15" s="13"/>
    </row>
    <row r="16" spans="4:12" ht="18.3" x14ac:dyDescent="0.7">
      <c r="D16" s="47"/>
      <c r="E16" s="100"/>
      <c r="F16" s="136" t="s">
        <v>84</v>
      </c>
      <c r="L16" s="13"/>
    </row>
    <row r="17" spans="4:12" ht="18.3" x14ac:dyDescent="0.7">
      <c r="D17" s="47"/>
      <c r="E17" s="99" t="s">
        <v>98</v>
      </c>
      <c r="F17" s="54">
        <f>+F13-F15</f>
        <v>1500000</v>
      </c>
      <c r="L17" s="13"/>
    </row>
    <row r="18" spans="4:12" ht="18.3" x14ac:dyDescent="0.7">
      <c r="D18" s="47"/>
      <c r="E18" s="52"/>
      <c r="F18" s="52"/>
    </row>
    <row r="19" spans="4:12" ht="18.3" x14ac:dyDescent="0.7">
      <c r="D19" s="47"/>
      <c r="E19" s="99" t="s">
        <v>89</v>
      </c>
      <c r="F19" s="137">
        <f>+F15/F13</f>
        <v>0.25</v>
      </c>
    </row>
    <row r="20" spans="4:12" ht="18.3" x14ac:dyDescent="0.7">
      <c r="D20" s="47"/>
      <c r="E20" s="99"/>
      <c r="F20" s="137"/>
    </row>
    <row r="22" spans="4:12" ht="38.049999999999997" customHeight="1" x14ac:dyDescent="0.6">
      <c r="D22" s="299" t="s">
        <v>155</v>
      </c>
      <c r="E22" s="299"/>
      <c r="F22" s="299"/>
      <c r="G22" s="140"/>
      <c r="H22" s="140"/>
      <c r="I22" s="140"/>
      <c r="J22" s="140"/>
      <c r="K22" s="140"/>
    </row>
    <row r="23" spans="4:12" ht="18.3" x14ac:dyDescent="0.6">
      <c r="D23" s="300" t="s">
        <v>156</v>
      </c>
      <c r="E23" s="300"/>
      <c r="F23" s="300"/>
      <c r="G23" s="141"/>
      <c r="H23" s="141"/>
      <c r="I23" s="141"/>
      <c r="J23" s="141"/>
      <c r="K23" s="138"/>
    </row>
    <row r="24" spans="4:12" ht="18.3" x14ac:dyDescent="0.6">
      <c r="D24" s="141"/>
      <c r="E24" s="141"/>
      <c r="F24" s="141"/>
      <c r="G24" s="141"/>
      <c r="H24" s="141"/>
      <c r="I24" s="141"/>
      <c r="J24" s="141"/>
      <c r="K24" s="138"/>
    </row>
    <row r="25" spans="4:12" x14ac:dyDescent="0.6">
      <c r="D25" s="47" t="s">
        <v>130</v>
      </c>
      <c r="E25" s="7"/>
      <c r="F25" s="2"/>
    </row>
    <row r="26" spans="4:12" ht="18.3" x14ac:dyDescent="0.7">
      <c r="D26" s="64" t="s">
        <v>129</v>
      </c>
      <c r="G26" s="9"/>
    </row>
    <row r="27" spans="4:12" x14ac:dyDescent="0.6">
      <c r="D27" s="8"/>
      <c r="E27" s="7"/>
      <c r="F27" s="2"/>
      <c r="G27" s="4"/>
    </row>
    <row r="28" spans="4:12" x14ac:dyDescent="0.6">
      <c r="D28" s="8"/>
      <c r="E28" s="7"/>
      <c r="F28" s="2"/>
      <c r="G28" s="4"/>
    </row>
    <row r="29" spans="4:12" x14ac:dyDescent="0.6">
      <c r="D29" s="8"/>
      <c r="E29" s="1"/>
      <c r="F29" s="11"/>
    </row>
    <row r="30" spans="4:12" x14ac:dyDescent="0.6">
      <c r="D30" s="8"/>
      <c r="E30" s="10"/>
      <c r="F30" s="3"/>
      <c r="G30" s="2"/>
    </row>
    <row r="31" spans="4:12" x14ac:dyDescent="0.6">
      <c r="E31" s="3"/>
      <c r="F31" s="3"/>
      <c r="G31" s="3"/>
    </row>
    <row r="32" spans="4:12" x14ac:dyDescent="0.6">
      <c r="D32" s="8"/>
      <c r="E32" s="5"/>
      <c r="F32" s="4"/>
      <c r="G32" s="5"/>
    </row>
  </sheetData>
  <mergeCells count="4">
    <mergeCell ref="D23:F23"/>
    <mergeCell ref="D3:F3"/>
    <mergeCell ref="D1:F1"/>
    <mergeCell ref="D22:F22"/>
  </mergeCells>
  <hyperlinks>
    <hyperlink ref="D26" r:id="rId1" xr:uid="{00000000-0004-0000-0600-000000000000}"/>
    <hyperlink ref="D23" r:id="rId2" xr:uid="{00000000-0004-0000-0600-000001000000}"/>
    <hyperlink ref="G23" r:id="rId3" display="http://1x1media.com/founders-pocket-guide/" xr:uid="{00000000-0004-0000-0600-000002000000}"/>
    <hyperlink ref="H23" r:id="rId4" display="http://1x1media.com/founders-pocket-guide/" xr:uid="{00000000-0004-0000-0600-000003000000}"/>
    <hyperlink ref="I23" r:id="rId5" display="http://1x1media.com/founders-pocket-guide/" xr:uid="{00000000-0004-0000-0600-000004000000}"/>
    <hyperlink ref="J23" r:id="rId6" display="http://1x1media.com/founders-pocket-guide/" xr:uid="{00000000-0004-0000-0600-000005000000}"/>
  </hyperlinks>
  <pageMargins left="0.75" right="0.75" top="1" bottom="1" header="0.5" footer="0.5"/>
  <pageSetup orientation="portrait" horizontalDpi="4294967292" verticalDpi="4294967292"/>
  <picture r:id="rId7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:K38"/>
  <sheetViews>
    <sheetView showGridLines="0" zoomScale="125" zoomScaleNormal="125" zoomScalePageLayoutView="125" workbookViewId="0">
      <selection activeCell="A32" sqref="A32"/>
    </sheetView>
  </sheetViews>
  <sheetFormatPr defaultColWidth="10.796875" defaultRowHeight="15.6" x14ac:dyDescent="0.6"/>
  <cols>
    <col min="4" max="4" width="35.1484375" customWidth="1"/>
    <col min="5" max="5" width="15.5" bestFit="1" customWidth="1"/>
    <col min="6" max="6" width="10.5" bestFit="1" customWidth="1"/>
  </cols>
  <sheetData>
    <row r="2" spans="4:10" ht="30.6" x14ac:dyDescent="0.6">
      <c r="D2" s="295" t="s">
        <v>131</v>
      </c>
      <c r="E2" s="295"/>
      <c r="F2" s="295"/>
      <c r="G2" s="295"/>
      <c r="H2" s="295"/>
      <c r="I2" s="295"/>
      <c r="J2" s="295"/>
    </row>
    <row r="3" spans="4:10" ht="30.6" x14ac:dyDescent="1.1000000000000001">
      <c r="D3" s="296" t="s">
        <v>9</v>
      </c>
      <c r="E3" s="296"/>
      <c r="F3" s="296"/>
      <c r="G3" s="296"/>
      <c r="H3" s="296"/>
      <c r="I3" s="296"/>
      <c r="J3" s="296"/>
    </row>
    <row r="5" spans="4:10" ht="18.3" x14ac:dyDescent="0.7">
      <c r="D5" s="73" t="s">
        <v>142</v>
      </c>
      <c r="E5" s="74">
        <v>2000000</v>
      </c>
    </row>
    <row r="6" spans="4:10" ht="18.3" x14ac:dyDescent="0.7">
      <c r="D6" s="73"/>
      <c r="E6" s="71" t="s">
        <v>138</v>
      </c>
    </row>
    <row r="7" spans="4:10" ht="18.3" x14ac:dyDescent="0.7">
      <c r="D7" s="73" t="s">
        <v>145</v>
      </c>
      <c r="E7" s="74">
        <v>500000</v>
      </c>
      <c r="I7" s="8"/>
    </row>
    <row r="8" spans="4:10" ht="18.600000000000001" thickBot="1" x14ac:dyDescent="0.75">
      <c r="D8" s="73"/>
      <c r="E8" s="72" t="s">
        <v>84</v>
      </c>
      <c r="I8" s="8"/>
    </row>
    <row r="9" spans="4:10" ht="18.3" x14ac:dyDescent="0.7">
      <c r="D9" s="73" t="s">
        <v>146</v>
      </c>
      <c r="E9" s="75">
        <f>SUM(E5:E7)</f>
        <v>2500000</v>
      </c>
      <c r="I9" s="12"/>
    </row>
    <row r="10" spans="4:10" ht="18.3" x14ac:dyDescent="0.7">
      <c r="D10" s="73"/>
      <c r="E10" s="76"/>
      <c r="I10" s="13"/>
    </row>
    <row r="11" spans="4:10" ht="18.3" x14ac:dyDescent="0.7">
      <c r="D11" s="73" t="s">
        <v>147</v>
      </c>
      <c r="E11" s="77">
        <f>+E7/E9</f>
        <v>0.2</v>
      </c>
      <c r="I11" s="12"/>
    </row>
    <row r="12" spans="4:10" ht="18.3" x14ac:dyDescent="0.7">
      <c r="D12" s="73"/>
      <c r="E12" s="77"/>
      <c r="I12" s="12"/>
    </row>
    <row r="13" spans="4:10" ht="18.3" x14ac:dyDescent="0.7">
      <c r="D13" s="73"/>
      <c r="E13" s="76"/>
    </row>
    <row r="14" spans="4:10" ht="18.3" x14ac:dyDescent="0.7">
      <c r="D14" s="73" t="s">
        <v>144</v>
      </c>
      <c r="E14" s="78">
        <v>0.1</v>
      </c>
    </row>
    <row r="15" spans="4:10" ht="18.3" x14ac:dyDescent="0.7">
      <c r="D15" s="73"/>
      <c r="E15" s="71" t="s">
        <v>101</v>
      </c>
    </row>
    <row r="16" spans="4:10" ht="18.3" x14ac:dyDescent="0.7">
      <c r="D16" s="73" t="s">
        <v>143</v>
      </c>
      <c r="E16" s="80">
        <f>+E5</f>
        <v>2000000</v>
      </c>
    </row>
    <row r="17" spans="4:11" ht="18.600000000000001" thickBot="1" x14ac:dyDescent="0.75">
      <c r="D17" s="73"/>
      <c r="E17" s="72" t="s">
        <v>84</v>
      </c>
    </row>
    <row r="18" spans="4:11" ht="18.3" x14ac:dyDescent="0.7">
      <c r="D18" s="79" t="s">
        <v>141</v>
      </c>
      <c r="E18" s="75">
        <f>+E14*E5</f>
        <v>200000</v>
      </c>
      <c r="K18" s="13"/>
    </row>
    <row r="19" spans="4:11" ht="18.3" x14ac:dyDescent="0.7">
      <c r="D19" s="82"/>
      <c r="E19" s="83"/>
    </row>
    <row r="20" spans="4:11" ht="18.3" x14ac:dyDescent="0.7">
      <c r="D20" s="84"/>
      <c r="E20" s="83"/>
    </row>
    <row r="21" spans="4:11" ht="18.3" x14ac:dyDescent="0.7">
      <c r="D21" s="73" t="s">
        <v>142</v>
      </c>
      <c r="E21" s="85">
        <f>+E5</f>
        <v>2000000</v>
      </c>
    </row>
    <row r="22" spans="4:11" ht="18.3" x14ac:dyDescent="0.7">
      <c r="D22" s="73"/>
      <c r="E22" s="83" t="s">
        <v>100</v>
      </c>
    </row>
    <row r="23" spans="4:11" ht="18.3" x14ac:dyDescent="0.7">
      <c r="D23" s="79" t="s">
        <v>141</v>
      </c>
      <c r="E23" s="85">
        <f>+E18</f>
        <v>200000</v>
      </c>
    </row>
    <row r="24" spans="4:11" ht="18.600000000000001" thickBot="1" x14ac:dyDescent="0.75">
      <c r="D24" s="81"/>
      <c r="E24" s="72" t="s">
        <v>84</v>
      </c>
    </row>
    <row r="25" spans="4:11" ht="18.3" x14ac:dyDescent="0.7">
      <c r="D25" s="95" t="s">
        <v>140</v>
      </c>
      <c r="E25" s="139">
        <f>+E5-E18</f>
        <v>1800000</v>
      </c>
    </row>
    <row r="26" spans="4:11" ht="18.3" x14ac:dyDescent="0.7">
      <c r="D26" s="86"/>
      <c r="E26" s="87"/>
    </row>
    <row r="27" spans="4:11" ht="18.3" x14ac:dyDescent="0.7">
      <c r="D27" s="88"/>
      <c r="E27" s="82"/>
      <c r="F27" s="18"/>
    </row>
    <row r="28" spans="4:11" ht="18.3" x14ac:dyDescent="0.7">
      <c r="D28" s="73" t="s">
        <v>145</v>
      </c>
      <c r="E28" s="75">
        <f>+E7</f>
        <v>500000</v>
      </c>
      <c r="F28" s="3"/>
    </row>
    <row r="29" spans="4:11" ht="18.3" x14ac:dyDescent="0.7">
      <c r="D29" s="73"/>
      <c r="E29" s="75" t="s">
        <v>83</v>
      </c>
      <c r="F29" s="3"/>
    </row>
    <row r="30" spans="4:11" ht="18.3" x14ac:dyDescent="0.7">
      <c r="D30" s="94" t="s">
        <v>148</v>
      </c>
      <c r="E30" s="90">
        <f>+E28+E25</f>
        <v>2300000</v>
      </c>
      <c r="F30" s="5"/>
    </row>
    <row r="31" spans="4:11" ht="18.600000000000001" thickBot="1" x14ac:dyDescent="0.75">
      <c r="D31" s="89"/>
      <c r="E31" s="96" t="s">
        <v>84</v>
      </c>
      <c r="F31" s="5"/>
    </row>
    <row r="32" spans="4:11" ht="18.3" x14ac:dyDescent="0.7">
      <c r="D32" s="93" t="s">
        <v>139</v>
      </c>
      <c r="E32" s="91">
        <f>+E28/E30</f>
        <v>0.21739130434782608</v>
      </c>
    </row>
    <row r="35" spans="4:11" ht="18.3" x14ac:dyDescent="0.6">
      <c r="D35" s="297" t="s">
        <v>155</v>
      </c>
      <c r="E35" s="297"/>
      <c r="F35" s="297"/>
      <c r="G35" s="297"/>
      <c r="H35" s="297"/>
      <c r="I35" s="297"/>
      <c r="J35" s="297"/>
      <c r="K35" s="297"/>
    </row>
    <row r="36" spans="4:11" ht="18.3" x14ac:dyDescent="0.6">
      <c r="D36" s="300" t="s">
        <v>156</v>
      </c>
      <c r="E36" s="300"/>
      <c r="F36" s="300"/>
      <c r="G36" s="300"/>
      <c r="H36" s="300"/>
      <c r="I36" s="300"/>
      <c r="J36" s="300"/>
      <c r="K36" s="138"/>
    </row>
    <row r="37" spans="4:11" x14ac:dyDescent="0.6">
      <c r="D37" s="47" t="s">
        <v>130</v>
      </c>
    </row>
    <row r="38" spans="4:11" ht="18.3" x14ac:dyDescent="0.7">
      <c r="D38" s="64" t="s">
        <v>129</v>
      </c>
    </row>
  </sheetData>
  <mergeCells count="4">
    <mergeCell ref="D2:J2"/>
    <mergeCell ref="D3:J3"/>
    <mergeCell ref="D35:K35"/>
    <mergeCell ref="D36:J36"/>
  </mergeCells>
  <hyperlinks>
    <hyperlink ref="D38" r:id="rId1" xr:uid="{00000000-0004-0000-0700-000000000000}"/>
    <hyperlink ref="D36" r:id="rId2" xr:uid="{00000000-0004-0000-0700-000001000000}"/>
    <hyperlink ref="E36" r:id="rId3" display="http://1x1media.com/founders-pocket-guide/" xr:uid="{00000000-0004-0000-0700-000002000000}"/>
    <hyperlink ref="F36" r:id="rId4" display="http://1x1media.com/founders-pocket-guide/" xr:uid="{00000000-0004-0000-0700-000003000000}"/>
    <hyperlink ref="G36" r:id="rId5" display="http://1x1media.com/founders-pocket-guide/" xr:uid="{00000000-0004-0000-0700-000004000000}"/>
    <hyperlink ref="H36" r:id="rId6" display="http://1x1media.com/founders-pocket-guide/" xr:uid="{00000000-0004-0000-0700-000005000000}"/>
    <hyperlink ref="I36" r:id="rId7" display="http://1x1media.com/founders-pocket-guide/" xr:uid="{00000000-0004-0000-0700-000006000000}"/>
    <hyperlink ref="J36" r:id="rId8" display="http://1x1media.com/founders-pocket-guide/" xr:uid="{00000000-0004-0000-0700-000007000000}"/>
  </hyperlinks>
  <pageMargins left="0.75" right="0.75" top="1" bottom="1" header="0.5" footer="0.5"/>
  <pageSetup orientation="portrait" horizontalDpi="4294967292" verticalDpi="4294967292"/>
  <drawing r:id="rId9"/>
  <picture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Valuation Model</vt:lpstr>
      <vt:lpstr>Cap Table</vt:lpstr>
      <vt:lpstr>1. Implied Valuation</vt:lpstr>
      <vt:lpstr>Sheet2</vt:lpstr>
      <vt:lpstr>2. Implied Dilution</vt:lpstr>
      <vt:lpstr>3. Comp Method</vt:lpstr>
      <vt:lpstr>4. Step Up Method</vt:lpstr>
      <vt:lpstr>5. Risk Mitigation Method</vt:lpstr>
      <vt:lpstr>6. VC Quick Method</vt:lpstr>
      <vt:lpstr>7. VC Method</vt:lpstr>
      <vt:lpstr>8. True Pre-Money</vt:lpstr>
    </vt:vector>
  </TitlesOfParts>
  <Manager/>
  <Company>1x1 Media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Startup Valuation Explorer (tm)</dc:title>
  <dc:subject>Founder's Pocket Guide: Startup Valuation</dc:subject>
  <dc:creator>Stephen R. Poland</dc:creator>
  <cp:keywords>Startup Valuation</cp:keywords>
  <dc:description/>
  <cp:lastModifiedBy>Nikhil Jathar</cp:lastModifiedBy>
  <dcterms:created xsi:type="dcterms:W3CDTF">2015-01-10T14:23:56Z</dcterms:created>
  <dcterms:modified xsi:type="dcterms:W3CDTF">2022-08-08T16:38:55Z</dcterms:modified>
  <cp:category/>
</cp:coreProperties>
</file>