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315" windowHeight="11835"/>
  </bookViews>
  <sheets>
    <sheet name="main" sheetId="1" r:id="rId1"/>
    <sheet name="constants" sheetId="4" r:id="rId2"/>
  </sheets>
  <definedNames>
    <definedName name="_xlnm._FilterDatabase" localSheetId="0" hidden="1">main!$A$1:$W$4</definedName>
  </definedNames>
  <calcPr calcId="125725"/>
</workbook>
</file>

<file path=xl/calcChain.xml><?xml version="1.0" encoding="utf-8"?>
<calcChain xmlns="http://schemas.openxmlformats.org/spreadsheetml/2006/main">
  <c r="G2" i="1"/>
  <c r="H2"/>
  <c r="V2" s="1"/>
  <c r="W2" s="1"/>
  <c r="U2" s="1"/>
  <c r="K2" s="1"/>
  <c r="V3"/>
  <c r="G3"/>
  <c r="W3"/>
  <c r="U3" s="1"/>
  <c r="G4"/>
  <c r="Q2" l="1"/>
  <c r="H4"/>
  <c r="R2" l="1"/>
  <c r="I2"/>
  <c r="J2" s="1"/>
  <c r="V4"/>
  <c r="W4" s="1"/>
  <c r="U4" s="1"/>
  <c r="K4" s="1"/>
  <c r="I3"/>
  <c r="N2" l="1"/>
  <c r="M2" s="1"/>
  <c r="L2" s="1"/>
  <c r="J3"/>
  <c r="N3" s="1"/>
  <c r="K3"/>
  <c r="Q3" s="1"/>
  <c r="R3" s="1"/>
  <c r="Q4"/>
  <c r="O2" l="1"/>
  <c r="P2" s="1"/>
  <c r="S2" s="1"/>
  <c r="H3"/>
  <c r="M3"/>
  <c r="L3" s="1"/>
  <c r="R4"/>
  <c r="I4"/>
  <c r="J4" s="1"/>
  <c r="O3" l="1"/>
  <c r="P3" s="1"/>
  <c r="S3" s="1"/>
  <c r="N4"/>
  <c r="M4" s="1"/>
  <c r="L4" s="1"/>
  <c r="O4" l="1"/>
  <c r="P4" s="1"/>
  <c r="S4" s="1"/>
</calcChain>
</file>

<file path=xl/sharedStrings.xml><?xml version="1.0" encoding="utf-8"?>
<sst xmlns="http://schemas.openxmlformats.org/spreadsheetml/2006/main" count="36" uniqueCount="33">
  <si>
    <t>Name</t>
  </si>
  <si>
    <t>Date of birth</t>
  </si>
  <si>
    <t>Redundancy date</t>
  </si>
  <si>
    <t>Redundancy age</t>
  </si>
  <si>
    <t>Years of service
(21 and under)</t>
  </si>
  <si>
    <t>Years of service
(41 and over)</t>
  </si>
  <si>
    <t>Notice date</t>
  </si>
  <si>
    <t>Calculation type</t>
  </si>
  <si>
    <t>Notice</t>
  </si>
  <si>
    <t>Redundancy</t>
  </si>
  <si>
    <t>Years of service
TOTAL</t>
  </si>
  <si>
    <t>Sarah Johnson</t>
  </si>
  <si>
    <t>Years of service
(22 to 40)</t>
  </si>
  <si>
    <t>Pay (weekly)</t>
  </si>
  <si>
    <t>Start date</t>
  </si>
  <si>
    <t>Start age</t>
  </si>
  <si>
    <t>Statutory redundancy pay</t>
  </si>
  <si>
    <t>Statutory redundancy entitlement (weeks)</t>
  </si>
  <si>
    <t>Statutory notice entitlement (weeks)</t>
  </si>
  <si>
    <t>Statutory notice pay</t>
  </si>
  <si>
    <t>TOTAL pay</t>
  </si>
  <si>
    <t>Employee number</t>
  </si>
  <si>
    <t>Temporary redundancy date
(for formulas)</t>
  </si>
  <si>
    <t>Temporary years of service
(for formulas)</t>
  </si>
  <si>
    <t>Temporary notice entitlement
(for formulas)</t>
  </si>
  <si>
    <t>---&gt;
figures used for formulas</t>
  </si>
  <si>
    <t>Weekly redundancy pay limit</t>
  </si>
  <si>
    <t>The government announces a new figure every April. Ensure it's manually kept up-to-date.</t>
  </si>
  <si>
    <t>022934</t>
  </si>
  <si>
    <t>Alex Brown</t>
  </si>
  <si>
    <t>James Smith</t>
  </si>
  <si>
    <t>045566</t>
  </si>
  <si>
    <t>082003</t>
  </si>
</sst>
</file>

<file path=xl/styles.xml><?xml version="1.0" encoding="utf-8"?>
<styleSheet xmlns="http://schemas.openxmlformats.org/spreadsheetml/2006/main">
  <numFmts count="4">
    <numFmt numFmtId="6" formatCode="&quot;£&quot;#,##0;[Red]\-&quot;£&quot;#,##0"/>
    <numFmt numFmtId="164" formatCode="&quot;£&quot;#,##0.00"/>
    <numFmt numFmtId="165" formatCode="d\ mmm\ yyyy"/>
    <numFmt numFmtId="166" formatCode="dddd\,\ d\ mmmm\ 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b/>
      <sz val="8"/>
      <color theme="6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right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1" xfId="0" applyNumberFormat="1" applyFont="1" applyFill="1" applyBorder="1" applyAlignment="1">
      <alignment horizontal="center" vertical="top" wrapText="1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 vertical="center"/>
    </xf>
    <xf numFmtId="164" fontId="2" fillId="6" borderId="1" xfId="0" applyNumberFormat="1" applyFont="1" applyFill="1" applyBorder="1" applyAlignment="1">
      <alignment horizontal="right"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right" vertical="center" wrapText="1"/>
    </xf>
    <xf numFmtId="6" fontId="0" fillId="5" borderId="1" xfId="0" applyNumberFormat="1" applyFill="1" applyBorder="1" applyAlignment="1">
      <alignment horizontal="left" vertical="center" wrapText="1"/>
    </xf>
    <xf numFmtId="166" fontId="0" fillId="5" borderId="1" xfId="0" applyNumberForma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 wrapText="1"/>
    </xf>
    <xf numFmtId="0" fontId="5" fillId="8" borderId="1" xfId="0" quotePrefix="1" applyFont="1" applyFill="1" applyBorder="1" applyAlignment="1">
      <alignment horizontal="center" vertical="top" wrapText="1"/>
    </xf>
    <xf numFmtId="165" fontId="5" fillId="3" borderId="1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1.140625" defaultRowHeight="15" customHeight="1"/>
  <cols>
    <col min="1" max="1" width="11.140625" style="11"/>
    <col min="2" max="2" width="14.28515625" style="12" customWidth="1"/>
    <col min="3" max="3" width="11.140625" style="16"/>
    <col min="4" max="4" width="11.140625" style="14"/>
    <col min="5" max="5" width="11.140625" style="15"/>
    <col min="6" max="6" width="11.140625" style="4"/>
    <col min="7" max="7" width="11.140625" style="1"/>
    <col min="8" max="8" width="11.140625" style="3"/>
    <col min="9" max="9" width="11.140625" style="5"/>
    <col min="10" max="10" width="11.140625" style="1"/>
    <col min="11" max="14" width="11.140625" style="13"/>
    <col min="15" max="15" width="11.140625" style="5"/>
    <col min="16" max="16" width="11.140625" style="2"/>
    <col min="17" max="17" width="11.140625" style="5"/>
    <col min="18" max="18" width="11.140625" style="2"/>
    <col min="19" max="19" width="11.140625" style="23"/>
    <col min="20" max="20" width="11.140625" style="6"/>
    <col min="21" max="21" width="11.140625" style="4"/>
    <col min="22" max="23" width="11.140625" style="5"/>
    <col min="24" max="16384" width="11.140625" style="6"/>
  </cols>
  <sheetData>
    <row r="1" spans="1:23" s="8" customFormat="1" ht="60" customHeight="1">
      <c r="A1" s="7" t="s">
        <v>21</v>
      </c>
      <c r="B1" s="8" t="s">
        <v>0</v>
      </c>
      <c r="C1" s="8" t="s">
        <v>7</v>
      </c>
      <c r="D1" s="9" t="s">
        <v>13</v>
      </c>
      <c r="E1" s="10" t="s">
        <v>1</v>
      </c>
      <c r="F1" s="10" t="s">
        <v>14</v>
      </c>
      <c r="G1" s="8" t="s">
        <v>15</v>
      </c>
      <c r="H1" s="10" t="s">
        <v>6</v>
      </c>
      <c r="I1" s="8" t="s">
        <v>2</v>
      </c>
      <c r="J1" s="8" t="s">
        <v>3</v>
      </c>
      <c r="K1" s="8" t="s">
        <v>10</v>
      </c>
      <c r="L1" s="8" t="s">
        <v>4</v>
      </c>
      <c r="M1" s="8" t="s">
        <v>12</v>
      </c>
      <c r="N1" s="8" t="s">
        <v>5</v>
      </c>
      <c r="O1" s="8" t="s">
        <v>17</v>
      </c>
      <c r="P1" s="9" t="s">
        <v>16</v>
      </c>
      <c r="Q1" s="8" t="s">
        <v>18</v>
      </c>
      <c r="R1" s="9" t="s">
        <v>19</v>
      </c>
      <c r="S1" s="9" t="s">
        <v>20</v>
      </c>
      <c r="T1" s="25" t="s">
        <v>25</v>
      </c>
      <c r="U1" s="26" t="s">
        <v>22</v>
      </c>
      <c r="V1" s="27" t="s">
        <v>23</v>
      </c>
      <c r="W1" s="27" t="s">
        <v>24</v>
      </c>
    </row>
    <row r="2" spans="1:23" ht="15" customHeight="1">
      <c r="A2" s="11" t="s">
        <v>28</v>
      </c>
      <c r="B2" s="12" t="s">
        <v>29</v>
      </c>
      <c r="C2" s="16" t="s">
        <v>8</v>
      </c>
      <c r="D2" s="14">
        <v>680</v>
      </c>
      <c r="E2" s="15">
        <v>22506</v>
      </c>
      <c r="F2" s="4">
        <v>29954</v>
      </c>
      <c r="G2" s="1">
        <f>DATEDIF($E2,F2,"Y")</f>
        <v>20</v>
      </c>
      <c r="H2" s="3">
        <f>IF($C2="Notice",constants!$B$7,$I2-$Q2+1)</f>
        <v>44099</v>
      </c>
      <c r="I2" s="4">
        <f>IF($C2="Redundancy",constants!$B$8,$H2+$Q2*7-1)</f>
        <v>44182</v>
      </c>
      <c r="J2" s="1">
        <f>DATEDIF($E2,I2,"Y")</f>
        <v>59</v>
      </c>
      <c r="K2" s="13">
        <f>IF($C2="Redundancy",DATEDIF($F2,$I2,"Y"),DATEDIF($F2,$U2,"Y"))</f>
        <v>38</v>
      </c>
      <c r="L2" s="13">
        <f>$K2-$M2-$N2</f>
        <v>1</v>
      </c>
      <c r="M2" s="13">
        <f>IF($J2&lt;=22,0,IF($F2&gt;DATE(YEAR($E2)+22,MONTH($E2),DAY($E2)),IF(MONTH($F2)&gt;MONTH($I2),YEAR($I2)-YEAR($F2)-1,IF(MONTH($F2)&lt;MONTH($I2),YEAR($I2)-YEAR($F2),IF(DAY($F2)&gt;DAY($I2),YEAR($I2)-YEAR($F2)-1,YEAR($I2)-YEAR($F2)))),IF(MONTH($E2)&gt;MONTH($I2),YEAR($I2)-YEAR($E2)-23,IF(MONTH($E2)&lt;MONTH($I2),YEAR($I2)-YEAR($E2)-22,IF(DAY($E2)&gt;DAY($I2),YEAR($I2)-YEAR($E2)-23,YEAR($I2)-YEAR($E2)-22))))-$N2)</f>
        <v>19</v>
      </c>
      <c r="N2" s="13">
        <f>IF($J2&lt;=41,0,IF($F2&gt;DATE(YEAR($E2)+41,MONTH($E2),DAY($E2)),IF(MONTH($F2)&gt;MONTH($I2),YEAR($I2)-YEAR($F2)-1,IF(MONTH($F2)&lt;MONTH($I2),YEAR($I2)-YEAR($F2),IF(DAY($F2)&gt;DAY($I2),YEAR($I2)-YEAR($F2)-1,YEAR($I2)-YEAR($F2)))),IF(MONTH($E2)&gt;MONTH($I2),YEAR($I2)-YEAR($E2)-42,IF(MONTH($E2)&lt;MONTH($I2),YEAR($I2)-YEAR($E2)-41,IF(DAY($E2)&gt;DAY($I2),YEAR($I2)-YEAR($E2)-42,YEAR($I2)-YEAR($E2)-41)))))</f>
        <v>18</v>
      </c>
      <c r="O2" s="5">
        <f xml:space="preserve"> IF($K2&lt;2,0,IF($N2&gt;=20,20*1.5,IF(SUM($M2:$N2)&gt;=20,$N2*1.5+(20-$N2),IF(SUM($L2:$N2)&gt;=20,$N2*1.5+$M2+(20-$N2-$M2)*0.5,$N2*1.5+$M2+$L2*0.5))))</f>
        <v>29</v>
      </c>
      <c r="P2" s="2">
        <f>MIN(constants!$B$3,$D2)*$O2</f>
        <v>15602</v>
      </c>
      <c r="Q2" s="5">
        <f>IF($K2&gt;12,12,MAX(4,$K2))</f>
        <v>12</v>
      </c>
      <c r="R2" s="2">
        <f>$D2*$Q2</f>
        <v>8160</v>
      </c>
      <c r="S2" s="23">
        <f>$P2+$R2</f>
        <v>23762</v>
      </c>
      <c r="U2" s="4">
        <f>IF($C2="Redundancy","",$H2+$W2*7-1)</f>
        <v>44182</v>
      </c>
      <c r="V2" s="5">
        <f>IF($C2="Redundancy","",DATEDIF($F2,$H2+28,"Y"))</f>
        <v>38</v>
      </c>
      <c r="W2" s="5">
        <f>IF($C2="Redundancy","",IF($V2&gt;12,12,MAX(4,$V2)))</f>
        <v>12</v>
      </c>
    </row>
    <row r="3" spans="1:23" ht="15" customHeight="1">
      <c r="A3" s="11" t="s">
        <v>31</v>
      </c>
      <c r="B3" s="12" t="s">
        <v>11</v>
      </c>
      <c r="C3" s="16" t="s">
        <v>9</v>
      </c>
      <c r="D3" s="14">
        <v>800</v>
      </c>
      <c r="E3" s="15">
        <v>31009</v>
      </c>
      <c r="F3" s="4">
        <v>37983</v>
      </c>
      <c r="G3" s="1">
        <f>DATEDIF($E3,F3,"Y")</f>
        <v>19</v>
      </c>
      <c r="H3" s="3">
        <f>IF($C3="Notice",constants!$B$7,$I3-$Q3+1)</f>
        <v>44137</v>
      </c>
      <c r="I3" s="4">
        <f>IF($C3="Redundancy",constants!$B$8,$H3+$Q3*7-1)</f>
        <v>44148</v>
      </c>
      <c r="J3" s="1">
        <f>DATEDIF($E3,I3,"Y")</f>
        <v>35</v>
      </c>
      <c r="K3" s="13">
        <f>IF($C3="Redundancy",DATEDIF($F3,$I3,"Y"),DATEDIF($F3,$U3,"Y"))</f>
        <v>16</v>
      </c>
      <c r="L3" s="13">
        <f>$K3-$M3-$N3</f>
        <v>3</v>
      </c>
      <c r="M3" s="13">
        <f>IF($J3&lt;=22,0,IF($F3&gt;DATE(YEAR($E3)+22,MONTH($E3),DAY($E3)),IF(MONTH($F3)&gt;MONTH($I3),YEAR($I3)-YEAR($F3)-1,IF(MONTH($F3)&lt;MONTH($I3),YEAR($I3)-YEAR($F3),IF(DAY($F3)&gt;DAY($I3),YEAR($I3)-YEAR($F3)-1,YEAR($I3)-YEAR($F3)))),IF(MONTH($E3)&gt;MONTH($I3),YEAR($I3)-YEAR($E3)-23,IF(MONTH($E3)&lt;MONTH($I3),YEAR($I3)-YEAR($E3)-22,IF(DAY($E3)&gt;DAY($I3),YEAR($I3)-YEAR($E3)-23,YEAR($I3)-YEAR($E3)-22))))-$N3)</f>
        <v>13</v>
      </c>
      <c r="N3" s="13">
        <f>IF($J3&lt;=41,0,IF($F3&gt;DATE(YEAR($E3)+41,MONTH($E3),DAY($E3)),IF(MONTH($F3)&gt;MONTH($I3),YEAR($I3)-YEAR($F3)-1,IF(MONTH($F3)&lt;MONTH($I3),YEAR($I3)-YEAR($F3),IF(DAY($F3)&gt;DAY($I3),YEAR($I3)-YEAR($F3)-1,YEAR($I3)-YEAR($F3)))),IF(MONTH($E3)&gt;MONTH($I3),YEAR($I3)-YEAR($E3)-42,IF(MONTH($E3)&lt;MONTH($I3),YEAR($I3)-YEAR($E3)-41,IF(DAY($E3)&gt;DAY($I3),YEAR($I3)-YEAR($E3)-42,YEAR($I3)-YEAR($E3)-41)))))</f>
        <v>0</v>
      </c>
      <c r="O3" s="5">
        <f xml:space="preserve"> IF($K3&lt;2,0,IF($N3&gt;=20,20*1.5,IF(SUM($M3:$N3)&gt;=20,$N3*1.5+(20-$N3),IF(SUM($L3:$N3)&gt;=20,$N3*1.5+$M3+(20-$N3-$M3)*0.5,$N3*1.5+$M3+$L3*0.5))))</f>
        <v>14.5</v>
      </c>
      <c r="P3" s="2">
        <f>MIN(constants!$B$3,$D3)*$O3</f>
        <v>7801</v>
      </c>
      <c r="Q3" s="5">
        <f>IF($K3&gt;12,12,MAX(4,$K3))</f>
        <v>12</v>
      </c>
      <c r="R3" s="2">
        <f>$D3*$Q3</f>
        <v>9600</v>
      </c>
      <c r="S3" s="23">
        <f>$P3+$R3</f>
        <v>17401</v>
      </c>
      <c r="U3" s="4" t="str">
        <f>IF($C3="Redundancy","",$H3+$W3*7-1)</f>
        <v/>
      </c>
      <c r="V3" s="5" t="str">
        <f>IF($C3="Redundancy","",DATEDIF($F3,$H3+28,"Y"))</f>
        <v/>
      </c>
      <c r="W3" s="5" t="str">
        <f>IF($C3="Redundancy","",IF($V3&gt;12,12,MAX(4,$V3)))</f>
        <v/>
      </c>
    </row>
    <row r="4" spans="1:23" ht="15" customHeight="1">
      <c r="A4" s="11" t="s">
        <v>32</v>
      </c>
      <c r="B4" s="12" t="s">
        <v>30</v>
      </c>
      <c r="C4" s="16" t="s">
        <v>8</v>
      </c>
      <c r="D4" s="14">
        <v>500</v>
      </c>
      <c r="E4" s="15">
        <v>29750</v>
      </c>
      <c r="F4" s="4">
        <v>40502</v>
      </c>
      <c r="G4" s="1">
        <f>DATEDIF($E4,F4,"Y")</f>
        <v>29</v>
      </c>
      <c r="H4" s="3">
        <f>IF($C4="Notice",constants!$B$7,$I4-$Q4+1)</f>
        <v>44099</v>
      </c>
      <c r="I4" s="4">
        <f>IF($C4="Redundancy",constants!$B$8,$H4+$Q4*7-1)</f>
        <v>44168</v>
      </c>
      <c r="J4" s="1">
        <f>DATEDIF($E4,I4,"Y")</f>
        <v>39</v>
      </c>
      <c r="K4" s="13">
        <f>IF($C4="Redundancy",DATEDIF($F4,$I4,"Y"),DATEDIF($F4,$U4,"Y"))</f>
        <v>10</v>
      </c>
      <c r="L4" s="13">
        <f>$K4-$M4-$N4</f>
        <v>0</v>
      </c>
      <c r="M4" s="13">
        <f>IF($J4&lt;=22,0,IF($F4&gt;DATE(YEAR($E4)+22,MONTH($E4),DAY($E4)),IF(MONTH($F4)&gt;MONTH($I4),YEAR($I4)-YEAR($F4)-1,IF(MONTH($F4)&lt;MONTH($I4),YEAR($I4)-YEAR($F4),IF(DAY($F4)&gt;DAY($I4),YEAR($I4)-YEAR($F4)-1,YEAR($I4)-YEAR($F4)))),IF(MONTH($E4)&gt;MONTH($I4),YEAR($I4)-YEAR($E4)-23,IF(MONTH($E4)&lt;MONTH($I4),YEAR($I4)-YEAR($E4)-22,IF(DAY($E4)&gt;DAY($I4),YEAR($I4)-YEAR($E4)-23,YEAR($I4)-YEAR($E4)-22))))-$N4)</f>
        <v>10</v>
      </c>
      <c r="N4" s="13">
        <f>IF($J4&lt;=41,0,IF($F4&gt;DATE(YEAR($E4)+41,MONTH($E4),DAY($E4)),IF(MONTH($F4)&gt;MONTH($I4),YEAR($I4)-YEAR($F4)-1,IF(MONTH($F4)&lt;MONTH($I4),YEAR($I4)-YEAR($F4),IF(DAY($F4)&gt;DAY($I4),YEAR($I4)-YEAR($F4)-1,YEAR($I4)-YEAR($F4)))),IF(MONTH($E4)&gt;MONTH($I4),YEAR($I4)-YEAR($E4)-42,IF(MONTH($E4)&lt;MONTH($I4),YEAR($I4)-YEAR($E4)-41,IF(DAY($E4)&gt;DAY($I4),YEAR($I4)-YEAR($E4)-42,YEAR($I4)-YEAR($E4)-41)))))</f>
        <v>0</v>
      </c>
      <c r="O4" s="5">
        <f xml:space="preserve"> IF($K4&lt;2,0,IF($N4&gt;=20,20*1.5,IF(SUM($M4:$N4)&gt;=20,$N4*1.5+(20-$N4),IF(SUM($L4:$N4)&gt;=20,$N4*1.5+$M4+(20-$N4-$M4)*0.5,$N4*1.5+$M4+$L4*0.5))))</f>
        <v>10</v>
      </c>
      <c r="P4" s="2">
        <f>MIN(constants!$B$3,$D4)*$O4</f>
        <v>5000</v>
      </c>
      <c r="Q4" s="5">
        <f>IF($K4&gt;12,12,MAX(4,$K4))</f>
        <v>10</v>
      </c>
      <c r="R4" s="2">
        <f>$D4*$Q4</f>
        <v>5000</v>
      </c>
      <c r="S4" s="23">
        <f>$P4+$R4</f>
        <v>10000</v>
      </c>
      <c r="U4" s="4">
        <f>IF($C4="Redundancy","",$H4+$W4*7-1)</f>
        <v>44161</v>
      </c>
      <c r="V4" s="5">
        <f>IF($C4="Redundancy","",DATEDIF($F4,$H4+28,"Y"))</f>
        <v>9</v>
      </c>
      <c r="W4" s="5">
        <f>IF($C4="Redundancy","",IF($V4&gt;12,12,MAX(4,$V4)))</f>
        <v>9</v>
      </c>
    </row>
  </sheetData>
  <autoFilter ref="A1:W4"/>
  <dataValidations count="1">
    <dataValidation type="list" allowBlank="1" showInputMessage="1" showErrorMessage="1" sqref="C3:C4">
      <formula1>"Notice,Redundancy"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8"/>
  <sheetViews>
    <sheetView workbookViewId="0"/>
  </sheetViews>
  <sheetFormatPr defaultColWidth="35.85546875" defaultRowHeight="30" customHeight="1"/>
  <cols>
    <col min="1" max="1" width="35.85546875" style="17"/>
    <col min="2" max="2" width="35.85546875" style="19"/>
    <col min="3" max="16384" width="35.85546875" style="18"/>
  </cols>
  <sheetData>
    <row r="3" spans="1:3" ht="30" customHeight="1">
      <c r="A3" s="20" t="s">
        <v>26</v>
      </c>
      <c r="B3" s="21">
        <v>538</v>
      </c>
      <c r="C3" s="24" t="s">
        <v>27</v>
      </c>
    </row>
    <row r="7" spans="1:3" ht="30" customHeight="1">
      <c r="A7" s="20" t="s">
        <v>6</v>
      </c>
      <c r="B7" s="22">
        <v>44099</v>
      </c>
    </row>
    <row r="8" spans="1:3" ht="30" customHeight="1">
      <c r="A8" s="20" t="s">
        <v>2</v>
      </c>
      <c r="B8" s="22">
        <v>44148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Giordano</dc:creator>
  <cp:lastModifiedBy>Nick Giordano</cp:lastModifiedBy>
  <dcterms:created xsi:type="dcterms:W3CDTF">2020-09-16T16:57:56Z</dcterms:created>
  <dcterms:modified xsi:type="dcterms:W3CDTF">2020-09-22T09:57:55Z</dcterms:modified>
</cp:coreProperties>
</file>