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nickjstevens/Desktop/"/>
    </mc:Choice>
  </mc:AlternateContent>
  <bookViews>
    <workbookView xWindow="14020" yWindow="4780" windowWidth="30200" windowHeight="20660"/>
  </bookViews>
  <sheets>
    <sheet name="Uniform Grid Refinement" sheetId="7" r:id="rId1"/>
    <sheet name="Non-Uniform Grid Refinement" sheetId="9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7" l="1"/>
  <c r="G8" i="7"/>
  <c r="H8" i="7"/>
  <c r="F19" i="9"/>
  <c r="D8" i="7"/>
  <c r="C15" i="7"/>
  <c r="F7" i="9"/>
  <c r="F8" i="9"/>
  <c r="D8" i="9"/>
  <c r="C19" i="9"/>
  <c r="E7" i="7"/>
  <c r="D7" i="7"/>
  <c r="F7" i="7"/>
  <c r="D19" i="9"/>
  <c r="D7" i="9"/>
  <c r="G7" i="9"/>
  <c r="H7" i="9"/>
  <c r="H19" i="9"/>
  <c r="I19" i="9"/>
  <c r="E8" i="9"/>
  <c r="J7" i="9"/>
  <c r="J8" i="9"/>
  <c r="G8" i="9"/>
  <c r="E7" i="9"/>
  <c r="E8" i="7"/>
  <c r="J7" i="7"/>
  <c r="J8" i="7"/>
  <c r="F8" i="7"/>
  <c r="G7" i="7"/>
  <c r="E15" i="7"/>
  <c r="H7" i="7"/>
  <c r="I7" i="7"/>
  <c r="I7" i="9"/>
  <c r="H8" i="9"/>
  <c r="I8" i="9"/>
</calcChain>
</file>

<file path=xl/sharedStrings.xml><?xml version="1.0" encoding="utf-8"?>
<sst xmlns="http://schemas.openxmlformats.org/spreadsheetml/2006/main" count="75" uniqueCount="45">
  <si>
    <t>f</t>
  </si>
  <si>
    <t>r</t>
  </si>
  <si>
    <t>Value</t>
  </si>
  <si>
    <t>h</t>
  </si>
  <si>
    <t>p</t>
  </si>
  <si>
    <t>f.exact</t>
  </si>
  <si>
    <t>Order of Convergence</t>
  </si>
  <si>
    <t>Estimate of Exact Solution</t>
  </si>
  <si>
    <t>theorectical value is 2.0</t>
  </si>
  <si>
    <t>e</t>
  </si>
  <si>
    <t>Relative Error</t>
  </si>
  <si>
    <t>Error to Exact Solution</t>
  </si>
  <si>
    <t>GCI</t>
  </si>
  <si>
    <t>Factor of Safety</t>
  </si>
  <si>
    <t>Fs</t>
  </si>
  <si>
    <t>Grid Convergence Index</t>
  </si>
  <si>
    <t>Convergence Check</t>
  </si>
  <si>
    <t>References</t>
  </si>
  <si>
    <t>http://www.grc.nasa.gov/WWW/wind/valid/tutorial/spatconv.html</t>
  </si>
  <si>
    <t>https://www.dynamore.de/de/download/papers/forum08/dokumente/I-I-03.pdf</t>
  </si>
  <si>
    <t>95% Confidence Interval</t>
  </si>
  <si>
    <t>Normalised Element Edge Length</t>
  </si>
  <si>
    <t>Element Edge Length Refinement Ratio</t>
  </si>
  <si>
    <t>lower bound</t>
  </si>
  <si>
    <t>upper bound</t>
  </si>
  <si>
    <t>1.25 is the standard literature value used to calculate the 95% confidence intervals</t>
  </si>
  <si>
    <t>Finest Mesh</t>
  </si>
  <si>
    <t>Coarsest Mesh</t>
  </si>
  <si>
    <t>http://www.ramsay-maunder.co.uk/software/rre/</t>
  </si>
  <si>
    <t>http://www.ramsay-maunder.co.uk/downloads/rre_documentation.pdf</t>
  </si>
  <si>
    <t>For Uniform Element Edge Length Refinement</t>
  </si>
  <si>
    <t>refinement ratios must be equal. Note that literature suggets that only a factor of 1.3 or greater is sufficient to demonstrate convergence</t>
  </si>
  <si>
    <t>q(p)</t>
  </si>
  <si>
    <t>s</t>
  </si>
  <si>
    <t>Element Edge Length</t>
  </si>
  <si>
    <t>For Non-Uniform Element Edge Length Refinement</t>
  </si>
  <si>
    <t>Change in Value</t>
  </si>
  <si>
    <r>
      <rPr>
        <sz val="10"/>
        <color theme="1"/>
        <rFont val="Calibri"/>
        <family val="2"/>
      </rPr>
      <t>Δ</t>
    </r>
    <r>
      <rPr>
        <i/>
        <sz val="10"/>
        <color theme="1"/>
        <rFont val="Calibri"/>
        <family val="2"/>
      </rPr>
      <t>f</t>
    </r>
  </si>
  <si>
    <t>Sign</t>
  </si>
  <si>
    <t>Initial Guess</t>
  </si>
  <si>
    <t>Calculated Value</t>
  </si>
  <si>
    <t>Error</t>
  </si>
  <si>
    <t>initial guess of zero, then use Goal Seek setting the Error to zero</t>
  </si>
  <si>
    <t xml:space="preserve">should be close to 1 if the solution is converging with the 3 meshes. If it isn't, then you are not in the asymptotic, and using the extrapolation results is not recommended. </t>
  </si>
  <si>
    <t xml:space="preserve">should be close to 1 if the solution is converging with the 3 meshes. If it isn't, then you are not in the asymptotic region, and using the extrapolation results is not recommended.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</si>
</sst>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vertical="center" wrapText="1"/>
    </xf>
    <xf numFmtId="166" fontId="5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5" fontId="5" fillId="2" borderId="1" xfId="0" applyNumberFormat="1" applyFont="1" applyFill="1" applyBorder="1" applyAlignment="1">
      <alignment vertical="center" wrapText="1"/>
    </xf>
    <xf numFmtId="0" fontId="4" fillId="2" borderId="0" xfId="0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65" fontId="6" fillId="2" borderId="1" xfId="0" applyNumberFormat="1" applyFont="1" applyFill="1" applyBorder="1" applyAlignment="1">
      <alignment vertical="center" wrapText="1"/>
    </xf>
    <xf numFmtId="165" fontId="11" fillId="3" borderId="1" xfId="0" applyNumberFormat="1" applyFont="1" applyFill="1" applyBorder="1" applyAlignment="1">
      <alignment vertical="center" wrapText="1"/>
    </xf>
    <xf numFmtId="11" fontId="5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8</xdr:row>
      <xdr:rowOff>196850</xdr:rowOff>
    </xdr:from>
    <xdr:to>
      <xdr:col>9</xdr:col>
      <xdr:colOff>438150</xdr:colOff>
      <xdr:row>9</xdr:row>
      <xdr:rowOff>50800</xdr:rowOff>
    </xdr:to>
    <xdr:cxnSp macro="">
      <xdr:nvCxnSpPr>
        <xdr:cNvPr id="3" name="Curved Connector 2"/>
        <xdr:cNvCxnSpPr/>
      </xdr:nvCxnSpPr>
      <xdr:spPr>
        <a:xfrm rot="5400000" flipH="1" flipV="1">
          <a:off x="8401050" y="2355850"/>
          <a:ext cx="844550" cy="641350"/>
        </a:xfrm>
        <a:prstGeom prst="curved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1060450</xdr:colOff>
      <xdr:row>8</xdr:row>
      <xdr:rowOff>107950</xdr:rowOff>
    </xdr:from>
    <xdr:to>
      <xdr:col>2</xdr:col>
      <xdr:colOff>457200</xdr:colOff>
      <xdr:row>8</xdr:row>
      <xdr:rowOff>622300</xdr:rowOff>
    </xdr:to>
    <xdr:cxnSp macro="">
      <xdr:nvCxnSpPr>
        <xdr:cNvPr id="9" name="Curved Connector 8"/>
        <xdr:cNvCxnSpPr/>
      </xdr:nvCxnSpPr>
      <xdr:spPr>
        <a:xfrm rot="5400000" flipH="1" flipV="1">
          <a:off x="2082800" y="2171700"/>
          <a:ext cx="514350" cy="501650"/>
        </a:xfrm>
        <a:prstGeom prst="curved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508000</xdr:colOff>
      <xdr:row>9</xdr:row>
      <xdr:rowOff>82550</xdr:rowOff>
    </xdr:from>
    <xdr:to>
      <xdr:col>10</xdr:col>
      <xdr:colOff>139700</xdr:colOff>
      <xdr:row>12</xdr:row>
      <xdr:rowOff>241300</xdr:rowOff>
    </xdr:to>
    <xdr:sp macro="" textlink="">
      <xdr:nvSpPr>
        <xdr:cNvPr id="12" name="TextBox 11"/>
        <xdr:cNvSpPr txBox="1"/>
      </xdr:nvSpPr>
      <xdr:spPr>
        <a:xfrm>
          <a:off x="7575550" y="3130550"/>
          <a:ext cx="1911350" cy="654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0">
              <a:solidFill>
                <a:schemeClr val="accent1"/>
              </a:solidFill>
            </a:rPr>
            <a:t>Output:</a:t>
          </a:r>
          <a:r>
            <a:rPr lang="en-GB" sz="1600" b="1" i="0" baseline="0">
              <a:solidFill>
                <a:schemeClr val="accent1"/>
              </a:solidFill>
            </a:rPr>
            <a:t> estimate of exact solution</a:t>
          </a:r>
          <a:endParaRPr lang="en-GB" sz="1600" b="1" i="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19050</xdr:colOff>
      <xdr:row>8</xdr:row>
      <xdr:rowOff>635000</xdr:rowOff>
    </xdr:from>
    <xdr:to>
      <xdr:col>2</xdr:col>
      <xdr:colOff>825500</xdr:colOff>
      <xdr:row>10</xdr:row>
      <xdr:rowOff>133350</xdr:rowOff>
    </xdr:to>
    <xdr:sp macro="" textlink="">
      <xdr:nvSpPr>
        <xdr:cNvPr id="13" name="TextBox 12"/>
        <xdr:cNvSpPr txBox="1"/>
      </xdr:nvSpPr>
      <xdr:spPr>
        <a:xfrm>
          <a:off x="1047750" y="2692400"/>
          <a:ext cx="1911350" cy="654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0">
              <a:solidFill>
                <a:schemeClr val="accent1"/>
              </a:solidFill>
            </a:rPr>
            <a:t>Input:</a:t>
          </a:r>
          <a:r>
            <a:rPr lang="en-GB" sz="1600" b="1" i="0" baseline="0">
              <a:solidFill>
                <a:schemeClr val="accent1"/>
              </a:solidFill>
            </a:rPr>
            <a:t> enter values in the yellow cells</a:t>
          </a:r>
          <a:endParaRPr lang="en-GB" sz="1600" b="1" i="0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523876</xdr:colOff>
      <xdr:row>8</xdr:row>
      <xdr:rowOff>57150</xdr:rowOff>
    </xdr:from>
    <xdr:to>
      <xdr:col>10</xdr:col>
      <xdr:colOff>123826</xdr:colOff>
      <xdr:row>11</xdr:row>
      <xdr:rowOff>95250</xdr:rowOff>
    </xdr:to>
    <xdr:cxnSp macro="">
      <xdr:nvCxnSpPr>
        <xdr:cNvPr id="2" name="Curved Connector 1"/>
        <xdr:cNvCxnSpPr/>
      </xdr:nvCxnSpPr>
      <xdr:spPr>
        <a:xfrm rot="16200000" flipV="1">
          <a:off x="8786813" y="1862138"/>
          <a:ext cx="523875" cy="381000"/>
        </a:xfrm>
        <a:prstGeom prst="curved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941389</xdr:colOff>
      <xdr:row>8</xdr:row>
      <xdr:rowOff>47625</xdr:rowOff>
    </xdr:from>
    <xdr:to>
      <xdr:col>2</xdr:col>
      <xdr:colOff>285754</xdr:colOff>
      <xdr:row>11</xdr:row>
      <xdr:rowOff>53975</xdr:rowOff>
    </xdr:to>
    <xdr:cxnSp macro="">
      <xdr:nvCxnSpPr>
        <xdr:cNvPr id="3" name="Curved Connector 2"/>
        <xdr:cNvCxnSpPr>
          <a:stCxn id="5" idx="0"/>
        </xdr:cNvCxnSpPr>
      </xdr:nvCxnSpPr>
      <xdr:spPr>
        <a:xfrm rot="5400000" flipH="1" flipV="1">
          <a:off x="1877221" y="1826418"/>
          <a:ext cx="492125" cy="401640"/>
        </a:xfrm>
        <a:prstGeom prst="curved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11</xdr:row>
      <xdr:rowOff>111125</xdr:rowOff>
    </xdr:from>
    <xdr:to>
      <xdr:col>12</xdr:col>
      <xdr:colOff>349250</xdr:colOff>
      <xdr:row>15</xdr:row>
      <xdr:rowOff>133350</xdr:rowOff>
    </xdr:to>
    <xdr:sp macro="" textlink="">
      <xdr:nvSpPr>
        <xdr:cNvPr id="4" name="TextBox 3"/>
        <xdr:cNvSpPr txBox="1"/>
      </xdr:nvSpPr>
      <xdr:spPr>
        <a:xfrm>
          <a:off x="8880475" y="2330450"/>
          <a:ext cx="1803400" cy="669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0">
              <a:solidFill>
                <a:schemeClr val="accent1"/>
              </a:solidFill>
            </a:rPr>
            <a:t>Output:</a:t>
          </a:r>
          <a:r>
            <a:rPr lang="en-GB" sz="1600" b="1" i="0" baseline="0">
              <a:solidFill>
                <a:schemeClr val="accent1"/>
              </a:solidFill>
            </a:rPr>
            <a:t> estimate of exact solution</a:t>
          </a:r>
          <a:endParaRPr lang="en-GB" sz="1600" b="1" i="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9525</xdr:colOff>
      <xdr:row>11</xdr:row>
      <xdr:rowOff>53975</xdr:rowOff>
    </xdr:from>
    <xdr:to>
      <xdr:col>2</xdr:col>
      <xdr:colOff>815975</xdr:colOff>
      <xdr:row>15</xdr:row>
      <xdr:rowOff>57150</xdr:rowOff>
    </xdr:to>
    <xdr:sp macro="" textlink="">
      <xdr:nvSpPr>
        <xdr:cNvPr id="5" name="TextBox 4"/>
        <xdr:cNvSpPr txBox="1"/>
      </xdr:nvSpPr>
      <xdr:spPr>
        <a:xfrm>
          <a:off x="990600" y="2273300"/>
          <a:ext cx="1863725" cy="650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0">
              <a:solidFill>
                <a:schemeClr val="accent1"/>
              </a:solidFill>
            </a:rPr>
            <a:t>Input:</a:t>
          </a:r>
          <a:r>
            <a:rPr lang="en-GB" sz="1600" b="1" i="0" baseline="0">
              <a:solidFill>
                <a:schemeClr val="accent1"/>
              </a:solidFill>
            </a:rPr>
            <a:t> enter values in the yellow cells</a:t>
          </a:r>
          <a:endParaRPr lang="en-GB" sz="1600" b="1" i="0">
            <a:solidFill>
              <a:schemeClr val="accent1"/>
            </a:solidFill>
          </a:endParaRPr>
        </a:p>
      </xdr:txBody>
    </xdr:sp>
    <xdr:clientData/>
  </xdr:twoCellAnchor>
  <xdr:twoCellAnchor>
    <xdr:from>
      <xdr:col>8</xdr:col>
      <xdr:colOff>247650</xdr:colOff>
      <xdr:row>19</xdr:row>
      <xdr:rowOff>1047750</xdr:rowOff>
    </xdr:from>
    <xdr:to>
      <xdr:col>11</xdr:col>
      <xdr:colOff>228600</xdr:colOff>
      <xdr:row>25</xdr:row>
      <xdr:rowOff>28575</xdr:rowOff>
    </xdr:to>
    <xdr:sp macro="" textlink="">
      <xdr:nvSpPr>
        <xdr:cNvPr id="8" name="TextBox 7"/>
        <xdr:cNvSpPr txBox="1"/>
      </xdr:nvSpPr>
      <xdr:spPr>
        <a:xfrm>
          <a:off x="7800975" y="5048250"/>
          <a:ext cx="2152650" cy="1085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0">
              <a:solidFill>
                <a:schemeClr val="accent1"/>
              </a:solidFill>
            </a:rPr>
            <a:t>Goal Seek:</a:t>
          </a:r>
          <a:r>
            <a:rPr lang="en-GB" sz="1600" b="1" i="0" baseline="0">
              <a:solidFill>
                <a:schemeClr val="accent1"/>
              </a:solidFill>
            </a:rPr>
            <a:t> set Error cell (I19) to zero by changing the Initial Guess cell (G19)</a:t>
          </a:r>
          <a:endParaRPr lang="en-GB" sz="1600" b="1" i="0">
            <a:solidFill>
              <a:schemeClr val="accent1"/>
            </a:solidFill>
          </a:endParaRPr>
        </a:p>
      </xdr:txBody>
    </xdr:sp>
    <xdr:clientData/>
  </xdr:twoCellAnchor>
  <xdr:twoCellAnchor>
    <xdr:from>
      <xdr:col>8</xdr:col>
      <xdr:colOff>495300</xdr:colOff>
      <xdr:row>19</xdr:row>
      <xdr:rowOff>76200</xdr:rowOff>
    </xdr:from>
    <xdr:to>
      <xdr:col>9</xdr:col>
      <xdr:colOff>542925</xdr:colOff>
      <xdr:row>19</xdr:row>
      <xdr:rowOff>1047750</xdr:rowOff>
    </xdr:to>
    <xdr:cxnSp macro="">
      <xdr:nvCxnSpPr>
        <xdr:cNvPr id="9" name="Curved Connector 8"/>
        <xdr:cNvCxnSpPr>
          <a:stCxn id="8" idx="0"/>
        </xdr:cNvCxnSpPr>
      </xdr:nvCxnSpPr>
      <xdr:spPr>
        <a:xfrm rot="16200000" flipV="1">
          <a:off x="7977188" y="4148137"/>
          <a:ext cx="971550" cy="828675"/>
        </a:xfrm>
        <a:prstGeom prst="curved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676275</xdr:colOff>
      <xdr:row>19</xdr:row>
      <xdr:rowOff>38101</xdr:rowOff>
    </xdr:from>
    <xdr:to>
      <xdr:col>8</xdr:col>
      <xdr:colOff>247650</xdr:colOff>
      <xdr:row>21</xdr:row>
      <xdr:rowOff>133351</xdr:rowOff>
    </xdr:to>
    <xdr:cxnSp macro="">
      <xdr:nvCxnSpPr>
        <xdr:cNvPr id="23" name="Curved Connector 22"/>
        <xdr:cNvCxnSpPr>
          <a:stCxn id="8" idx="1"/>
        </xdr:cNvCxnSpPr>
      </xdr:nvCxnSpPr>
      <xdr:spPr>
        <a:xfrm rot="10800000">
          <a:off x="6657975" y="4038601"/>
          <a:ext cx="1143000" cy="1552575"/>
        </a:xfrm>
        <a:prstGeom prst="curved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msay-maunder.co.uk/software/rre/" TargetMode="External"/><Relationship Id="rId4" Type="http://schemas.openxmlformats.org/officeDocument/2006/relationships/hyperlink" Target="http://www.ramsay-maunder.co.uk/downloads/rre_documentation.pdf" TargetMode="External"/><Relationship Id="rId5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1" Type="http://schemas.openxmlformats.org/officeDocument/2006/relationships/hyperlink" Target="http://www.grc.nasa.gov/WWW/wind/valid/tutorial/spatconv.html" TargetMode="External"/><Relationship Id="rId2" Type="http://schemas.openxmlformats.org/officeDocument/2006/relationships/hyperlink" Target="https://www.dynamore.de/de/download/papers/forum08/dokumente/I-I-03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msay-maunder.co.uk/software/rre/" TargetMode="External"/><Relationship Id="rId4" Type="http://schemas.openxmlformats.org/officeDocument/2006/relationships/hyperlink" Target="http://www.grc.nasa.gov/WWW/wind/valid/tutorial/spatconv.html" TargetMode="External"/><Relationship Id="rId5" Type="http://schemas.openxmlformats.org/officeDocument/2006/relationships/printerSettings" Target="../printerSettings/printerSettings2.bin"/><Relationship Id="rId6" Type="http://schemas.openxmlformats.org/officeDocument/2006/relationships/drawing" Target="../drawings/drawing2.xml"/><Relationship Id="rId1" Type="http://schemas.openxmlformats.org/officeDocument/2006/relationships/hyperlink" Target="https://www.dynamore.de/de/download/papers/forum08/dokumente/I-I-03.pdf" TargetMode="External"/><Relationship Id="rId2" Type="http://schemas.openxmlformats.org/officeDocument/2006/relationships/hyperlink" Target="http://www.ramsay-maunder.co.uk/downloads/rre_docum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workbookViewId="0">
      <selection activeCell="F12" sqref="F11:F12"/>
    </sheetView>
  </sheetViews>
  <sheetFormatPr baseColWidth="10" defaultColWidth="9.1640625" defaultRowHeight="14" x14ac:dyDescent="0.2"/>
  <cols>
    <col min="1" max="1" width="14.6640625" style="1" bestFit="1" customWidth="1"/>
    <col min="2" max="2" width="15.83203125" style="1" bestFit="1" customWidth="1"/>
    <col min="3" max="3" width="15" style="1" bestFit="1" customWidth="1"/>
    <col min="4" max="4" width="21" style="1" bestFit="1" customWidth="1"/>
    <col min="5" max="5" width="16.33203125" style="1" customWidth="1"/>
    <col min="6" max="7" width="11.5" style="1" bestFit="1" customWidth="1"/>
    <col min="8" max="9" width="11.6640625" style="1" bestFit="1" customWidth="1"/>
    <col min="10" max="16384" width="9.1640625" style="1"/>
  </cols>
  <sheetData>
    <row r="2" spans="1:10" ht="22" customHeight="1" x14ac:dyDescent="0.2">
      <c r="B2" s="22" t="s">
        <v>30</v>
      </c>
      <c r="C2" s="22"/>
      <c r="D2" s="22"/>
      <c r="E2" s="22"/>
      <c r="F2" s="22"/>
      <c r="G2" s="22"/>
      <c r="H2" s="22"/>
      <c r="I2" s="22"/>
      <c r="J2" s="22"/>
    </row>
    <row r="4" spans="1:10" ht="42" x14ac:dyDescent="0.2">
      <c r="B4" s="9" t="s">
        <v>21</v>
      </c>
      <c r="C4" s="9" t="s">
        <v>2</v>
      </c>
      <c r="D4" s="9" t="s">
        <v>22</v>
      </c>
      <c r="E4" s="9" t="s">
        <v>10</v>
      </c>
      <c r="F4" s="9" t="s">
        <v>11</v>
      </c>
      <c r="G4" s="9" t="s">
        <v>15</v>
      </c>
      <c r="H4" s="20" t="s">
        <v>20</v>
      </c>
      <c r="I4" s="21"/>
      <c r="J4" s="9" t="s">
        <v>7</v>
      </c>
    </row>
    <row r="5" spans="1:10" x14ac:dyDescent="0.2">
      <c r="B5" s="10" t="s">
        <v>3</v>
      </c>
      <c r="C5" s="10" t="s">
        <v>0</v>
      </c>
      <c r="D5" s="10" t="s">
        <v>1</v>
      </c>
      <c r="E5" s="10" t="s">
        <v>9</v>
      </c>
      <c r="F5" s="10"/>
      <c r="G5" s="10" t="s">
        <v>12</v>
      </c>
      <c r="H5" s="10" t="s">
        <v>23</v>
      </c>
      <c r="I5" s="10" t="s">
        <v>24</v>
      </c>
      <c r="J5" s="10" t="s">
        <v>5</v>
      </c>
    </row>
    <row r="6" spans="1:10" x14ac:dyDescent="0.2">
      <c r="A6" s="1" t="s">
        <v>27</v>
      </c>
      <c r="B6" s="2">
        <v>1</v>
      </c>
      <c r="C6" s="19">
        <v>2.2530000000000001</v>
      </c>
      <c r="D6" s="5"/>
      <c r="E6" s="5"/>
      <c r="F6" s="5"/>
      <c r="G6" s="5"/>
      <c r="H6" s="6"/>
      <c r="I6" s="6"/>
      <c r="J6" s="5"/>
    </row>
    <row r="7" spans="1:10" x14ac:dyDescent="0.2">
      <c r="B7" s="2">
        <v>0.5</v>
      </c>
      <c r="C7" s="19">
        <v>2.2679999999999998</v>
      </c>
      <c r="D7" s="4">
        <f>B6/B7</f>
        <v>2</v>
      </c>
      <c r="E7" s="3">
        <f>ABS((C6-C7)/C7)</f>
        <v>6.6137566137564737E-3</v>
      </c>
      <c r="F7" s="3">
        <f>E7/(D7^$C$15-1)</f>
        <v>9.0187590187581716E-3</v>
      </c>
      <c r="G7" s="3">
        <f>$D$15*E7/(D7^$C$15-1)</f>
        <v>1.1273448773447714E-2</v>
      </c>
      <c r="H7" s="6">
        <f t="shared" ref="H7" si="0">C7*(1-G7)</f>
        <v>2.2424318181818204</v>
      </c>
      <c r="I7" s="6">
        <f>C7*(1+G7)</f>
        <v>2.2935681818181797</v>
      </c>
      <c r="J7" s="16">
        <f>C7-((C6-C7)/(D7^$C$15-1))</f>
        <v>2.2884545454545435</v>
      </c>
    </row>
    <row r="8" spans="1:10" x14ac:dyDescent="0.2">
      <c r="A8" s="1" t="s">
        <v>26</v>
      </c>
      <c r="B8" s="2">
        <v>0.25</v>
      </c>
      <c r="C8" s="19">
        <v>2.294</v>
      </c>
      <c r="D8" s="4">
        <f>B7/B8</f>
        <v>2</v>
      </c>
      <c r="E8" s="3">
        <f>ABS((C7-C8)/C8)</f>
        <v>1.1333914559721117E-2</v>
      </c>
      <c r="F8" s="3">
        <f>E8/(D8^$C$15-1)</f>
        <v>1.5455338035982218E-2</v>
      </c>
      <c r="G8" s="3">
        <f>$D$15*E8/(D8^$C$15-1)</f>
        <v>1.931917254497777E-2</v>
      </c>
      <c r="H8" s="6">
        <f>C8*(1-G8)</f>
        <v>2.2496818181818212</v>
      </c>
      <c r="I8" s="6">
        <f>C8*(1+G8)</f>
        <v>2.3383181818181789</v>
      </c>
      <c r="J8" s="16">
        <f>C8-((C7-C8)/(D8^$C$15-1))</f>
        <v>2.3294545454545434</v>
      </c>
    </row>
    <row r="9" spans="1:10" ht="70" x14ac:dyDescent="0.2">
      <c r="D9" s="1" t="s">
        <v>31</v>
      </c>
    </row>
    <row r="13" spans="1:10" ht="28" x14ac:dyDescent="0.2">
      <c r="C13" s="9" t="s">
        <v>6</v>
      </c>
      <c r="D13" s="9" t="s">
        <v>13</v>
      </c>
      <c r="E13" s="9" t="s">
        <v>16</v>
      </c>
    </row>
    <row r="14" spans="1:10" x14ac:dyDescent="0.2">
      <c r="C14" s="10" t="s">
        <v>4</v>
      </c>
      <c r="D14" s="10" t="s">
        <v>14</v>
      </c>
      <c r="E14" s="10"/>
    </row>
    <row r="15" spans="1:10" x14ac:dyDescent="0.2">
      <c r="C15" s="4">
        <f>ABS(LN(ABS((C6-C7)/(C7-C8)))/LN(D8))</f>
        <v>0.793549122532618</v>
      </c>
      <c r="D15" s="2">
        <v>1.25</v>
      </c>
      <c r="E15" s="4">
        <f>G7/((D8^C15)*G8)</f>
        <v>0.33665586550199872</v>
      </c>
    </row>
    <row r="16" spans="1:10" ht="126" x14ac:dyDescent="0.2">
      <c r="C16" s="1" t="s">
        <v>8</v>
      </c>
      <c r="D16" s="1" t="s">
        <v>25</v>
      </c>
      <c r="E16" s="1" t="s">
        <v>44</v>
      </c>
    </row>
    <row r="19" spans="2:2" x14ac:dyDescent="0.2">
      <c r="B19" s="7" t="s">
        <v>17</v>
      </c>
    </row>
    <row r="20" spans="2:2" x14ac:dyDescent="0.2">
      <c r="B20" s="8" t="s">
        <v>18</v>
      </c>
    </row>
    <row r="21" spans="2:2" x14ac:dyDescent="0.2">
      <c r="B21" s="8" t="s">
        <v>19</v>
      </c>
    </row>
    <row r="22" spans="2:2" x14ac:dyDescent="0.2">
      <c r="B22" s="8" t="s">
        <v>28</v>
      </c>
    </row>
    <row r="23" spans="2:2" x14ac:dyDescent="0.2">
      <c r="B23" s="8" t="s">
        <v>29</v>
      </c>
    </row>
  </sheetData>
  <mergeCells count="2">
    <mergeCell ref="H4:I4"/>
    <mergeCell ref="B2:J2"/>
  </mergeCells>
  <conditionalFormatting sqref="E15">
    <cfRule type="cellIs" dxfId="3" priority="1" operator="notBetween">
      <formula>0.9</formula>
      <formula>1.1</formula>
    </cfRule>
  </conditionalFormatting>
  <hyperlinks>
    <hyperlink ref="B20" r:id="rId1"/>
    <hyperlink ref="B21" r:id="rId2"/>
    <hyperlink ref="B22" r:id="rId3"/>
    <hyperlink ref="B23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workbookViewId="0">
      <selection activeCell="F12" sqref="F12"/>
    </sheetView>
  </sheetViews>
  <sheetFormatPr baseColWidth="10" defaultColWidth="9.1640625" defaultRowHeight="14" x14ac:dyDescent="0.2"/>
  <cols>
    <col min="1" max="1" width="14.6640625" style="1" bestFit="1" customWidth="1"/>
    <col min="2" max="2" width="15.83203125" style="1" bestFit="1" customWidth="1"/>
    <col min="3" max="3" width="15" style="1" bestFit="1" customWidth="1"/>
    <col min="4" max="4" width="21" style="1" bestFit="1" customWidth="1"/>
    <col min="5" max="5" width="11.5" style="1" bestFit="1" customWidth="1"/>
    <col min="6" max="6" width="11.5" style="1" customWidth="1"/>
    <col min="7" max="7" width="11.5" style="1" bestFit="1" customWidth="1"/>
    <col min="8" max="8" width="12" style="1" bestFit="1" customWidth="1"/>
    <col min="9" max="10" width="11.6640625" style="1" bestFit="1" customWidth="1"/>
    <col min="11" max="16384" width="9.1640625" style="1"/>
  </cols>
  <sheetData>
    <row r="2" spans="1:12" ht="22" customHeight="1" x14ac:dyDescent="0.2">
      <c r="B2" s="22" t="s">
        <v>35</v>
      </c>
      <c r="C2" s="22"/>
      <c r="D2" s="22"/>
      <c r="E2" s="22"/>
      <c r="F2" s="22"/>
      <c r="G2" s="22"/>
      <c r="H2" s="22"/>
      <c r="I2" s="22"/>
      <c r="J2" s="22"/>
    </row>
    <row r="4" spans="1:12" ht="42" x14ac:dyDescent="0.2">
      <c r="B4" s="9" t="s">
        <v>34</v>
      </c>
      <c r="C4" s="9" t="s">
        <v>2</v>
      </c>
      <c r="D4" s="9" t="s">
        <v>22</v>
      </c>
      <c r="E4" s="9" t="s">
        <v>10</v>
      </c>
      <c r="F4" s="9" t="s">
        <v>36</v>
      </c>
      <c r="G4" s="9" t="s">
        <v>15</v>
      </c>
      <c r="H4" s="20" t="s">
        <v>20</v>
      </c>
      <c r="I4" s="21"/>
      <c r="J4" s="9" t="s">
        <v>7</v>
      </c>
    </row>
    <row r="5" spans="1:12" x14ac:dyDescent="0.2">
      <c r="B5" s="10" t="s">
        <v>3</v>
      </c>
      <c r="C5" s="10" t="s">
        <v>0</v>
      </c>
      <c r="D5" s="10" t="s">
        <v>1</v>
      </c>
      <c r="E5" s="10" t="s">
        <v>9</v>
      </c>
      <c r="F5" s="13" t="s">
        <v>37</v>
      </c>
      <c r="G5" s="10" t="s">
        <v>12</v>
      </c>
      <c r="H5" s="10" t="s">
        <v>23</v>
      </c>
      <c r="I5" s="10" t="s">
        <v>24</v>
      </c>
      <c r="J5" s="10" t="s">
        <v>5</v>
      </c>
    </row>
    <row r="6" spans="1:12" x14ac:dyDescent="0.2">
      <c r="A6" s="1" t="s">
        <v>27</v>
      </c>
      <c r="B6" s="2">
        <v>1</v>
      </c>
      <c r="C6" s="19">
        <v>2.206</v>
      </c>
      <c r="D6" s="5"/>
      <c r="E6" s="5"/>
      <c r="F6" s="5"/>
      <c r="G6" s="5"/>
      <c r="H6" s="6"/>
      <c r="I6" s="6"/>
      <c r="J6" s="5"/>
      <c r="L6" s="12"/>
    </row>
    <row r="7" spans="1:12" x14ac:dyDescent="0.2">
      <c r="B7" s="2">
        <v>0.5</v>
      </c>
      <c r="C7" s="19">
        <v>2.0990000000000002</v>
      </c>
      <c r="D7" s="4">
        <f>B6/B7</f>
        <v>2</v>
      </c>
      <c r="E7" s="3">
        <f>ABS((C6-C7)/C7)</f>
        <v>5.0976655550261908E-2</v>
      </c>
      <c r="F7" s="14">
        <f>C6-C7</f>
        <v>0.10699999999999976</v>
      </c>
      <c r="G7" s="3">
        <f>$E$19*(ABS((C6-C7)/C7)/((D7^$C$19)-1))</f>
        <v>2.1505776560266473E-2</v>
      </c>
      <c r="H7" s="6">
        <f>C7*(1-G7)</f>
        <v>2.0538593750000009</v>
      </c>
      <c r="I7" s="6">
        <f>C7*(1+G7)</f>
        <v>2.1441406249999995</v>
      </c>
      <c r="J7" s="16">
        <f>(D7^$C$19*C7-C6)/(D7^$C$19-1)</f>
        <v>2.0628875000000013</v>
      </c>
      <c r="L7" s="12"/>
    </row>
    <row r="8" spans="1:12" x14ac:dyDescent="0.2">
      <c r="A8" s="1" t="s">
        <v>26</v>
      </c>
      <c r="B8" s="2">
        <v>0.25</v>
      </c>
      <c r="C8" s="19">
        <v>2.1259999999999999</v>
      </c>
      <c r="D8" s="4">
        <f>B7/B8</f>
        <v>2</v>
      </c>
      <c r="E8" s="3">
        <f>ABS((C7-C8)/C8)</f>
        <v>1.2699905926622622E-2</v>
      </c>
      <c r="F8" s="14">
        <f>C7-C8</f>
        <v>-2.6999999999999691E-2</v>
      </c>
      <c r="G8" s="3">
        <f>$E$19*(ABS((C7-C8)/C8)/((D8^$C$19)-1))</f>
        <v>5.3577728127938515E-3</v>
      </c>
      <c r="H8" s="6">
        <f>C8*(1-G8)</f>
        <v>2.1146093750000001</v>
      </c>
      <c r="I8" s="6">
        <f>C8*(1+G8)</f>
        <v>2.1373906249999997</v>
      </c>
      <c r="J8" s="16">
        <f>(D8^$C$19*C8-C7)/(D8^$C$19-1)</f>
        <v>2.1351125</v>
      </c>
      <c r="L8" s="12"/>
    </row>
    <row r="17" spans="2:9" ht="28" x14ac:dyDescent="0.2">
      <c r="C17" s="9" t="s">
        <v>6</v>
      </c>
      <c r="D17" s="9" t="s">
        <v>38</v>
      </c>
      <c r="E17" s="9" t="s">
        <v>13</v>
      </c>
      <c r="F17" s="9" t="s">
        <v>16</v>
      </c>
      <c r="G17" s="9" t="s">
        <v>39</v>
      </c>
      <c r="H17" s="9" t="s">
        <v>40</v>
      </c>
      <c r="I17" s="9" t="s">
        <v>41</v>
      </c>
    </row>
    <row r="18" spans="2:9" x14ac:dyDescent="0.2">
      <c r="C18" s="10" t="s">
        <v>4</v>
      </c>
      <c r="D18" s="10" t="s">
        <v>33</v>
      </c>
      <c r="E18" s="10" t="s">
        <v>14</v>
      </c>
      <c r="F18" s="10"/>
      <c r="G18" s="10" t="s">
        <v>32</v>
      </c>
      <c r="H18" s="10" t="s">
        <v>32</v>
      </c>
      <c r="I18" s="10" t="s">
        <v>32</v>
      </c>
    </row>
    <row r="19" spans="2:9" x14ac:dyDescent="0.2">
      <c r="C19" s="4">
        <f>ABS(LN(ABS(F7/F8))+G19)/LN(D8)</f>
        <v>1.9865794842376918</v>
      </c>
      <c r="D19" s="15">
        <f>SIGN(F7/F8)</f>
        <v>-1</v>
      </c>
      <c r="E19" s="2">
        <v>1.25</v>
      </c>
      <c r="F19" s="4">
        <f>G7/((D8^C19)*G8)</f>
        <v>1.0128632682229628</v>
      </c>
      <c r="G19" s="17">
        <v>0</v>
      </c>
      <c r="H19" s="6">
        <f>LN(((D8^C19)-D19)/((D7^C19)-D19))</f>
        <v>0</v>
      </c>
      <c r="I19" s="18">
        <f>(H19-G19)*1000000</f>
        <v>0</v>
      </c>
    </row>
    <row r="20" spans="2:9" ht="182" x14ac:dyDescent="0.2">
      <c r="C20" s="1" t="s">
        <v>8</v>
      </c>
      <c r="E20" s="1" t="s">
        <v>25</v>
      </c>
      <c r="F20" s="1" t="s">
        <v>43</v>
      </c>
      <c r="G20" s="1" t="s">
        <v>42</v>
      </c>
    </row>
    <row r="23" spans="2:9" x14ac:dyDescent="0.2">
      <c r="B23" s="7" t="s">
        <v>17</v>
      </c>
    </row>
    <row r="24" spans="2:9" x14ac:dyDescent="0.2">
      <c r="B24" s="8" t="s">
        <v>18</v>
      </c>
    </row>
    <row r="25" spans="2:9" x14ac:dyDescent="0.2">
      <c r="B25" s="8" t="s">
        <v>19</v>
      </c>
    </row>
    <row r="26" spans="2:9" x14ac:dyDescent="0.2">
      <c r="B26" s="8" t="s">
        <v>28</v>
      </c>
    </row>
    <row r="27" spans="2:9" x14ac:dyDescent="0.2">
      <c r="B27" s="8" t="s">
        <v>29</v>
      </c>
    </row>
    <row r="40" spans="10:13" ht="15" x14ac:dyDescent="0.2">
      <c r="J40" s="11"/>
      <c r="K40" s="11"/>
      <c r="L40" s="11"/>
      <c r="M40" s="11"/>
    </row>
    <row r="49" spans="9:12" ht="15" x14ac:dyDescent="0.2">
      <c r="I49" s="11"/>
      <c r="J49" s="11"/>
      <c r="K49" s="11"/>
      <c r="L49" s="11"/>
    </row>
  </sheetData>
  <mergeCells count="2">
    <mergeCell ref="H4:I4"/>
    <mergeCell ref="B2:J2"/>
  </mergeCells>
  <conditionalFormatting sqref="F19">
    <cfRule type="cellIs" dxfId="1" priority="1" operator="notBetween">
      <formula>0.9</formula>
      <formula>1.1</formula>
    </cfRule>
  </conditionalFormatting>
  <hyperlinks>
    <hyperlink ref="B25" r:id="rId1"/>
    <hyperlink ref="B27" r:id="rId2"/>
    <hyperlink ref="B26" r:id="rId3"/>
    <hyperlink ref="B24" r:id="rId4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 Grid Refinement</vt:lpstr>
      <vt:lpstr>Non-Uniform Grid Refinement</vt:lpstr>
    </vt:vector>
  </TitlesOfParts>
  <Company>Babcock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Stevens</dc:creator>
  <cp:lastModifiedBy>Microsoft Office User</cp:lastModifiedBy>
  <dcterms:created xsi:type="dcterms:W3CDTF">2016-07-21T13:46:59Z</dcterms:created>
  <dcterms:modified xsi:type="dcterms:W3CDTF">2016-12-19T19:39:37Z</dcterms:modified>
</cp:coreProperties>
</file>