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\Desktop\181203\"/>
    </mc:Choice>
  </mc:AlternateContent>
  <bookViews>
    <workbookView xWindow="0" yWindow="0" windowWidth="28800" windowHeight="12285" activeTab="4"/>
  </bookViews>
  <sheets>
    <sheet name="p326" sheetId="12" r:id="rId1"/>
    <sheet name="p329" sheetId="13" r:id="rId2"/>
    <sheet name="if" sheetId="4" r:id="rId3"/>
    <sheet name="and-or" sheetId="9" r:id="rId4"/>
    <sheet name="배열수식" sheetId="7" r:id="rId5"/>
  </sheets>
  <externalReferences>
    <externalReference r:id="rId6"/>
    <externalReference r:id="rId7"/>
  </externalReferences>
  <definedNames>
    <definedName name="anscount" hidden="1">1</definedName>
    <definedName name="건물번호">배열수식!$B$15:$B$33</definedName>
    <definedName name="기록">[1]마라톤기록표!$C$4:$C$17,[1]마라톤기록표!$F$4:$F$17,[1]마라톤기록표!$I$4:$I$17</definedName>
    <definedName name="발송지역" localSheetId="3">#REF!</definedName>
    <definedName name="발송지역" localSheetId="4">#REF!</definedName>
    <definedName name="발송지역">#REF!</definedName>
    <definedName name="사원_신상_명세서" localSheetId="3">#REF!</definedName>
    <definedName name="사원_신상_명세서" localSheetId="4">#REF!</definedName>
    <definedName name="사원_신상_명세서">#REF!</definedName>
    <definedName name="성별" localSheetId="3">#REF!</definedName>
    <definedName name="성별" localSheetId="4">#REF!</definedName>
    <definedName name="성별">#REF!</definedName>
    <definedName name="소계" localSheetId="3">#REF!</definedName>
    <definedName name="소계" localSheetId="4">#REF!</definedName>
    <definedName name="소계">#REF!</definedName>
    <definedName name="시험관리" localSheetId="3">#REF!</definedName>
    <definedName name="시험관리" localSheetId="4">#REF!</definedName>
    <definedName name="시험관리">#REF!</definedName>
    <definedName name="지역별요금" localSheetId="3">#REF!</definedName>
    <definedName name="지역별요금" localSheetId="4">#REF!</definedName>
    <definedName name="지역별요금">#REF!</definedName>
    <definedName name="참조표2">'[2]주문서(Vlookup,Hlookup)'!#REF!</definedName>
    <definedName name="판매구분" localSheetId="3">#REF!</definedName>
    <definedName name="판매구분" localSheetId="4">#REF!</definedName>
    <definedName name="판매구분">#REF!</definedName>
  </definedNames>
  <calcPr calcId="162913"/>
</workbook>
</file>

<file path=xl/calcChain.xml><?xml version="1.0" encoding="utf-8"?>
<calcChain xmlns="http://schemas.openxmlformats.org/spreadsheetml/2006/main">
  <c r="I6" i="7" l="1" a="1"/>
  <c r="I6" i="7" s="1"/>
  <c r="I7" i="7" a="1"/>
  <c r="I7" i="7" s="1"/>
  <c r="I8" i="7" a="1"/>
  <c r="I8" i="7" s="1"/>
  <c r="I9" i="7" a="1"/>
  <c r="I9" i="7" s="1"/>
  <c r="I5" i="7" a="1"/>
  <c r="I5" i="7" s="1"/>
  <c r="H6" i="7" a="1"/>
  <c r="H6" i="7" s="1"/>
  <c r="H7" i="7" a="1"/>
  <c r="H7" i="7" s="1"/>
  <c r="H8" i="7" a="1"/>
  <c r="H8" i="7" s="1"/>
  <c r="H9" i="7" a="1"/>
  <c r="H9" i="7" s="1"/>
  <c r="H5" i="7" a="1"/>
  <c r="H5" i="7" s="1"/>
  <c r="G6" i="7" a="1"/>
  <c r="G6" i="7" s="1"/>
  <c r="G7" i="7" a="1"/>
  <c r="G7" i="7" s="1"/>
  <c r="G8" i="7" a="1"/>
  <c r="G8" i="7" s="1"/>
  <c r="G9" i="7" a="1"/>
  <c r="G9" i="7" s="1"/>
  <c r="G5" i="7" a="1"/>
  <c r="G5" i="7" s="1"/>
  <c r="F6" i="7"/>
  <c r="F7" i="7"/>
  <c r="F8" i="7"/>
  <c r="F9" i="7"/>
  <c r="F5" i="7"/>
  <c r="E6" i="7"/>
  <c r="E7" i="7"/>
  <c r="E8" i="7"/>
  <c r="E9" i="7"/>
  <c r="E5" i="7"/>
  <c r="D6" i="7"/>
  <c r="D7" i="7"/>
  <c r="D8" i="7"/>
  <c r="D9" i="7"/>
  <c r="D5" i="7"/>
  <c r="C6" i="7"/>
  <c r="C7" i="7"/>
  <c r="C8" i="7"/>
  <c r="C9" i="7"/>
  <c r="C5" i="7"/>
  <c r="I10" i="9"/>
  <c r="I11" i="9"/>
  <c r="I12" i="9"/>
  <c r="I13" i="9"/>
  <c r="H10" i="9"/>
  <c r="H11" i="9"/>
  <c r="H12" i="9"/>
  <c r="H13" i="9"/>
  <c r="I9" i="9"/>
  <c r="H9" i="9"/>
  <c r="G10" i="9"/>
  <c r="G11" i="9"/>
  <c r="G12" i="9"/>
  <c r="G13" i="9"/>
  <c r="G9" i="9"/>
  <c r="F18" i="9"/>
  <c r="F19" i="9"/>
  <c r="F16" i="9"/>
  <c r="D18" i="9"/>
  <c r="D19" i="9"/>
  <c r="C19" i="9"/>
  <c r="C17" i="9"/>
  <c r="C18" i="9"/>
  <c r="B19" i="9"/>
  <c r="G19" i="9" s="1"/>
  <c r="B18" i="9"/>
  <c r="G18" i="9" s="1"/>
  <c r="B17" i="9"/>
  <c r="G17" i="9" s="1"/>
  <c r="C16" i="9"/>
  <c r="B16" i="9"/>
  <c r="G16" i="9" s="1"/>
  <c r="F10" i="9"/>
  <c r="F11" i="9"/>
  <c r="F12" i="9"/>
  <c r="F13" i="9"/>
  <c r="F9" i="9"/>
  <c r="G6" i="4"/>
  <c r="G7" i="4"/>
  <c r="G8" i="4"/>
  <c r="G9" i="4"/>
  <c r="G10" i="4"/>
  <c r="G11" i="4"/>
  <c r="G5" i="4"/>
  <c r="J5" i="4"/>
  <c r="E6" i="4"/>
  <c r="E7" i="4"/>
  <c r="E8" i="4"/>
  <c r="E9" i="4"/>
  <c r="E10" i="4"/>
  <c r="E11" i="4"/>
  <c r="E5" i="4"/>
  <c r="F5" i="4"/>
  <c r="L11" i="13"/>
  <c r="L9" i="13"/>
  <c r="K11" i="13"/>
  <c r="K9" i="13"/>
  <c r="L17" i="13"/>
  <c r="K17" i="13"/>
  <c r="I12" i="12"/>
  <c r="I13" i="12"/>
  <c r="I14" i="12"/>
  <c r="I11" i="12"/>
  <c r="I5" i="12"/>
  <c r="I6" i="12"/>
  <c r="I7" i="12"/>
  <c r="I4" i="12"/>
  <c r="D17" i="9" l="1"/>
  <c r="F17" i="9"/>
  <c r="D16" i="9"/>
  <c r="E16" i="9"/>
  <c r="E19" i="9"/>
  <c r="E18" i="9"/>
  <c r="E17" i="9"/>
  <c r="H34" i="13"/>
  <c r="E34" i="13"/>
  <c r="H33" i="13"/>
  <c r="E33" i="13"/>
  <c r="H32" i="13"/>
  <c r="L7" i="13" s="1"/>
  <c r="E32" i="13"/>
  <c r="H31" i="13"/>
  <c r="E31" i="13"/>
  <c r="H30" i="13"/>
  <c r="E30" i="13"/>
  <c r="H29" i="13"/>
  <c r="E29" i="13"/>
  <c r="H28" i="13"/>
  <c r="E28" i="13"/>
  <c r="H27" i="13"/>
  <c r="E27" i="13"/>
  <c r="H26" i="13"/>
  <c r="E26" i="13"/>
  <c r="H25" i="13"/>
  <c r="E25" i="13"/>
  <c r="H24" i="13"/>
  <c r="E24" i="13"/>
  <c r="H23" i="13"/>
  <c r="E23" i="13"/>
  <c r="H22" i="13"/>
  <c r="E22" i="13"/>
  <c r="H21" i="13"/>
  <c r="E21" i="13"/>
  <c r="H20" i="13"/>
  <c r="E20" i="13"/>
  <c r="H19" i="13"/>
  <c r="E19" i="13"/>
  <c r="H18" i="13"/>
  <c r="E18" i="13"/>
  <c r="H17" i="13"/>
  <c r="E17" i="13"/>
  <c r="H16" i="13"/>
  <c r="E16" i="13"/>
  <c r="H15" i="13"/>
  <c r="E15" i="13"/>
  <c r="H14" i="13"/>
  <c r="E14" i="13"/>
  <c r="H13" i="13"/>
  <c r="E13" i="13"/>
  <c r="H12" i="13"/>
  <c r="E12" i="13"/>
  <c r="H11" i="13"/>
  <c r="E11" i="13"/>
  <c r="H10" i="13"/>
  <c r="E10" i="13"/>
  <c r="H9" i="13"/>
  <c r="E9" i="13"/>
  <c r="H8" i="13"/>
  <c r="E8" i="13"/>
  <c r="H7" i="13"/>
  <c r="E7" i="13"/>
  <c r="H6" i="13"/>
  <c r="E6" i="13"/>
  <c r="H5" i="13"/>
  <c r="E5" i="13"/>
  <c r="K7" i="13" l="1"/>
  <c r="F15" i="12"/>
  <c r="F14" i="12"/>
  <c r="F13" i="12"/>
  <c r="F12" i="12"/>
  <c r="F11" i="12"/>
  <c r="F10" i="12"/>
  <c r="F9" i="12"/>
  <c r="F8" i="12"/>
  <c r="F7" i="12"/>
  <c r="F6" i="12"/>
  <c r="F5" i="12"/>
  <c r="F4" i="12"/>
</calcChain>
</file>

<file path=xl/sharedStrings.xml><?xml version="1.0" encoding="utf-8"?>
<sst xmlns="http://schemas.openxmlformats.org/spreadsheetml/2006/main" count="208" uniqueCount="157">
  <si>
    <t>개인별 영업 실적 현황</t>
    <phoneticPr fontId="5" type="noConversion"/>
  </si>
  <si>
    <t>* 1월 실적이 평균 이상이면 "우수", 평균 미만이면 "미달"표시하기</t>
    <phoneticPr fontId="3" type="noConversion"/>
  </si>
  <si>
    <t>영업소</t>
    <phoneticPr fontId="5" type="noConversion"/>
  </si>
  <si>
    <t>사원이름</t>
    <phoneticPr fontId="5" type="noConversion"/>
  </si>
  <si>
    <r>
      <t>1월</t>
    </r>
    <r>
      <rPr>
        <sz val="11"/>
        <color theme="1"/>
        <rFont val="맑은 고딕"/>
        <family val="3"/>
        <charset val="129"/>
        <scheme val="major"/>
      </rPr>
      <t xml:space="preserve"> 실적</t>
    </r>
    <phoneticPr fontId="5" type="noConversion"/>
  </si>
  <si>
    <t>평가</t>
    <phoneticPr fontId="5" type="noConversion"/>
  </si>
  <si>
    <t>서울</t>
    <phoneticPr fontId="5" type="noConversion"/>
  </si>
  <si>
    <t>김정식</t>
    <phoneticPr fontId="5" type="noConversion"/>
  </si>
  <si>
    <t>경기</t>
    <phoneticPr fontId="5" type="noConversion"/>
  </si>
  <si>
    <t>박기수</t>
    <phoneticPr fontId="5" type="noConversion"/>
  </si>
  <si>
    <t>강원</t>
    <phoneticPr fontId="5" type="noConversion"/>
  </si>
  <si>
    <t>한송희</t>
    <phoneticPr fontId="5" type="noConversion"/>
  </si>
  <si>
    <t>충북</t>
    <phoneticPr fontId="5" type="noConversion"/>
  </si>
  <si>
    <t>장영철</t>
    <phoneticPr fontId="5" type="noConversion"/>
  </si>
  <si>
    <t>대구</t>
    <phoneticPr fontId="5" type="noConversion"/>
  </si>
  <si>
    <t>김만호</t>
    <phoneticPr fontId="5" type="noConversion"/>
  </si>
  <si>
    <t>경북</t>
    <phoneticPr fontId="5" type="noConversion"/>
  </si>
  <si>
    <t>최수정</t>
    <phoneticPr fontId="5" type="noConversion"/>
  </si>
  <si>
    <t>부산</t>
    <phoneticPr fontId="5" type="noConversion"/>
  </si>
  <si>
    <t>서용식</t>
    <phoneticPr fontId="5" type="noConversion"/>
  </si>
  <si>
    <t>직원별 직무평가</t>
    <phoneticPr fontId="5" type="noConversion"/>
  </si>
  <si>
    <t>1. 직무수행과 이해판단 점수가 모두 80점 이상이면 "★"를 입력하고,</t>
  </si>
  <si>
    <t>부서명</t>
    <phoneticPr fontId="5" type="noConversion"/>
  </si>
  <si>
    <t>이름</t>
    <phoneticPr fontId="5" type="noConversion"/>
  </si>
  <si>
    <t>직무수행</t>
    <phoneticPr fontId="5" type="noConversion"/>
  </si>
  <si>
    <t>이해판단</t>
    <phoneticPr fontId="5" type="noConversion"/>
  </si>
  <si>
    <t>AND</t>
    <phoneticPr fontId="5" type="noConversion"/>
  </si>
  <si>
    <t>OR</t>
    <phoneticPr fontId="5" type="noConversion"/>
  </si>
  <si>
    <t>인사부</t>
    <phoneticPr fontId="5" type="noConversion"/>
  </si>
  <si>
    <t>전광일</t>
    <phoneticPr fontId="5" type="noConversion"/>
  </si>
  <si>
    <t>기획실</t>
    <phoneticPr fontId="5" type="noConversion"/>
  </si>
  <si>
    <t>유근선</t>
    <phoneticPr fontId="5" type="noConversion"/>
  </si>
  <si>
    <t>관리부</t>
    <phoneticPr fontId="5" type="noConversion"/>
  </si>
  <si>
    <t>정환호</t>
    <phoneticPr fontId="5" type="noConversion"/>
  </si>
  <si>
    <t>이응표</t>
    <phoneticPr fontId="5" type="noConversion"/>
  </si>
  <si>
    <t>이지수</t>
    <phoneticPr fontId="5" type="noConversion"/>
  </si>
  <si>
    <t>BD-002</t>
  </si>
  <si>
    <t>BD-003</t>
  </si>
  <si>
    <t>BD-004</t>
  </si>
  <si>
    <t>BD-010</t>
  </si>
  <si>
    <t>BD-015</t>
  </si>
  <si>
    <t>건물번호</t>
  </si>
  <si>
    <t>장수빌딩</t>
  </si>
  <si>
    <t>제주빌딩</t>
  </si>
  <si>
    <t>행복빌딩</t>
  </si>
  <si>
    <r>
      <t>[표</t>
    </r>
    <r>
      <rPr>
        <sz val="11"/>
        <color theme="1"/>
        <rFont val="맑은 고딕"/>
        <family val="3"/>
        <charset val="129"/>
        <scheme val="minor"/>
      </rPr>
      <t>1]</t>
    </r>
    <phoneticPr fontId="5" type="noConversion"/>
  </si>
  <si>
    <t>건물번호</t>
    <phoneticPr fontId="5" type="noConversion"/>
  </si>
  <si>
    <t>최대
임대가격</t>
    <phoneticPr fontId="5" type="noConversion"/>
  </si>
  <si>
    <t>2번째로 높은
임대가격</t>
    <phoneticPr fontId="5" type="noConversion"/>
  </si>
  <si>
    <t>월임대료
중간값</t>
    <phoneticPr fontId="5" type="noConversion"/>
  </si>
  <si>
    <t>최대 월임대료를
가진 임대인</t>
    <phoneticPr fontId="5" type="noConversion"/>
  </si>
  <si>
    <r>
      <t>[표</t>
    </r>
    <r>
      <rPr>
        <sz val="11"/>
        <color theme="1"/>
        <rFont val="맑은 고딕"/>
        <family val="3"/>
        <charset val="129"/>
        <scheme val="minor"/>
      </rPr>
      <t>2]</t>
    </r>
    <phoneticPr fontId="5" type="noConversion"/>
  </si>
  <si>
    <t>건물이름</t>
    <phoneticPr fontId="5" type="noConversion"/>
  </si>
  <si>
    <t>임대인</t>
    <phoneticPr fontId="5" type="noConversion"/>
  </si>
  <si>
    <t>임대가격(천원)</t>
    <phoneticPr fontId="5" type="noConversion"/>
  </si>
  <si>
    <t>계약면적(㎡)</t>
    <phoneticPr fontId="5" type="noConversion"/>
  </si>
  <si>
    <t>월임대료(원)</t>
    <phoneticPr fontId="5" type="noConversion"/>
  </si>
  <si>
    <t>임대 종료일</t>
    <phoneticPr fontId="5" type="noConversion"/>
  </si>
  <si>
    <t>김승진</t>
    <phoneticPr fontId="5" type="noConversion"/>
  </si>
  <si>
    <t>미래빌딩</t>
    <phoneticPr fontId="5" type="noConversion"/>
  </si>
  <si>
    <t>우리빌딩</t>
    <phoneticPr fontId="5" type="noConversion"/>
  </si>
  <si>
    <t>신동협</t>
    <phoneticPr fontId="5" type="noConversion"/>
  </si>
  <si>
    <t>임꺽정</t>
    <phoneticPr fontId="5" type="noConversion"/>
  </si>
  <si>
    <t>장승업</t>
    <phoneticPr fontId="5" type="noConversion"/>
  </si>
  <si>
    <t>정약용</t>
    <phoneticPr fontId="5" type="noConversion"/>
  </si>
  <si>
    <t>한용운</t>
    <phoneticPr fontId="5" type="noConversion"/>
  </si>
  <si>
    <t>허중</t>
    <phoneticPr fontId="5" type="noConversion"/>
  </si>
  <si>
    <t>홍영식</t>
    <phoneticPr fontId="5" type="noConversion"/>
  </si>
  <si>
    <t>성춘향</t>
    <phoneticPr fontId="5" type="noConversion"/>
  </si>
  <si>
    <t>임대건수</t>
    <phoneticPr fontId="5" type="noConversion"/>
  </si>
  <si>
    <t>계약면적
(㎡)</t>
    <phoneticPr fontId="5" type="noConversion"/>
  </si>
  <si>
    <t>평균
월임대료</t>
    <phoneticPr fontId="5" type="noConversion"/>
  </si>
  <si>
    <t>그외에는 빈셀로 입력하세요</t>
    <phoneticPr fontId="3" type="noConversion"/>
  </si>
  <si>
    <t>2. 직무수행이나 이해판단 점수가 90점 이상이면 "★"를 입력하고, 그외에는 빈셀로 입력하세요</t>
    <phoneticPr fontId="5" type="noConversion"/>
  </si>
  <si>
    <t>대리점별 매출실적표</t>
    <phoneticPr fontId="5" type="noConversion"/>
  </si>
  <si>
    <t>1. 실적 합계 (높은 순)</t>
    <phoneticPr fontId="5" type="noConversion"/>
  </si>
  <si>
    <t>구분</t>
    <phoneticPr fontId="5" type="noConversion"/>
  </si>
  <si>
    <t>수원</t>
    <phoneticPr fontId="5" type="noConversion"/>
  </si>
  <si>
    <t>성남</t>
    <phoneticPr fontId="5" type="noConversion"/>
  </si>
  <si>
    <t>과천</t>
    <phoneticPr fontId="5" type="noConversion"/>
  </si>
  <si>
    <t>수지</t>
    <phoneticPr fontId="5" type="noConversion"/>
  </si>
  <si>
    <t>합계</t>
    <phoneticPr fontId="5" type="noConversion"/>
  </si>
  <si>
    <t>상위 순위</t>
    <phoneticPr fontId="5" type="noConversion"/>
  </si>
  <si>
    <t>1월</t>
    <phoneticPr fontId="5" type="noConversion"/>
  </si>
  <si>
    <t>2월</t>
  </si>
  <si>
    <t>3월</t>
  </si>
  <si>
    <t>4월</t>
  </si>
  <si>
    <t>5월</t>
  </si>
  <si>
    <t>6월</t>
  </si>
  <si>
    <t>2. 실적 합계 (낮은 순)</t>
    <phoneticPr fontId="5" type="noConversion"/>
  </si>
  <si>
    <t>7월</t>
  </si>
  <si>
    <t>하위 순위</t>
    <phoneticPr fontId="5" type="noConversion"/>
  </si>
  <si>
    <t>8월</t>
  </si>
  <si>
    <t>9월</t>
  </si>
  <si>
    <t>10월</t>
  </si>
  <si>
    <t>11월</t>
  </si>
  <si>
    <t>12월</t>
  </si>
  <si>
    <t>정보화 능력 평가 점수</t>
    <phoneticPr fontId="3" type="noConversion"/>
  </si>
  <si>
    <t>번호</t>
    <phoneticPr fontId="5" type="noConversion"/>
  </si>
  <si>
    <t>성명</t>
    <phoneticPr fontId="5" type="noConversion"/>
  </si>
  <si>
    <t>엑셀평가</t>
  </si>
  <si>
    <t>파워포인트 평가</t>
  </si>
  <si>
    <t>채점자(1)</t>
  </si>
  <si>
    <t>채점자(2)</t>
  </si>
  <si>
    <t>평균</t>
    <phoneticPr fontId="5" type="noConversion"/>
  </si>
  <si>
    <t>[집계통계]</t>
    <phoneticPr fontId="3" type="noConversion"/>
  </si>
  <si>
    <t>강동선</t>
  </si>
  <si>
    <t>항목</t>
    <phoneticPr fontId="3" type="noConversion"/>
  </si>
  <si>
    <t>엑셀</t>
    <phoneticPr fontId="3" type="noConversion"/>
  </si>
  <si>
    <t>파워포인트</t>
    <phoneticPr fontId="3" type="noConversion"/>
  </si>
  <si>
    <t>강민구</t>
  </si>
  <si>
    <t>강준</t>
  </si>
  <si>
    <t>평균</t>
    <phoneticPr fontId="3" type="noConversion"/>
  </si>
  <si>
    <t>고영훈</t>
  </si>
  <si>
    <t>공진호</t>
  </si>
  <si>
    <t>중간값</t>
    <phoneticPr fontId="3" type="noConversion"/>
  </si>
  <si>
    <t>구도형</t>
  </si>
  <si>
    <t>구성림</t>
  </si>
  <si>
    <t>최빈값</t>
    <phoneticPr fontId="3" type="noConversion"/>
  </si>
  <si>
    <t>구지영</t>
  </si>
  <si>
    <t>김경민</t>
  </si>
  <si>
    <t>김기혁</t>
  </si>
  <si>
    <t>김민영</t>
  </si>
  <si>
    <t>김민정</t>
  </si>
  <si>
    <t>김성규</t>
  </si>
  <si>
    <t>김승환</t>
  </si>
  <si>
    <t>김신호</t>
  </si>
  <si>
    <t>김영아</t>
  </si>
  <si>
    <t>김영학</t>
  </si>
  <si>
    <t>김용권</t>
  </si>
  <si>
    <t>김윤미</t>
  </si>
  <si>
    <t>김장수</t>
  </si>
  <si>
    <t>김정완</t>
  </si>
  <si>
    <t>김종용</t>
  </si>
  <si>
    <t>김준성</t>
  </si>
  <si>
    <t>김지영</t>
  </si>
  <si>
    <t>김진호</t>
  </si>
  <si>
    <t>김진희</t>
  </si>
  <si>
    <t>김철기</t>
  </si>
  <si>
    <t>김태연</t>
  </si>
  <si>
    <t>김태훈</t>
  </si>
  <si>
    <t>평균</t>
    <phoneticPr fontId="3" type="noConversion"/>
  </si>
  <si>
    <t>중간값</t>
    <phoneticPr fontId="3" type="noConversion"/>
  </si>
  <si>
    <t>평균</t>
    <phoneticPr fontId="5" type="noConversion"/>
  </si>
  <si>
    <t>if_test</t>
    <phoneticPr fontId="5" type="noConversion"/>
  </si>
  <si>
    <t>3&gt;4</t>
    <phoneticPr fontId="5" type="noConversion"/>
  </si>
  <si>
    <t>result</t>
    <phoneticPr fontId="5" type="noConversion"/>
  </si>
  <si>
    <t>조건결과</t>
    <phoneticPr fontId="5" type="noConversion"/>
  </si>
  <si>
    <t>조건1</t>
    <phoneticPr fontId="3" type="noConversion"/>
  </si>
  <si>
    <t>조건2</t>
    <phoneticPr fontId="3" type="noConversion"/>
  </si>
  <si>
    <t>AND</t>
    <phoneticPr fontId="3" type="noConversion"/>
  </si>
  <si>
    <t>*연산자</t>
    <phoneticPr fontId="3" type="noConversion"/>
  </si>
  <si>
    <t>OR</t>
    <phoneticPr fontId="3" type="noConversion"/>
  </si>
  <si>
    <t>+연산자</t>
    <phoneticPr fontId="3" type="noConversion"/>
  </si>
  <si>
    <t>*연산자</t>
    <phoneticPr fontId="3" type="noConversion"/>
  </si>
  <si>
    <t>+연산자</t>
    <phoneticPr fontId="5" type="noConversion"/>
  </si>
  <si>
    <t>김승진
계약면적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</si>
</sst>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-&quot;₩&quot;* #,##0_-;\-&quot;₩&quot;* #,##0_-;_-&quot;₩&quot;* &quot;-&quot;_-;_-@_-"/>
    <numFmt numFmtId="41" formatCode="_-* #,##0_-;\-* #,##0_-;_-* &quot;-&quot;_-;_-@_-"/>
    <numFmt numFmtId="176" formatCode="_-* #,##0.0_-;\-* #,##0.0_-;_-* &quot;-&quot;_-;_-@_-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_ * #,##0.00_ ;_ * \-#,##0.00_ ;_ * &quot;-&quot;_ ;_ @_ "/>
    <numFmt numFmtId="181" formatCode="&quot;₩&quot;#,##0.00;&quot;₩&quot;\-#,##0.00"/>
    <numFmt numFmtId="182" formatCode="#,##0_ "/>
    <numFmt numFmtId="183" formatCode="_-* #,##0_-;\-* #,##0_-;_-* &quot;-&quot;??_-;_-@_-"/>
    <numFmt numFmtId="184" formatCode="@&quot;점&quot;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¹UAAA¼"/>
      <family val="3"/>
      <charset val="129"/>
    </font>
    <font>
      <sz val="11"/>
      <color indexed="16"/>
      <name val="돋움"/>
      <family val="3"/>
      <charset val="129"/>
    </font>
    <font>
      <sz val="12"/>
      <name val="System"/>
      <family val="2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b/>
      <sz val="11"/>
      <name val="Helv"/>
      <family val="2"/>
    </font>
    <font>
      <sz val="11"/>
      <color indexed="10"/>
      <name val="돋움"/>
      <family val="3"/>
      <charset val="129"/>
    </font>
    <font>
      <sz val="14"/>
      <name val="뼻뮝"/>
      <family val="3"/>
      <charset val="129"/>
    </font>
    <font>
      <sz val="12"/>
      <name val="바탕체"/>
      <family val="1"/>
      <charset val="129"/>
    </font>
    <font>
      <sz val="11"/>
      <name val="굴림"/>
      <family val="3"/>
      <charset val="129"/>
    </font>
    <font>
      <sz val="11"/>
      <color theme="1"/>
      <name val="맑은 고딕"/>
      <family val="2"/>
      <charset val="129"/>
    </font>
    <font>
      <b/>
      <sz val="14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/>
    <xf numFmtId="41" fontId="15" fillId="0" borderId="0" applyFont="0" applyFill="0" applyBorder="0" applyAlignment="0" applyProtection="0"/>
    <xf numFmtId="0" fontId="19" fillId="0" borderId="0"/>
    <xf numFmtId="0" fontId="19" fillId="0" borderId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4" fillId="11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16" borderId="0" applyNumberFormat="0" applyBorder="0" applyAlignment="0" applyProtection="0"/>
    <xf numFmtId="0" fontId="25" fillId="10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18" borderId="0" applyNumberFormat="0" applyBorder="0" applyAlignment="0" applyProtection="0"/>
    <xf numFmtId="0" fontId="28" fillId="0" borderId="0"/>
    <xf numFmtId="0" fontId="26" fillId="0" borderId="0"/>
    <xf numFmtId="0" fontId="29" fillId="19" borderId="7" applyNumberFormat="0" applyAlignment="0" applyProtection="0"/>
    <xf numFmtId="0" fontId="30" fillId="12" borderId="8" applyNumberFormat="0" applyAlignment="0" applyProtection="0"/>
    <xf numFmtId="17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9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2" fontId="31" fillId="0" borderId="0" applyFont="0" applyFill="0" applyBorder="0" applyAlignment="0" applyProtection="0"/>
    <xf numFmtId="0" fontId="34" fillId="13" borderId="0" applyNumberFormat="0" applyBorder="0" applyAlignment="0" applyProtection="0"/>
    <xf numFmtId="0" fontId="35" fillId="0" borderId="9" applyNumberFormat="0" applyAlignment="0" applyProtection="0">
      <alignment horizontal="left" vertical="center"/>
    </xf>
    <xf numFmtId="0" fontId="35" fillId="0" borderId="10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8" fillId="17" borderId="7" applyNumberFormat="0" applyAlignment="0" applyProtection="0"/>
    <xf numFmtId="0" fontId="39" fillId="0" borderId="12" applyNumberFormat="0" applyFill="0" applyAlignment="0" applyProtection="0"/>
    <xf numFmtId="0" fontId="40" fillId="23" borderId="0" applyNumberFormat="0" applyBorder="0" applyAlignment="0" applyProtection="0"/>
    <xf numFmtId="0" fontId="31" fillId="0" borderId="0"/>
    <xf numFmtId="0" fontId="15" fillId="10" borderId="13" applyNumberFormat="0" applyFont="0" applyAlignment="0" applyProtection="0"/>
    <xf numFmtId="0" fontId="41" fillId="19" borderId="14" applyNumberFormat="0" applyAlignment="0" applyProtection="0"/>
    <xf numFmtId="10" fontId="3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/>
    <xf numFmtId="0" fontId="31" fillId="0" borderId="15" applyNumberFormat="0" applyFont="0" applyFill="0" applyAlignment="0" applyProtection="0"/>
    <xf numFmtId="0" fontId="44" fillId="0" borderId="0" applyNumberFormat="0" applyFill="0" applyBorder="0" applyAlignment="0" applyProtection="0"/>
    <xf numFmtId="40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5" fillId="0" borderId="0"/>
    <xf numFmtId="0" fontId="3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5" fillId="0" borderId="0"/>
    <xf numFmtId="41" fontId="15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0" fontId="15" fillId="2" borderId="1" applyNumberFormat="0" applyFont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1" fillId="0" borderId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3" fontId="8" fillId="0" borderId="2" xfId="0" applyNumberFormat="1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>
      <alignment vertical="center"/>
    </xf>
    <xf numFmtId="0" fontId="12" fillId="0" borderId="2" xfId="0" applyFont="1" applyBorder="1">
      <alignment vertical="center"/>
    </xf>
    <xf numFmtId="0" fontId="12" fillId="0" borderId="2" xfId="0" applyFont="1" applyFill="1" applyBorder="1" applyAlignment="1">
      <alignment horizontal="center"/>
    </xf>
    <xf numFmtId="41" fontId="17" fillId="0" borderId="2" xfId="1" applyFont="1" applyBorder="1" applyAlignment="1">
      <alignment vertical="center"/>
    </xf>
    <xf numFmtId="0" fontId="21" fillId="0" borderId="2" xfId="5" applyFont="1" applyFill="1" applyBorder="1" applyAlignment="1">
      <alignment horizontal="center" vertical="center"/>
    </xf>
    <xf numFmtId="0" fontId="13" fillId="0" borderId="0" xfId="82" applyFont="1" applyAlignment="1">
      <alignment vertical="center"/>
    </xf>
    <xf numFmtId="0" fontId="16" fillId="0" borderId="2" xfId="82" applyFont="1" applyBorder="1" applyAlignment="1">
      <alignment horizontal="center" vertical="center"/>
    </xf>
    <xf numFmtId="0" fontId="16" fillId="5" borderId="2" xfId="82" applyFont="1" applyFill="1" applyBorder="1" applyAlignment="1">
      <alignment horizontal="center" vertical="center" wrapText="1"/>
    </xf>
    <xf numFmtId="0" fontId="17" fillId="0" borderId="2" xfId="82" applyFont="1" applyBorder="1" applyAlignment="1">
      <alignment horizontal="center" vertical="center"/>
    </xf>
    <xf numFmtId="41" fontId="17" fillId="0" borderId="2" xfId="83" quotePrefix="1" applyFont="1" applyBorder="1" applyAlignment="1">
      <alignment vertical="center"/>
    </xf>
    <xf numFmtId="41" fontId="17" fillId="0" borderId="2" xfId="83" applyFont="1" applyBorder="1" applyAlignment="1">
      <alignment vertical="center"/>
    </xf>
    <xf numFmtId="0" fontId="18" fillId="0" borderId="0" xfId="82" applyFont="1" applyAlignment="1">
      <alignment horizontal="justify" vertical="center"/>
    </xf>
    <xf numFmtId="41" fontId="21" fillId="0" borderId="2" xfId="83" applyFont="1" applyFill="1" applyBorder="1" applyAlignment="1">
      <alignment horizontal="right" vertical="center"/>
    </xf>
    <xf numFmtId="176" fontId="21" fillId="0" borderId="2" xfId="83" applyNumberFormat="1" applyFont="1" applyFill="1" applyBorder="1" applyAlignment="1">
      <alignment horizontal="right" vertical="center"/>
    </xf>
    <xf numFmtId="0" fontId="13" fillId="0" borderId="0" xfId="82" applyNumberFormat="1" applyFont="1" applyAlignment="1">
      <alignment vertical="center"/>
    </xf>
    <xf numFmtId="41" fontId="13" fillId="0" borderId="0" xfId="82" applyNumberFormat="1" applyFont="1" applyAlignment="1">
      <alignment vertical="center"/>
    </xf>
    <xf numFmtId="0" fontId="17" fillId="0" borderId="0" xfId="82" applyFont="1" applyBorder="1" applyAlignment="1">
      <alignment horizontal="center" vertical="center"/>
    </xf>
    <xf numFmtId="41" fontId="17" fillId="0" borderId="0" xfId="83" quotePrefix="1" applyFont="1" applyBorder="1" applyAlignment="1">
      <alignment vertical="center"/>
    </xf>
    <xf numFmtId="41" fontId="17" fillId="0" borderId="0" xfId="83" applyFont="1" applyBorder="1" applyAlignment="1">
      <alignment vertical="center"/>
    </xf>
    <xf numFmtId="41" fontId="17" fillId="0" borderId="0" xfId="1" applyFont="1" applyBorder="1" applyAlignment="1">
      <alignment vertical="center"/>
    </xf>
    <xf numFmtId="0" fontId="49" fillId="0" borderId="0" xfId="90" applyFont="1" applyAlignment="1">
      <alignment horizontal="center" vertical="center"/>
    </xf>
    <xf numFmtId="0" fontId="13" fillId="0" borderId="0" xfId="90" applyFont="1">
      <alignment vertical="center"/>
    </xf>
    <xf numFmtId="0" fontId="49" fillId="0" borderId="3" xfId="90" applyFont="1" applyFill="1" applyBorder="1" applyAlignment="1">
      <alignment vertical="center"/>
    </xf>
    <xf numFmtId="0" fontId="11" fillId="24" borderId="16" xfId="90" applyFont="1" applyFill="1" applyBorder="1" applyAlignment="1">
      <alignment horizontal="center" vertical="center" wrapText="1"/>
    </xf>
    <xf numFmtId="0" fontId="11" fillId="24" borderId="2" xfId="90" applyFont="1" applyFill="1" applyBorder="1" applyAlignment="1">
      <alignment horizontal="center" vertical="center"/>
    </xf>
    <xf numFmtId="0" fontId="11" fillId="0" borderId="2" xfId="90" applyFont="1" applyFill="1" applyBorder="1" applyAlignment="1">
      <alignment horizontal="center" vertical="center" wrapText="1"/>
    </xf>
    <xf numFmtId="0" fontId="11" fillId="0" borderId="2" xfId="90" applyFont="1" applyFill="1" applyBorder="1" applyAlignment="1">
      <alignment horizontal="center" vertical="center"/>
    </xf>
    <xf numFmtId="0" fontId="11" fillId="0" borderId="16" xfId="90" applyFont="1" applyFill="1" applyBorder="1" applyAlignment="1">
      <alignment horizontal="center" vertical="center"/>
    </xf>
    <xf numFmtId="41" fontId="12" fillId="0" borderId="16" xfId="91" applyNumberFormat="1" applyFont="1" applyFill="1" applyBorder="1">
      <alignment vertical="center"/>
    </xf>
    <xf numFmtId="41" fontId="12" fillId="0" borderId="17" xfId="91" applyNumberFormat="1" applyFont="1" applyFill="1" applyBorder="1">
      <alignment vertical="center"/>
    </xf>
    <xf numFmtId="41" fontId="12" fillId="25" borderId="2" xfId="91" applyNumberFormat="1" applyFont="1" applyFill="1" applyBorder="1">
      <alignment vertical="center"/>
    </xf>
    <xf numFmtId="0" fontId="11" fillId="0" borderId="2" xfId="86" applyFont="1" applyFill="1" applyBorder="1" applyAlignment="1">
      <alignment horizontal="center" vertical="center"/>
    </xf>
    <xf numFmtId="182" fontId="12" fillId="2" borderId="2" xfId="86" applyNumberFormat="1" applyFont="1" applyBorder="1" applyAlignment="1">
      <alignment horizontal="right" vertical="center"/>
    </xf>
    <xf numFmtId="183" fontId="12" fillId="0" borderId="16" xfId="90" applyNumberFormat="1" applyFont="1" applyFill="1" applyBorder="1">
      <alignment vertical="center"/>
    </xf>
    <xf numFmtId="183" fontId="12" fillId="0" borderId="17" xfId="90" applyNumberFormat="1" applyFont="1" applyFill="1" applyBorder="1">
      <alignment vertical="center"/>
    </xf>
    <xf numFmtId="183" fontId="12" fillId="25" borderId="2" xfId="90" applyNumberFormat="1" applyFont="1" applyFill="1" applyBorder="1">
      <alignment vertical="center"/>
    </xf>
    <xf numFmtId="0" fontId="15" fillId="0" borderId="0" xfId="90">
      <alignment vertical="center"/>
    </xf>
    <xf numFmtId="3" fontId="50" fillId="0" borderId="0" xfId="0" applyNumberFormat="1" applyFont="1" applyAlignment="1">
      <alignment horizontal="centerContinuous" vertical="center"/>
    </xf>
    <xf numFmtId="0" fontId="50" fillId="0" borderId="0" xfId="0" applyFont="1" applyAlignment="1">
      <alignment vertical="center"/>
    </xf>
    <xf numFmtId="176" fontId="14" fillId="26" borderId="4" xfId="83" applyNumberFormat="1" applyFont="1" applyFill="1" applyBorder="1" applyAlignment="1">
      <alignment horizontal="centerContinuous" vertical="center" wrapText="1"/>
    </xf>
    <xf numFmtId="176" fontId="14" fillId="26" borderId="10" xfId="83" applyNumberFormat="1" applyFont="1" applyFill="1" applyBorder="1" applyAlignment="1">
      <alignment horizontal="centerContinuous" vertical="center" wrapText="1"/>
    </xf>
    <xf numFmtId="176" fontId="14" fillId="26" borderId="6" xfId="83" applyNumberFormat="1" applyFont="1" applyFill="1" applyBorder="1" applyAlignment="1">
      <alignment horizontal="centerContinuous" vertical="center" wrapText="1"/>
    </xf>
    <xf numFmtId="176" fontId="14" fillId="26" borderId="2" xfId="83" applyNumberFormat="1" applyFont="1" applyFill="1" applyBorder="1" applyAlignment="1">
      <alignment horizontal="center" vertical="center" wrapText="1"/>
    </xf>
    <xf numFmtId="0" fontId="14" fillId="26" borderId="2" xfId="0" applyFont="1" applyFill="1" applyBorder="1" applyAlignment="1">
      <alignment horizontal="center" vertical="center" wrapText="1"/>
    </xf>
    <xf numFmtId="176" fontId="12" fillId="0" borderId="0" xfId="0" applyNumberFormat="1" applyFont="1">
      <alignment vertical="center"/>
    </xf>
    <xf numFmtId="0" fontId="13" fillId="0" borderId="2" xfId="0" applyFont="1" applyFill="1" applyBorder="1" applyAlignment="1">
      <alignment horizontal="center" vertical="center"/>
    </xf>
    <xf numFmtId="41" fontId="13" fillId="0" borderId="2" xfId="83" applyNumberFormat="1" applyFont="1" applyFill="1" applyBorder="1" applyAlignment="1">
      <alignment vertical="center"/>
    </xf>
    <xf numFmtId="41" fontId="13" fillId="0" borderId="2" xfId="0" applyNumberFormat="1" applyFont="1" applyFill="1" applyBorder="1" applyAlignment="1">
      <alignment vertical="center"/>
    </xf>
    <xf numFmtId="176" fontId="14" fillId="0" borderId="2" xfId="0" applyNumberFormat="1" applyFont="1" applyFill="1" applyBorder="1" applyAlignment="1">
      <alignment horizontal="center" vertical="center"/>
    </xf>
    <xf numFmtId="0" fontId="49" fillId="0" borderId="0" xfId="9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5" xfId="0" applyNumberFormat="1" applyFont="1" applyBorder="1" applyAlignment="1">
      <alignment horizontal="center" vertical="center"/>
    </xf>
    <xf numFmtId="176" fontId="12" fillId="0" borderId="18" xfId="1" applyNumberFormat="1" applyFont="1" applyBorder="1" applyAlignment="1">
      <alignment horizontal="right" vertical="center"/>
    </xf>
    <xf numFmtId="176" fontId="12" fillId="0" borderId="5" xfId="1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26" borderId="2" xfId="0" applyNumberFormat="1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/>
    </xf>
    <xf numFmtId="0" fontId="11" fillId="27" borderId="2" xfId="0" applyFont="1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3" xfId="2" applyBorder="1" applyAlignment="1">
      <alignment horizontal="center" vertical="center"/>
    </xf>
    <xf numFmtId="184" fontId="11" fillId="24" borderId="16" xfId="90" applyNumberFormat="1" applyFont="1" applyFill="1" applyBorder="1" applyAlignment="1">
      <alignment horizontal="center" vertical="center"/>
    </xf>
    <xf numFmtId="184" fontId="11" fillId="24" borderId="17" xfId="90" applyNumberFormat="1" applyFon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14" fillId="4" borderId="2" xfId="0" quotePrefix="1" applyFont="1" applyFill="1" applyBorder="1" applyAlignment="1">
      <alignment horizontal="center"/>
    </xf>
    <xf numFmtId="0" fontId="11" fillId="28" borderId="2" xfId="0" applyFont="1" applyFill="1" applyBorder="1" applyAlignment="1">
      <alignment horizontal="center"/>
    </xf>
    <xf numFmtId="0" fontId="11" fillId="28" borderId="2" xfId="0" applyFont="1" applyFill="1" applyBorder="1" applyAlignment="1">
      <alignment horizontal="center" vertical="center"/>
    </xf>
    <xf numFmtId="0" fontId="11" fillId="28" borderId="2" xfId="0" quotePrefix="1" applyFont="1" applyFill="1" applyBorder="1" applyAlignment="1">
      <alignment horizontal="center" vertical="center"/>
    </xf>
    <xf numFmtId="176" fontId="17" fillId="0" borderId="2" xfId="83" applyNumberFormat="1" applyFont="1" applyBorder="1" applyAlignment="1">
      <alignment vertical="center"/>
    </xf>
    <xf numFmtId="0" fontId="16" fillId="0" borderId="2" xfId="82" applyFont="1" applyBorder="1" applyAlignment="1">
      <alignment horizontal="center" vertical="center" wrapText="1"/>
    </xf>
    <xf numFmtId="0" fontId="20" fillId="0" borderId="2" xfId="5" applyFont="1" applyFill="1" applyBorder="1" applyAlignment="1">
      <alignment horizontal="center" vertical="center"/>
    </xf>
    <xf numFmtId="0" fontId="20" fillId="0" borderId="2" xfId="6" applyFont="1" applyFill="1" applyBorder="1" applyAlignment="1">
      <alignment horizontal="center" vertical="center"/>
    </xf>
    <xf numFmtId="41" fontId="20" fillId="0" borderId="2" xfId="83" applyFont="1" applyFill="1" applyBorder="1" applyAlignment="1">
      <alignment horizontal="center" vertical="center"/>
    </xf>
    <xf numFmtId="14" fontId="21" fillId="0" borderId="2" xfId="6" applyNumberFormat="1" applyFont="1" applyFill="1" applyBorder="1" applyAlignment="1">
      <alignment horizontal="center" vertical="center" wrapText="1"/>
    </xf>
  </cellXfs>
  <cellStyles count="92">
    <cellStyle name="A¨­￠￢￠O [0]_INQUIRY ￠?￥i¨u¡AAⓒ￢Aⓒª " xfId="7"/>
    <cellStyle name="A¨­￠￢￠O_INQUIRY ￠?￥i¨u¡AAⓒ￢Aⓒª " xfId="8"/>
    <cellStyle name="Accent1" xfId="9"/>
    <cellStyle name="Accent1 - 20%" xfId="10"/>
    <cellStyle name="Accent1 - 40%" xfId="11"/>
    <cellStyle name="Accent1 - 60%" xfId="12"/>
    <cellStyle name="Accent2" xfId="13"/>
    <cellStyle name="Accent2 - 20%" xfId="14"/>
    <cellStyle name="Accent2 - 40%" xfId="15"/>
    <cellStyle name="Accent2 - 60%" xfId="16"/>
    <cellStyle name="Accent3" xfId="17"/>
    <cellStyle name="Accent3 - 20%" xfId="18"/>
    <cellStyle name="Accent3 - 40%" xfId="19"/>
    <cellStyle name="Accent3 - 60%" xfId="20"/>
    <cellStyle name="Accent4" xfId="21"/>
    <cellStyle name="Accent4 - 20%" xfId="22"/>
    <cellStyle name="Accent4 - 40%" xfId="23"/>
    <cellStyle name="Accent4 - 60%" xfId="24"/>
    <cellStyle name="Accent5" xfId="25"/>
    <cellStyle name="Accent5 - 20%" xfId="26"/>
    <cellStyle name="Accent5 - 40%" xfId="27"/>
    <cellStyle name="Accent5 - 60%" xfId="28"/>
    <cellStyle name="Accent6" xfId="29"/>
    <cellStyle name="Accent6 - 20%" xfId="30"/>
    <cellStyle name="Accent6 - 40%" xfId="31"/>
    <cellStyle name="Accent6 - 60%" xfId="32"/>
    <cellStyle name="AeE­ [0]_AMT " xfId="33"/>
    <cellStyle name="AeE­_AMT " xfId="34"/>
    <cellStyle name="AeE¡ⓒ [0]_INQUIRY ￠?￥i¨u¡AAⓒ￢Aⓒª " xfId="35"/>
    <cellStyle name="AeE¡ⓒ_INQUIRY ￠?￥i¨u¡AAⓒ￢Aⓒª " xfId="36"/>
    <cellStyle name="AÞ¸¶ [0]_AN°y(1.25) " xfId="37"/>
    <cellStyle name="AÞ¸¶_AN°y(1.25) " xfId="38"/>
    <cellStyle name="Bad" xfId="39"/>
    <cellStyle name="C¡IA¨ª_¡ic¨u¡A¨￢I¨￢¡Æ AN¡Æe " xfId="40"/>
    <cellStyle name="C￥AØ_¿μ¾÷CoE² " xfId="41"/>
    <cellStyle name="Calculation" xfId="42"/>
    <cellStyle name="Check Cell" xfId="43"/>
    <cellStyle name="Comma [0]_ SG&amp;A Bridge " xfId="44"/>
    <cellStyle name="Comma_ SG&amp;A Bridge " xfId="45"/>
    <cellStyle name="Comma0" xfId="46"/>
    <cellStyle name="Curren?_x0012_퐀_x0017_?" xfId="47"/>
    <cellStyle name="Currency [0]_ SG&amp;A Bridge " xfId="48"/>
    <cellStyle name="Currency_ SG&amp;A Bridge " xfId="49"/>
    <cellStyle name="Currency0" xfId="50"/>
    <cellStyle name="Date" xfId="51"/>
    <cellStyle name="Emphasis 1" xfId="52"/>
    <cellStyle name="Emphasis 2" xfId="53"/>
    <cellStyle name="Emphasis 3" xfId="54"/>
    <cellStyle name="Fixed" xfId="55"/>
    <cellStyle name="Good" xfId="56"/>
    <cellStyle name="Header1" xfId="57"/>
    <cellStyle name="Header2" xfId="58"/>
    <cellStyle name="Heading 1" xfId="59"/>
    <cellStyle name="Heading 2" xfId="60"/>
    <cellStyle name="Heading 3" xfId="61"/>
    <cellStyle name="Heading 4" xfId="62"/>
    <cellStyle name="Input" xfId="63"/>
    <cellStyle name="Linked Cell" xfId="64"/>
    <cellStyle name="Neutral" xfId="65"/>
    <cellStyle name="Normal_ SG&amp;A Bridge " xfId="66"/>
    <cellStyle name="Note" xfId="67"/>
    <cellStyle name="Output" xfId="68"/>
    <cellStyle name="Percent [2]" xfId="69"/>
    <cellStyle name="Sheet Title" xfId="70"/>
    <cellStyle name="subhead" xfId="71"/>
    <cellStyle name="Total" xfId="72"/>
    <cellStyle name="Warning Text" xfId="73"/>
    <cellStyle name="강조색2" xfId="2" builtinId="33"/>
    <cellStyle name="똿뗦먛귟 [0.00]_PRODUCT DETAIL Q1" xfId="74"/>
    <cellStyle name="똿뗦먛귟_PRODUCT DETAIL Q1" xfId="75"/>
    <cellStyle name="메모 2" xfId="86"/>
    <cellStyle name="믅됞 [0.00]_PRODUCT DETAIL Q1" xfId="76"/>
    <cellStyle name="믅됞_PRODUCT DETAIL Q1" xfId="77"/>
    <cellStyle name="백분율 2" xfId="84"/>
    <cellStyle name="뷭?_BOOKSHIP" xfId="78"/>
    <cellStyle name="쉼표 [0]" xfId="1" builtinId="6"/>
    <cellStyle name="쉼표 [0] 2" xfId="4"/>
    <cellStyle name="쉼표 [0] 2 2" xfId="83"/>
    <cellStyle name="쉼표 [0] 3" xfId="87"/>
    <cellStyle name="쉼표 [0] 4" xfId="88"/>
    <cellStyle name="쉼표 [0] 5" xfId="91"/>
    <cellStyle name="스타일 1" xfId="79"/>
    <cellStyle name="콤마 [0]_ 견적기준 FLOW " xfId="80"/>
    <cellStyle name="콤마_ 견적기준 FLOW " xfId="81"/>
    <cellStyle name="통화 [0] 2" xfId="85"/>
    <cellStyle name="표준" xfId="0" builtinId="0"/>
    <cellStyle name="표준 2" xfId="3"/>
    <cellStyle name="표준 2 2" xfId="82"/>
    <cellStyle name="표준 3" xfId="89"/>
    <cellStyle name="표준 4" xfId="90"/>
    <cellStyle name="표준_Sheet3_섹션08문제" xfId="6"/>
    <cellStyle name="표준_건물임대" xfId="5"/>
  </cellStyles>
  <dxfs count="9">
    <dxf>
      <fill>
        <patternFill>
          <bgColor rgb="FFFFC7CE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0</xdr:rowOff>
    </xdr:from>
    <xdr:to>
      <xdr:col>8</xdr:col>
      <xdr:colOff>533400</xdr:colOff>
      <xdr:row>2</xdr:row>
      <xdr:rowOff>9525</xdr:rowOff>
    </xdr:to>
    <xdr:sp macro="" textlink="">
      <xdr:nvSpPr>
        <xdr:cNvPr id="2" name="가로로 말린 두루마리 모양 1"/>
        <xdr:cNvSpPr/>
      </xdr:nvSpPr>
      <xdr:spPr>
        <a:xfrm>
          <a:off x="161925" y="0"/>
          <a:ext cx="6381750" cy="428625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배열수식 </a:t>
          </a:r>
          <a:r>
            <a:rPr lang="en-US" altLang="ko-KR" sz="1100"/>
            <a:t>: </a:t>
          </a:r>
          <a:r>
            <a:rPr lang="ko-KR" altLang="en-US" sz="1100"/>
            <a:t>여러번의 계산과정을 자동으로 수행해서 결과를 내는 것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&#44608;&#44221;&#51088;\Desktop\&#50641;&#49472;2010\&#51088;&#47308;\&#50641;&#49472;&#51088;&#47308;(&#44608;&#51008;&#55148;)\&#53685;&#44228;,&#49688;&#54617;&#54632;&#496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53;&#51032;&#44368;&#50504;_&#51204;&#52404;\&#49688;&#44053;&#49373;&#51656;&#47928;\&#54596;&#49688;%20&#54632;&#49688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발주서"/>
      <sheetName val="직책수당"/>
      <sheetName val="연봉통계"/>
      <sheetName val="실적통계"/>
      <sheetName val="마라톤기록표"/>
      <sheetName val="Sheet2"/>
      <sheetName val="Sheet3"/>
    </sheetNames>
    <sheetDataSet>
      <sheetData sheetId="0"/>
      <sheetData sheetId="1"/>
      <sheetData sheetId="2"/>
      <sheetData sheetId="3"/>
      <sheetData sheetId="4">
        <row r="4">
          <cell r="C4">
            <v>4.9762731481481477E-2</v>
          </cell>
          <cell r="F4">
            <v>5.0110532407407406E-2</v>
          </cell>
          <cell r="I4">
            <v>5.5335648148148148E-2</v>
          </cell>
        </row>
        <row r="5">
          <cell r="C5">
            <v>5.6906018518518516E-2</v>
          </cell>
          <cell r="F5">
            <v>5.8229166666666665E-2</v>
          </cell>
          <cell r="I5">
            <v>5.8344907407407408E-2</v>
          </cell>
        </row>
        <row r="6">
          <cell r="C6">
            <v>5.9188773148148154E-2</v>
          </cell>
          <cell r="F6">
            <v>5.9577662037037037E-2</v>
          </cell>
          <cell r="I6">
            <v>6.1273726851851847E-2</v>
          </cell>
        </row>
        <row r="7">
          <cell r="C7">
            <v>6.225949074074074E-2</v>
          </cell>
          <cell r="F7">
            <v>6.2970138888888888E-2</v>
          </cell>
          <cell r="I7">
            <v>6.2722685185185187E-2</v>
          </cell>
        </row>
        <row r="8">
          <cell r="C8">
            <v>6.3579745370370366E-2</v>
          </cell>
          <cell r="F8">
            <v>6.3592129629629623E-2</v>
          </cell>
          <cell r="I8">
            <v>6.4241666666666669E-2</v>
          </cell>
        </row>
        <row r="9">
          <cell r="C9">
            <v>6.4204629629629625E-2</v>
          </cell>
          <cell r="F9">
            <v>6.6288541666666659E-2</v>
          </cell>
          <cell r="I9">
            <v>6.7209953703703709E-2</v>
          </cell>
        </row>
        <row r="10">
          <cell r="C10">
            <v>6.6669212962962965E-2</v>
          </cell>
          <cell r="F10">
            <v>6.7770486111111111E-2</v>
          </cell>
          <cell r="I10">
            <v>6.8170138888888884E-2</v>
          </cell>
        </row>
        <row r="11">
          <cell r="C11">
            <v>6.8618171296296299E-2</v>
          </cell>
          <cell r="F11">
            <v>6.8182870370370366E-2</v>
          </cell>
          <cell r="I11">
            <v>6.8196990740740746E-2</v>
          </cell>
        </row>
        <row r="12">
          <cell r="C12">
            <v>6.9297800925925926E-2</v>
          </cell>
          <cell r="F12">
            <v>6.9716203703703697E-2</v>
          </cell>
          <cell r="I12">
            <v>6.9588657407407398E-2</v>
          </cell>
        </row>
        <row r="13">
          <cell r="C13">
            <v>7.006435185185185E-2</v>
          </cell>
          <cell r="F13">
            <v>7.1757638888888892E-2</v>
          </cell>
          <cell r="I13">
            <v>7.1769444444444441E-2</v>
          </cell>
        </row>
        <row r="14">
          <cell r="C14">
            <v>7.1755787037037042E-2</v>
          </cell>
          <cell r="F14">
            <v>7.2868749999999996E-2</v>
          </cell>
          <cell r="I14">
            <v>7.2295717592592595E-2</v>
          </cell>
        </row>
        <row r="15">
          <cell r="C15">
            <v>7.3104745370370372E-2</v>
          </cell>
          <cell r="F15">
            <v>7.5937500000000005E-2</v>
          </cell>
          <cell r="I15">
            <v>7.7871180555555558E-2</v>
          </cell>
        </row>
        <row r="16">
          <cell r="C16">
            <v>7.9911689814814821E-2</v>
          </cell>
          <cell r="F16">
            <v>9.1238425925925917E-2</v>
          </cell>
          <cell r="I16">
            <v>8.4259259259259256E-2</v>
          </cell>
        </row>
        <row r="17">
          <cell r="C17">
            <v>8.2715162037037035E-2</v>
          </cell>
          <cell r="F17">
            <v>7.3287037037037039E-2</v>
          </cell>
          <cell r="I17">
            <v>5.9282407407407402E-2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계부(Sum,Average,Count)"/>
      <sheetName val="가계부 결산(Countif,Sumif)"/>
      <sheetName val="출석부(Counta,Countblank)"/>
      <sheetName val="반올림(Round,_up,_down)"/>
      <sheetName val="프로야구(Max,Min,Large,Small)"/>
      <sheetName val="데이터베이스(Dsum,Daverage,Dcount 등)"/>
      <sheetName val="성적정산(Sumproduct,Rank)"/>
      <sheetName val="합격자(If,And,Or)"/>
      <sheetName val="성적 평가(If 중첩,Vlookup)"/>
      <sheetName val="주문서(Vlookup,Hlookup)"/>
      <sheetName val="오류값 없애기(Iserror,Isblank)"/>
      <sheetName val="퀵서비스맨(Index,Match)"/>
      <sheetName val="주민등록번호(Left,Right,Mid,Choose)"/>
      <sheetName val="생년월일(Date,Month,Day,Today)"/>
      <sheetName val="회원정보(Now,Weekday,Dateif,Rept)"/>
      <sheetName val="짝수행(Mod,Row,Column)"/>
      <sheetName val="부자아빠(Fv,Pv,Nper,Pm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workbookViewId="0">
      <selection activeCell="L8" sqref="L8"/>
    </sheetView>
  </sheetViews>
  <sheetFormatPr defaultColWidth="8.5" defaultRowHeight="16.5"/>
  <cols>
    <col min="1" max="1" width="12" style="40" customWidth="1"/>
    <col min="2" max="5" width="8.5" style="40" customWidth="1"/>
    <col min="6" max="6" width="8.75" style="40" customWidth="1"/>
    <col min="7" max="7" width="7.5" style="40" customWidth="1"/>
    <col min="8" max="8" width="9.875" style="40" customWidth="1"/>
    <col min="9" max="9" width="11.625" style="40" customWidth="1"/>
    <col min="10" max="12" width="8.875" style="40" customWidth="1"/>
    <col min="13" max="16384" width="8.5" style="40"/>
  </cols>
  <sheetData>
    <row r="1" spans="1:12" ht="20.25">
      <c r="A1" s="68" t="s">
        <v>74</v>
      </c>
      <c r="B1" s="68"/>
      <c r="C1" s="68"/>
      <c r="D1" s="68"/>
      <c r="E1" s="68"/>
      <c r="F1" s="39"/>
    </row>
    <row r="2" spans="1:12" ht="20.25">
      <c r="H2" s="41" t="s">
        <v>75</v>
      </c>
      <c r="I2" s="41"/>
    </row>
    <row r="3" spans="1:12" ht="25.5" customHeight="1">
      <c r="A3" s="42" t="s">
        <v>76</v>
      </c>
      <c r="B3" s="83" t="s">
        <v>77</v>
      </c>
      <c r="C3" s="83" t="s">
        <v>78</v>
      </c>
      <c r="D3" s="83" t="s">
        <v>79</v>
      </c>
      <c r="E3" s="84" t="s">
        <v>80</v>
      </c>
      <c r="F3" s="43" t="s">
        <v>81</v>
      </c>
      <c r="H3" s="44" t="s">
        <v>82</v>
      </c>
      <c r="I3" s="45" t="s">
        <v>81</v>
      </c>
    </row>
    <row r="4" spans="1:12" ht="20.25" customHeight="1">
      <c r="A4" s="46" t="s">
        <v>83</v>
      </c>
      <c r="B4" s="47">
        <v>1490</v>
      </c>
      <c r="C4" s="47">
        <v>1670</v>
      </c>
      <c r="D4" s="47">
        <v>3740</v>
      </c>
      <c r="E4" s="48">
        <v>2340</v>
      </c>
      <c r="F4" s="49">
        <f t="shared" ref="F4:F15" si="0">SUM(B4:E4)</f>
        <v>9240</v>
      </c>
      <c r="H4" s="50">
        <v>1</v>
      </c>
      <c r="I4" s="51">
        <f>LARGE($F$4:$F$15,H4)</f>
        <v>10508</v>
      </c>
    </row>
    <row r="5" spans="1:12" ht="20.25" customHeight="1">
      <c r="A5" s="46" t="s">
        <v>84</v>
      </c>
      <c r="B5" s="47">
        <v>1380</v>
      </c>
      <c r="C5" s="47">
        <v>1570</v>
      </c>
      <c r="D5" s="47">
        <v>2250</v>
      </c>
      <c r="E5" s="48">
        <v>2250</v>
      </c>
      <c r="F5" s="49">
        <f t="shared" si="0"/>
        <v>7450</v>
      </c>
      <c r="H5" s="50">
        <v>2</v>
      </c>
      <c r="I5" s="51">
        <f t="shared" ref="I5:I7" si="1">LARGE($F$4:$F$15,H5)</f>
        <v>10470</v>
      </c>
    </row>
    <row r="6" spans="1:12" ht="20.25" customHeight="1">
      <c r="A6" s="46" t="s">
        <v>85</v>
      </c>
      <c r="B6" s="47">
        <v>1400</v>
      </c>
      <c r="C6" s="47">
        <v>1590</v>
      </c>
      <c r="D6" s="47">
        <v>3310</v>
      </c>
      <c r="E6" s="48">
        <v>1520</v>
      </c>
      <c r="F6" s="49">
        <f t="shared" si="0"/>
        <v>7820</v>
      </c>
      <c r="H6" s="50">
        <v>3</v>
      </c>
      <c r="I6" s="51">
        <f t="shared" si="1"/>
        <v>10350</v>
      </c>
    </row>
    <row r="7" spans="1:12" ht="20.25" customHeight="1">
      <c r="A7" s="46" t="s">
        <v>86</v>
      </c>
      <c r="B7" s="47">
        <v>1390</v>
      </c>
      <c r="C7" s="47">
        <v>1580</v>
      </c>
      <c r="D7" s="47">
        <v>2100</v>
      </c>
      <c r="E7" s="48">
        <v>3340</v>
      </c>
      <c r="F7" s="49">
        <f t="shared" si="0"/>
        <v>8410</v>
      </c>
      <c r="H7" s="50">
        <v>4</v>
      </c>
      <c r="I7" s="51">
        <f t="shared" si="1"/>
        <v>9560</v>
      </c>
    </row>
    <row r="8" spans="1:12" ht="20.25" customHeight="1">
      <c r="A8" s="46" t="s">
        <v>87</v>
      </c>
      <c r="B8" s="47">
        <v>1420</v>
      </c>
      <c r="C8" s="47">
        <v>1600</v>
      </c>
      <c r="D8" s="47">
        <v>3200</v>
      </c>
      <c r="E8" s="48">
        <v>2210</v>
      </c>
      <c r="F8" s="49">
        <f t="shared" si="0"/>
        <v>8430</v>
      </c>
    </row>
    <row r="9" spans="1:12" ht="20.25" customHeight="1">
      <c r="A9" s="46" t="s">
        <v>88</v>
      </c>
      <c r="B9" s="47">
        <v>1340</v>
      </c>
      <c r="C9" s="47">
        <v>1700</v>
      </c>
      <c r="D9" s="47">
        <v>3910</v>
      </c>
      <c r="E9" s="48">
        <v>2560</v>
      </c>
      <c r="F9" s="49">
        <f t="shared" si="0"/>
        <v>9510</v>
      </c>
      <c r="H9" s="41" t="s">
        <v>89</v>
      </c>
      <c r="I9" s="41"/>
    </row>
    <row r="10" spans="1:12" ht="20.25" customHeight="1">
      <c r="A10" s="46" t="s">
        <v>90</v>
      </c>
      <c r="B10" s="47">
        <v>1330</v>
      </c>
      <c r="C10" s="47">
        <v>1540</v>
      </c>
      <c r="D10" s="47">
        <v>3330</v>
      </c>
      <c r="E10" s="48">
        <v>1560</v>
      </c>
      <c r="F10" s="49">
        <f t="shared" si="0"/>
        <v>7760</v>
      </c>
      <c r="H10" s="44" t="s">
        <v>91</v>
      </c>
      <c r="I10" s="45" t="s">
        <v>81</v>
      </c>
    </row>
    <row r="11" spans="1:12" ht="20.25" customHeight="1">
      <c r="A11" s="46" t="s">
        <v>92</v>
      </c>
      <c r="B11" s="47">
        <v>1580</v>
      </c>
      <c r="C11" s="47">
        <v>1620</v>
      </c>
      <c r="D11" s="47">
        <v>3720</v>
      </c>
      <c r="E11" s="48">
        <v>2640</v>
      </c>
      <c r="F11" s="49">
        <f t="shared" si="0"/>
        <v>9560</v>
      </c>
      <c r="H11" s="50">
        <v>1</v>
      </c>
      <c r="I11" s="51">
        <f>SMALL($F$4:$F$15,H11)</f>
        <v>7450</v>
      </c>
    </row>
    <row r="12" spans="1:12" ht="20.25" customHeight="1">
      <c r="A12" s="46" t="s">
        <v>93</v>
      </c>
      <c r="B12" s="47">
        <v>1260</v>
      </c>
      <c r="C12" s="47">
        <v>1630</v>
      </c>
      <c r="D12" s="47">
        <v>4570</v>
      </c>
      <c r="E12" s="48">
        <v>3010</v>
      </c>
      <c r="F12" s="49">
        <f t="shared" si="0"/>
        <v>10470</v>
      </c>
      <c r="H12" s="50">
        <v>2</v>
      </c>
      <c r="I12" s="51">
        <f t="shared" ref="I12:I14" si="2">SMALL($F$4:$F$15,H12)</f>
        <v>7760</v>
      </c>
    </row>
    <row r="13" spans="1:12" ht="20.25" customHeight="1">
      <c r="A13" s="46" t="s">
        <v>94</v>
      </c>
      <c r="B13" s="47">
        <v>1256</v>
      </c>
      <c r="C13" s="47">
        <v>1560</v>
      </c>
      <c r="D13" s="47">
        <v>3150</v>
      </c>
      <c r="E13" s="48">
        <v>2570</v>
      </c>
      <c r="F13" s="49">
        <f t="shared" si="0"/>
        <v>8536</v>
      </c>
      <c r="H13" s="50">
        <v>3</v>
      </c>
      <c r="I13" s="51">
        <f t="shared" si="2"/>
        <v>7820</v>
      </c>
    </row>
    <row r="14" spans="1:12" ht="20.25" customHeight="1">
      <c r="A14" s="46" t="s">
        <v>95</v>
      </c>
      <c r="B14" s="47">
        <v>1800</v>
      </c>
      <c r="C14" s="52">
        <v>1716</v>
      </c>
      <c r="D14" s="47">
        <v>4165</v>
      </c>
      <c r="E14" s="53">
        <v>2827</v>
      </c>
      <c r="F14" s="54">
        <f t="shared" si="0"/>
        <v>10508</v>
      </c>
      <c r="H14" s="50">
        <v>4</v>
      </c>
      <c r="I14" s="51">
        <f t="shared" si="2"/>
        <v>8410</v>
      </c>
    </row>
    <row r="15" spans="1:12" ht="20.25" customHeight="1">
      <c r="A15" s="46" t="s">
        <v>96</v>
      </c>
      <c r="B15" s="47">
        <v>1310</v>
      </c>
      <c r="C15" s="52">
        <v>1888</v>
      </c>
      <c r="D15" s="47">
        <v>5282</v>
      </c>
      <c r="E15" s="53">
        <v>1870</v>
      </c>
      <c r="F15" s="54">
        <f t="shared" si="0"/>
        <v>10350</v>
      </c>
      <c r="H15" s="55"/>
      <c r="I15" s="55"/>
    </row>
    <row r="16" spans="1:12">
      <c r="H16" s="55"/>
      <c r="I16" s="55"/>
      <c r="J16" s="55"/>
      <c r="K16" s="55"/>
      <c r="L16" s="55"/>
    </row>
    <row r="17" spans="8:12">
      <c r="H17" s="55"/>
      <c r="I17" s="55"/>
      <c r="J17" s="55"/>
      <c r="K17" s="55"/>
      <c r="L17" s="55"/>
    </row>
    <row r="18" spans="8:12">
      <c r="H18" s="55"/>
      <c r="I18" s="55"/>
      <c r="J18" s="55"/>
      <c r="K18" s="55"/>
      <c r="L18" s="55"/>
    </row>
    <row r="19" spans="8:12">
      <c r="H19" s="55"/>
      <c r="I19" s="55"/>
      <c r="J19" s="55"/>
      <c r="K19" s="55"/>
      <c r="L19" s="55"/>
    </row>
    <row r="20" spans="8:12">
      <c r="H20" s="55"/>
      <c r="I20" s="55"/>
      <c r="J20" s="55"/>
      <c r="K20" s="55"/>
      <c r="L20" s="55"/>
    </row>
    <row r="21" spans="8:12">
      <c r="H21" s="55"/>
      <c r="I21" s="55"/>
      <c r="J21" s="55"/>
      <c r="K21" s="55"/>
      <c r="L21" s="55"/>
    </row>
    <row r="22" spans="8:12">
      <c r="H22" s="55"/>
      <c r="I22" s="55"/>
      <c r="J22" s="55"/>
      <c r="K22" s="55"/>
      <c r="L22" s="55"/>
    </row>
    <row r="23" spans="8:12">
      <c r="H23" s="55"/>
      <c r="I23" s="55"/>
      <c r="J23" s="55"/>
      <c r="K23" s="55"/>
      <c r="L23" s="55"/>
    </row>
    <row r="24" spans="8:12">
      <c r="H24" s="55"/>
      <c r="I24" s="55"/>
      <c r="J24" s="55"/>
      <c r="K24" s="55"/>
      <c r="L24" s="55"/>
    </row>
    <row r="25" spans="8:12">
      <c r="H25" s="55"/>
      <c r="I25" s="55"/>
      <c r="J25" s="55"/>
      <c r="K25" s="55"/>
      <c r="L25" s="55"/>
    </row>
  </sheetData>
  <mergeCells count="1">
    <mergeCell ref="A1:E1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topLeftCell="A4" zoomScaleNormal="100" workbookViewId="0">
      <selection activeCell="L14" sqref="L14"/>
    </sheetView>
  </sheetViews>
  <sheetFormatPr defaultColWidth="9" defaultRowHeight="16.5"/>
  <cols>
    <col min="1" max="1" width="5.125" style="13" customWidth="1"/>
    <col min="2" max="2" width="6.625" style="13" customWidth="1"/>
    <col min="3" max="4" width="9.5" style="13" customWidth="1"/>
    <col min="5" max="5" width="9" style="13"/>
    <col min="6" max="7" width="9.5" style="13" customWidth="1"/>
    <col min="8" max="9" width="9" style="13"/>
    <col min="10" max="10" width="10" style="13" customWidth="1"/>
    <col min="11" max="12" width="10.375" style="13" customWidth="1"/>
    <col min="13" max="16384" width="9" style="13"/>
  </cols>
  <sheetData>
    <row r="1" spans="1:12" ht="26.25">
      <c r="A1" s="56" t="s">
        <v>97</v>
      </c>
      <c r="B1" s="56"/>
      <c r="C1" s="56"/>
      <c r="D1" s="56"/>
      <c r="E1" s="56"/>
      <c r="F1" s="56"/>
      <c r="G1" s="56"/>
      <c r="H1" s="56"/>
      <c r="I1" s="57"/>
    </row>
    <row r="3" spans="1:12" ht="28.5" customHeight="1">
      <c r="A3" s="78" t="s">
        <v>98</v>
      </c>
      <c r="B3" s="78" t="s">
        <v>99</v>
      </c>
      <c r="C3" s="58" t="s">
        <v>100</v>
      </c>
      <c r="D3" s="59"/>
      <c r="E3" s="60"/>
      <c r="F3" s="58" t="s">
        <v>101</v>
      </c>
      <c r="G3" s="59"/>
      <c r="H3" s="60"/>
    </row>
    <row r="4" spans="1:12" ht="28.5" customHeight="1">
      <c r="A4" s="78"/>
      <c r="B4" s="78"/>
      <c r="C4" s="61" t="s">
        <v>102</v>
      </c>
      <c r="D4" s="61" t="s">
        <v>103</v>
      </c>
      <c r="E4" s="62" t="s">
        <v>104</v>
      </c>
      <c r="F4" s="61" t="s">
        <v>102</v>
      </c>
      <c r="G4" s="61" t="s">
        <v>103</v>
      </c>
      <c r="H4" s="62" t="s">
        <v>104</v>
      </c>
      <c r="I4" s="63"/>
      <c r="J4" s="79" t="s">
        <v>105</v>
      </c>
      <c r="K4" s="79"/>
      <c r="L4" s="79"/>
    </row>
    <row r="5" spans="1:12">
      <c r="A5" s="64">
        <v>1</v>
      </c>
      <c r="B5" s="64" t="s">
        <v>106</v>
      </c>
      <c r="C5" s="65">
        <v>80</v>
      </c>
      <c r="D5" s="66">
        <v>85</v>
      </c>
      <c r="E5" s="67">
        <f>AVERAGE(C5:D5)</f>
        <v>82.5</v>
      </c>
      <c r="F5" s="65">
        <v>71</v>
      </c>
      <c r="G5" s="66">
        <v>76</v>
      </c>
      <c r="H5" s="67">
        <f>AVERAGE(F5:G5)</f>
        <v>73.5</v>
      </c>
      <c r="I5" s="63"/>
      <c r="J5" s="80" t="s">
        <v>107</v>
      </c>
      <c r="K5" s="80" t="s">
        <v>108</v>
      </c>
      <c r="L5" s="80" t="s">
        <v>109</v>
      </c>
    </row>
    <row r="6" spans="1:12">
      <c r="A6" s="64">
        <v>2</v>
      </c>
      <c r="B6" s="64" t="s">
        <v>110</v>
      </c>
      <c r="C6" s="65">
        <v>52</v>
      </c>
      <c r="D6" s="66">
        <v>65</v>
      </c>
      <c r="E6" s="67">
        <f t="shared" ref="E6:E34" si="0">AVERAGE(C6:D6)</f>
        <v>58.5</v>
      </c>
      <c r="F6" s="65">
        <v>90</v>
      </c>
      <c r="G6" s="66">
        <v>94</v>
      </c>
      <c r="H6" s="67">
        <f t="shared" ref="H6:H34" si="1">AVERAGE(F6:G6)</f>
        <v>92</v>
      </c>
      <c r="I6" s="63"/>
      <c r="J6" s="80"/>
      <c r="K6" s="80"/>
      <c r="L6" s="80"/>
    </row>
    <row r="7" spans="1:12">
      <c r="A7" s="64">
        <v>3</v>
      </c>
      <c r="B7" s="64" t="s">
        <v>111</v>
      </c>
      <c r="C7" s="65">
        <v>65</v>
      </c>
      <c r="D7" s="66">
        <v>64</v>
      </c>
      <c r="E7" s="67">
        <f t="shared" si="0"/>
        <v>64.5</v>
      </c>
      <c r="F7" s="65">
        <v>65</v>
      </c>
      <c r="G7" s="66">
        <v>77</v>
      </c>
      <c r="H7" s="67">
        <f t="shared" si="1"/>
        <v>71</v>
      </c>
      <c r="I7" s="63"/>
      <c r="J7" s="75" t="s">
        <v>112</v>
      </c>
      <c r="K7" s="76">
        <f>AVERAGE(E5:E34)</f>
        <v>68.533333333333331</v>
      </c>
      <c r="L7" s="76">
        <f>AVERAGE(H5:H34)</f>
        <v>76.2</v>
      </c>
    </row>
    <row r="8" spans="1:12">
      <c r="A8" s="64">
        <v>4</v>
      </c>
      <c r="B8" s="64" t="s">
        <v>113</v>
      </c>
      <c r="C8" s="65">
        <v>47</v>
      </c>
      <c r="D8" s="66">
        <v>52</v>
      </c>
      <c r="E8" s="67">
        <f t="shared" si="0"/>
        <v>49.5</v>
      </c>
      <c r="F8" s="65">
        <v>98</v>
      </c>
      <c r="G8" s="66">
        <v>97</v>
      </c>
      <c r="H8" s="67">
        <f t="shared" si="1"/>
        <v>97.5</v>
      </c>
      <c r="I8" s="63"/>
      <c r="J8" s="75"/>
      <c r="K8" s="77"/>
      <c r="L8" s="77"/>
    </row>
    <row r="9" spans="1:12">
      <c r="A9" s="64">
        <v>5</v>
      </c>
      <c r="B9" s="64" t="s">
        <v>114</v>
      </c>
      <c r="C9" s="65">
        <v>57</v>
      </c>
      <c r="D9" s="66">
        <v>61</v>
      </c>
      <c r="E9" s="67">
        <f t="shared" si="0"/>
        <v>59</v>
      </c>
      <c r="F9" s="65">
        <v>80</v>
      </c>
      <c r="G9" s="66">
        <v>85</v>
      </c>
      <c r="H9" s="67">
        <f t="shared" si="1"/>
        <v>82.5</v>
      </c>
      <c r="I9" s="63"/>
      <c r="J9" s="69" t="s">
        <v>115</v>
      </c>
      <c r="K9" s="71">
        <f>MEDIAN(E5:E34)</f>
        <v>66.5</v>
      </c>
      <c r="L9" s="71">
        <f>MEDIAN(H5:H34)</f>
        <v>79.5</v>
      </c>
    </row>
    <row r="10" spans="1:12">
      <c r="A10" s="64">
        <v>6</v>
      </c>
      <c r="B10" s="64" t="s">
        <v>116</v>
      </c>
      <c r="C10" s="65">
        <v>90</v>
      </c>
      <c r="D10" s="66">
        <v>95</v>
      </c>
      <c r="E10" s="67">
        <f t="shared" si="0"/>
        <v>92.5</v>
      </c>
      <c r="F10" s="65">
        <v>65</v>
      </c>
      <c r="G10" s="66">
        <v>69</v>
      </c>
      <c r="H10" s="67">
        <f t="shared" si="1"/>
        <v>67</v>
      </c>
      <c r="I10" s="63"/>
      <c r="J10" s="70"/>
      <c r="K10" s="72"/>
      <c r="L10" s="72"/>
    </row>
    <row r="11" spans="1:12">
      <c r="A11" s="64">
        <v>7</v>
      </c>
      <c r="B11" s="64" t="s">
        <v>117</v>
      </c>
      <c r="C11" s="65">
        <v>64</v>
      </c>
      <c r="D11" s="66">
        <v>66</v>
      </c>
      <c r="E11" s="67">
        <f t="shared" si="0"/>
        <v>65</v>
      </c>
      <c r="F11" s="65">
        <v>23</v>
      </c>
      <c r="G11" s="66">
        <v>43</v>
      </c>
      <c r="H11" s="67">
        <f t="shared" si="1"/>
        <v>33</v>
      </c>
      <c r="I11" s="63"/>
      <c r="J11" s="69" t="s">
        <v>118</v>
      </c>
      <c r="K11" s="71">
        <f>_xlfn.MODE.SNGL(E5:E34)</f>
        <v>96.5</v>
      </c>
      <c r="L11" s="73">
        <f>_xlfn.MODE.SNGL(H5:H34)</f>
        <v>72.5</v>
      </c>
    </row>
    <row r="12" spans="1:12">
      <c r="A12" s="64">
        <v>8</v>
      </c>
      <c r="B12" s="64" t="s">
        <v>119</v>
      </c>
      <c r="C12" s="65">
        <v>69</v>
      </c>
      <c r="D12" s="66">
        <v>71</v>
      </c>
      <c r="E12" s="67">
        <f t="shared" si="0"/>
        <v>70</v>
      </c>
      <c r="F12" s="65">
        <v>93</v>
      </c>
      <c r="G12" s="66">
        <v>99</v>
      </c>
      <c r="H12" s="67">
        <f t="shared" si="1"/>
        <v>96</v>
      </c>
      <c r="I12" s="63"/>
      <c r="J12" s="70"/>
      <c r="K12" s="72"/>
      <c r="L12" s="74"/>
    </row>
    <row r="13" spans="1:12">
      <c r="A13" s="64">
        <v>9</v>
      </c>
      <c r="B13" s="64" t="s">
        <v>120</v>
      </c>
      <c r="C13" s="65">
        <v>93</v>
      </c>
      <c r="D13" s="66">
        <v>95</v>
      </c>
      <c r="E13" s="67">
        <f t="shared" si="0"/>
        <v>94</v>
      </c>
      <c r="F13" s="65">
        <v>68</v>
      </c>
      <c r="G13" s="66">
        <v>67</v>
      </c>
      <c r="H13" s="67">
        <f t="shared" si="1"/>
        <v>67.5</v>
      </c>
      <c r="I13" s="63"/>
    </row>
    <row r="14" spans="1:12">
      <c r="A14" s="64">
        <v>10</v>
      </c>
      <c r="B14" s="64" t="s">
        <v>121</v>
      </c>
      <c r="C14" s="65">
        <v>34</v>
      </c>
      <c r="D14" s="66">
        <v>36</v>
      </c>
      <c r="E14" s="67">
        <f t="shared" si="0"/>
        <v>35</v>
      </c>
      <c r="F14" s="65">
        <v>15</v>
      </c>
      <c r="G14" s="66">
        <v>20</v>
      </c>
      <c r="H14" s="67">
        <f t="shared" si="1"/>
        <v>17.5</v>
      </c>
      <c r="I14" s="63"/>
    </row>
    <row r="15" spans="1:12">
      <c r="A15" s="64">
        <v>11</v>
      </c>
      <c r="B15" s="64" t="s">
        <v>122</v>
      </c>
      <c r="C15" s="65">
        <v>80</v>
      </c>
      <c r="D15" s="66">
        <v>84</v>
      </c>
      <c r="E15" s="67">
        <f t="shared" si="0"/>
        <v>82</v>
      </c>
      <c r="F15" s="65">
        <v>12</v>
      </c>
      <c r="G15" s="66">
        <v>18</v>
      </c>
      <c r="H15" s="67">
        <f t="shared" si="1"/>
        <v>15</v>
      </c>
      <c r="I15" s="63"/>
    </row>
    <row r="16" spans="1:12">
      <c r="A16" s="64">
        <v>12</v>
      </c>
      <c r="B16" s="64" t="s">
        <v>123</v>
      </c>
      <c r="C16" s="65">
        <v>59</v>
      </c>
      <c r="D16" s="66">
        <v>57</v>
      </c>
      <c r="E16" s="67">
        <f t="shared" si="0"/>
        <v>58</v>
      </c>
      <c r="F16" s="65">
        <v>68</v>
      </c>
      <c r="G16" s="66">
        <v>71</v>
      </c>
      <c r="H16" s="67">
        <f t="shared" si="1"/>
        <v>69.5</v>
      </c>
      <c r="I16" s="63"/>
      <c r="K16" s="13" t="s">
        <v>141</v>
      </c>
      <c r="L16" s="13" t="s">
        <v>142</v>
      </c>
    </row>
    <row r="17" spans="1:12">
      <c r="A17" s="64">
        <v>13</v>
      </c>
      <c r="B17" s="64" t="s">
        <v>124</v>
      </c>
      <c r="C17" s="65">
        <v>83</v>
      </c>
      <c r="D17" s="66">
        <v>85</v>
      </c>
      <c r="E17" s="67">
        <f t="shared" si="0"/>
        <v>84</v>
      </c>
      <c r="F17" s="65">
        <v>83</v>
      </c>
      <c r="G17" s="66">
        <v>87</v>
      </c>
      <c r="H17" s="67">
        <f t="shared" si="1"/>
        <v>85</v>
      </c>
      <c r="I17" s="63"/>
      <c r="J17" s="13">
        <v>1</v>
      </c>
      <c r="K17" s="13">
        <f>AVERAGE(J17:J20)</f>
        <v>28</v>
      </c>
      <c r="L17" s="13">
        <f>MEDIAN(J17:J20)</f>
        <v>5.5</v>
      </c>
    </row>
    <row r="18" spans="1:12">
      <c r="A18" s="64">
        <v>14</v>
      </c>
      <c r="B18" s="64" t="s">
        <v>125</v>
      </c>
      <c r="C18" s="65">
        <v>62</v>
      </c>
      <c r="D18" s="66">
        <v>61</v>
      </c>
      <c r="E18" s="67">
        <f t="shared" si="0"/>
        <v>61.5</v>
      </c>
      <c r="F18" s="65">
        <v>69</v>
      </c>
      <c r="G18" s="66">
        <v>76</v>
      </c>
      <c r="H18" s="67">
        <f t="shared" si="1"/>
        <v>72.5</v>
      </c>
      <c r="I18" s="63"/>
      <c r="J18" s="13">
        <v>5</v>
      </c>
    </row>
    <row r="19" spans="1:12">
      <c r="A19" s="64">
        <v>15</v>
      </c>
      <c r="B19" s="64" t="s">
        <v>126</v>
      </c>
      <c r="C19" s="65">
        <v>65</v>
      </c>
      <c r="D19" s="66">
        <v>71</v>
      </c>
      <c r="E19" s="67">
        <f t="shared" si="0"/>
        <v>68</v>
      </c>
      <c r="F19" s="65">
        <v>79</v>
      </c>
      <c r="G19" s="66">
        <v>87</v>
      </c>
      <c r="H19" s="67">
        <f t="shared" si="1"/>
        <v>83</v>
      </c>
      <c r="I19" s="63"/>
      <c r="J19" s="13">
        <v>6</v>
      </c>
    </row>
    <row r="20" spans="1:12">
      <c r="A20" s="64">
        <v>16</v>
      </c>
      <c r="B20" s="64" t="s">
        <v>127</v>
      </c>
      <c r="C20" s="65">
        <v>96</v>
      </c>
      <c r="D20" s="66">
        <v>94</v>
      </c>
      <c r="E20" s="67">
        <f t="shared" si="0"/>
        <v>95</v>
      </c>
      <c r="F20" s="65">
        <v>76</v>
      </c>
      <c r="G20" s="66">
        <v>84</v>
      </c>
      <c r="H20" s="67">
        <f t="shared" si="1"/>
        <v>80</v>
      </c>
      <c r="I20" s="63"/>
      <c r="J20" s="13">
        <v>100</v>
      </c>
    </row>
    <row r="21" spans="1:12">
      <c r="A21" s="64">
        <v>17</v>
      </c>
      <c r="B21" s="64" t="s">
        <v>128</v>
      </c>
      <c r="C21" s="65">
        <v>45</v>
      </c>
      <c r="D21" s="66">
        <v>49</v>
      </c>
      <c r="E21" s="67">
        <f t="shared" si="0"/>
        <v>47</v>
      </c>
      <c r="F21" s="65">
        <v>69</v>
      </c>
      <c r="G21" s="66">
        <v>72</v>
      </c>
      <c r="H21" s="67">
        <f t="shared" si="1"/>
        <v>70.5</v>
      </c>
      <c r="I21" s="63"/>
    </row>
    <row r="22" spans="1:12">
      <c r="A22" s="64">
        <v>18</v>
      </c>
      <c r="B22" s="64" t="s">
        <v>129</v>
      </c>
      <c r="C22" s="65">
        <v>96</v>
      </c>
      <c r="D22" s="66">
        <v>97</v>
      </c>
      <c r="E22" s="67">
        <f t="shared" si="0"/>
        <v>96.5</v>
      </c>
      <c r="F22" s="65">
        <v>85</v>
      </c>
      <c r="G22" s="66">
        <v>91</v>
      </c>
      <c r="H22" s="67">
        <f t="shared" si="1"/>
        <v>88</v>
      </c>
      <c r="I22" s="63"/>
    </row>
    <row r="23" spans="1:12">
      <c r="A23" s="64">
        <v>19</v>
      </c>
      <c r="B23" s="64" t="s">
        <v>130</v>
      </c>
      <c r="C23" s="65">
        <v>97</v>
      </c>
      <c r="D23" s="66">
        <v>96</v>
      </c>
      <c r="E23" s="67">
        <f t="shared" si="0"/>
        <v>96.5</v>
      </c>
      <c r="F23" s="65">
        <v>57</v>
      </c>
      <c r="G23" s="66">
        <v>64</v>
      </c>
      <c r="H23" s="67">
        <f t="shared" si="1"/>
        <v>60.5</v>
      </c>
      <c r="I23" s="63"/>
    </row>
    <row r="24" spans="1:12">
      <c r="A24" s="64">
        <v>20</v>
      </c>
      <c r="B24" s="64" t="s">
        <v>131</v>
      </c>
      <c r="C24" s="65">
        <v>88</v>
      </c>
      <c r="D24" s="66">
        <v>96</v>
      </c>
      <c r="E24" s="67">
        <f t="shared" si="0"/>
        <v>92</v>
      </c>
      <c r="F24" s="65">
        <v>80</v>
      </c>
      <c r="G24" s="66">
        <v>78</v>
      </c>
      <c r="H24" s="67">
        <f t="shared" si="1"/>
        <v>79</v>
      </c>
      <c r="I24" s="63"/>
    </row>
    <row r="25" spans="1:12">
      <c r="A25" s="64">
        <v>21</v>
      </c>
      <c r="B25" s="64" t="s">
        <v>132</v>
      </c>
      <c r="C25" s="65">
        <v>55</v>
      </c>
      <c r="D25" s="66">
        <v>57</v>
      </c>
      <c r="E25" s="67">
        <f t="shared" si="0"/>
        <v>56</v>
      </c>
      <c r="F25" s="65">
        <v>73</v>
      </c>
      <c r="G25" s="66">
        <v>72</v>
      </c>
      <c r="H25" s="67">
        <f t="shared" si="1"/>
        <v>72.5</v>
      </c>
      <c r="I25" s="63"/>
    </row>
    <row r="26" spans="1:12">
      <c r="A26" s="64">
        <v>22</v>
      </c>
      <c r="B26" s="64" t="s">
        <v>133</v>
      </c>
      <c r="C26" s="65">
        <v>42</v>
      </c>
      <c r="D26" s="66">
        <v>42</v>
      </c>
      <c r="E26" s="67">
        <f t="shared" si="0"/>
        <v>42</v>
      </c>
      <c r="F26" s="65">
        <v>95</v>
      </c>
      <c r="G26" s="66">
        <v>95</v>
      </c>
      <c r="H26" s="67">
        <f t="shared" si="1"/>
        <v>95</v>
      </c>
      <c r="I26" s="63"/>
    </row>
    <row r="27" spans="1:12">
      <c r="A27" s="64">
        <v>23</v>
      </c>
      <c r="B27" s="64" t="s">
        <v>134</v>
      </c>
      <c r="C27" s="65">
        <v>98</v>
      </c>
      <c r="D27" s="66">
        <v>99</v>
      </c>
      <c r="E27" s="67">
        <f t="shared" si="0"/>
        <v>98.5</v>
      </c>
      <c r="F27" s="65">
        <v>73</v>
      </c>
      <c r="G27" s="66">
        <v>73</v>
      </c>
      <c r="H27" s="67">
        <f t="shared" si="1"/>
        <v>73</v>
      </c>
      <c r="I27" s="63"/>
    </row>
    <row r="28" spans="1:12">
      <c r="A28" s="64">
        <v>24</v>
      </c>
      <c r="B28" s="64" t="s">
        <v>135</v>
      </c>
      <c r="C28" s="65">
        <v>77</v>
      </c>
      <c r="D28" s="66">
        <v>79</v>
      </c>
      <c r="E28" s="67">
        <f t="shared" si="0"/>
        <v>78</v>
      </c>
      <c r="F28" s="65">
        <v>77</v>
      </c>
      <c r="G28" s="66">
        <v>90</v>
      </c>
      <c r="H28" s="67">
        <f t="shared" si="1"/>
        <v>83.5</v>
      </c>
      <c r="I28" s="63"/>
    </row>
    <row r="29" spans="1:12">
      <c r="A29" s="64">
        <v>25</v>
      </c>
      <c r="B29" s="64" t="s">
        <v>136</v>
      </c>
      <c r="C29" s="65">
        <v>74</v>
      </c>
      <c r="D29" s="66">
        <v>74</v>
      </c>
      <c r="E29" s="67">
        <f t="shared" si="0"/>
        <v>74</v>
      </c>
      <c r="F29" s="65">
        <v>72</v>
      </c>
      <c r="G29" s="66">
        <v>83</v>
      </c>
      <c r="H29" s="67">
        <f t="shared" si="1"/>
        <v>77.5</v>
      </c>
      <c r="I29" s="63"/>
    </row>
    <row r="30" spans="1:12">
      <c r="A30" s="64">
        <v>26</v>
      </c>
      <c r="B30" s="64" t="s">
        <v>137</v>
      </c>
      <c r="C30" s="65">
        <v>52</v>
      </c>
      <c r="D30" s="66">
        <v>52</v>
      </c>
      <c r="E30" s="67">
        <f t="shared" si="0"/>
        <v>52</v>
      </c>
      <c r="F30" s="65">
        <v>98</v>
      </c>
      <c r="G30" s="66">
        <v>99</v>
      </c>
      <c r="H30" s="67">
        <f t="shared" si="1"/>
        <v>98.5</v>
      </c>
      <c r="I30" s="63"/>
    </row>
    <row r="31" spans="1:12">
      <c r="A31" s="64">
        <v>27</v>
      </c>
      <c r="B31" s="64" t="s">
        <v>137</v>
      </c>
      <c r="C31" s="65">
        <v>43</v>
      </c>
      <c r="D31" s="66">
        <v>42</v>
      </c>
      <c r="E31" s="67">
        <f t="shared" si="0"/>
        <v>42.5</v>
      </c>
      <c r="F31" s="65">
        <v>97</v>
      </c>
      <c r="G31" s="66">
        <v>99</v>
      </c>
      <c r="H31" s="67">
        <f t="shared" si="1"/>
        <v>98</v>
      </c>
      <c r="I31" s="63"/>
    </row>
    <row r="32" spans="1:12">
      <c r="A32" s="64">
        <v>28</v>
      </c>
      <c r="B32" s="64" t="s">
        <v>138</v>
      </c>
      <c r="C32" s="65">
        <v>51</v>
      </c>
      <c r="D32" s="66">
        <v>56</v>
      </c>
      <c r="E32" s="67">
        <f t="shared" si="0"/>
        <v>53.5</v>
      </c>
      <c r="F32" s="65">
        <v>94</v>
      </c>
      <c r="G32" s="66">
        <v>95</v>
      </c>
      <c r="H32" s="67">
        <f t="shared" si="1"/>
        <v>94.5</v>
      </c>
      <c r="I32" s="63"/>
    </row>
    <row r="33" spans="1:9">
      <c r="A33" s="64">
        <v>29</v>
      </c>
      <c r="B33" s="64" t="s">
        <v>139</v>
      </c>
      <c r="C33" s="65">
        <v>80</v>
      </c>
      <c r="D33" s="66">
        <v>81</v>
      </c>
      <c r="E33" s="67">
        <f t="shared" si="0"/>
        <v>80.5</v>
      </c>
      <c r="F33" s="65">
        <v>93</v>
      </c>
      <c r="G33" s="66">
        <v>96</v>
      </c>
      <c r="H33" s="67">
        <f t="shared" si="1"/>
        <v>94.5</v>
      </c>
      <c r="I33" s="63"/>
    </row>
    <row r="34" spans="1:9">
      <c r="A34" s="64">
        <v>30</v>
      </c>
      <c r="B34" s="64" t="s">
        <v>140</v>
      </c>
      <c r="C34" s="65">
        <v>26</v>
      </c>
      <c r="D34" s="66">
        <v>30</v>
      </c>
      <c r="E34" s="67">
        <f t="shared" si="0"/>
        <v>28</v>
      </c>
      <c r="F34" s="65">
        <v>98</v>
      </c>
      <c r="G34" s="66">
        <v>99</v>
      </c>
      <c r="H34" s="67">
        <f t="shared" si="1"/>
        <v>98.5</v>
      </c>
      <c r="I34" s="63"/>
    </row>
  </sheetData>
  <mergeCells count="15">
    <mergeCell ref="A3:A4"/>
    <mergeCell ref="B3:B4"/>
    <mergeCell ref="J4:L4"/>
    <mergeCell ref="J5:J6"/>
    <mergeCell ref="K5:K6"/>
    <mergeCell ref="L5:L6"/>
    <mergeCell ref="J11:J12"/>
    <mergeCell ref="K11:K12"/>
    <mergeCell ref="L11:L12"/>
    <mergeCell ref="J7:J8"/>
    <mergeCell ref="K7:K8"/>
    <mergeCell ref="L7:L8"/>
    <mergeCell ref="J9:J10"/>
    <mergeCell ref="K9:K10"/>
    <mergeCell ref="L9:L10"/>
  </mergeCells>
  <phoneticPr fontId="3" type="noConversion"/>
  <conditionalFormatting sqref="H5:H34">
    <cfRule type="cellIs" dxfId="8" priority="3" operator="equal">
      <formula>$L$11</formula>
    </cfRule>
  </conditionalFormatting>
  <conditionalFormatting sqref="E5:E34">
    <cfRule type="cellIs" dxfId="7" priority="1" operator="equal">
      <formula>$K$11</formula>
    </cfRule>
    <cfRule type="cellIs" dxfId="6" priority="2" operator="equal">
      <formula>63.3</formula>
    </cfRule>
  </conditionalFormatting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1" sqref="E21"/>
    </sheetView>
  </sheetViews>
  <sheetFormatPr defaultRowHeight="16.5"/>
  <cols>
    <col min="1" max="1" width="2.375" customWidth="1"/>
    <col min="5" max="5" width="21.25" bestFit="1" customWidth="1"/>
  </cols>
  <sheetData>
    <row r="1" spans="1:10">
      <c r="A1" s="1"/>
      <c r="B1" s="81" t="s">
        <v>0</v>
      </c>
      <c r="C1" s="81"/>
      <c r="D1" s="81"/>
      <c r="E1" s="81"/>
    </row>
    <row r="2" spans="1:10">
      <c r="A2" s="1"/>
      <c r="B2" s="2"/>
      <c r="C2" s="3"/>
      <c r="D2" s="4"/>
      <c r="E2" s="4"/>
    </row>
    <row r="3" spans="1:10" s="7" customFormat="1">
      <c r="A3" s="5"/>
      <c r="B3" s="6" t="s">
        <v>1</v>
      </c>
      <c r="C3" s="3"/>
      <c r="D3" s="3"/>
      <c r="E3" s="3"/>
    </row>
    <row r="4" spans="1:10">
      <c r="A4" s="1"/>
      <c r="B4" s="8" t="s">
        <v>2</v>
      </c>
      <c r="C4" s="8" t="s">
        <v>3</v>
      </c>
      <c r="D4" s="8" t="s">
        <v>4</v>
      </c>
      <c r="E4" s="9" t="s">
        <v>5</v>
      </c>
      <c r="F4" s="9" t="s">
        <v>143</v>
      </c>
      <c r="G4" s="9" t="s">
        <v>147</v>
      </c>
      <c r="I4" s="88" t="s">
        <v>144</v>
      </c>
      <c r="J4" s="88" t="s">
        <v>146</v>
      </c>
    </row>
    <row r="5" spans="1:10">
      <c r="A5" s="1"/>
      <c r="B5" s="10" t="s">
        <v>6</v>
      </c>
      <c r="C5" s="10" t="s">
        <v>7</v>
      </c>
      <c r="D5" s="11">
        <v>137000</v>
      </c>
      <c r="E5" s="12" t="str">
        <f>IF(AVERAGE($D$5:$D$11) &gt;= D5,"미달","우수")</f>
        <v>우수</v>
      </c>
      <c r="F5" s="85">
        <f>AVERAGE(D5:D11)</f>
        <v>98271.428571428565</v>
      </c>
      <c r="G5" s="90" t="b">
        <f>D5&gt;$F$5</f>
        <v>1</v>
      </c>
      <c r="I5" s="89" t="s">
        <v>145</v>
      </c>
      <c r="J5" s="89" t="b">
        <f>3&gt;4</f>
        <v>0</v>
      </c>
    </row>
    <row r="6" spans="1:10">
      <c r="A6" s="1"/>
      <c r="B6" s="10" t="s">
        <v>8</v>
      </c>
      <c r="C6" s="10" t="s">
        <v>9</v>
      </c>
      <c r="D6" s="11">
        <v>78900</v>
      </c>
      <c r="E6" s="12" t="str">
        <f t="shared" ref="E6:E11" si="0">IF(AVERAGE($D$5:$D$11) &gt;= D6,"미달","우수")</f>
        <v>미달</v>
      </c>
      <c r="F6" s="86"/>
      <c r="G6" s="90" t="b">
        <f t="shared" ref="G6:G11" si="1">D6&gt;$F$5</f>
        <v>0</v>
      </c>
    </row>
    <row r="7" spans="1:10">
      <c r="A7" s="1"/>
      <c r="B7" s="10" t="s">
        <v>10</v>
      </c>
      <c r="C7" s="10" t="s">
        <v>11</v>
      </c>
      <c r="D7" s="11">
        <v>57900</v>
      </c>
      <c r="E7" s="12" t="str">
        <f t="shared" si="0"/>
        <v>미달</v>
      </c>
      <c r="F7" s="86"/>
      <c r="G7" s="90" t="b">
        <f t="shared" si="1"/>
        <v>0</v>
      </c>
    </row>
    <row r="8" spans="1:10">
      <c r="A8" s="1"/>
      <c r="B8" s="10" t="s">
        <v>12</v>
      </c>
      <c r="C8" s="10" t="s">
        <v>13</v>
      </c>
      <c r="D8" s="11">
        <v>103400</v>
      </c>
      <c r="E8" s="12" t="str">
        <f t="shared" si="0"/>
        <v>우수</v>
      </c>
      <c r="F8" s="86"/>
      <c r="G8" s="90" t="b">
        <f t="shared" si="1"/>
        <v>1</v>
      </c>
    </row>
    <row r="9" spans="1:10">
      <c r="A9" s="1"/>
      <c r="B9" s="10" t="s">
        <v>14</v>
      </c>
      <c r="C9" s="10" t="s">
        <v>15</v>
      </c>
      <c r="D9" s="11">
        <v>117800</v>
      </c>
      <c r="E9" s="12" t="str">
        <f t="shared" si="0"/>
        <v>우수</v>
      </c>
      <c r="F9" s="86"/>
      <c r="G9" s="90" t="b">
        <f t="shared" si="1"/>
        <v>1</v>
      </c>
    </row>
    <row r="10" spans="1:10">
      <c r="A10" s="1"/>
      <c r="B10" s="10" t="s">
        <v>16</v>
      </c>
      <c r="C10" s="10" t="s">
        <v>17</v>
      </c>
      <c r="D10" s="11">
        <v>78900</v>
      </c>
      <c r="E10" s="12" t="str">
        <f t="shared" si="0"/>
        <v>미달</v>
      </c>
      <c r="F10" s="86"/>
      <c r="G10" s="90" t="b">
        <f t="shared" si="1"/>
        <v>0</v>
      </c>
    </row>
    <row r="11" spans="1:10">
      <c r="A11" s="1"/>
      <c r="B11" s="10" t="s">
        <v>18</v>
      </c>
      <c r="C11" s="10" t="s">
        <v>19</v>
      </c>
      <c r="D11" s="11">
        <v>114000</v>
      </c>
      <c r="E11" s="12" t="str">
        <f t="shared" si="0"/>
        <v>우수</v>
      </c>
      <c r="F11" s="87"/>
      <c r="G11" s="90" t="b">
        <f t="shared" si="1"/>
        <v>1</v>
      </c>
    </row>
    <row r="12" spans="1:10">
      <c r="A12" s="1"/>
    </row>
    <row r="13" spans="1:10">
      <c r="E13" s="91"/>
    </row>
  </sheetData>
  <mergeCells count="2">
    <mergeCell ref="B1:E1"/>
    <mergeCell ref="F5:F11"/>
  </mergeCells>
  <phoneticPr fontId="5" type="noConversion"/>
  <conditionalFormatting sqref="D5:D11">
    <cfRule type="cellIs" dxfId="5" priority="1" operator="greaterThan">
      <formula>$F$5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4" sqref="G24:G25"/>
    </sheetView>
  </sheetViews>
  <sheetFormatPr defaultRowHeight="16.5"/>
  <cols>
    <col min="1" max="1" width="2" customWidth="1"/>
  </cols>
  <sheetData>
    <row r="1" spans="1:9">
      <c r="A1" s="13"/>
      <c r="B1" s="82" t="s">
        <v>20</v>
      </c>
      <c r="C1" s="82"/>
      <c r="D1" s="82"/>
      <c r="E1" s="82"/>
      <c r="F1" s="82"/>
    </row>
    <row r="3" spans="1:9">
      <c r="B3" t="s">
        <v>21</v>
      </c>
    </row>
    <row r="4" spans="1:9">
      <c r="B4" t="s">
        <v>72</v>
      </c>
    </row>
    <row r="5" spans="1:9">
      <c r="B5" t="s">
        <v>73</v>
      </c>
    </row>
    <row r="7" spans="1:9" ht="16.149999999999999" customHeight="1">
      <c r="A7" s="13"/>
      <c r="B7" s="14"/>
      <c r="C7" s="14"/>
      <c r="D7" s="14"/>
      <c r="E7" s="14"/>
      <c r="F7" s="14"/>
      <c r="G7" s="14"/>
    </row>
    <row r="8" spans="1:9">
      <c r="A8" s="13"/>
      <c r="B8" s="15" t="s">
        <v>22</v>
      </c>
      <c r="C8" s="15" t="s">
        <v>23</v>
      </c>
      <c r="D8" s="15" t="s">
        <v>24</v>
      </c>
      <c r="E8" s="15" t="s">
        <v>25</v>
      </c>
      <c r="F8" s="16" t="s">
        <v>26</v>
      </c>
      <c r="G8" s="16" t="s">
        <v>154</v>
      </c>
      <c r="H8" s="16" t="s">
        <v>27</v>
      </c>
      <c r="I8" s="92" t="s">
        <v>155</v>
      </c>
    </row>
    <row r="9" spans="1:9">
      <c r="A9" s="13"/>
      <c r="B9" s="17" t="s">
        <v>28</v>
      </c>
      <c r="C9" s="18" t="s">
        <v>29</v>
      </c>
      <c r="D9" s="19">
        <v>88</v>
      </c>
      <c r="E9" s="20">
        <v>95</v>
      </c>
      <c r="F9" s="21" t="str">
        <f>IF(AND(D9&gt;=80,E9&gt;=80),"★","")</f>
        <v>★</v>
      </c>
      <c r="G9" s="21" t="str">
        <f>IF((D9&gt;=80) * (E9&gt;=80),"★","")</f>
        <v>★</v>
      </c>
      <c r="H9" s="21" t="str">
        <f>IF(OR(D9&gt;=90,E9&gt;=90),"★","")</f>
        <v>★</v>
      </c>
      <c r="I9" s="21" t="str">
        <f>IF((D9&gt;=90)+(E9&gt;=90),"★","")</f>
        <v>★</v>
      </c>
    </row>
    <row r="10" spans="1:9">
      <c r="A10" s="13"/>
      <c r="B10" s="18" t="s">
        <v>30</v>
      </c>
      <c r="C10" s="18" t="s">
        <v>31</v>
      </c>
      <c r="D10" s="19">
        <v>92</v>
      </c>
      <c r="E10" s="20">
        <v>68</v>
      </c>
      <c r="F10" s="21" t="str">
        <f t="shared" ref="F10:F13" si="0">IF(AND(D10&gt;=80,E10&gt;=80),"★","")</f>
        <v/>
      </c>
      <c r="G10" s="21" t="str">
        <f t="shared" ref="G10:G13" si="1">IF((D10&gt;=80) * (E10&gt;=80),"★","")</f>
        <v/>
      </c>
      <c r="H10" s="21" t="str">
        <f t="shared" ref="H10:H13" si="2">IF(OR(D10&gt;=90,E10&gt;=90),"★","")</f>
        <v>★</v>
      </c>
      <c r="I10" s="21" t="str">
        <f t="shared" ref="I10:I13" si="3">IF((D10&gt;=90)+(E10&gt;=90),"★","")</f>
        <v>★</v>
      </c>
    </row>
    <row r="11" spans="1:9">
      <c r="A11" s="13"/>
      <c r="B11" s="17" t="s">
        <v>32</v>
      </c>
      <c r="C11" s="18" t="s">
        <v>33</v>
      </c>
      <c r="D11" s="19">
        <v>81</v>
      </c>
      <c r="E11" s="20">
        <v>78</v>
      </c>
      <c r="F11" s="21" t="str">
        <f t="shared" si="0"/>
        <v/>
      </c>
      <c r="G11" s="21" t="str">
        <f t="shared" si="1"/>
        <v/>
      </c>
      <c r="H11" s="21" t="str">
        <f t="shared" si="2"/>
        <v/>
      </c>
      <c r="I11" s="21" t="str">
        <f t="shared" si="3"/>
        <v/>
      </c>
    </row>
    <row r="12" spans="1:9">
      <c r="A12" s="13"/>
      <c r="B12" s="17" t="s">
        <v>32</v>
      </c>
      <c r="C12" s="18" t="s">
        <v>34</v>
      </c>
      <c r="D12" s="19">
        <v>76</v>
      </c>
      <c r="E12" s="20">
        <v>82</v>
      </c>
      <c r="F12" s="21" t="str">
        <f t="shared" si="0"/>
        <v/>
      </c>
      <c r="G12" s="21" t="str">
        <f t="shared" si="1"/>
        <v/>
      </c>
      <c r="H12" s="21" t="str">
        <f t="shared" si="2"/>
        <v/>
      </c>
      <c r="I12" s="21" t="str">
        <f t="shared" si="3"/>
        <v/>
      </c>
    </row>
    <row r="13" spans="1:9">
      <c r="A13" s="13"/>
      <c r="B13" s="17" t="s">
        <v>28</v>
      </c>
      <c r="C13" s="18" t="s">
        <v>35</v>
      </c>
      <c r="D13" s="19">
        <v>98</v>
      </c>
      <c r="E13" s="20">
        <v>98</v>
      </c>
      <c r="F13" s="21" t="str">
        <f t="shared" si="0"/>
        <v>★</v>
      </c>
      <c r="G13" s="21" t="str">
        <f t="shared" si="1"/>
        <v>★</v>
      </c>
      <c r="H13" s="21" t="str">
        <f t="shared" si="2"/>
        <v>★</v>
      </c>
      <c r="I13" s="21" t="str">
        <f t="shared" si="3"/>
        <v>★</v>
      </c>
    </row>
    <row r="15" spans="1:9">
      <c r="B15" s="93" t="s">
        <v>148</v>
      </c>
      <c r="C15" s="93" t="s">
        <v>149</v>
      </c>
      <c r="D15" s="94" t="s">
        <v>150</v>
      </c>
      <c r="E15" s="94" t="s">
        <v>151</v>
      </c>
      <c r="F15" s="94" t="s">
        <v>152</v>
      </c>
      <c r="G15" s="95" t="s">
        <v>153</v>
      </c>
    </row>
    <row r="16" spans="1:9">
      <c r="B16" s="89" t="b">
        <f>TRUE</f>
        <v>1</v>
      </c>
      <c r="C16" s="89" t="b">
        <f>TRUE</f>
        <v>1</v>
      </c>
      <c r="D16" s="89" t="b">
        <f>AND(B16,C16)</f>
        <v>1</v>
      </c>
      <c r="E16" s="89">
        <f>B16*C16</f>
        <v>1</v>
      </c>
      <c r="F16" s="89" t="b">
        <f>OR(B16,C16)</f>
        <v>1</v>
      </c>
      <c r="G16" s="89">
        <f>B16+C16</f>
        <v>2</v>
      </c>
    </row>
    <row r="17" spans="2:7">
      <c r="B17" s="89" t="b">
        <f>TRUE</f>
        <v>1</v>
      </c>
      <c r="C17" s="89" t="b">
        <f>FALSE</f>
        <v>0</v>
      </c>
      <c r="D17" s="89" t="b">
        <f t="shared" ref="D17:D19" si="4">AND(B17,C17)</f>
        <v>0</v>
      </c>
      <c r="E17" s="89">
        <f t="shared" ref="E17:E19" si="5">B17*C17</f>
        <v>0</v>
      </c>
      <c r="F17" s="89" t="b">
        <f t="shared" ref="F17:F19" si="6">OR(B17,C17)</f>
        <v>1</v>
      </c>
      <c r="G17" s="89">
        <f t="shared" ref="G17:G19" si="7">B17+C17</f>
        <v>1</v>
      </c>
    </row>
    <row r="18" spans="2:7">
      <c r="B18" s="89" t="b">
        <f>FALSE</f>
        <v>0</v>
      </c>
      <c r="C18" s="89" t="b">
        <f>TRUE</f>
        <v>1</v>
      </c>
      <c r="D18" s="89" t="b">
        <f t="shared" si="4"/>
        <v>0</v>
      </c>
      <c r="E18" s="89">
        <f t="shared" si="5"/>
        <v>0</v>
      </c>
      <c r="F18" s="89" t="b">
        <f t="shared" si="6"/>
        <v>1</v>
      </c>
      <c r="G18" s="89">
        <f t="shared" si="7"/>
        <v>1</v>
      </c>
    </row>
    <row r="19" spans="2:7">
      <c r="B19" s="89" t="b">
        <f>FALSE</f>
        <v>0</v>
      </c>
      <c r="C19" s="89" t="b">
        <f>FALSE</f>
        <v>0</v>
      </c>
      <c r="D19" s="89" t="b">
        <f t="shared" si="4"/>
        <v>0</v>
      </c>
      <c r="E19" s="89">
        <f t="shared" si="5"/>
        <v>0</v>
      </c>
      <c r="F19" s="89" t="b">
        <f t="shared" si="6"/>
        <v>0</v>
      </c>
      <c r="G19" s="89">
        <f t="shared" si="7"/>
        <v>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7"/>
  <sheetViews>
    <sheetView tabSelected="1" topLeftCell="A3" zoomScale="115" zoomScaleNormal="115" workbookViewId="0">
      <selection activeCell="H7" sqref="H7"/>
    </sheetView>
  </sheetViews>
  <sheetFormatPr defaultColWidth="9" defaultRowHeight="16.5"/>
  <cols>
    <col min="1" max="1" width="2" style="24" customWidth="1"/>
    <col min="2" max="2" width="8.5" style="24" bestFit="1" customWidth="1"/>
    <col min="3" max="3" width="9.125" style="24" customWidth="1"/>
    <col min="4" max="4" width="12.25" style="24" customWidth="1"/>
    <col min="5" max="5" width="13.875" style="24" bestFit="1" customWidth="1"/>
    <col min="6" max="6" width="11.75" style="24" bestFit="1" customWidth="1"/>
    <col min="7" max="7" width="14.125" style="24" bestFit="1" customWidth="1"/>
    <col min="8" max="8" width="13" style="24" bestFit="1" customWidth="1"/>
    <col min="9" max="9" width="9.625" style="24" customWidth="1"/>
    <col min="10" max="10" width="14.25" style="24" customWidth="1"/>
    <col min="11" max="16384" width="9" style="24"/>
  </cols>
  <sheetData>
    <row r="3" spans="2:11">
      <c r="B3" s="24" t="s">
        <v>45</v>
      </c>
    </row>
    <row r="4" spans="2:11" ht="40.5" customHeight="1">
      <c r="B4" s="25" t="s">
        <v>46</v>
      </c>
      <c r="C4" s="25" t="s">
        <v>69</v>
      </c>
      <c r="D4" s="25" t="s">
        <v>70</v>
      </c>
      <c r="E4" s="97" t="s">
        <v>156</v>
      </c>
      <c r="F4" s="25" t="s">
        <v>71</v>
      </c>
      <c r="G4" s="26" t="s">
        <v>47</v>
      </c>
      <c r="H4" s="26" t="s">
        <v>48</v>
      </c>
      <c r="I4" s="26" t="s">
        <v>49</v>
      </c>
      <c r="J4" s="26" t="s">
        <v>50</v>
      </c>
    </row>
    <row r="5" spans="2:11" ht="13.5" customHeight="1">
      <c r="B5" s="27" t="s">
        <v>36</v>
      </c>
      <c r="C5" s="29">
        <f>COUNTIF(건물번호,B5)</f>
        <v>5</v>
      </c>
      <c r="D5" s="96">
        <f>SUMIF(건물번호,B5,$F$15:$F$33)</f>
        <v>491.8</v>
      </c>
      <c r="E5" s="96">
        <f>SUMIFS($F$15:$F$33,건물번호,B5,$D$15:$D$33,"김승진")</f>
        <v>225.1</v>
      </c>
      <c r="F5" s="96">
        <f>AVERAGEIFS($G$15:$G$33,건물번호,B5)</f>
        <v>707000</v>
      </c>
      <c r="G5" s="28">
        <f t="array" ref="G5">MAX(IF(건물번호=B5,$E$15:$E$33))</f>
        <v>80000</v>
      </c>
      <c r="H5" s="29">
        <f t="array" ref="H5">LARGE(IF(건물번호=B5,E15:E33),2)</f>
        <v>65000</v>
      </c>
      <c r="I5" s="22">
        <f t="array" ref="I5">MEDIAN(IF(건물번호=B5,E15:E33))</f>
        <v>32000</v>
      </c>
      <c r="J5" s="27"/>
      <c r="K5" s="30"/>
    </row>
    <row r="6" spans="2:11" ht="13.5" customHeight="1">
      <c r="B6" s="27" t="s">
        <v>37</v>
      </c>
      <c r="C6" s="29">
        <f>COUNTIF(건물번호,B6)</f>
        <v>2</v>
      </c>
      <c r="D6" s="96">
        <f>SUMIF(건물번호,B6,$F$15:$F$33)</f>
        <v>235</v>
      </c>
      <c r="E6" s="96">
        <f>SUMIFS($F$15:$F$33,건물번호,B6,$D$15:$D$33,"김승진")</f>
        <v>150.5</v>
      </c>
      <c r="F6" s="96">
        <f>AVERAGEIFS($G$15:$G$33,건물번호,B6)</f>
        <v>775000</v>
      </c>
      <c r="G6" s="28">
        <f t="array" ref="G6">MAX(IF(건물번호=B6,$E$15:$E$33))</f>
        <v>65000</v>
      </c>
      <c r="H6" s="29">
        <f t="array" ref="H6">LARGE(IF(건물번호=B6,E16:E34),2)</f>
        <v>10000</v>
      </c>
      <c r="I6" s="22">
        <f t="array" ref="I6">MEDIAN(IF(건물번호=B6,E16:E34))</f>
        <v>10000</v>
      </c>
      <c r="J6" s="27"/>
      <c r="K6" s="30"/>
    </row>
    <row r="7" spans="2:11" ht="13.5" customHeight="1">
      <c r="B7" s="27" t="s">
        <v>38</v>
      </c>
      <c r="C7" s="29">
        <f>COUNTIF(건물번호,B7)</f>
        <v>4</v>
      </c>
      <c r="D7" s="96">
        <f>SUMIF(건물번호,B7,$F$15:$F$33)</f>
        <v>710.9</v>
      </c>
      <c r="E7" s="96">
        <f>SUMIFS($F$15:$F$33,건물번호,B7,$D$15:$D$33,"김승진")</f>
        <v>398</v>
      </c>
      <c r="F7" s="96">
        <f>AVERAGEIFS($G$15:$G$33,건물번호,B7)</f>
        <v>947500</v>
      </c>
      <c r="G7" s="28">
        <f t="array" ref="G7">MAX(IF(건물번호=B7,$E$15:$E$33))</f>
        <v>45000</v>
      </c>
      <c r="H7" s="29">
        <f t="array" ref="H7">LARGE(IF(건물번호=B7,E17:E35),2)</f>
        <v>30000</v>
      </c>
      <c r="I7" s="22">
        <f t="array" ref="I7">MEDIAN(IF(건물번호=B7,E17:E35))</f>
        <v>30000</v>
      </c>
      <c r="J7" s="27"/>
      <c r="K7" s="30"/>
    </row>
    <row r="8" spans="2:11" ht="13.5" customHeight="1">
      <c r="B8" s="27" t="s">
        <v>39</v>
      </c>
      <c r="C8" s="29">
        <f>COUNTIF(건물번호,B8)</f>
        <v>5</v>
      </c>
      <c r="D8" s="96">
        <f>SUMIF(건물번호,B8,$F$15:$F$33)</f>
        <v>571</v>
      </c>
      <c r="E8" s="96">
        <f>SUMIFS($F$15:$F$33,건물번호,B8,$D$15:$D$33,"김승진")</f>
        <v>101</v>
      </c>
      <c r="F8" s="96">
        <f>AVERAGEIFS($G$15:$G$33,건물번호,B8)</f>
        <v>576000</v>
      </c>
      <c r="G8" s="28">
        <f t="array" ref="G8">MAX(IF(건물번호=B8,$E$15:$E$33))</f>
        <v>190000</v>
      </c>
      <c r="H8" s="29">
        <f t="array" ref="H8">LARGE(IF(건물번호=B8,E18:E36),2)</f>
        <v>30000</v>
      </c>
      <c r="I8" s="22">
        <f t="array" ref="I8">MEDIAN(IF(건물번호=B8,E18:E36))</f>
        <v>5000</v>
      </c>
      <c r="J8" s="27"/>
      <c r="K8" s="30"/>
    </row>
    <row r="9" spans="2:11" ht="13.5" customHeight="1">
      <c r="B9" s="27" t="s">
        <v>40</v>
      </c>
      <c r="C9" s="29">
        <f>COUNTIF(건물번호,B9)</f>
        <v>3</v>
      </c>
      <c r="D9" s="96">
        <f>SUMIF(건물번호,B9,$F$15:$F$33)</f>
        <v>435</v>
      </c>
      <c r="E9" s="96">
        <f>SUMIFS($F$15:$F$33,건물번호,B9,$D$15:$D$33,"김승진")</f>
        <v>268</v>
      </c>
      <c r="F9" s="96">
        <f>AVERAGEIFS($G$15:$G$33,건물번호,B9)</f>
        <v>513333.33333333331</v>
      </c>
      <c r="G9" s="28">
        <f t="array" ref="G9">MAX(IF(건물번호=B9,$E$15:$E$33))</f>
        <v>30000</v>
      </c>
      <c r="H9" s="29">
        <f t="array" ref="H9">LARGE(IF(건물번호=B9,E19:E37),2)</f>
        <v>25000</v>
      </c>
      <c r="I9" s="22">
        <f t="array" ref="I9">MEDIAN(IF(건물번호=B9,E19:E37))</f>
        <v>25000</v>
      </c>
      <c r="J9" s="27"/>
      <c r="K9" s="30"/>
    </row>
    <row r="10" spans="2:11" ht="13.5" customHeight="1">
      <c r="B10" s="35"/>
      <c r="G10" s="36"/>
      <c r="H10" s="37"/>
      <c r="I10" s="38"/>
      <c r="J10" s="35"/>
      <c r="K10" s="30"/>
    </row>
    <row r="11" spans="2:11" ht="13.5" customHeight="1">
      <c r="K11" s="30"/>
    </row>
    <row r="12" spans="2:11" ht="12" customHeight="1"/>
    <row r="13" spans="2:11" ht="15.75" customHeight="1">
      <c r="B13" s="24" t="s">
        <v>51</v>
      </c>
    </row>
    <row r="14" spans="2:11" ht="14.25" customHeight="1">
      <c r="B14" s="98" t="s">
        <v>41</v>
      </c>
      <c r="C14" s="98" t="s">
        <v>52</v>
      </c>
      <c r="D14" s="98" t="s">
        <v>53</v>
      </c>
      <c r="E14" s="99" t="s">
        <v>54</v>
      </c>
      <c r="F14" s="98" t="s">
        <v>55</v>
      </c>
      <c r="G14" s="100" t="s">
        <v>56</v>
      </c>
      <c r="H14" s="99" t="s">
        <v>57</v>
      </c>
    </row>
    <row r="15" spans="2:11" ht="14.25" customHeight="1">
      <c r="B15" s="23" t="s">
        <v>38</v>
      </c>
      <c r="C15" s="23" t="s">
        <v>42</v>
      </c>
      <c r="D15" s="23" t="s">
        <v>58</v>
      </c>
      <c r="E15" s="31">
        <v>25000</v>
      </c>
      <c r="F15" s="32">
        <v>398</v>
      </c>
      <c r="G15" s="31">
        <v>770000</v>
      </c>
      <c r="H15" s="101">
        <v>36761</v>
      </c>
    </row>
    <row r="16" spans="2:11" ht="14.25" customHeight="1">
      <c r="B16" s="23" t="s">
        <v>36</v>
      </c>
      <c r="C16" s="23" t="s">
        <v>43</v>
      </c>
      <c r="D16" s="23" t="s">
        <v>58</v>
      </c>
      <c r="E16" s="31">
        <v>80000</v>
      </c>
      <c r="F16" s="32">
        <v>107.6</v>
      </c>
      <c r="G16" s="31">
        <v>550000</v>
      </c>
      <c r="H16" s="101">
        <v>36820</v>
      </c>
    </row>
    <row r="17" spans="2:8" ht="14.25" customHeight="1">
      <c r="B17" s="23" t="s">
        <v>40</v>
      </c>
      <c r="C17" s="23" t="s">
        <v>59</v>
      </c>
      <c r="D17" s="23" t="s">
        <v>58</v>
      </c>
      <c r="E17" s="31">
        <v>30000</v>
      </c>
      <c r="F17" s="32">
        <v>134</v>
      </c>
      <c r="G17" s="31">
        <v>495000</v>
      </c>
      <c r="H17" s="101">
        <v>36891</v>
      </c>
    </row>
    <row r="18" spans="2:8" ht="14.25" customHeight="1">
      <c r="B18" s="23" t="s">
        <v>37</v>
      </c>
      <c r="C18" s="23" t="s">
        <v>60</v>
      </c>
      <c r="D18" s="23" t="s">
        <v>61</v>
      </c>
      <c r="E18" s="31">
        <v>25000</v>
      </c>
      <c r="F18" s="32">
        <v>84.5</v>
      </c>
      <c r="G18" s="31">
        <v>450000</v>
      </c>
      <c r="H18" s="101">
        <v>37073</v>
      </c>
    </row>
    <row r="19" spans="2:8" ht="14.25" customHeight="1">
      <c r="B19" s="23" t="s">
        <v>36</v>
      </c>
      <c r="C19" s="23" t="s">
        <v>43</v>
      </c>
      <c r="D19" s="23" t="s">
        <v>62</v>
      </c>
      <c r="E19" s="31">
        <v>10000</v>
      </c>
      <c r="F19" s="32">
        <v>101</v>
      </c>
      <c r="G19" s="31">
        <v>1650000</v>
      </c>
      <c r="H19" s="101">
        <v>37127</v>
      </c>
    </row>
    <row r="20" spans="2:8" ht="14.25" customHeight="1">
      <c r="B20" s="23" t="s">
        <v>38</v>
      </c>
      <c r="C20" s="23" t="s">
        <v>42</v>
      </c>
      <c r="D20" s="23" t="s">
        <v>63</v>
      </c>
      <c r="E20" s="31">
        <v>6000</v>
      </c>
      <c r="F20" s="32">
        <v>101</v>
      </c>
      <c r="G20" s="31">
        <v>770000</v>
      </c>
      <c r="H20" s="101">
        <v>37129</v>
      </c>
    </row>
    <row r="21" spans="2:8" ht="14.25" customHeight="1">
      <c r="B21" s="23" t="s">
        <v>40</v>
      </c>
      <c r="C21" s="23" t="s">
        <v>59</v>
      </c>
      <c r="D21" s="23" t="s">
        <v>64</v>
      </c>
      <c r="E21" s="31">
        <v>25000</v>
      </c>
      <c r="F21" s="32">
        <v>167</v>
      </c>
      <c r="G21" s="31">
        <v>495000</v>
      </c>
      <c r="H21" s="101">
        <v>37316</v>
      </c>
    </row>
    <row r="22" spans="2:8" ht="14.25" customHeight="1">
      <c r="B22" s="23" t="s">
        <v>39</v>
      </c>
      <c r="C22" s="23" t="s">
        <v>44</v>
      </c>
      <c r="D22" s="23" t="s">
        <v>62</v>
      </c>
      <c r="E22" s="31">
        <v>30000</v>
      </c>
      <c r="F22" s="32">
        <v>120.8</v>
      </c>
      <c r="G22" s="31">
        <v>550000</v>
      </c>
      <c r="H22" s="101">
        <v>37336</v>
      </c>
    </row>
    <row r="23" spans="2:8" ht="14.25" customHeight="1">
      <c r="B23" s="23" t="s">
        <v>38</v>
      </c>
      <c r="C23" s="23" t="s">
        <v>42</v>
      </c>
      <c r="D23" s="23" t="s">
        <v>65</v>
      </c>
      <c r="E23" s="31">
        <v>40000</v>
      </c>
      <c r="F23" s="32">
        <v>101</v>
      </c>
      <c r="G23" s="31">
        <v>1100000</v>
      </c>
      <c r="H23" s="101">
        <v>37490</v>
      </c>
    </row>
    <row r="24" spans="2:8" ht="14.25" customHeight="1">
      <c r="B24" s="23" t="s">
        <v>38</v>
      </c>
      <c r="C24" s="23" t="s">
        <v>42</v>
      </c>
      <c r="D24" s="23" t="s">
        <v>66</v>
      </c>
      <c r="E24" s="31">
        <v>45000</v>
      </c>
      <c r="F24" s="32">
        <v>110.9</v>
      </c>
      <c r="G24" s="31">
        <v>1150000</v>
      </c>
      <c r="H24" s="101">
        <v>37490</v>
      </c>
    </row>
    <row r="25" spans="2:8" ht="14.25" customHeight="1">
      <c r="B25" s="23" t="s">
        <v>36</v>
      </c>
      <c r="C25" s="23" t="s">
        <v>43</v>
      </c>
      <c r="D25" s="23" t="s">
        <v>58</v>
      </c>
      <c r="E25" s="31">
        <v>65000</v>
      </c>
      <c r="F25" s="32">
        <v>117.5</v>
      </c>
      <c r="G25" s="31">
        <v>400000</v>
      </c>
      <c r="H25" s="101">
        <v>37490</v>
      </c>
    </row>
    <row r="26" spans="2:8" ht="14.25" customHeight="1">
      <c r="B26" s="23" t="s">
        <v>36</v>
      </c>
      <c r="C26" s="23" t="s">
        <v>43</v>
      </c>
      <c r="D26" s="23" t="s">
        <v>67</v>
      </c>
      <c r="E26" s="31">
        <v>6000</v>
      </c>
      <c r="F26" s="32">
        <v>68</v>
      </c>
      <c r="G26" s="31">
        <v>165000</v>
      </c>
      <c r="H26" s="101">
        <v>37491</v>
      </c>
    </row>
    <row r="27" spans="2:8" ht="14.25" customHeight="1">
      <c r="B27" s="23" t="s">
        <v>36</v>
      </c>
      <c r="C27" s="23" t="s">
        <v>43</v>
      </c>
      <c r="D27" s="23" t="s">
        <v>62</v>
      </c>
      <c r="E27" s="31">
        <v>32000</v>
      </c>
      <c r="F27" s="32">
        <v>97.7</v>
      </c>
      <c r="G27" s="31">
        <v>770000</v>
      </c>
      <c r="H27" s="101">
        <v>37734</v>
      </c>
    </row>
    <row r="28" spans="2:8" ht="14.25" customHeight="1">
      <c r="B28" s="23" t="s">
        <v>39</v>
      </c>
      <c r="C28" s="23" t="s">
        <v>44</v>
      </c>
      <c r="D28" s="23" t="s">
        <v>68</v>
      </c>
      <c r="E28" s="31">
        <v>45000</v>
      </c>
      <c r="F28" s="32">
        <v>91.1</v>
      </c>
      <c r="G28" s="31">
        <v>770000</v>
      </c>
      <c r="H28" s="101">
        <v>37734</v>
      </c>
    </row>
    <row r="29" spans="2:8" ht="14.25" customHeight="1">
      <c r="B29" s="23" t="s">
        <v>37</v>
      </c>
      <c r="C29" s="23" t="s">
        <v>60</v>
      </c>
      <c r="D29" s="23" t="s">
        <v>58</v>
      </c>
      <c r="E29" s="31">
        <v>65000</v>
      </c>
      <c r="F29" s="32">
        <v>150.5</v>
      </c>
      <c r="G29" s="31">
        <v>1100000</v>
      </c>
      <c r="H29" s="101">
        <v>37734</v>
      </c>
    </row>
    <row r="30" spans="2:8" ht="14.25" customHeight="1">
      <c r="B30" s="23" t="s">
        <v>39</v>
      </c>
      <c r="C30" s="23" t="s">
        <v>44</v>
      </c>
      <c r="D30" s="23" t="s">
        <v>58</v>
      </c>
      <c r="E30" s="31">
        <v>10000</v>
      </c>
      <c r="F30" s="32">
        <v>101</v>
      </c>
      <c r="G30" s="31">
        <v>460000</v>
      </c>
      <c r="H30" s="101">
        <v>37754</v>
      </c>
    </row>
    <row r="31" spans="2:8" ht="14.25" customHeight="1">
      <c r="B31" s="23" t="s">
        <v>40</v>
      </c>
      <c r="C31" s="23" t="s">
        <v>59</v>
      </c>
      <c r="D31" s="23" t="s">
        <v>58</v>
      </c>
      <c r="E31" s="31">
        <v>5000</v>
      </c>
      <c r="F31" s="32">
        <v>134</v>
      </c>
      <c r="G31" s="31">
        <v>550000</v>
      </c>
      <c r="H31" s="101">
        <v>37856</v>
      </c>
    </row>
    <row r="32" spans="2:8" ht="14.25" customHeight="1">
      <c r="B32" s="23" t="s">
        <v>39</v>
      </c>
      <c r="C32" s="23" t="s">
        <v>44</v>
      </c>
      <c r="D32" s="23" t="s">
        <v>66</v>
      </c>
      <c r="E32" s="31">
        <v>190000</v>
      </c>
      <c r="F32" s="32">
        <v>150.5</v>
      </c>
      <c r="G32" s="31">
        <v>550000</v>
      </c>
      <c r="H32" s="101">
        <v>37915</v>
      </c>
    </row>
    <row r="33" spans="2:8" ht="14.25" customHeight="1">
      <c r="B33" s="23" t="s">
        <v>39</v>
      </c>
      <c r="C33" s="23" t="s">
        <v>44</v>
      </c>
      <c r="D33" s="23" t="s">
        <v>66</v>
      </c>
      <c r="E33" s="31">
        <v>30000</v>
      </c>
      <c r="F33" s="32">
        <v>107.6</v>
      </c>
      <c r="G33" s="31">
        <v>550000</v>
      </c>
      <c r="H33" s="101">
        <v>37915</v>
      </c>
    </row>
    <row r="34" spans="2:8">
      <c r="H34" s="33"/>
    </row>
    <row r="37" spans="2:8">
      <c r="D37" s="34"/>
    </row>
  </sheetData>
  <phoneticPr fontId="3" type="noConversion"/>
  <conditionalFormatting sqref="B15:H33">
    <cfRule type="expression" dxfId="2" priority="3">
      <formula>$B15="BD-002"</formula>
    </cfRule>
  </conditionalFormatting>
  <conditionalFormatting sqref="D15:D33">
    <cfRule type="containsText" dxfId="0" priority="1" operator="containsText" text="김승진">
      <formula>NOT(ISERROR(SEARCH("김승진",D15)))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p326</vt:lpstr>
      <vt:lpstr>p329</vt:lpstr>
      <vt:lpstr>if</vt:lpstr>
      <vt:lpstr>and-or</vt:lpstr>
      <vt:lpstr>배열수식</vt:lpstr>
      <vt:lpstr>건물번호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2018-05-22T14:10:44Z</dcterms:created>
  <dcterms:modified xsi:type="dcterms:W3CDTF">2018-12-03T07:52:54Z</dcterms:modified>
</cp:coreProperties>
</file>