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Área de Trabalho\"/>
    </mc:Choice>
  </mc:AlternateContent>
  <xr:revisionPtr revIDLastSave="0" documentId="13_ncr:1_{542DD093-6965-470E-9547-34ECF2A87A70}" xr6:coauthVersionLast="47" xr6:coauthVersionMax="47" xr10:uidLastSave="{00000000-0000-0000-0000-000000000000}"/>
  <bookViews>
    <workbookView xWindow="-120" yWindow="-120" windowWidth="20730" windowHeight="11160" xr2:uid="{766D9221-9E2B-4246-A691-92AAEA63C2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B15" i="1"/>
  <c r="B16" i="1"/>
  <c r="B11" i="1"/>
  <c r="B10" i="1"/>
  <c r="E10" i="1" s="1"/>
  <c r="B9" i="1"/>
  <c r="E9" i="1" s="1"/>
  <c r="B8" i="1"/>
  <c r="D8" i="1" s="1"/>
  <c r="B7" i="1"/>
  <c r="B6" i="1"/>
  <c r="E6" i="1" s="1"/>
  <c r="B5" i="1"/>
  <c r="D5" i="1" s="1"/>
  <c r="B4" i="1"/>
  <c r="D4" i="1" s="1"/>
  <c r="B3" i="1"/>
  <c r="E3" i="1" s="1"/>
  <c r="B2" i="1"/>
  <c r="E2" i="1" s="1"/>
  <c r="E7" i="1"/>
  <c r="E11" i="1"/>
  <c r="D7" i="1"/>
  <c r="D11" i="1"/>
  <c r="C3" i="1"/>
  <c r="C4" i="1"/>
  <c r="C5" i="1"/>
  <c r="C6" i="1"/>
  <c r="C7" i="1"/>
  <c r="C8" i="1"/>
  <c r="C9" i="1"/>
  <c r="C10" i="1"/>
  <c r="C11" i="1"/>
  <c r="C2" i="1"/>
  <c r="A10" i="1"/>
  <c r="A11" i="1"/>
  <c r="A9" i="1"/>
  <c r="A8" i="1"/>
  <c r="A7" i="1"/>
  <c r="A6" i="1"/>
  <c r="A5" i="1"/>
  <c r="A4" i="1"/>
  <c r="A3" i="1"/>
  <c r="A2" i="1"/>
  <c r="D10" i="1" l="1"/>
  <c r="D9" i="1"/>
  <c r="E8" i="1"/>
  <c r="D6" i="1"/>
  <c r="E5" i="1"/>
  <c r="E4" i="1"/>
  <c r="D3" i="1"/>
  <c r="D2" i="1"/>
</calcChain>
</file>

<file path=xl/sharedStrings.xml><?xml version="1.0" encoding="utf-8"?>
<sst xmlns="http://schemas.openxmlformats.org/spreadsheetml/2006/main" count="11" uniqueCount="9">
  <si>
    <t>S [M]</t>
  </si>
  <si>
    <t>1/S</t>
  </si>
  <si>
    <t>1/V</t>
  </si>
  <si>
    <t>S/V</t>
  </si>
  <si>
    <t>Método Linewave-Burk</t>
  </si>
  <si>
    <t>Método de Hanes</t>
  </si>
  <si>
    <t>V [mol/min]</t>
  </si>
  <si>
    <t>Km [mol/L]</t>
  </si>
  <si>
    <t>Vmáx [mol/min]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</si>
</sst>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Linewave-Burk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8210848643919"/>
                  <c:y val="-0.17837962962962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Planilha1!$C$2:$C$11</c:f>
              <c:numCache>
                <c:formatCode>General</c:formatCode>
                <c:ptCount val="10"/>
                <c:pt idx="0">
                  <c:v>119760.47904191617</c:v>
                </c:pt>
                <c:pt idx="1">
                  <c:v>99999.999999999985</c:v>
                </c:pt>
                <c:pt idx="2">
                  <c:v>80000</c:v>
                </c:pt>
                <c:pt idx="3">
                  <c:v>59880.239520958086</c:v>
                </c:pt>
                <c:pt idx="4">
                  <c:v>49999.999999999993</c:v>
                </c:pt>
                <c:pt idx="5">
                  <c:v>40000</c:v>
                </c:pt>
                <c:pt idx="6">
                  <c:v>30303.0303030303</c:v>
                </c:pt>
                <c:pt idx="7">
                  <c:v>20000</c:v>
                </c:pt>
                <c:pt idx="8">
                  <c:v>10000</c:v>
                </c:pt>
                <c:pt idx="9">
                  <c:v>5000</c:v>
                </c:pt>
              </c:numCache>
            </c:numRef>
          </c:xVal>
          <c:yVal>
            <c:numRef>
              <c:f>Planilha1!$D$2:$D$11</c:f>
              <c:numCache>
                <c:formatCode>General</c:formatCode>
                <c:ptCount val="10"/>
                <c:pt idx="0">
                  <c:v>72463.768115942032</c:v>
                </c:pt>
                <c:pt idx="1">
                  <c:v>62500</c:v>
                </c:pt>
                <c:pt idx="2">
                  <c:v>52356.020942408373</c:v>
                </c:pt>
                <c:pt idx="3">
                  <c:v>42016.806722689078</c:v>
                </c:pt>
                <c:pt idx="4">
                  <c:v>37453.183520599254</c:v>
                </c:pt>
                <c:pt idx="5">
                  <c:v>32467.53246753247</c:v>
                </c:pt>
                <c:pt idx="6">
                  <c:v>27624.309392265193</c:v>
                </c:pt>
                <c:pt idx="7">
                  <c:v>22471.91011235955</c:v>
                </c:pt>
                <c:pt idx="8">
                  <c:v>17482.517482517484</c:v>
                </c:pt>
                <c:pt idx="9">
                  <c:v>14992.503748125939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2-4348-931B-9A27748E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90064"/>
        <c:axId val="778883824"/>
      </c:scatterChart>
      <c:valAx>
        <c:axId val="778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83824"/>
        <c:crosses val="autoZero"/>
        <c:crossBetween val="midCat"/>
      </c:valAx>
      <c:valAx>
        <c:axId val="778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99212598425197"/>
                  <c:y val="-0.19449693788276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Planilha1!$A$2:$A$11</c:f>
              <c:numCache>
                <c:formatCode>General</c:formatCode>
                <c:ptCount val="10"/>
                <c:pt idx="0">
                  <c:v>8.3499999999999997E-6</c:v>
                </c:pt>
                <c:pt idx="1">
                  <c:v>1.0000000000000001E-5</c:v>
                </c:pt>
                <c:pt idx="2">
                  <c:v>1.2500000000000001E-5</c:v>
                </c:pt>
                <c:pt idx="3">
                  <c:v>1.6699999999999999E-5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3.3000000000000003E-5</c:v>
                </c:pt>
                <c:pt idx="7">
                  <c:v>5.0000000000000002E-5</c:v>
                </c:pt>
                <c:pt idx="8">
                  <c:v>1E-4</c:v>
                </c:pt>
                <c:pt idx="9">
                  <c:v>2.0000000000000001E-4</c:v>
                </c:pt>
              </c:numCache>
            </c:numRef>
          </c:xVal>
          <c:yVal>
            <c:numRef>
              <c:f>Planilha1!$E$2:$E$11</c:f>
              <c:numCache>
                <c:formatCode>General</c:formatCode>
                <c:ptCount val="10"/>
                <c:pt idx="0">
                  <c:v>0.60507246376811596</c:v>
                </c:pt>
                <c:pt idx="1">
                  <c:v>0.62500000000000011</c:v>
                </c:pt>
                <c:pt idx="2">
                  <c:v>0.65445026178010479</c:v>
                </c:pt>
                <c:pt idx="3">
                  <c:v>0.70168067226890751</c:v>
                </c:pt>
                <c:pt idx="4">
                  <c:v>0.74906367041198507</c:v>
                </c:pt>
                <c:pt idx="5">
                  <c:v>0.81168831168831179</c:v>
                </c:pt>
                <c:pt idx="6">
                  <c:v>0.9116022099447515</c:v>
                </c:pt>
                <c:pt idx="7">
                  <c:v>1.1235955056179776</c:v>
                </c:pt>
                <c:pt idx="8">
                  <c:v>1.7482517482517483</c:v>
                </c:pt>
                <c:pt idx="9">
                  <c:v>2.9985007496251876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6-4FD2-B598-029A2AA4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28416"/>
        <c:axId val="849203456"/>
      </c:scatterChart>
      <c:valAx>
        <c:axId val="8492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03456"/>
        <c:crosses val="autoZero"/>
        <c:crossBetween val="midCat"/>
      </c:valAx>
      <c:valAx>
        <c:axId val="849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2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100012</xdr:rowOff>
    </xdr:from>
    <xdr:to>
      <xdr:col>15</xdr:col>
      <xdr:colOff>19050</xdr:colOff>
      <xdr:row>14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AA454-43AF-0B81-A19F-C3D051D9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0</xdr:row>
      <xdr:rowOff>71437</xdr:rowOff>
    </xdr:from>
    <xdr:to>
      <xdr:col>23</xdr:col>
      <xdr:colOff>47625</xdr:colOff>
      <xdr:row>14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F2CE97-2DD0-ABEE-BB0B-208453B7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947-D9C1-4D53-9581-FC0B97E60EE7}">
  <dimension ref="A1:E16"/>
  <sheetViews>
    <sheetView tabSelected="1" workbookViewId="0">
      <selection activeCell="F16" sqref="F16"/>
    </sheetView>
  </sheetViews>
  <sheetFormatPr defaultRowHeight="15" x14ac:dyDescent="0.25"/>
  <cols>
    <col min="1" max="1" width="15.7109375" bestFit="1" customWidth="1"/>
    <col min="2" max="2" width="13.140625" bestFit="1" customWidth="1"/>
    <col min="4" max="4" width="15.7109375" bestFit="1" customWidth="1"/>
    <col min="5" max="5" width="12" bestFit="1" customWidth="1"/>
    <col min="7" max="7" width="12" bestFit="1" customWidth="1"/>
  </cols>
  <sheetData>
    <row r="1" spans="1:5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f>8.35*10^-6</f>
        <v>8.3499999999999997E-6</v>
      </c>
      <c r="B2" s="1">
        <f>13.8*10^-6</f>
        <v>1.38E-5</v>
      </c>
      <c r="C2" s="1">
        <f>1/A2</f>
        <v>119760.47904191617</v>
      </c>
      <c r="D2" s="1">
        <f>1/B2</f>
        <v>72463.768115942032</v>
      </c>
      <c r="E2" s="1">
        <f>A2/B2</f>
        <v>0.60507246376811596</v>
      </c>
    </row>
    <row r="3" spans="1:5" x14ac:dyDescent="0.25">
      <c r="A3" s="1">
        <f>1*10^-5</f>
        <v>1.0000000000000001E-5</v>
      </c>
      <c r="B3" s="1">
        <f>16*10^-6</f>
        <v>1.5999999999999999E-5</v>
      </c>
      <c r="C3" s="1">
        <f t="shared" ref="C3:C11" si="0">1/A3</f>
        <v>99999.999999999985</v>
      </c>
      <c r="D3" s="1">
        <f t="shared" ref="D3:D11" si="1">1/B3</f>
        <v>62500</v>
      </c>
      <c r="E3" s="1">
        <f t="shared" ref="E3:E11" si="2">A3/B3</f>
        <v>0.62500000000000011</v>
      </c>
    </row>
    <row r="4" spans="1:5" x14ac:dyDescent="0.25">
      <c r="A4" s="1">
        <f>1.25*10^-5</f>
        <v>1.2500000000000001E-5</v>
      </c>
      <c r="B4" s="1">
        <f>19.1*10^-6</f>
        <v>1.91E-5</v>
      </c>
      <c r="C4" s="1">
        <f t="shared" si="0"/>
        <v>80000</v>
      </c>
      <c r="D4" s="1">
        <f t="shared" si="1"/>
        <v>52356.020942408373</v>
      </c>
      <c r="E4" s="1">
        <f t="shared" si="2"/>
        <v>0.65445026178010479</v>
      </c>
    </row>
    <row r="5" spans="1:5" x14ac:dyDescent="0.25">
      <c r="A5" s="1">
        <f>1.67*10^-5</f>
        <v>1.6699999999999999E-5</v>
      </c>
      <c r="B5" s="1">
        <f>23.8*10^-6</f>
        <v>2.3799999999999999E-5</v>
      </c>
      <c r="C5" s="1">
        <f t="shared" si="0"/>
        <v>59880.239520958086</v>
      </c>
      <c r="D5" s="1">
        <f t="shared" si="1"/>
        <v>42016.806722689078</v>
      </c>
      <c r="E5" s="1">
        <f t="shared" si="2"/>
        <v>0.70168067226890751</v>
      </c>
    </row>
    <row r="6" spans="1:5" x14ac:dyDescent="0.25">
      <c r="A6" s="1">
        <f>2*10^-5</f>
        <v>2.0000000000000002E-5</v>
      </c>
      <c r="B6" s="1">
        <f>26.7*10^-6</f>
        <v>2.6699999999999998E-5</v>
      </c>
      <c r="C6" s="1">
        <f t="shared" si="0"/>
        <v>49999.999999999993</v>
      </c>
      <c r="D6" s="1">
        <f t="shared" si="1"/>
        <v>37453.183520599254</v>
      </c>
      <c r="E6" s="1">
        <f t="shared" si="2"/>
        <v>0.74906367041198507</v>
      </c>
    </row>
    <row r="7" spans="1:5" x14ac:dyDescent="0.25">
      <c r="A7" s="1">
        <f>2.5*10^-5</f>
        <v>2.5000000000000001E-5</v>
      </c>
      <c r="B7" s="1">
        <f>30.8*10^-6</f>
        <v>3.0799999999999996E-5</v>
      </c>
      <c r="C7" s="1">
        <f t="shared" si="0"/>
        <v>40000</v>
      </c>
      <c r="D7" s="1">
        <f t="shared" si="1"/>
        <v>32467.53246753247</v>
      </c>
      <c r="E7" s="1">
        <f t="shared" si="2"/>
        <v>0.81168831168831179</v>
      </c>
    </row>
    <row r="8" spans="1:5" x14ac:dyDescent="0.25">
      <c r="A8" s="1">
        <f>3.3*10^-5</f>
        <v>3.3000000000000003E-5</v>
      </c>
      <c r="B8" s="1">
        <f>36.2*10^-6</f>
        <v>3.6199999999999999E-5</v>
      </c>
      <c r="C8" s="1">
        <f t="shared" si="0"/>
        <v>30303.0303030303</v>
      </c>
      <c r="D8" s="1">
        <f t="shared" si="1"/>
        <v>27624.309392265193</v>
      </c>
      <c r="E8" s="1">
        <f t="shared" si="2"/>
        <v>0.9116022099447515</v>
      </c>
    </row>
    <row r="9" spans="1:5" x14ac:dyDescent="0.25">
      <c r="A9" s="1">
        <f>5*10^-5</f>
        <v>5.0000000000000002E-5</v>
      </c>
      <c r="B9" s="1">
        <f>44.5*10^-6</f>
        <v>4.4499999999999997E-5</v>
      </c>
      <c r="C9" s="1">
        <f t="shared" si="0"/>
        <v>20000</v>
      </c>
      <c r="D9" s="1">
        <f t="shared" si="1"/>
        <v>22471.91011235955</v>
      </c>
      <c r="E9" s="1">
        <f t="shared" si="2"/>
        <v>1.1235955056179776</v>
      </c>
    </row>
    <row r="10" spans="1:5" x14ac:dyDescent="0.25">
      <c r="A10" s="1">
        <f xml:space="preserve">  1*10^-4</f>
        <v>1E-4</v>
      </c>
      <c r="B10" s="1">
        <f>57.2*10^-6</f>
        <v>5.7200000000000001E-5</v>
      </c>
      <c r="C10" s="1">
        <f t="shared" si="0"/>
        <v>10000</v>
      </c>
      <c r="D10" s="1">
        <f t="shared" si="1"/>
        <v>17482.517482517484</v>
      </c>
      <c r="E10" s="1">
        <f t="shared" si="2"/>
        <v>1.7482517482517483</v>
      </c>
    </row>
    <row r="11" spans="1:5" x14ac:dyDescent="0.25">
      <c r="A11" s="1">
        <f>2*10^-4</f>
        <v>2.0000000000000001E-4</v>
      </c>
      <c r="B11" s="1">
        <f>66.7*10^-6</f>
        <v>6.6699999999999995E-5</v>
      </c>
      <c r="C11" s="1">
        <f t="shared" si="0"/>
        <v>5000</v>
      </c>
      <c r="D11" s="1">
        <f t="shared" si="1"/>
        <v>14992.503748125939</v>
      </c>
      <c r="E11" s="1">
        <f t="shared" si="2"/>
        <v>2.9985007496251876</v>
      </c>
    </row>
    <row r="14" spans="1:5" x14ac:dyDescent="0.25">
      <c r="A14" s="5" t="s">
        <v>4</v>
      </c>
      <c r="B14" s="5"/>
      <c r="D14" s="6" t="s">
        <v>5</v>
      </c>
      <c r="E14" s="6"/>
    </row>
    <row r="15" spans="1:5" x14ac:dyDescent="0.25">
      <c r="A15" s="3" t="s">
        <v>7</v>
      </c>
      <c r="B15" s="3">
        <f>0.5001*B16</f>
        <v>4.0226833976833973E-5</v>
      </c>
      <c r="D15" s="4" t="s">
        <v>7</v>
      </c>
      <c r="E15" s="4">
        <f>0.4985*E16</f>
        <v>3.9880000000000004E-5</v>
      </c>
    </row>
    <row r="16" spans="1:5" x14ac:dyDescent="0.25">
      <c r="A16" s="3" t="s">
        <v>8</v>
      </c>
      <c r="B16" s="3">
        <f>1/12432</f>
        <v>8.0437580437580435E-5</v>
      </c>
      <c r="D16" s="4" t="s">
        <v>8</v>
      </c>
      <c r="E16" s="4">
        <f>1/12500</f>
        <v>8.0000000000000007E-5</v>
      </c>
    </row>
  </sheetData>
  <mergeCells count="2">
    <mergeCell ref="A14:B14"/>
    <mergeCell ref="D14:E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maia</dc:creator>
  <cp:lastModifiedBy>nicole maia</cp:lastModifiedBy>
  <dcterms:created xsi:type="dcterms:W3CDTF">2022-11-30T13:06:58Z</dcterms:created>
  <dcterms:modified xsi:type="dcterms:W3CDTF">2022-12-01T00:05:48Z</dcterms:modified>
</cp:coreProperties>
</file>