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9.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21.xml" ContentType="application/vnd.openxmlformats-officedocument.spreadsheetml.worksheet+xml"/>
  <Override PartName="/xl/worksheets/sheet1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22.xml" ContentType="application/vnd.openxmlformats-officedocument.spreadsheetml.worksheet+xml"/>
  <Override PartName="/xl/worksheets/sheet10.xml" ContentType="application/vnd.openxmlformats-officedocument.spreadsheetml.worksheet+xml"/>
  <Override PartName="/xl/worksheets/sheet23.xml" ContentType="application/vnd.openxmlformats-officedocument.spreadsheetml.worksheet+xml"/>
  <Override PartName="/xl/worksheets/sheet1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24.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TOTALS" state="visible" r:id="rId3"/>
    <sheet sheetId="2" name="PENSIONS" state="visible" r:id="rId4"/>
    <sheet sheetId="3" name="BIS" state="visible" r:id="rId5"/>
    <sheet sheetId="4" name="CABINET OFFICE" state="visible" r:id="rId6"/>
    <sheet sheetId="5" name="DCLG" state="visible" r:id="rId7"/>
    <sheet sheetId="6" name="DFE" state="visible" r:id="rId8"/>
    <sheet sheetId="7" name="DCMS" state="visible" r:id="rId9"/>
    <sheet sheetId="8" name="DECC" state="visible" r:id="rId10"/>
    <sheet sheetId="9" name="DEFRA" state="visible" r:id="rId11"/>
    <sheet sheetId="10" name="DFID" state="visible" r:id="rId12"/>
    <sheet sheetId="11" name="DfT" state="visible" r:id="rId13"/>
    <sheet sheetId="12" name="DoH" state="visible" r:id="rId14"/>
    <sheet sheetId="13" name="DWP" state="visible" r:id="rId15"/>
    <sheet sheetId="14" name="FCO" state="visible" r:id="rId16"/>
    <sheet sheetId="15" name="HMRC" state="visible" r:id="rId17"/>
    <sheet sheetId="16" name="HMT" state="visible" r:id="rId18"/>
    <sheet sheetId="17" name="HO" state="visible" r:id="rId19"/>
    <sheet sheetId="18" name="MOD" state="visible" r:id="rId20"/>
    <sheet sheetId="19" name="MoJ" state="visible" r:id="rId21"/>
    <sheet sheetId="20" name="NI" state="visible" r:id="rId22"/>
    <sheet sheetId="21" name="NIO" state="visible" r:id="rId23"/>
    <sheet sheetId="22" name="SCOTLAND" state="visible" r:id="rId24"/>
    <sheet sheetId="23" name="WALES" state="visible" r:id="rId25"/>
    <sheet sheetId="24" name="PENSION SCHEMES" state="visible" r:id="rId26"/>
  </sheets>
  <definedNames/>
  <calcPr/>
</workbook>
</file>

<file path=xl/sharedStrings.xml><?xml version="1.0" encoding="utf-8"?>
<sst xmlns="http://schemas.openxmlformats.org/spreadsheetml/2006/main" count="529" uniqueCount="426">
  <si>
    <t>UK SPENDING 2011-12</t>
  </si>
  <si>
    <t> </t>
  </si>
  <si>
    <t>Public spending by the UK's central government departments, 2011-2012. The figures give a picture of major expenditure but exclude local government spending not controlled by central government. We don't have room to show everything — some programmes are just too small to go here, but this gives a flavour of where your tax pounds go. It also excludes government departments who are predominantly financed by their income, such as the Crown Estate or the Export Credits Guarantee Department</t>
  </si>
  <si>
    <t>DEPARTMENT</t>
  </si>
  <si>
    <t>2010/11, £bn</t>
  </si>
  <si>
    <t>2011/12, £bn</t>
  </si>
  <si>
    <t>% change</t>
  </si>
  <si>
    <t>2011/12 figure at 2010/11 prices</t>
  </si>
  <si>
    <t>% change including inflation</t>
  </si>
  <si>
    <t>NOTES</t>
  </si>
  <si>
    <t>TOTAL EXPENDITURE</t>
  </si>
  <si>
    <t>Benefit spending excludes child benefit, guardians' allowance; widow’s pensions; statutory paternity pay, statutory adoption pay - these paid by HMRC, MoD, BIS respectively</t>
  </si>
  <si>
    <t>Excludes spending on family health services and GP</t>
  </si>
  <si>
    <t>Debt interest payments</t>
  </si>
  <si>
    <t>Interest paid on the public debt</t>
  </si>
  <si>
    <t>Spending on Child Benefits and Tax Credits etc does not come out of the departmental expenditure pot</t>
  </si>
  <si>
    <t>Data from Treasury COINS database, operations spending in Libya, Iraq an Afghanistan paid for separately out of Treasury Special reserve and details from House of Commons Library</t>
  </si>
  <si>
    <t>Total public service pensions</t>
  </si>
  <si>
    <t>Data from Treasury COINS database</t>
  </si>
  <si>
    <t>European Union</t>
  </si>
  <si>
    <t>Overall contribution, includes the effects of the UK's rebate, without which the 2011-12 contribution would be £15.6bn</t>
  </si>
  <si>
    <t>HEFCE (BIS)</t>
  </si>
  <si>
    <t>The Rural Payments Agency distributes CAP payments - covered by transfers from EU so do not show up as net spending here</t>
  </si>
  <si>
    <t>Running costs includes salaries, hospitality budgets, home and overseas accommodation costs</t>
  </si>
  <si>
    <t>Security and intelligence services</t>
  </si>
  <si>
    <t>National Lottery Commission (funds distribution)</t>
  </si>
  <si>
    <t>This cash is distributed to 'good causes'. This financial year £135m went to the Olympics and Paralympics - on top of over £750m in April 2012</t>
  </si>
  <si>
    <t>Office of Gas and Electricity Markets/Gas and Electricity Markets Authority (OFGEM)</t>
  </si>
  <si>
    <t>Crown Prosecution Service (CPS)</t>
  </si>
  <si>
    <t>Financial Services Authority</t>
  </si>
  <si>
    <t>Serious Organised Crime Agency (SOCA)</t>
  </si>
  <si>
    <t>Arts Council England</t>
  </si>
  <si>
    <t>National Policing Improvement Agency (NPIA)</t>
  </si>
  <si>
    <t>UK Statistics Authority</t>
  </si>
  <si>
    <t>House of Commons</t>
  </si>
  <si>
    <t>Increase due to the 2010 election: the absence of MPs during the campaign reducing costs substantially</t>
  </si>
  <si>
    <t>HM Treasury (exc financial stability)</t>
  </si>
  <si>
    <t>National Savings and Investments</t>
  </si>
  <si>
    <t>English Heritage</t>
  </si>
  <si>
    <t>Office for Standards in Education (OFSTED)</t>
  </si>
  <si>
    <t>Health Protection Agency</t>
  </si>
  <si>
    <t>Independent Parliamentary Standards Authority</t>
  </si>
  <si>
    <t>IPSA was formed in mid-2009</t>
  </si>
  <si>
    <t>House of Lords</t>
  </si>
  <si>
    <t>Office of Communications (Ofcomm) from government funding (rest from license fees)</t>
  </si>
  <si>
    <t>Sport England </t>
  </si>
  <si>
    <t>Food Standards Agency</t>
  </si>
  <si>
    <t>Electoral Commission</t>
  </si>
  <si>
    <t>UK Trade &amp; Investment (UKTI)</t>
  </si>
  <si>
    <t>Creative Scotland</t>
  </si>
  <si>
    <t>Took over from Arts Council of Scotland this year</t>
  </si>
  <si>
    <t>Olympic Delivery Authority</t>
  </si>
  <si>
    <t>National Audit Office</t>
  </si>
  <si>
    <t>UK Sport</t>
  </si>
  <si>
    <t>Office of Fair Trading (OFT)</t>
  </si>
  <si>
    <t>VisitBritain</t>
  </si>
  <si>
    <t>Equality &amp; Human Rights Commission</t>
  </si>
  <si>
    <t>Arts Council Wales</t>
  </si>
  <si>
    <t>Independent Police Complaints Commission (IPCC)</t>
  </si>
  <si>
    <t>Serious Fraud Office (SFO)</t>
  </si>
  <si>
    <t>Office of Rail Regulation (ORR)</t>
  </si>
  <si>
    <t>Security Industry Authority (SIA)</t>
  </si>
  <si>
    <t>Charity Commission for England and Wales</t>
  </si>
  <si>
    <t>Scotland Office (SO)</t>
  </si>
  <si>
    <t>The outturn of Scotland Office and Office of the Advocate General dropped from £7.9m in 2010-11 to £7.1m in 2011-12. The figure of £21m includes non-voted costs of Parliamentary elections in Scotland in 2011-12 – which is processed by the Scotland Office but not spent by it</t>
  </si>
  <si>
    <t>Water Services Regulation Authority (Ofwat)</t>
  </si>
  <si>
    <t>Split between Parliament direct, the FCO and DBIS </t>
  </si>
  <si>
    <t>Office of Qualifications and Examinations Regulation (OFQUAL)</t>
  </si>
  <si>
    <t>Independent Safeguarding Authority (ISA)</t>
  </si>
  <si>
    <t>Parliamentary Counsel Office (PCO)</t>
  </si>
  <si>
    <t>Wales Office (WO)</t>
  </si>
  <si>
    <t>National Lottery Commission (running costs)</t>
  </si>
  <si>
    <t>Attorney General's Office (see also LSLO)</t>
  </si>
  <si>
    <t>Office of the Immigration Service Commissioner (OISC)</t>
  </si>
  <si>
    <t>HM Crown Prosecution Service Inspectorate</t>
  </si>
  <si>
    <t>Office for Budget Responsibility</t>
  </si>
  <si>
    <t>Treasury Solicitors' Department</t>
  </si>
  <si>
    <t>Government Actuary's Department (GAD)</t>
  </si>
  <si>
    <t>Scheme</t>
  </si>
  <si>
    <t>2010-11, £bn</t>
  </si>
  <si>
    <t>2011-12, £bn</t>
  </si>
  <si>
    <t>% change inc inflation</t>
  </si>
  <si>
    <t>http://budgetresponsibility.independent.gov.uk/publications/economic-and-fiscal-outlook/</t>
  </si>
  <si>
    <t>NHS</t>
  </si>
  <si>
    <t>Teachers</t>
  </si>
  <si>
    <t>Armed forces</t>
  </si>
  <si>
    <t>NHS and teachers in Scotland</t>
  </si>
  <si>
    <t>Northern Ireland government</t>
  </si>
  <si>
    <t>Police</t>
  </si>
  <si>
    <t>Firefighters</t>
  </si>
  <si>
    <t>Department for Business, Innovation and Skills</t>
  </si>
  <si>
    <t>http://www.bis.gov.uk/about/performance-reports/annual-reports</t>
  </si>
  <si>
    <t>AREA*</t>
  </si>
  <si>
    <t>% change, inc inflation</t>
  </si>
  <si>
    <t>TOTAL</t>
  </si>
  <si>
    <t>Higher Education</t>
  </si>
  <si>
    <t>Science and Research</t>
  </si>
  <si>
    <t>Further Education</t>
  </si>
  <si>
    <t>Innovation, Enterprise and Business</t>
  </si>
  <si>
    <t>Free and Fair Markets</t>
  </si>
  <si>
    <t>Government as Shareholder</t>
  </si>
  <si>
    <t>Professional Support</t>
  </si>
  <si>
    <t>Science Research Councils</t>
  </si>
  <si>
    <t>The Further Education figures from 2066-07 to 2009-10 differ from those from 2010-11 onwards as the earlier years reflect income from the Department for Education
and the expenditure of the Learning &amp; Skills Council which was an NDPB. Figures from 2010-11 reflect the expenditure of the Skills Funding Agency which succeeded
the Learning &amp; Skills Council.</t>
  </si>
  <si>
    <t>* Includes non-departmental bodies</t>
  </si>
  <si>
    <t>CABINET OFFICE</t>
  </si>
  <si>
    <t>http://www.cabinetoffice.gov.uk/sites/default/files/resources/21664_HC_56.pdf</t>
  </si>
  <si>
    <t>CHECK CIVIL SERVICE PENSIONS</t>
  </si>
  <si>
    <t>AREA</t>
  </si>
  <si>
    <t>2009-10, £bn</t>
  </si>
  <si>
    <t>Civil Service Commissioners</t>
  </si>
  <si>
    <t>-</t>
  </si>
  <si>
    <t>Cabinet Office</t>
  </si>
  <si>
    <t>Office for Civil Society</t>
  </si>
  <si>
    <t>Government Digital Service (Directgov)</t>
  </si>
  <si>
    <t>Cabinet Office Utilisation of Provisions</t>
  </si>
  <si>
    <t>Cabinet Office Service Concession</t>
  </si>
  <si>
    <t>Constitution Group</t>
  </si>
  <si>
    <t>Members of the European Parliament (MEP)</t>
  </si>
  <si>
    <t>Executive non-departmental bodies</t>
  </si>
  <si>
    <t>Executive NDPBs</t>
  </si>
  <si>
    <t>Committee on Standards in Public Life</t>
  </si>
  <si>
    <t>Commissioner for Public Appointments</t>
  </si>
  <si>
    <t>Advisory Committee on Business Appts</t>
  </si>
  <si>
    <t>House of Lords Appts Commission</t>
  </si>
  <si>
    <t>Department of Communities and Local Government</t>
  </si>
  <si>
    <t>http://www.communities.gov.uk/documents/corporate/pdf/2171499.pdf</t>
  </si>
  <si>
    <t>Total</t>
  </si>
  <si>
    <t>Spending by local government</t>
  </si>
  <si>
    <t>Neighbourhoods</t>
  </si>
  <si>
    <t>Localism</t>
  </si>
  <si>
    <t>London Governance</t>
  </si>
  <si>
    <t>2011-12</t>
  </si>
  <si>
    <t>Education Funding Agency (schools)</t>
  </si>
  <si>
    <t>&gt;Schools (exc academies)</t>
  </si>
  <si>
    <t>&gt;Academies</t>
  </si>
  <si>
    <t>Children, Young People and Families</t>
  </si>
  <si>
    <t>School infrastructure</t>
  </si>
  <si>
    <t>Teaching Agency</t>
  </si>
  <si>
    <t>&gt;Pupil premium</t>
  </si>
  <si>
    <t>Admin</t>
  </si>
  <si>
    <t>Education Standards, Curriculum and Qualifications</t>
  </si>
  <si>
    <t>National College</t>
  </si>
  <si>
    <t>&gt;Free schools</t>
  </si>
  <si>
    <t>Standards and Testing Agency</t>
  </si>
  <si>
    <t>Borrowing</t>
  </si>
  <si>
    <t>Department for Education</t>
  </si>
  <si>
    <t>http://media.education.gov.uk/assets/files/pdf/a/9156_tso_dfe_annual_rep_2011-12.pdf</t>
  </si>
  <si>
    <t>Education Funding Agency replaced Partnerships for Schools as DFE schools funding body after 2010 election</t>
  </si>
  <si>
    <t>Department for Culture Media and Sport</t>
  </si>
  <si>
    <t>SOURCE: COINS</t>
  </si>
  <si>
    <t>Total Spending     '£000</t>
  </si>
  <si>
    <t>Total Expenditure</t>
  </si>
  <si>
    <t>Broadcast licence revenue</t>
  </si>
  <si>
    <t>National Lottery Distribution Fund Expenditure</t>
  </si>
  <si>
    <t>Olympics</t>
  </si>
  <si>
    <t>Museums and Galleries</t>
  </si>
  <si>
    <t>Arts</t>
  </si>
  <si>
    <t>Olympic Lottery Distribution Fund </t>
  </si>
  <si>
    <t> Sport and Recreation</t>
  </si>
  <si>
    <t>Architecture &amp; the Historic Environment</t>
  </si>
  <si>
    <t>Libraries</t>
  </si>
  <si>
    <t>S4C</t>
  </si>
  <si>
    <t>Broadcasting and Media</t>
  </si>
  <si>
    <t>DCMS Administration</t>
  </si>
  <si>
    <t>Museums Libraries and archives council</t>
  </si>
  <si>
    <t>Tourism</t>
  </si>
  <si>
    <t>Occupied Royal Palaces and other historic buildings</t>
  </si>
  <si>
    <t>Royal parks</t>
  </si>
  <si>
    <t>Gambling &amp; licensing (alcohol) &amp; Horseracing</t>
  </si>
  <si>
    <t>Listed places of worship</t>
  </si>
  <si>
    <t>Research surveys and other services</t>
  </si>
  <si>
    <t>VAT relief on memorials that are not buildings</t>
  </si>
  <si>
    <t>Creative Economy</t>
  </si>
  <si>
    <t>National Lottery Commission</t>
  </si>
  <si>
    <t>Gambling Commission</t>
  </si>
  <si>
    <t>TOTE - Horserace Totalisator Board</t>
  </si>
  <si>
    <t>DEPARTMENT OF ENERGY AND CLIMATE CHANGE</t>
  </si>
  <si>
    <t>Nuclear Decommissioning Authority</t>
  </si>
  <si>
    <t>Green Deal</t>
  </si>
  <si>
    <t>Energy legacy</t>
  </si>
  <si>
    <t>Climate change</t>
  </si>
  <si>
    <t>Coal Authority</t>
  </si>
  <si>
    <t>Renewable Heat Incentive</t>
  </si>
  <si>
    <t>Secure energy</t>
  </si>
  <si>
    <t>Committee on
Climate Change</t>
  </si>
  <si>
    <t>Civil Nuclear Police authority</t>
  </si>
  <si>
    <t>The drop in spend in 2011-12 on section B Resource DEL is due primarily to a reduction
in spending on Carbon Capture and Storage.
The movements across years on section K Resource AME are due to movements in the
nuclear decommissioning provision; further details are shown in the notes to the
accounts.
The movements across years on section B Capital DEL are due to reductions in Capital
Grants in this area, primarily under Environmental Transformation Funds, which is partly
offset by increased Energy Innovation grants showin in section E. Future years spending
on section B relates to Carbon Capture and Storage, the profile of which has yet to be
confirmed.</t>
  </si>
  <si>
    <t>Department for Environment, Food and Rural Affairs</t>
  </si>
  <si>
    <t>http://www.defra.gov.uk/publications/2012/07/26/annual-report-2011-12/</t>
  </si>
  <si>
    <t>Environmental Risk and Emergencies</t>
  </si>
  <si>
    <t>&gt;&gt;Environment Agency</t>
  </si>
  <si>
    <t>Environment</t>
  </si>
  <si>
    <t>&gt;&gt;Natural England</t>
  </si>
  <si>
    <t>Department</t>
  </si>
  <si>
    <t>Rural Payments Agency</t>
  </si>
  <si>
    <t>Department for International Development</t>
  </si>
  <si>
    <t>http://www.dfid.gov.uk/About-us/How-we-measure-progress/Annual-report/</t>
  </si>
  <si>
    <t>TOTAL SPENDING</t>
  </si>
  <si>
    <t>Country programmes</t>
  </si>
  <si>
    <t>&gt;&gt;Africa</t>
  </si>
  <si>
    <t>&gt;&gt;Asia, Caribbean
and Overseas
Territories</t>
  </si>
  <si>
    <t>&gt;&gt;Western
Asia and
Stabilisation
Division</t>
  </si>
  <si>
    <t>&gt;&gt;Security &amp;
Humanitarian
and Middle East
Division</t>
  </si>
  <si>
    <t>International finance</t>
  </si>
  <si>
    <t>&gt;&gt;World Bank</t>
  </si>
  <si>
    <t>&gt;&gt;Global funds</t>
  </si>
  <si>
    <t>&gt;&gt;Regional Development Banks</t>
  </si>
  <si>
    <t>&gt;&gt;Debt relief</t>
  </si>
  <si>
    <t>&gt;&gt;Other</t>
  </si>
  <si>
    <t>International relations</t>
  </si>
  <si>
    <t>&gt;&gt;Europe</t>
  </si>
  <si>
    <t>&gt;&gt;UN and Commonwealth</t>
  </si>
  <si>
    <t>Policy and research</t>
  </si>
  <si>
    <t>ASIA, CARIBBEAN AND MIDDLE EAST UNITS RESTRUCTURED AT END OF 2011 SO YEARS ARE NOT COMPARABLE</t>
  </si>
  <si>
    <t>Highways Agency </t>
  </si>
  <si>
    <t>Network Rail </t>
  </si>
  <si>
    <t>London transport</t>
  </si>
  <si>
    <t>Local Authority Transport </t>
  </si>
  <si>
    <t>Bus subsidies and Concessionary Fares </t>
  </si>
  <si>
    <t>Other railways</t>
  </si>
  <si>
    <t>Crossrail </t>
  </si>
  <si>
    <t>Motoring Agencies </t>
  </si>
  <si>
    <t>Maritime and Coastguard Agency </t>
  </si>
  <si>
    <t>Sustainable Travel </t>
  </si>
  <si>
    <t>Tolled Crossings </t>
  </si>
  <si>
    <t>Aviation, Maritime, Security and Safety </t>
  </si>
  <si>
    <t>Science, research and support 
functions </t>
  </si>
  <si>
    <t>HIGH SPEED TWO </t>
  </si>
  <si>
    <t>Olympics and Paralympics</t>
  </si>
  <si>
    <t>Department for Transport</t>
  </si>
  <si>
    <t>http://www.dft.gov.uk/publications/dft-annual-report-accounts/</t>
  </si>
  <si>
    <t>&gt;&gt;Secondary health care (hospitals etc)</t>
  </si>
  <si>
    <t>&gt;&gt;&gt;General &amp; acute</t>
  </si>
  <si>
    <t>&gt;&gt;Primary healthcare</t>
  </si>
  <si>
    <t>&gt;&gt;&gt;Community health</t>
  </si>
  <si>
    <t>&gt;&gt;&gt;Mental illness</t>
  </si>
  <si>
    <t>&gt;&gt;&gt;Prescriptions</t>
  </si>
  <si>
    <t>&gt;&gt;&gt;GP services</t>
  </si>
  <si>
    <t>&gt;&gt;&gt;Other contractual</t>
  </si>
  <si>
    <t>&gt;&gt;&gt;Dental </t>
  </si>
  <si>
    <t>&gt;&gt;&gt;Learning difficulties</t>
  </si>
  <si>
    <t>&gt;&gt;&gt;Maternity</t>
  </si>
  <si>
    <t>&gt;&gt;&gt;Accident and emergency</t>
  </si>
  <si>
    <t>&gt;&gt;&gt;Pharmacy</t>
  </si>
  <si>
    <t>&gt;&gt;&gt; Ophthalmic</t>
  </si>
  <si>
    <t>Department of Health</t>
  </si>
  <si>
    <t>http://www.dh.gov.uk/en/Publicationsandstatistics/Publications/AnnualReports/DH_129873</t>
  </si>
  <si>
    <t>DEPARTMENT FOR WORK &amp; PENSIONS</t>
  </si>
  <si>
    <t>http://www.dwp.gov.uk/publications/corporate-publications/#annualreport</t>
  </si>
  <si>
    <t>(excludes Child Benefit, Guardians' Allowance; Widows pensions; Statutory Paternity Pay, Statutory Adoption pay - these paid by HMRC, MoD, DTI respectively)</t>
  </si>
  <si>
    <t>Departmental Operating Costs</t>
  </si>
  <si>
    <t>Operational Delivery</t>
  </si>
  <si>
    <t>Housing Benefit and Council Tax Benefit Administration</t>
  </si>
  <si>
    <t>Health and Safety Executive</t>
  </si>
  <si>
    <t>Executive Non-Departmental Public Bodies (Net)</t>
  </si>
  <si>
    <t>Employment Programmes</t>
  </si>
  <si>
    <t>Child Maintenance and Enforcement Commission</t>
  </si>
  <si>
    <t>Benefit spending in Great Britain</t>
  </si>
  <si>
    <t>State Pension</t>
  </si>
  <si>
    <t> (inc SERPS/S2P, Category D and Christmas bonuses)</t>
  </si>
  <si>
    <t>Housing Benefit</t>
  </si>
  <si>
    <t>Disability Living Allowance</t>
  </si>
  <si>
    <t>Pension Credit and Minimum Income Guarantee</t>
  </si>
  <si>
    <t>Income Support</t>
  </si>
  <si>
    <t>Rent Rebates</t>
  </si>
  <si>
    <t>Attendance Allowance</t>
  </si>
  <si>
    <t>Incapacity Benefit</t>
  </si>
  <si>
    <t>Jobseekers Allowance</t>
  </si>
  <si>
    <t>Council Tax Benefit</t>
  </si>
  <si>
    <t>Employment and Support Allowance</t>
  </si>
  <si>
    <t>Statutory Sick Pay and Statutory Maternity Pay</t>
  </si>
  <si>
    <t>Expenditure incurred by the Social Fund</t>
  </si>
  <si>
    <t>Carers Allowance</t>
  </si>
  <si>
    <t>Financial Assistance Scheme</t>
  </si>
  <si>
    <t>Industrial Injuries Disablement Benefit</t>
  </si>
  <si>
    <t>Severe Disablement Allowance</t>
  </si>
  <si>
    <t>National Insurance Fund</t>
  </si>
  <si>
    <t>Bereavement Benefits</t>
  </si>
  <si>
    <t>TV Licences for the over 75s</t>
  </si>
  <si>
    <t>Other Benefits</t>
  </si>
  <si>
    <t>Maternity Allowance</t>
  </si>
  <si>
    <t>Other Programmes</t>
  </si>
  <si>
    <t>Memo: items not included above</t>
  </si>
  <si>
    <t>Benefit spending in Northern Ireland</t>
  </si>
  <si>
    <t>Various other minor benefits in Great Britain</t>
  </si>
  <si>
    <t>Capital spending</t>
  </si>
  <si>
    <t>FOREIGN &amp; COMMONWEALTH OFFICE</t>
  </si>
  <si>
    <t>Peacekeeping</t>
  </si>
  <si>
    <t>BBC World Service</t>
  </si>
  <si>
    <t>Other grants</t>
  </si>
  <si>
    <t>British Council</t>
  </si>
  <si>
    <t>Conflict Prevention</t>
  </si>
  <si>
    <t>AME Programme</t>
  </si>
  <si>
    <t>Taxes and licence fees</t>
  </si>
  <si>
    <t>NDPBs</t>
  </si>
  <si>
    <t>Unallocated Provision</t>
  </si>
  <si>
    <t>HER MAJESTY'S REVENUE AND CUSTOMS</t>
  </si>
  <si>
    <t>www.hmrc.gov.uk/about/annual-report-accounts-1112.pdf</t>
  </si>
  <si>
    <t>2011/12</t>
  </si>
  <si>
    <t>Personal Tax Credit </t>
  </si>
  <si>
    <t>Child benefit</t>
  </si>
  <si>
    <t>Child Trust Fund</t>
  </si>
  <si>
    <t>HMT</t>
  </si>
  <si>
    <t>http://www.hm-treasury.gov.uk/dep_perf_reports_index.htm</t>
  </si>
  <si>
    <t>Coinage </t>
  </si>
  <si>
    <t>Debt Management Office</t>
  </si>
  <si>
    <t>Banking &amp; gilts registration services </t>
  </si>
  <si>
    <t>Other</t>
  </si>
  <si>
    <t>UK Financial Investments</t>
  </si>
  <si>
    <t>Asset Protection Agency</t>
  </si>
  <si>
    <t>Equitable Life</t>
  </si>
  <si>
    <t>Financial stability/financial institutions</t>
  </si>
  <si>
    <t>Loans to financial institutions were repaid to the Treasury in 2011-12 and there was no further purchase of purchases of shares and other assets in the year</t>
  </si>
  <si>
    <t>'Financial stability’ comprises fair value movements in derivatives, changes to financial stability provisions, fees and interest income, impairments of
financial instruments and, for 2011-12, the loss on the disposal of Northern Rock.</t>
  </si>
  <si>
    <t>HOME OFFICE</t>
  </si>
  <si>
    <t>http://www.homeoffice.gov.uk/publications/about-us/corporate-publications/annual-report-2011-12</t>
  </si>
  <si>
    <t>Crime and Policing</t>
  </si>
  <si>
    <t>UK Border Agency</t>
  </si>
  <si>
    <t>Police superannuation</t>
  </si>
  <si>
    <t>Office for Security and Counter Terrorism</t>
  </si>
  <si>
    <t>Non-Departmental Public Bodies</t>
  </si>
  <si>
    <t>Central Home Office</t>
  </si>
  <si>
    <t>Area Based Grants</t>
  </si>
  <si>
    <t>Criminal Records Bureau</t>
  </si>
  <si>
    <t>Government Equalities Office</t>
  </si>
  <si>
    <t>National Fraud Authority</t>
  </si>
  <si>
    <t>European solidarity mechanism</t>
  </si>
  <si>
    <t>The Non Departmental Public Bodies (NDPBs) are: Equality &amp; Human Rights Commission (EHRC) Independent Police Complaints Commission (IPCC) Independent Safeguarding Authority (ISA), National Policing Improvement Agency (NPIA), Office of the Immigration Service Commissioner (OISC), Security Industry Authority (SIA) and Serious Organised Crime Agency (SOCA).</t>
  </si>
  <si>
    <t>MINISTRY OF DEFENCE</t>
  </si>
  <si>
    <t>FROM COINS</t>
  </si>
  <si>
    <t>War pensions</t>
  </si>
  <si>
    <t>Defence Capability (Army, Navy, RAF)</t>
  </si>
  <si>
    <t>Quangos and agencies</t>
  </si>
  <si>
    <t>&gt;&gt; Council for Reserve Forces and Cadets
Association</t>
  </si>
  <si>
    <t>&gt;&gt; Commonwealth War Graves
Commission</t>
  </si>
  <si>
    <t>&gt;&gt; Museums (RAF, Navy, Army)</t>
  </si>
  <si>
    <t>&gt;&gt; Royal Hospital Chelsea</t>
  </si>
  <si>
    <t>Operations and Peace-keeping</t>
  </si>
  <si>
    <t>&gt;&gt;Afghanistan*</t>
  </si>
  <si>
    <t>&gt;&gt;Iraq*</t>
  </si>
  <si>
    <t>&gt;&gt;Libya*</t>
  </si>
  <si>
    <t>* Iraq and Afghanistan funded by Treasury reserve and MoD</t>
  </si>
  <si>
    <t>Ministry of Justice</t>
  </si>
  <si>
    <t>http://www.justice.gov.uk/publications/corporate-reports/moj/2012/ministry-of-justice-annual-report-and-accounts-2011-12</t>
  </si>
  <si>
    <t>Prisons (National Offender Management Service)</t>
  </si>
  <si>
    <t>HM Courts &amp; Tribunals Service</t>
  </si>
  <si>
    <t>Criminal Legal Aid</t>
  </si>
  <si>
    <t>Policy, Corporate Services and Associated Offices</t>
  </si>
  <si>
    <t>Civil Legal Aid</t>
  </si>
  <si>
    <t>Youth Justice Board</t>
  </si>
  <si>
    <t>Corporate Services and Associated Offices</t>
  </si>
  <si>
    <t>Criminal Injuries Compensation Authority</t>
  </si>
  <si>
    <t>Higher Judicial Salaries</t>
  </si>
  <si>
    <t>Central Funds</t>
  </si>
  <si>
    <t>Legal Services Commission Administration</t>
  </si>
  <si>
    <t>Parole Board</t>
  </si>
  <si>
    <t>Criminal Cases Review Commission</t>
  </si>
  <si>
    <t>Judicial Appointments Commission</t>
  </si>
  <si>
    <t>Information Commissioner’s Office</t>
  </si>
  <si>
    <t>Office for Legal Complaints</t>
  </si>
  <si>
    <t>NORTHERN IRELAND DEVOLVED SPENDING</t>
  </si>
  <si>
    <t>2010-2011, £bn</t>
  </si>
  <si>
    <t>Health, Social Services and Public Safety </t>
  </si>
  <si>
    <t>Education </t>
  </si>
  <si>
    <t>Justice </t>
  </si>
  <si>
    <t>Employment and Learning </t>
  </si>
  <si>
    <t>Social Development </t>
  </si>
  <si>
    <t>Regional Development </t>
  </si>
  <si>
    <t>Agriculture and Rural Development </t>
  </si>
  <si>
    <t>Enterprise, Trade and Investment </t>
  </si>
  <si>
    <t>Finance and Personnel </t>
  </si>
  <si>
    <t>Environment </t>
  </si>
  <si>
    <t>Culture, Arts and Leisure </t>
  </si>
  <si>
    <t>Office of the First Minister and Deputy First Minister </t>
  </si>
  <si>
    <t>NI Assembly </t>
  </si>
  <si>
    <t>Public Prosecution Service </t>
  </si>
  <si>
    <t>Food Standards Agency </t>
  </si>
  <si>
    <t>NI Audit Office </t>
  </si>
  <si>
    <t>Assembly Ombudsman / Commissioner for Complaints </t>
  </si>
  <si>
    <t>NI Authority for Utility Regulation </t>
  </si>
  <si>
    <t>Northern Ireland Office</t>
  </si>
  <si>
    <t>http://www.nio.gov.uk/8546_nio_d3.pdf</t>
  </si>
  <si>
    <t>Northern Ireland Office </t>
  </si>
  <si>
    <t>Elections</t>
  </si>
  <si>
    <t>NI Human Rights Commission </t>
  </si>
  <si>
    <t>Parades Commission </t>
  </si>
  <si>
    <t>SCOTLAND</t>
  </si>
  <si>
    <t>http://www.scotland.gov.uk/Topics/Government/Finance/18127/Documents</t>
  </si>
  <si>
    <t>Health, Wellbeing &amp; Cities </t>
  </si>
  <si>
    <t>Local Government</t>
  </si>
  <si>
    <t>Finance, Employment &amp; Sustainable Growth </t>
  </si>
  <si>
    <t>Education and Lifelong Learning</t>
  </si>
  <si>
    <t>Justice </t>
  </si>
  <si>
    <t>Rural Affairs &amp; the Environment</t>
  </si>
  <si>
    <t>Office of the First Minister</t>
  </si>
  <si>
    <t>Administration </t>
  </si>
  <si>
    <t>Crown Office &amp; Procurator Fiscal</t>
  </si>
  <si>
    <t>Scottish Parliament and Audit Scotland</t>
  </si>
  <si>
    <t>Infrastructure &amp; Capital Investment</t>
  </si>
  <si>
    <t>Culture &amp; External Affairs</t>
  </si>
  <si>
    <t>Parliamentary Business &amp; Government Strategy </t>
  </si>
  <si>
    <t>WALES</t>
  </si>
  <si>
    <t>http://wales.gov.uk/funding/budget/?lang=en</t>
  </si>
  <si>
    <t>Total </t>
  </si>
  <si>
    <t>Health and Social Services </t>
  </si>
  <si>
    <t>Social Justice and Local Government </t>
  </si>
  <si>
    <t>Children, Education, Lifelong Learning and Skills </t>
  </si>
  <si>
    <t>Economy and Transport </t>
  </si>
  <si>
    <t>Environment, Sustainability and Housing </t>
  </si>
  <si>
    <t>Central Services and Administration </t>
  </si>
  <si>
    <t>Heritage </t>
  </si>
  <si>
    <t>Rural Affairs </t>
  </si>
  <si>
    <t>Public Services and Performance </t>
  </si>
  <si>
    <t>MAIN PENSION SCHEMES</t>
  </si>
  <si>
    <t> http://86.54.44.148/wordpress/docs/obr_fiscal_supplementary_tables1.xls</t>
  </si>
  <si>
    <t>£ billion
Outturn
2009-10</t>
  </si>
  <si>
    <t>Forecasts
2010-11, £bn</t>
  </si>
  <si>
    <t>Teachers' Pension Scheme</t>
  </si>
  <si>
    <t>NHS Pension Scheme</t>
  </si>
  <si>
    <t>Principal Civil Service Pension Scheme</t>
  </si>
  <si>
    <t>Armed Forces Pension Scheme</t>
  </si>
  <si>
    <t>NHS and teachers pension schemes in Scotland</t>
  </si>
  <si>
    <t>Northern Ireland Executive Pension Schemes</t>
  </si>
  <si>
    <t>UK Atomic Energy Authority pension scheme</t>
  </si>
  <si>
    <t>Judicial Pension Scheme</t>
  </si>
</sst>
</file>

<file path=xl/styles.xml><?xml version="1.0" encoding="utf-8"?>
<styleSheet xmlns="http://schemas.openxmlformats.org/spreadsheetml/2006/main" xmlns:x14ac="http://schemas.microsoft.com/office/spreadsheetml/2009/9/ac" xmlns:mc="http://schemas.openxmlformats.org/markup-compatibility/2006">
  <numFmts count="75">
    <numFmt numFmtId="164" formatCode="0.000"/>
    <numFmt numFmtId="165" formatCode="#,##0.000"/>
    <numFmt numFmtId="166" formatCode="#,##0.000"/>
    <numFmt numFmtId="167" formatCode="#,##0.000"/>
    <numFmt numFmtId="168" formatCode="0.0"/>
    <numFmt numFmtId="169" formatCode="#,##0.000"/>
    <numFmt numFmtId="170" formatCode="#,##0.0000"/>
    <numFmt numFmtId="171" formatCode="#,##0.000"/>
    <numFmt numFmtId="172" formatCode="#,##0.000"/>
    <numFmt numFmtId="173" formatCode="0.000"/>
    <numFmt numFmtId="174" formatCode="#,##0.0000"/>
    <numFmt numFmtId="175" formatCode="0.000"/>
    <numFmt numFmtId="176" formatCode="#,##0.00000"/>
    <numFmt numFmtId="177" formatCode="0.0000"/>
    <numFmt numFmtId="178" formatCode="#,##0.0000"/>
    <numFmt numFmtId="179" formatCode="#,##0.000"/>
    <numFmt numFmtId="180" formatCode="#,##0.000"/>
    <numFmt numFmtId="181" formatCode="[$£-809]#,##0"/>
    <numFmt numFmtId="182" formatCode="#,##0.000"/>
    <numFmt numFmtId="183" formatCode="#,##0.000"/>
    <numFmt numFmtId="184" formatCode="0.0"/>
    <numFmt numFmtId="185" formatCode="#,##0.000"/>
    <numFmt numFmtId="186" formatCode="#,##0.0000"/>
    <numFmt numFmtId="187" formatCode="#,##0.000"/>
    <numFmt numFmtId="188" formatCode="[$£-809]#,##0"/>
    <numFmt numFmtId="189" formatCode="0.000"/>
    <numFmt numFmtId="190" formatCode="#,##0.000"/>
    <numFmt numFmtId="191" formatCode="#,##0.000"/>
    <numFmt numFmtId="192" formatCode="#,##0.000"/>
    <numFmt numFmtId="193" formatCode="#,##0.000"/>
    <numFmt numFmtId="194" formatCode="#,##0.0"/>
    <numFmt numFmtId="195" formatCode="#,##0.0000"/>
    <numFmt numFmtId="196" formatCode="#,##0.0000"/>
    <numFmt numFmtId="197" formatCode="0.000"/>
    <numFmt numFmtId="198" formatCode="#,##0.0000"/>
    <numFmt numFmtId="199" formatCode="#,##0.0000"/>
    <numFmt numFmtId="200" formatCode="#,##0.0"/>
    <numFmt numFmtId="201" formatCode="#,##0.000"/>
    <numFmt numFmtId="202" formatCode="0.000"/>
    <numFmt numFmtId="203" formatCode="#,##0.0000"/>
    <numFmt numFmtId="204" formatCode="0.000"/>
    <numFmt numFmtId="205" formatCode="#,##0.0000"/>
    <numFmt numFmtId="206" formatCode="0.000"/>
    <numFmt numFmtId="207" formatCode="#,##0.000"/>
    <numFmt numFmtId="208" formatCode="#,##0.000"/>
    <numFmt numFmtId="209" formatCode="0.0"/>
    <numFmt numFmtId="210" formatCode="#,##0.00000"/>
    <numFmt numFmtId="211" formatCode="[$£-809]#,##0"/>
    <numFmt numFmtId="212" formatCode="#,##0.0000"/>
    <numFmt numFmtId="213" formatCode="#,##0.000"/>
    <numFmt numFmtId="214" formatCode="#,##0.000"/>
    <numFmt numFmtId="215" formatCode="0.000"/>
    <numFmt numFmtId="216" formatCode="#,##0.000"/>
    <numFmt numFmtId="217" formatCode="0.000"/>
    <numFmt numFmtId="218" formatCode="#,##0.00000"/>
    <numFmt numFmtId="219" formatCode="0.000"/>
    <numFmt numFmtId="220" formatCode="#,##0.000"/>
    <numFmt numFmtId="221" formatCode="0.000"/>
    <numFmt numFmtId="222" formatCode="#,##0.000"/>
    <numFmt numFmtId="223" formatCode="#,##0.000"/>
    <numFmt numFmtId="224" formatCode="#,##0.000"/>
    <numFmt numFmtId="225" formatCode="#,##0.0"/>
    <numFmt numFmtId="226" formatCode="0.000"/>
    <numFmt numFmtId="227" formatCode="0.0"/>
    <numFmt numFmtId="228" formatCode="#,##0.000"/>
    <numFmt numFmtId="229" formatCode="#,##0.000"/>
    <numFmt numFmtId="230" formatCode="#,##0.000"/>
    <numFmt numFmtId="231" formatCode="#,##0.0000"/>
    <numFmt numFmtId="232" formatCode="#,##0.0"/>
    <numFmt numFmtId="233" formatCode="0.0"/>
    <numFmt numFmtId="234" formatCode="#,##0.000"/>
    <numFmt numFmtId="235" formatCode="#,##0.000"/>
    <numFmt numFmtId="236" formatCode="0.000"/>
    <numFmt numFmtId="237" formatCode="0.000"/>
    <numFmt numFmtId="238" formatCode="0.000"/>
  </numFmts>
  <fonts count="180">
    <font>
      <b val="0"/>
      <i val="0"/>
      <strike val="0"/>
      <u val="none"/>
      <sz val="10.0"/>
      <color rgb="FF000000"/>
      <name val="Arial"/>
    </font>
    <font>
      <b/>
      <i val="0"/>
      <strike val="0"/>
      <u val="none"/>
      <sz val="14.0"/>
      <color rgb="FF000000"/>
      <name val="Arial"/>
    </font>
    <font>
      <b val="0"/>
      <i val="0"/>
      <strike val="0"/>
      <u val="none"/>
      <sz val="14.0"/>
      <color rgb="FF000000"/>
      <name val="Arial"/>
    </font>
    <font>
      <b val="0"/>
      <i val="0"/>
      <strike val="0"/>
      <u val="none"/>
      <sz val="14.0"/>
      <color rgb="FF000000"/>
      <name val="Verdana"/>
    </font>
    <font>
      <b/>
      <i val="0"/>
      <strike val="0"/>
      <u val="none"/>
      <sz val="12.0"/>
      <color rgb="FF000000"/>
      <name val="Arial"/>
    </font>
    <font>
      <b/>
      <i val="0"/>
      <strike val="0"/>
      <u val="none"/>
      <sz val="12.0"/>
      <color rgb="FF000000"/>
      <name val="Arial"/>
    </font>
    <font>
      <b/>
      <i val="0"/>
      <strike val="0"/>
      <u val="none"/>
      <sz val="14.0"/>
      <color rgb="FF000000"/>
      <name val="Arial"/>
    </font>
    <font>
      <b val="0"/>
      <i val="0"/>
      <strike val="0"/>
      <u val="none"/>
      <sz val="14.0"/>
      <color rgb="FF666699"/>
      <name val="Arial"/>
    </font>
    <font>
      <b/>
      <i val="0"/>
      <strike val="0"/>
      <u val="none"/>
      <sz val="14.0"/>
      <color rgb="FF666699"/>
      <name val="Arial"/>
    </font>
    <font>
      <b/>
      <i val="0"/>
      <strike val="0"/>
      <u val="none"/>
      <sz val="12.0"/>
      <color rgb="FFB7B7B7"/>
      <name val="Arial"/>
    </font>
    <font>
      <b/>
      <i val="0"/>
      <strike val="0"/>
      <u val="none"/>
      <sz val="14.0"/>
      <color rgb="FF000000"/>
      <name val="Arial"/>
    </font>
    <font>
      <b/>
      <i val="0"/>
      <strike val="0"/>
      <u val="none"/>
      <sz val="12.0"/>
      <color rgb="FF000000"/>
      <name val="Arial"/>
    </font>
    <font>
      <b val="0"/>
      <i val="0"/>
      <strike val="0"/>
      <u val="none"/>
      <sz val="12.0"/>
      <color rgb="FF000000"/>
      <name val="Arial"/>
    </font>
    <font>
      <b val="0"/>
      <i val="0"/>
      <strike val="0"/>
      <u val="none"/>
      <sz val="14.0"/>
      <color rgb="FF000000"/>
      <name val="Arial"/>
    </font>
    <font>
      <b/>
      <i val="0"/>
      <strike val="0"/>
      <u val="none"/>
      <sz val="12.0"/>
      <color rgb="FF000000"/>
      <name val="Arial"/>
    </font>
    <font>
      <b/>
      <i val="0"/>
      <strike val="0"/>
      <u val="none"/>
      <sz val="12.0"/>
      <color rgb="FF000000"/>
      <name val="Arial"/>
    </font>
    <font>
      <b/>
      <i val="0"/>
      <strike val="0"/>
      <u val="none"/>
      <sz val="14.0"/>
      <color rgb="FF000000"/>
      <name val="Arial"/>
    </font>
    <font>
      <b/>
      <i val="0"/>
      <strike val="0"/>
      <u val="none"/>
      <sz val="12.0"/>
      <color rgb="FF000000"/>
      <name val="Arial"/>
    </font>
    <font>
      <b val="0"/>
      <i val="0"/>
      <strike val="0"/>
      <u val="none"/>
      <sz val="14.0"/>
      <color rgb="FF000000"/>
      <name val="Arial"/>
    </font>
    <font>
      <b/>
      <i val="0"/>
      <strike val="0"/>
      <u val="none"/>
      <sz val="12.0"/>
      <color rgb="FF000000"/>
      <name val="Arial"/>
    </font>
    <font>
      <b/>
      <i val="0"/>
      <strike val="0"/>
      <u val="none"/>
      <sz val="12.0"/>
      <color rgb="FF000000"/>
      <name val="Arial"/>
    </font>
    <font>
      <b/>
      <i val="0"/>
      <strike val="0"/>
      <u val="none"/>
      <sz val="12.0"/>
      <color rgb="FFFF0000"/>
      <name val="Arial"/>
    </font>
    <font>
      <b val="0"/>
      <i val="0"/>
      <strike val="0"/>
      <u val="none"/>
      <sz val="14.0"/>
      <color rgb="FF000000"/>
      <name val="Arial"/>
    </font>
    <font>
      <b/>
      <i val="0"/>
      <strike val="0"/>
      <u val="none"/>
      <sz val="12.0"/>
      <color rgb="FF000000"/>
      <name val="Arial"/>
    </font>
    <font>
      <b val="0"/>
      <i val="0"/>
      <strike val="0"/>
      <u val="none"/>
      <sz val="14.0"/>
      <color rgb="FF000000"/>
      <name val="Arial"/>
    </font>
    <font>
      <b/>
      <i val="0"/>
      <strike val="0"/>
      <u val="none"/>
      <sz val="12.0"/>
      <color rgb="FF000000"/>
      <name val="Arial"/>
    </font>
    <font>
      <b val="0"/>
      <i val="0"/>
      <strike val="0"/>
      <u val="none"/>
      <sz val="12.0"/>
      <color rgb="FFD9D9D9"/>
      <name val="Arial"/>
    </font>
    <font>
      <b val="0"/>
      <i val="0"/>
      <strike val="0"/>
      <u val="none"/>
      <sz val="14.0"/>
      <color rgb="FF000000"/>
      <name val="Arial"/>
    </font>
    <font>
      <b val="0"/>
      <i val="0"/>
      <strike val="0"/>
      <u val="none"/>
      <sz val="14.0"/>
      <color rgb="FF000000"/>
      <name val="Arial"/>
    </font>
    <font>
      <b/>
      <i val="0"/>
      <strike val="0"/>
      <u val="none"/>
      <sz val="12.0"/>
      <color rgb="FF000000"/>
      <name val="Arial"/>
    </font>
    <font>
      <b val="0"/>
      <i val="0"/>
      <strike val="0"/>
      <u val="none"/>
      <sz val="12.0"/>
      <color rgb="FF000000"/>
      <name val="Arial"/>
    </font>
    <font>
      <b/>
      <i val="0"/>
      <strike val="0"/>
      <u val="none"/>
      <sz val="12.0"/>
      <color rgb="FFB7B7B7"/>
      <name val="Arial"/>
    </font>
    <font>
      <b val="0"/>
      <i val="0"/>
      <strike val="0"/>
      <u val="none"/>
      <sz val="14.0"/>
      <color rgb="FF000000"/>
      <name val="Arial"/>
    </font>
    <font>
      <b/>
      <i val="0"/>
      <strike val="0"/>
      <u val="none"/>
      <sz val="10.0"/>
      <color rgb="FF000000"/>
      <name val="Arial"/>
    </font>
    <font>
      <b/>
      <i val="0"/>
      <strike val="0"/>
      <u val="none"/>
      <sz val="14.0"/>
      <color rgb="FF000000"/>
      <name val="Arial"/>
    </font>
    <font>
      <b/>
      <i val="0"/>
      <strike val="0"/>
      <u val="none"/>
      <sz val="12.0"/>
      <color rgb="FF000000"/>
      <name val="Arial"/>
    </font>
    <font>
      <b/>
      <i val="0"/>
      <strike val="0"/>
      <u val="none"/>
      <sz val="14.0"/>
      <color rgb="FF000000"/>
      <name val="Arial"/>
    </font>
    <font>
      <b val="0"/>
      <i val="0"/>
      <strike val="0"/>
      <u val="none"/>
      <sz val="14.0"/>
      <color rgb="FF000000"/>
      <name val="Arial"/>
    </font>
    <font>
      <b val="0"/>
      <i val="0"/>
      <strike val="0"/>
      <u val="none"/>
      <sz val="14.0"/>
      <color rgb="FF000000"/>
      <name val="Arial"/>
    </font>
    <font>
      <b val="0"/>
      <i val="0"/>
      <strike val="0"/>
      <u/>
      <sz val="14.0"/>
      <color rgb="FF0000D4"/>
      <name val="Arial"/>
    </font>
    <font>
      <b val="0"/>
      <i val="0"/>
      <strike val="0"/>
      <u val="none"/>
      <sz val="14.0"/>
      <color rgb="FF000000"/>
      <name val="Arial"/>
    </font>
    <font>
      <b/>
      <i val="0"/>
      <strike val="0"/>
      <u val="none"/>
      <sz val="14.0"/>
      <color rgb="FF000000"/>
      <name val="Arial"/>
    </font>
    <font>
      <b val="0"/>
      <i val="0"/>
      <strike val="0"/>
      <u val="none"/>
      <sz val="14.0"/>
      <color rgb="FF000000"/>
      <name val="Arial"/>
    </font>
    <font>
      <b/>
      <i val="0"/>
      <strike val="0"/>
      <u val="none"/>
      <sz val="12.0"/>
      <color rgb="FFFF0000"/>
      <name val="Arial"/>
    </font>
    <font>
      <b val="0"/>
      <i val="0"/>
      <strike val="0"/>
      <u val="none"/>
      <sz val="14.0"/>
      <color rgb="FF666699"/>
      <name val="Arial"/>
    </font>
    <font>
      <b/>
      <i val="0"/>
      <strike val="0"/>
      <u val="none"/>
      <sz val="12.0"/>
      <color rgb="FF000000"/>
      <name val="Arial"/>
    </font>
    <font>
      <b val="0"/>
      <i val="0"/>
      <strike val="0"/>
      <u val="none"/>
      <sz val="12.0"/>
      <color rgb="FFB7B7B7"/>
      <name val="Arial"/>
    </font>
    <font>
      <b/>
      <i val="0"/>
      <strike val="0"/>
      <u val="none"/>
      <sz val="12.0"/>
      <color rgb="FF000000"/>
      <name val="Arial"/>
    </font>
    <font>
      <b/>
      <i val="0"/>
      <strike val="0"/>
      <u val="none"/>
      <sz val="14.0"/>
      <color rgb="FFFF0000"/>
      <name val="Arial"/>
    </font>
    <font>
      <b val="0"/>
      <i val="0"/>
      <strike val="0"/>
      <u val="none"/>
      <sz val="14.0"/>
      <color rgb="FF000000"/>
      <name val="Arial"/>
    </font>
    <font>
      <b/>
      <i val="0"/>
      <strike val="0"/>
      <u val="none"/>
      <sz val="14.0"/>
      <color rgb="FF000000"/>
      <name val="Arial"/>
    </font>
    <font>
      <b/>
      <i val="0"/>
      <strike val="0"/>
      <u val="none"/>
      <sz val="12.0"/>
      <color rgb="FF000000"/>
      <name val="Arial"/>
    </font>
    <font>
      <b val="0"/>
      <i val="0"/>
      <strike val="0"/>
      <u val="none"/>
      <sz val="12.0"/>
      <color rgb="FF000000"/>
      <name val="Arial"/>
    </font>
    <font>
      <b val="0"/>
      <i val="0"/>
      <strike val="0"/>
      <u val="none"/>
      <sz val="12.0"/>
      <color rgb="FF000000"/>
      <name val="Arial"/>
    </font>
    <font>
      <b/>
      <i val="0"/>
      <strike val="0"/>
      <u val="none"/>
      <sz val="10.0"/>
      <color rgb="FF000000"/>
      <name val="Arial"/>
    </font>
    <font>
      <b val="0"/>
      <i val="0"/>
      <strike val="0"/>
      <u val="none"/>
      <sz val="14.0"/>
      <color rgb="FF000000"/>
      <name val="Arial"/>
    </font>
    <font>
      <b/>
      <i val="0"/>
      <strike val="0"/>
      <u val="none"/>
      <sz val="12.0"/>
      <color rgb="FF000000"/>
      <name val="Arial"/>
    </font>
    <font>
      <b/>
      <i val="0"/>
      <strike val="0"/>
      <u val="none"/>
      <sz val="12.0"/>
      <color rgb="FF000000"/>
      <name val="Arial"/>
    </font>
    <font>
      <b val="0"/>
      <i val="0"/>
      <strike val="0"/>
      <u/>
      <sz val="14.0"/>
      <color rgb="FF0000D4"/>
      <name val="Arial"/>
    </font>
    <font>
      <b/>
      <i val="0"/>
      <strike val="0"/>
      <u val="none"/>
      <sz val="14.0"/>
      <color rgb="FF000000"/>
      <name val="Verdana"/>
    </font>
    <font>
      <b/>
      <i val="0"/>
      <strike val="0"/>
      <u val="none"/>
      <sz val="14.0"/>
      <color rgb="FF000000"/>
      <name val="Arial"/>
    </font>
    <font>
      <b/>
      <i val="0"/>
      <strike val="0"/>
      <u val="none"/>
      <sz val="14.0"/>
      <color rgb="FF1FB714"/>
      <name val="Arial"/>
    </font>
    <font>
      <b val="0"/>
      <i/>
      <strike val="0"/>
      <u val="none"/>
      <sz val="14.0"/>
      <color rgb="FF000000"/>
      <name val="Arial"/>
    </font>
    <font>
      <b val="0"/>
      <i val="0"/>
      <strike val="0"/>
      <u val="none"/>
      <sz val="12.0"/>
      <color rgb="FF000000"/>
      <name val="Arial"/>
    </font>
    <font>
      <b val="0"/>
      <i val="0"/>
      <strike val="0"/>
      <u val="none"/>
      <sz val="10.0"/>
      <color rgb="FF000000"/>
      <name val="Arial"/>
    </font>
    <font>
      <b/>
      <i val="0"/>
      <strike val="0"/>
      <u val="none"/>
      <sz val="14.0"/>
      <color rgb="FF000000"/>
      <name val="Arial"/>
    </font>
    <font>
      <b/>
      <i val="0"/>
      <strike val="0"/>
      <u val="none"/>
      <sz val="12.0"/>
      <color rgb="FF000000"/>
      <name val="Arial"/>
    </font>
    <font>
      <b val="0"/>
      <i val="0"/>
      <strike val="0"/>
      <u val="none"/>
      <sz val="14.0"/>
      <color rgb="FF000000"/>
      <name val="Arial"/>
    </font>
    <font>
      <b val="0"/>
      <i val="0"/>
      <strike val="0"/>
      <u val="none"/>
      <sz val="14.0"/>
      <color rgb="FF000000"/>
      <name val="Verdana"/>
    </font>
    <font>
      <b/>
      <i val="0"/>
      <strike val="0"/>
      <u val="none"/>
      <sz val="12.0"/>
      <color rgb="FF000000"/>
      <name val="Arial"/>
    </font>
    <font>
      <b/>
      <i val="0"/>
      <strike val="0"/>
      <u val="none"/>
      <sz val="14.0"/>
      <color rgb="FF000000"/>
      <name val="Arial"/>
    </font>
    <font>
      <b val="0"/>
      <i val="0"/>
      <strike val="0"/>
      <u val="none"/>
      <sz val="14.0"/>
      <color rgb="FF000000"/>
      <name val="Arial"/>
    </font>
    <font>
      <b val="0"/>
      <i val="0"/>
      <strike val="0"/>
      <u val="none"/>
      <sz val="12.0"/>
      <color rgb="FF000000"/>
      <name val="Arial"/>
    </font>
    <font>
      <b val="0"/>
      <i val="0"/>
      <strike val="0"/>
      <u val="none"/>
      <sz val="14.0"/>
      <color rgb="FF000000"/>
      <name val="Arial"/>
    </font>
    <font>
      <b/>
      <i val="0"/>
      <strike val="0"/>
      <u val="none"/>
      <sz val="14.0"/>
      <color rgb="FF000000"/>
      <name val="Arial"/>
    </font>
    <font>
      <b/>
      <i val="0"/>
      <strike val="0"/>
      <u val="none"/>
      <sz val="12.0"/>
      <color rgb="FF000000"/>
      <name val="Arial"/>
    </font>
    <font>
      <b val="0"/>
      <i val="0"/>
      <strike val="0"/>
      <u val="none"/>
      <sz val="14.0"/>
      <color rgb="FF1FB714"/>
      <name val="Arial"/>
    </font>
    <font>
      <b val="0"/>
      <i val="0"/>
      <strike val="0"/>
      <u/>
      <sz val="12.0"/>
      <color rgb="FF0000D4"/>
      <name val="Arial"/>
    </font>
    <font>
      <b val="0"/>
      <i val="0"/>
      <strike val="0"/>
      <u/>
      <sz val="14.0"/>
      <color rgb="FF0000D4"/>
      <name val="Arial"/>
    </font>
    <font>
      <b val="0"/>
      <i val="0"/>
      <strike val="0"/>
      <u val="none"/>
      <sz val="10.0"/>
      <color rgb="FF000000"/>
      <name val="Arial"/>
    </font>
    <font>
      <b val="0"/>
      <i val="0"/>
      <strike val="0"/>
      <u val="none"/>
      <sz val="12.0"/>
      <color rgb="FF000000"/>
      <name val="Arial"/>
    </font>
    <font>
      <b val="0"/>
      <i val="0"/>
      <strike val="0"/>
      <u val="none"/>
      <sz val="12.0"/>
      <color rgb="FF000000"/>
      <name val="Arial"/>
    </font>
    <font>
      <b/>
      <i val="0"/>
      <strike val="0"/>
      <u val="none"/>
      <sz val="12.0"/>
      <color rgb="FF000000"/>
      <name val="Arial"/>
    </font>
    <font>
      <b val="0"/>
      <i val="0"/>
      <strike val="0"/>
      <u val="none"/>
      <sz val="12.0"/>
      <color rgb="FF000000"/>
      <name val="Arial"/>
    </font>
    <font>
      <b val="0"/>
      <i val="0"/>
      <strike val="0"/>
      <u val="none"/>
      <sz val="14.0"/>
      <color rgb="FF000000"/>
      <name val="Arial"/>
    </font>
    <font>
      <b val="0"/>
      <i val="0"/>
      <strike val="0"/>
      <u val="none"/>
      <sz val="12.0"/>
      <color rgb="FFB7B7B7"/>
      <name val="Arial"/>
    </font>
    <font>
      <b/>
      <i val="0"/>
      <strike val="0"/>
      <u val="none"/>
      <sz val="12.0"/>
      <color rgb="FF000000"/>
      <name val="Arial"/>
    </font>
    <font>
      <b val="0"/>
      <i val="0"/>
      <strike val="0"/>
      <u val="none"/>
      <sz val="12.0"/>
      <color rgb="FFB7B7B7"/>
      <name val="Arial"/>
    </font>
    <font>
      <b/>
      <i val="0"/>
      <strike val="0"/>
      <u val="none"/>
      <sz val="12.0"/>
      <color rgb="FF000000"/>
      <name val="Arial"/>
    </font>
    <font>
      <b/>
      <i val="0"/>
      <strike val="0"/>
      <u val="none"/>
      <sz val="14.0"/>
      <color rgb="FF000000"/>
      <name val="Arial"/>
    </font>
    <font>
      <b/>
      <i val="0"/>
      <strike val="0"/>
      <u val="none"/>
      <sz val="12.0"/>
      <color rgb="FF000000"/>
      <name val="Arial"/>
    </font>
    <font>
      <b val="0"/>
      <i val="0"/>
      <strike val="0"/>
      <u val="none"/>
      <sz val="14.0"/>
      <color rgb="FF000000"/>
      <name val="Arial"/>
    </font>
    <font>
      <b val="0"/>
      <i val="0"/>
      <strike val="0"/>
      <u val="none"/>
      <sz val="14.0"/>
      <color rgb="FF000000"/>
      <name val="Arial"/>
    </font>
    <font>
      <b/>
      <i val="0"/>
      <strike val="0"/>
      <u val="none"/>
      <sz val="12.0"/>
      <color rgb="FFFF0000"/>
      <name val="Arial"/>
    </font>
    <font>
      <b val="0"/>
      <i val="0"/>
      <strike val="0"/>
      <u val="none"/>
      <sz val="12.0"/>
      <color rgb="FFB7B7B7"/>
      <name val="Arial"/>
    </font>
    <font>
      <b val="0"/>
      <i val="0"/>
      <strike val="0"/>
      <u val="none"/>
      <sz val="12.0"/>
      <color rgb="FF000000"/>
      <name val="Arial"/>
    </font>
    <font>
      <b/>
      <i val="0"/>
      <strike val="0"/>
      <u val="none"/>
      <sz val="14.0"/>
      <color rgb="FF666699"/>
      <name val="Arial"/>
    </font>
    <font>
      <b val="0"/>
      <i val="0"/>
      <strike val="0"/>
      <u val="none"/>
      <sz val="14.0"/>
      <color rgb="FF000000"/>
      <name val="Arial"/>
    </font>
    <font>
      <b val="0"/>
      <i val="0"/>
      <strike val="0"/>
      <u val="none"/>
      <sz val="12.0"/>
      <color rgb="FF000000"/>
      <name val="Arial"/>
    </font>
    <font>
      <b val="0"/>
      <i val="0"/>
      <strike val="0"/>
      <u val="none"/>
      <sz val="14.0"/>
      <color rgb="FF000000"/>
      <name val="Arial"/>
    </font>
    <font>
      <b val="0"/>
      <i val="0"/>
      <strike val="0"/>
      <u val="none"/>
      <sz val="14.0"/>
      <color rgb="FF666699"/>
      <name val="Arial"/>
    </font>
    <font>
      <b/>
      <i val="0"/>
      <strike val="0"/>
      <u val="none"/>
      <sz val="14.0"/>
      <color rgb="FF000000"/>
      <name val="Arial"/>
    </font>
    <font>
      <b val="0"/>
      <i val="0"/>
      <strike val="0"/>
      <u val="none"/>
      <sz val="14.0"/>
      <color rgb="FF000000"/>
      <name val="Verdana"/>
    </font>
    <font>
      <b val="0"/>
      <i val="0"/>
      <strike val="0"/>
      <u val="none"/>
      <sz val="12.0"/>
      <color rgb="FF000000"/>
      <name val="Arial"/>
    </font>
    <font>
      <b/>
      <i val="0"/>
      <strike val="0"/>
      <u val="none"/>
      <sz val="12.0"/>
      <color rgb="FF000000"/>
      <name val="Arial"/>
    </font>
    <font>
      <b val="0"/>
      <i val="0"/>
      <strike val="0"/>
      <u val="none"/>
      <sz val="14.0"/>
      <color rgb="FF000000"/>
      <name val="Arial"/>
    </font>
    <font>
      <b val="0"/>
      <i val="0"/>
      <strike val="0"/>
      <u val="none"/>
      <sz val="12.0"/>
      <color rgb="FF000000"/>
      <name val="Verdana"/>
    </font>
    <font>
      <b val="0"/>
      <i val="0"/>
      <strike val="0"/>
      <u val="none"/>
      <sz val="12.0"/>
      <color rgb="FF000000"/>
      <name val="Arial"/>
    </font>
    <font>
      <b val="0"/>
      <i val="0"/>
      <strike val="0"/>
      <u val="none"/>
      <sz val="14.0"/>
      <color rgb="FF000000"/>
      <name val="Arial"/>
    </font>
    <font>
      <b val="0"/>
      <i val="0"/>
      <strike val="0"/>
      <u val="none"/>
      <sz val="14.0"/>
      <color rgb="FF000000"/>
      <name val="Arial"/>
    </font>
    <font>
      <b val="0"/>
      <i val="0"/>
      <strike val="0"/>
      <u val="none"/>
      <sz val="12.0"/>
      <color rgb="FF000000"/>
      <name val="Arial"/>
    </font>
    <font>
      <b val="0"/>
      <i val="0"/>
      <strike val="0"/>
      <u val="none"/>
      <sz val="14.0"/>
      <color rgb="FF000000"/>
      <name val="Arial"/>
    </font>
    <font>
      <b val="0"/>
      <i val="0"/>
      <strike val="0"/>
      <u val="none"/>
      <sz val="12.0"/>
      <color rgb="FF000000"/>
      <name val="Arial"/>
    </font>
    <font>
      <b val="0"/>
      <i val="0"/>
      <strike val="0"/>
      <u val="none"/>
      <sz val="14.0"/>
      <color rgb="FF000000"/>
      <name val="Arial"/>
    </font>
    <font>
      <b val="0"/>
      <i val="0"/>
      <strike val="0"/>
      <u val="none"/>
      <sz val="12.0"/>
      <color rgb="FF000000"/>
      <name val="Arial"/>
    </font>
    <font>
      <b val="0"/>
      <i val="0"/>
      <strike val="0"/>
      <u/>
      <sz val="14.0"/>
      <color rgb="FFFFCC99"/>
      <name val="Arial"/>
    </font>
    <font>
      <b val="0"/>
      <i val="0"/>
      <strike val="0"/>
      <u val="none"/>
      <sz val="14.0"/>
      <color rgb="FF000000"/>
      <name val="Verdana"/>
    </font>
    <font>
      <b val="0"/>
      <i val="0"/>
      <strike val="0"/>
      <u val="none"/>
      <sz val="14.0"/>
      <color rgb="FF000000"/>
      <name val="Arial"/>
    </font>
    <font>
      <b val="0"/>
      <i val="0"/>
      <strike val="0"/>
      <u val="none"/>
      <sz val="12.0"/>
      <color rgb="FF000000"/>
      <name val="Arial"/>
    </font>
    <font>
      <b/>
      <i val="0"/>
      <strike val="0"/>
      <u val="none"/>
      <sz val="12.0"/>
      <color rgb="FF000000"/>
      <name val="Arial"/>
    </font>
    <font>
      <b val="0"/>
      <i val="0"/>
      <strike val="0"/>
      <u val="none"/>
      <sz val="14.0"/>
      <color rgb="FF000000"/>
      <name val="Arial"/>
    </font>
    <font>
      <b/>
      <i val="0"/>
      <strike val="0"/>
      <u val="none"/>
      <sz val="14.0"/>
      <color rgb="FF000000"/>
      <name val="Arial"/>
    </font>
    <font>
      <b/>
      <i val="0"/>
      <strike val="0"/>
      <u val="none"/>
      <sz val="12.0"/>
      <color rgb="FF000000"/>
      <name val="Arial"/>
    </font>
    <font>
      <b/>
      <i val="0"/>
      <strike val="0"/>
      <u val="none"/>
      <sz val="12.0"/>
      <color rgb="FF000000"/>
      <name val="Arial"/>
    </font>
    <font>
      <b/>
      <i val="0"/>
      <strike val="0"/>
      <u val="none"/>
      <sz val="14.0"/>
      <color rgb="FF000000"/>
      <name val="Arial"/>
    </font>
    <font>
      <b/>
      <i val="0"/>
      <strike val="0"/>
      <u val="none"/>
      <sz val="12.0"/>
      <color rgb="FF000000"/>
      <name val="Arial"/>
    </font>
    <font>
      <b/>
      <i val="0"/>
      <strike val="0"/>
      <u val="none"/>
      <sz val="12.0"/>
      <color rgb="FF000000"/>
      <name val="Arial"/>
    </font>
    <font>
      <b val="0"/>
      <i val="0"/>
      <strike val="0"/>
      <u val="none"/>
      <sz val="14.0"/>
      <color rgb="FF000000"/>
      <name val="Verdana"/>
    </font>
    <font>
      <b val="0"/>
      <i val="0"/>
      <strike val="0"/>
      <u val="none"/>
      <sz val="14.0"/>
      <color rgb="FF000000"/>
      <name val="Arial"/>
    </font>
    <font>
      <b/>
      <i val="0"/>
      <strike val="0"/>
      <u val="none"/>
      <sz val="14.0"/>
      <color rgb="FF000000"/>
      <name val="Arial"/>
    </font>
    <font>
      <b val="0"/>
      <i val="0"/>
      <strike val="0"/>
      <u val="none"/>
      <sz val="14.0"/>
      <color rgb="FF000000"/>
      <name val="Arial"/>
    </font>
    <font>
      <b/>
      <i val="0"/>
      <strike val="0"/>
      <u val="none"/>
      <sz val="14.0"/>
      <color rgb="FF666699"/>
      <name val="Arial"/>
    </font>
    <font>
      <b val="0"/>
      <i val="0"/>
      <strike val="0"/>
      <u val="none"/>
      <sz val="10.0"/>
      <color rgb="FF000000"/>
      <name val="Arial"/>
    </font>
    <font>
      <b val="0"/>
      <i val="0"/>
      <strike val="0"/>
      <u val="none"/>
      <sz val="12.0"/>
      <color rgb="FFB7B7B7"/>
      <name val="Arial"/>
    </font>
    <font>
      <b val="0"/>
      <i val="0"/>
      <strike val="0"/>
      <u val="none"/>
      <sz val="14.0"/>
      <color rgb="FF000000"/>
      <name val="Arial"/>
    </font>
    <font>
      <b/>
      <i val="0"/>
      <strike val="0"/>
      <u val="none"/>
      <sz val="14.0"/>
      <color rgb="FF000000"/>
      <name val="Arial"/>
    </font>
    <font>
      <b/>
      <i val="0"/>
      <strike val="0"/>
      <u val="none"/>
      <sz val="12.0"/>
      <color rgb="FFB7B7B7"/>
      <name val="Arial"/>
    </font>
    <font>
      <b val="0"/>
      <i val="0"/>
      <strike val="0"/>
      <u val="none"/>
      <sz val="12.0"/>
      <color rgb="FF000000"/>
      <name val="Arial"/>
    </font>
    <font>
      <b val="0"/>
      <i val="0"/>
      <strike val="0"/>
      <u val="none"/>
      <sz val="12.0"/>
      <color rgb="FF000000"/>
      <name val="Arial"/>
    </font>
    <font>
      <b/>
      <i val="0"/>
      <strike val="0"/>
      <u val="none"/>
      <sz val="12.0"/>
      <color rgb="FF000000"/>
      <name val="Arial"/>
    </font>
    <font>
      <b val="0"/>
      <i val="0"/>
      <strike val="0"/>
      <u val="none"/>
      <sz val="14.0"/>
      <color rgb="FF000000"/>
      <name val="Arial"/>
    </font>
    <font>
      <b/>
      <i val="0"/>
      <strike val="0"/>
      <u val="none"/>
      <sz val="12.0"/>
      <color rgb="FF000000"/>
      <name val="Arial"/>
    </font>
    <font>
      <b/>
      <i val="0"/>
      <strike val="0"/>
      <u val="none"/>
      <sz val="12.0"/>
      <color rgb="FF000000"/>
      <name val="Arial"/>
    </font>
    <font>
      <b/>
      <i val="0"/>
      <strike val="0"/>
      <u val="none"/>
      <sz val="12.0"/>
      <color rgb="FF000000"/>
      <name val="Arial"/>
    </font>
    <font>
      <b val="0"/>
      <i val="0"/>
      <strike val="0"/>
      <u val="none"/>
      <sz val="14.0"/>
      <color rgb="FF000000"/>
      <name val="Arial"/>
    </font>
    <font>
      <b/>
      <i val="0"/>
      <strike val="0"/>
      <u val="none"/>
      <sz val="14.0"/>
      <color rgb="FF000000"/>
      <name val="Arial"/>
    </font>
    <font>
      <b/>
      <i val="0"/>
      <strike val="0"/>
      <u val="none"/>
      <sz val="12.0"/>
      <color rgb="FF000000"/>
      <name val="Arial"/>
    </font>
    <font>
      <b val="0"/>
      <i val="0"/>
      <strike val="0"/>
      <u val="none"/>
      <sz val="14.0"/>
      <color rgb="FF000000"/>
      <name val="Arial"/>
    </font>
    <font>
      <b/>
      <i val="0"/>
      <strike val="0"/>
      <u val="none"/>
      <sz val="12.0"/>
      <color rgb="FFFF0000"/>
      <name val="Arial"/>
    </font>
    <font>
      <b/>
      <i val="0"/>
      <strike val="0"/>
      <u val="none"/>
      <sz val="12.0"/>
      <color rgb="FF000000"/>
      <name val="Arial"/>
    </font>
    <font>
      <b val="0"/>
      <i val="0"/>
      <strike val="0"/>
      <u val="none"/>
      <sz val="14.0"/>
      <color rgb="FF000000"/>
      <name val="Arial"/>
    </font>
    <font>
      <b/>
      <i val="0"/>
      <strike val="0"/>
      <u val="none"/>
      <sz val="14.0"/>
      <color rgb="FF000000"/>
      <name val="Arial"/>
    </font>
    <font>
      <b/>
      <i val="0"/>
      <strike val="0"/>
      <u val="none"/>
      <sz val="12.0"/>
      <color rgb="FF000000"/>
      <name val="Arial"/>
    </font>
    <font>
      <b val="0"/>
      <i val="0"/>
      <strike val="0"/>
      <u val="none"/>
      <sz val="14.0"/>
      <color rgb="FF1FB714"/>
      <name val="Arial"/>
    </font>
    <font>
      <b/>
      <i val="0"/>
      <strike val="0"/>
      <u val="none"/>
      <sz val="14.0"/>
      <color rgb="FF000000"/>
      <name val="Arial"/>
    </font>
    <font>
      <b/>
      <i val="0"/>
      <strike val="0"/>
      <u val="none"/>
      <sz val="12.0"/>
      <color rgb="FFB7B7B7"/>
      <name val="Arial"/>
    </font>
    <font>
      <b val="0"/>
      <i val="0"/>
      <strike val="0"/>
      <u val="none"/>
      <sz val="14.0"/>
      <color rgb="FF000000"/>
      <name val="Arial"/>
    </font>
    <font>
      <b val="0"/>
      <i val="0"/>
      <strike val="0"/>
      <u val="none"/>
      <sz val="12.0"/>
      <color rgb="FF000000"/>
      <name val="Arial"/>
    </font>
    <font>
      <b val="0"/>
      <i val="0"/>
      <strike val="0"/>
      <u val="none"/>
      <sz val="14.0"/>
      <color rgb="FF000000"/>
      <name val="Arial"/>
    </font>
    <font>
      <b/>
      <i val="0"/>
      <strike val="0"/>
      <u val="none"/>
      <sz val="14.0"/>
      <color rgb="FF000000"/>
      <name val="Arial"/>
    </font>
    <font>
      <b val="0"/>
      <i val="0"/>
      <strike val="0"/>
      <u val="none"/>
      <sz val="14.0"/>
      <color rgb="FF000000"/>
      <name val="Arial"/>
    </font>
    <font>
      <b val="0"/>
      <i val="0"/>
      <strike val="0"/>
      <u val="none"/>
      <sz val="14.0"/>
      <color rgb="FF000000"/>
      <name val="Arial"/>
    </font>
    <font>
      <b val="0"/>
      <i val="0"/>
      <strike val="0"/>
      <u val="none"/>
      <sz val="14.0"/>
      <color rgb="FF000000"/>
      <name val="Arial"/>
    </font>
    <font>
      <b val="0"/>
      <i val="0"/>
      <strike val="0"/>
      <u val="none"/>
      <sz val="12.0"/>
      <color rgb="FF1FB714"/>
      <name val="Arial"/>
    </font>
    <font>
      <b val="0"/>
      <i val="0"/>
      <strike val="0"/>
      <u val="none"/>
      <sz val="14.0"/>
      <color rgb="FF000000"/>
      <name val="Arial"/>
    </font>
    <font>
      <b val="0"/>
      <i val="0"/>
      <strike val="0"/>
      <u val="none"/>
      <sz val="14.0"/>
      <color rgb="FF000000"/>
      <name val="Arial"/>
    </font>
    <font>
      <b/>
      <i val="0"/>
      <strike val="0"/>
      <u val="none"/>
      <sz val="12.0"/>
      <color rgb="FFFF0000"/>
      <name val="Arial"/>
    </font>
    <font>
      <b val="0"/>
      <i val="0"/>
      <strike val="0"/>
      <u val="none"/>
      <sz val="12.0"/>
      <color rgb="FFB7B7B7"/>
      <name val="Arial"/>
    </font>
    <font>
      <b/>
      <i val="0"/>
      <strike val="0"/>
      <u val="none"/>
      <sz val="12.0"/>
      <color rgb="FF000000"/>
      <name val="Arial"/>
    </font>
    <font>
      <b val="0"/>
      <i val="0"/>
      <strike val="0"/>
      <u val="none"/>
      <sz val="14.0"/>
      <color rgb="FF000000"/>
      <name val="Arial"/>
    </font>
    <font>
      <b/>
      <i val="0"/>
      <strike val="0"/>
      <u val="none"/>
      <sz val="14.0"/>
      <color rgb="FF000000"/>
      <name val="Arial"/>
    </font>
    <font>
      <b/>
      <i val="0"/>
      <strike val="0"/>
      <u val="none"/>
      <sz val="14.0"/>
      <color rgb="FF000000"/>
      <name val="Arial"/>
    </font>
    <font>
      <b val="0"/>
      <i val="0"/>
      <strike val="0"/>
      <u val="none"/>
      <sz val="12.0"/>
      <color rgb="FF000000"/>
      <name val="Arial"/>
    </font>
    <font>
      <b/>
      <i val="0"/>
      <strike val="0"/>
      <u val="none"/>
      <sz val="12.0"/>
      <color rgb="FF000000"/>
      <name val="Arial"/>
    </font>
    <font>
      <b val="0"/>
      <i val="0"/>
      <strike val="0"/>
      <u val="none"/>
      <sz val="14.0"/>
      <color rgb="FF1FB714"/>
      <name val="Arial"/>
    </font>
    <font>
      <b/>
      <i val="0"/>
      <strike val="0"/>
      <u val="none"/>
      <sz val="12.0"/>
      <color rgb="FF000000"/>
      <name val="Arial"/>
    </font>
    <font>
      <b/>
      <i val="0"/>
      <strike val="0"/>
      <u val="none"/>
      <sz val="12.0"/>
      <color rgb="FF000000"/>
      <name val="Arial"/>
    </font>
    <font>
      <b/>
      <i val="0"/>
      <strike val="0"/>
      <u val="none"/>
      <sz val="14.0"/>
      <color rgb="FF000000"/>
      <name val="Arial"/>
    </font>
    <font>
      <b val="0"/>
      <i val="0"/>
      <strike val="0"/>
      <u val="none"/>
      <sz val="14.0"/>
      <color rgb="FF000000"/>
      <name val="Arial"/>
    </font>
    <font>
      <b/>
      <i val="0"/>
      <strike val="0"/>
      <u val="none"/>
      <sz val="12.0"/>
      <color rgb="FF000000"/>
      <name val="Arial"/>
    </font>
  </fonts>
  <fills count="31">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EAD1DC"/>
        <bgColor indexed="64"/>
      </patternFill>
    </fill>
    <fill>
      <patternFill patternType="solid">
        <fgColor rgb="FFFFFFFF"/>
        <bgColor indexed="64"/>
      </patternFill>
    </fill>
    <fill>
      <patternFill patternType="solid">
        <fgColor rgb="FFFFFFFF"/>
        <bgColor indexed="64"/>
      </patternFill>
    </fill>
    <fill>
      <patternFill patternType="solid">
        <fgColor rgb="FFEAD1DC"/>
        <bgColor indexed="64"/>
      </patternFill>
    </fill>
    <fill>
      <patternFill patternType="solid">
        <fgColor rgb="FFEAD1DC"/>
        <bgColor indexed="64"/>
      </patternFill>
    </fill>
    <fill>
      <patternFill patternType="solid">
        <fgColor rgb="FFEAD1DC"/>
        <bgColor indexed="64"/>
      </patternFill>
    </fill>
    <fill>
      <patternFill patternType="solid">
        <fgColor rgb="FFEAD1DC"/>
        <bgColor indexed="64"/>
      </patternFill>
    </fill>
    <fill>
      <patternFill patternType="solid">
        <fgColor rgb="FFEAD1D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EAD1DC"/>
        <bgColor indexed="64"/>
      </patternFill>
    </fill>
    <fill>
      <patternFill patternType="solid">
        <fgColor rgb="FFFFFFFF"/>
        <bgColor indexed="64"/>
      </patternFill>
    </fill>
    <fill>
      <patternFill patternType="solid">
        <fgColor rgb="FFFFFFFF"/>
        <bgColor indexed="64"/>
      </patternFill>
    </fill>
    <fill>
      <patternFill patternType="solid">
        <fgColor rgb="FFEAD1DC"/>
        <bgColor indexed="64"/>
      </patternFill>
    </fill>
    <fill>
      <patternFill patternType="solid">
        <fgColor rgb="FFEAD1DC"/>
        <bgColor indexed="64"/>
      </patternFill>
    </fill>
    <fill>
      <patternFill patternType="solid">
        <fgColor rgb="FFEAD1D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EAD1D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1">
    <xf fillId="0" numFmtId="0" borderId="0" fontId="0"/>
  </cellStyleXfs>
  <cellXfs count="184">
    <xf applyAlignment="1" fillId="0" xfId="0" numFmtId="0" borderId="0" fontId="0">
      <alignment vertical="bottom" horizontal="general" wrapText="1"/>
    </xf>
    <xf fillId="0" xfId="0" numFmtId="0" borderId="0" applyFont="1" fontId="1"/>
    <xf applyAlignment="1" fillId="0" xfId="0" numFmtId="0" borderId="0" applyFont="1" fontId="2">
      <alignment vertical="center" horizontal="general" wrapText="1"/>
    </xf>
    <xf fillId="0" xfId="0" numFmtId="0" borderId="0" applyFont="1" fontId="3"/>
    <xf applyAlignment="1" fillId="0" xfId="0" numFmtId="164" borderId="0" applyFont="1" fontId="4" applyNumberFormat="1">
      <alignment vertical="bottom" horizontal="right" wrapText="1"/>
    </xf>
    <xf applyAlignment="1" fillId="0" xfId="0" numFmtId="4" borderId="0" applyFont="1" fontId="5" applyNumberFormat="1">
      <alignment vertical="bottom" horizontal="right"/>
    </xf>
    <xf applyAlignment="1" fillId="2" xfId="0" numFmtId="165" borderId="0" applyFont="1" fontId="6" applyNumberFormat="1" applyFill="1">
      <alignment vertical="center" horizontal="general"/>
    </xf>
    <xf applyAlignment="1" fillId="0" xfId="0" numFmtId="166" borderId="0" applyFont="1" fontId="7" applyNumberFormat="1">
      <alignment vertical="bottom" horizontal="right" wrapText="1"/>
    </xf>
    <xf applyAlignment="1" fillId="0" xfId="0" numFmtId="167" borderId="0" applyFont="1" fontId="8" applyNumberFormat="1">
      <alignment vertical="bottom" horizontal="right" wrapText="1"/>
    </xf>
    <xf applyAlignment="1" fillId="3" xfId="0" numFmtId="168" borderId="0" applyFont="1" fontId="9" applyNumberFormat="1" applyFill="1">
      <alignment vertical="bottom" horizontal="right" wrapText="1"/>
    </xf>
    <xf applyAlignment="1" fillId="0" xfId="0" numFmtId="0" borderId="0" applyFont="1" fontId="10">
      <alignment vertical="center" horizontal="general"/>
    </xf>
    <xf applyAlignment="1" fillId="4" xfId="0" numFmtId="169" borderId="0" applyFont="1" fontId="11" applyNumberFormat="1" applyFill="1">
      <alignment vertical="bottom" horizontal="general" wrapText="1"/>
    </xf>
    <xf fillId="0" xfId="0" numFmtId="4" borderId="0" applyFont="1" fontId="12" applyNumberFormat="1"/>
    <xf applyAlignment="1" fillId="0" xfId="0" numFmtId="4" borderId="0" applyFont="1" fontId="13" applyNumberFormat="1">
      <alignment vertical="center" horizontal="general"/>
    </xf>
    <xf applyAlignment="1" fillId="0" xfId="0" numFmtId="170" borderId="0" applyFont="1" fontId="14" applyNumberFormat="1">
      <alignment vertical="bottom" horizontal="general" wrapText="1"/>
    </xf>
    <xf applyAlignment="1" fillId="0" xfId="0" numFmtId="4" borderId="0" applyFont="1" fontId="15" applyNumberFormat="1">
      <alignment vertical="center" horizontal="right"/>
    </xf>
    <xf fillId="0" xfId="0" numFmtId="171" borderId="0" applyFont="1" fontId="16" applyNumberFormat="1"/>
    <xf applyAlignment="1" fillId="0" xfId="0" numFmtId="172" borderId="0" applyFont="1" fontId="17" applyNumberFormat="1">
      <alignment vertical="center" horizontal="general"/>
    </xf>
    <xf applyAlignment="1" fillId="5" xfId="0" numFmtId="0" borderId="0" fontId="0" applyFill="1">
      <alignment vertical="bottom" horizontal="general" wrapText="1"/>
    </xf>
    <xf applyAlignment="1" fillId="0" xfId="0" numFmtId="4" borderId="0" applyFont="1" fontId="18" applyNumberFormat="1">
      <alignment vertical="bottom" horizontal="general" wrapText="1"/>
    </xf>
    <xf applyAlignment="1" fillId="0" xfId="0" numFmtId="2" borderId="0" applyFont="1" fontId="19" applyNumberFormat="1">
      <alignment vertical="bottom" horizontal="right" wrapText="1"/>
    </xf>
    <xf applyAlignment="1" fillId="6" xfId="0" numFmtId="0" borderId="0" applyFont="1" fontId="20" applyFill="1">
      <alignment vertical="bottom" horizontal="left" wrapText="1"/>
    </xf>
    <xf applyAlignment="1" fillId="7" xfId="0" numFmtId="4" borderId="0" applyFont="1" fontId="21" applyNumberFormat="1" applyFill="1">
      <alignment vertical="bottom" horizontal="left" wrapText="1"/>
    </xf>
    <xf applyAlignment="1" fillId="0" xfId="0" numFmtId="173" borderId="0" applyFont="1" fontId="22" applyNumberFormat="1">
      <alignment vertical="bottom" horizontal="right"/>
    </xf>
    <xf applyAlignment="1" fillId="0" xfId="0" numFmtId="174" borderId="0" applyFont="1" fontId="23" applyNumberFormat="1">
      <alignment vertical="bottom" horizontal="general" wrapText="1"/>
    </xf>
    <xf applyAlignment="1" fillId="0" xfId="0" numFmtId="175" borderId="0" applyFont="1" fontId="24" applyNumberFormat="1">
      <alignment vertical="bottom" horizontal="right" wrapText="1"/>
    </xf>
    <xf applyAlignment="1" fillId="0" xfId="0" numFmtId="176" borderId="0" applyFont="1" fontId="25" applyNumberFormat="1">
      <alignment vertical="bottom" horizontal="right" wrapText="1"/>
    </xf>
    <xf applyAlignment="1" fillId="0" xfId="0" numFmtId="4" borderId="0" applyFont="1" fontId="26" applyNumberFormat="1">
      <alignment vertical="bottom" horizontal="general" wrapText="1"/>
    </xf>
    <xf applyAlignment="1" fillId="0" xfId="0" numFmtId="177" borderId="0" applyFont="1" fontId="27" applyNumberFormat="1">
      <alignment vertical="center" horizontal="general"/>
    </xf>
    <xf applyAlignment="1" fillId="0" xfId="0" numFmtId="3" borderId="0" applyFont="1" fontId="28" applyNumberFormat="1">
      <alignment vertical="center" horizontal="general"/>
    </xf>
    <xf applyAlignment="1" fillId="0" xfId="0" numFmtId="0" borderId="0" applyFont="1" fontId="29">
      <alignment vertical="bottom" horizontal="left" wrapText="1"/>
    </xf>
    <xf applyAlignment="1" fillId="0" xfId="0" numFmtId="178" borderId="0" applyFont="1" fontId="30" applyNumberFormat="1">
      <alignment vertical="center" horizontal="general" wrapText="1"/>
    </xf>
    <xf applyAlignment="1" fillId="0" xfId="0" numFmtId="0" borderId="0" applyFont="1" fontId="31">
      <alignment vertical="bottom" horizontal="left" wrapText="1"/>
    </xf>
    <xf applyAlignment="1" fillId="0" xfId="0" numFmtId="0" borderId="0" applyFont="1" fontId="32">
      <alignment vertical="bottom" horizontal="general" wrapText="1"/>
    </xf>
    <xf applyAlignment="1" fillId="0" xfId="0" numFmtId="179" borderId="0" applyFont="1" fontId="33" applyNumberFormat="1">
      <alignment vertical="bottom" horizontal="general" wrapText="1"/>
    </xf>
    <xf applyAlignment="1" fillId="0" xfId="0" numFmtId="4" borderId="0" fontId="0" applyNumberFormat="1">
      <alignment vertical="bottom" horizontal="general" wrapText="1"/>
    </xf>
    <xf applyAlignment="1" fillId="0" xfId="0" numFmtId="4" borderId="0" applyFont="1" fontId="34" applyNumberFormat="1">
      <alignment vertical="center" horizontal="general"/>
    </xf>
    <xf applyAlignment="1" fillId="8" xfId="0" numFmtId="180" borderId="0" applyFont="1" fontId="35" applyNumberFormat="1" applyFill="1">
      <alignment vertical="bottom" horizontal="general" wrapText="1"/>
    </xf>
    <xf applyAlignment="1" fillId="0" xfId="0" numFmtId="0" borderId="0" applyFont="1" fontId="36">
      <alignment vertical="center" horizontal="general" wrapText="1"/>
    </xf>
    <xf applyAlignment="1" fillId="0" xfId="0" numFmtId="181" borderId="0" applyFont="1" fontId="37" applyNumberFormat="1">
      <alignment vertical="bottom" horizontal="right" wrapText="1"/>
    </xf>
    <xf applyAlignment="1" fillId="0" xfId="0" numFmtId="4" borderId="0" applyFont="1" fontId="38" applyNumberFormat="1">
      <alignment vertical="center" horizontal="general" wrapText="1"/>
    </xf>
    <xf applyAlignment="1" fillId="0" xfId="0" numFmtId="0" borderId="0" applyFont="1" fontId="39">
      <alignment vertical="bottom" horizontal="left" wrapText="1"/>
    </xf>
    <xf applyAlignment="1" fillId="0" xfId="0" numFmtId="2" borderId="0" applyFont="1" fontId="40" applyNumberFormat="1">
      <alignment vertical="center" horizontal="general" wrapText="1"/>
    </xf>
    <xf applyAlignment="1" fillId="0" xfId="0" numFmtId="0" borderId="0" applyFont="1" fontId="41">
      <alignment vertical="bottom" horizontal="general" wrapText="1"/>
    </xf>
    <xf applyAlignment="1" fillId="0" xfId="0" numFmtId="182" borderId="0" applyFont="1" fontId="42" applyNumberFormat="1">
      <alignment vertical="center" horizontal="general"/>
    </xf>
    <xf applyAlignment="1" fillId="9" xfId="0" numFmtId="4" borderId="0" applyFont="1" fontId="43" applyNumberFormat="1" applyFill="1">
      <alignment vertical="center" horizontal="general"/>
    </xf>
    <xf applyAlignment="1" fillId="0" xfId="0" numFmtId="0" borderId="0" applyFont="1" fontId="44">
      <alignment vertical="bottom" horizontal="left" wrapText="1"/>
    </xf>
    <xf applyAlignment="1" fillId="0" xfId="0" numFmtId="183" borderId="0" applyFont="1" fontId="45" applyNumberFormat="1">
      <alignment vertical="center" horizontal="general" wrapText="1"/>
    </xf>
    <xf applyAlignment="1" fillId="0" xfId="0" numFmtId="184" borderId="0" applyFont="1" fontId="46" applyNumberFormat="1">
      <alignment vertical="bottom" horizontal="right" wrapText="1"/>
    </xf>
    <xf applyAlignment="1" fillId="10" xfId="0" numFmtId="4" borderId="0" applyFont="1" fontId="47" applyNumberFormat="1" applyFill="1">
      <alignment vertical="bottom" horizontal="general" wrapText="1"/>
    </xf>
    <xf applyAlignment="1" fillId="0" xfId="0" numFmtId="4" borderId="0" applyFont="1" fontId="48" applyNumberFormat="1">
      <alignment vertical="center" horizontal="general"/>
    </xf>
    <xf applyAlignment="1" fillId="0" xfId="0" numFmtId="4" borderId="0" applyFont="1" fontId="49" applyNumberFormat="1">
      <alignment vertical="bottom" horizontal="right" wrapText="1"/>
    </xf>
    <xf applyAlignment="1" fillId="0" xfId="0" numFmtId="2" borderId="0" applyFont="1" fontId="50" applyNumberFormat="1">
      <alignment vertical="bottom" horizontal="right" wrapText="1"/>
    </xf>
    <xf applyAlignment="1" fillId="0" xfId="0" numFmtId="185" borderId="0" applyFont="1" fontId="51" applyNumberFormat="1">
      <alignment vertical="bottom" horizontal="general" wrapText="1"/>
    </xf>
    <xf fillId="0" xfId="0" numFmtId="0" borderId="0" applyFont="1" fontId="52"/>
    <xf applyAlignment="1" fillId="0" xfId="0" numFmtId="0" borderId="0" applyFont="1" fontId="53">
      <alignment vertical="bottom" horizontal="left" wrapText="1"/>
    </xf>
    <xf applyAlignment="1" fillId="0" xfId="0" numFmtId="0" borderId="0" applyFont="1" fontId="54">
      <alignment vertical="bottom" horizontal="general" wrapText="1"/>
    </xf>
    <xf fillId="0" xfId="0" numFmtId="4" borderId="0" fontId="0" applyNumberFormat="1"/>
    <xf applyAlignment="1" fillId="0" xfId="0" numFmtId="186" borderId="0" applyFont="1" fontId="55" applyNumberFormat="1">
      <alignment vertical="center" horizontal="general" wrapText="1"/>
    </xf>
    <xf fillId="11" xfId="0" numFmtId="187" borderId="0" applyFont="1" fontId="56" applyNumberFormat="1" applyFill="1"/>
    <xf applyAlignment="1" fillId="12" xfId="0" numFmtId="0" borderId="0" applyFont="1" fontId="57" applyFill="1">
      <alignment vertical="bottom" horizontal="general" wrapText="1"/>
    </xf>
    <xf applyAlignment="1" fillId="0" xfId="0" numFmtId="188" borderId="0" applyFont="1" fontId="58" applyNumberFormat="1">
      <alignment vertical="bottom" horizontal="right" wrapText="1"/>
    </xf>
    <xf fillId="0" xfId="0" numFmtId="0" borderId="0" applyFont="1" fontId="59"/>
    <xf applyAlignment="1" fillId="0" xfId="0" numFmtId="189" borderId="0" applyFont="1" fontId="60" applyNumberFormat="1">
      <alignment vertical="center" horizontal="general"/>
    </xf>
    <xf applyAlignment="1" fillId="0" xfId="0" numFmtId="4" borderId="0" applyFont="1" fontId="61" applyNumberFormat="1">
      <alignment vertical="bottom" horizontal="right"/>
    </xf>
    <xf applyAlignment="1" fillId="0" xfId="0" numFmtId="0" borderId="0" applyFont="1" fontId="62">
      <alignment vertical="bottom" horizontal="left" wrapText="1"/>
    </xf>
    <xf applyAlignment="1" fillId="0" xfId="0" numFmtId="190" borderId="0" applyFont="1" fontId="63" applyNumberFormat="1">
      <alignment vertical="bottom" horizontal="general" wrapText="1"/>
    </xf>
    <xf applyAlignment="1" fillId="0" xfId="0" numFmtId="191" borderId="0" applyFont="1" fontId="64" applyNumberFormat="1">
      <alignment vertical="center" horizontal="general"/>
    </xf>
    <xf applyAlignment="1" fillId="0" xfId="0" numFmtId="192" borderId="0" applyFont="1" fontId="65" applyNumberFormat="1">
      <alignment vertical="bottom" horizontal="right" wrapText="1"/>
    </xf>
    <xf applyAlignment="1" fillId="13" xfId="0" numFmtId="193" borderId="0" applyFont="1" fontId="66" applyNumberFormat="1" applyFill="1">
      <alignment vertical="bottom" horizontal="general" wrapText="1"/>
    </xf>
    <xf applyAlignment="1" fillId="0" xfId="0" numFmtId="194" borderId="0" applyFont="1" fontId="67" applyNumberFormat="1">
      <alignment vertical="bottom" horizontal="general" wrapText="1"/>
    </xf>
    <xf fillId="0" xfId="0" numFmtId="4" borderId="0" applyFont="1" fontId="68" applyNumberFormat="1"/>
    <xf applyAlignment="1" fillId="0" xfId="0" numFmtId="4" borderId="0" applyFont="1" fontId="69" applyNumberFormat="1">
      <alignment vertical="bottom" horizontal="right" wrapText="1"/>
    </xf>
    <xf applyAlignment="1" fillId="0" xfId="0" numFmtId="4" borderId="0" applyFont="1" fontId="70" applyNumberFormat="1">
      <alignment vertical="center" horizontal="right"/>
    </xf>
    <xf applyAlignment="1" fillId="0" xfId="0" numFmtId="195" borderId="0" applyFont="1" fontId="71" applyNumberFormat="1">
      <alignment vertical="center" horizontal="general"/>
    </xf>
    <xf applyAlignment="1" fillId="14" xfId="0" numFmtId="0" borderId="0" applyFont="1" fontId="72" applyFill="1">
      <alignment vertical="bottom" horizontal="left" wrapText="1"/>
    </xf>
    <xf fillId="0" xfId="0" numFmtId="0" borderId="0" applyFont="1" fontId="73"/>
    <xf applyAlignment="1" fillId="0" xfId="0" numFmtId="4" borderId="0" applyFont="1" fontId="74" applyNumberFormat="1">
      <alignment vertical="center" horizontal="general" wrapText="1"/>
    </xf>
    <xf applyAlignment="1" fillId="0" xfId="0" numFmtId="196" borderId="0" applyFont="1" fontId="75" applyNumberFormat="1">
      <alignment vertical="bottom" horizontal="right" wrapText="1"/>
    </xf>
    <xf applyAlignment="1" fillId="0" xfId="0" numFmtId="9" borderId="0" applyFont="1" fontId="76" applyNumberFormat="1">
      <alignment vertical="bottom" horizontal="right" wrapText="1"/>
    </xf>
    <xf applyAlignment="1" fillId="0" xfId="0" numFmtId="0" borderId="0" applyFont="1" fontId="77">
      <alignment vertical="center" horizontal="general"/>
    </xf>
    <xf applyAlignment="1" fillId="0" xfId="0" numFmtId="0" borderId="0" applyFont="1" fontId="78">
      <alignment vertical="center" horizontal="general"/>
    </xf>
    <xf applyAlignment="1" fillId="0" xfId="0" numFmtId="0" borderId="0" applyFont="1" fontId="79">
      <alignment vertical="center" horizontal="general"/>
    </xf>
    <xf applyAlignment="1" fillId="0" xfId="0" numFmtId="4" borderId="0" applyFont="1" fontId="80" applyNumberFormat="1">
      <alignment vertical="center" horizontal="general"/>
    </xf>
    <xf applyAlignment="1" fillId="0" xfId="0" numFmtId="4" borderId="0" applyFont="1" fontId="81" applyNumberFormat="1">
      <alignment vertical="bottom" horizontal="general" wrapText="1"/>
    </xf>
    <xf applyAlignment="1" fillId="0" xfId="0" numFmtId="9" borderId="0" applyFont="1" fontId="82" applyNumberFormat="1">
      <alignment vertical="bottom" horizontal="right" wrapText="1"/>
    </xf>
    <xf applyAlignment="1" fillId="15" xfId="0" numFmtId="197" borderId="0" applyFont="1" fontId="83" applyNumberFormat="1" applyFill="1">
      <alignment vertical="bottom" horizontal="general" wrapText="1"/>
    </xf>
    <xf applyAlignment="1" fillId="0" xfId="0" numFmtId="4" borderId="0" applyFont="1" fontId="84" applyNumberFormat="1">
      <alignment vertical="center" horizontal="right"/>
    </xf>
    <xf applyAlignment="1" fillId="16" xfId="0" numFmtId="4" borderId="0" applyFont="1" fontId="85" applyNumberFormat="1" applyFill="1">
      <alignment vertical="bottom" horizontal="general" wrapText="1"/>
    </xf>
    <xf applyAlignment="1" fillId="0" xfId="0" numFmtId="4" borderId="0" applyFont="1" fontId="86" applyNumberFormat="1">
      <alignment vertical="bottom" horizontal="general" wrapText="1"/>
    </xf>
    <xf applyAlignment="1" fillId="0" xfId="0" numFmtId="0" borderId="0" applyFont="1" fontId="87">
      <alignment vertical="bottom" horizontal="left" wrapText="1"/>
    </xf>
    <xf applyAlignment="1" fillId="17" xfId="0" numFmtId="198" borderId="0" applyFont="1" fontId="88" applyNumberFormat="1" applyFill="1">
      <alignment vertical="bottom" horizontal="general" wrapText="1"/>
    </xf>
    <xf applyAlignment="1" fillId="0" xfId="0" numFmtId="4" borderId="0" applyFont="1" fontId="89" applyNumberFormat="1">
      <alignment vertical="bottom" horizontal="general" wrapText="1"/>
    </xf>
    <xf applyAlignment="1" fillId="0" xfId="0" numFmtId="0" borderId="0" applyFont="1" fontId="90">
      <alignment vertical="bottom" horizontal="left" wrapText="1"/>
    </xf>
    <xf applyAlignment="1" fillId="0" xfId="0" numFmtId="0" borderId="0" applyFont="1" fontId="91">
      <alignment vertical="bottom" horizontal="left" wrapText="1"/>
    </xf>
    <xf applyAlignment="1" fillId="0" xfId="0" numFmtId="199" borderId="0" applyFont="1" fontId="92" applyNumberFormat="1">
      <alignment vertical="bottom" horizontal="general" wrapText="1"/>
    </xf>
    <xf applyAlignment="1" fillId="18" xfId="0" numFmtId="200" borderId="0" applyFont="1" fontId="93" applyNumberFormat="1" applyFill="1">
      <alignment vertical="center" horizontal="general"/>
    </xf>
    <xf applyAlignment="1" fillId="0" xfId="0" numFmtId="4" borderId="0" applyFont="1" fontId="94" applyNumberFormat="1">
      <alignment vertical="bottom" horizontal="general" wrapText="1"/>
    </xf>
    <xf applyAlignment="1" fillId="0" xfId="0" numFmtId="4" borderId="0" applyFont="1" fontId="95" applyNumberFormat="1">
      <alignment vertical="bottom" horizontal="right" wrapText="1"/>
    </xf>
    <xf applyAlignment="1" fillId="0" xfId="0" numFmtId="2" borderId="0" applyFont="1" fontId="96" applyNumberFormat="1">
      <alignment vertical="bottom" horizontal="right" wrapText="1"/>
    </xf>
    <xf applyAlignment="1" fillId="0" xfId="0" numFmtId="201" borderId="0" applyFont="1" fontId="97" applyNumberFormat="1">
      <alignment vertical="bottom" horizontal="general" wrapText="1"/>
    </xf>
    <xf applyAlignment="1" fillId="0" xfId="0" numFmtId="0" borderId="0" applyFont="1" fontId="98">
      <alignment vertical="bottom" horizontal="general" wrapText="1"/>
    </xf>
    <xf applyAlignment="1" fillId="0" xfId="0" numFmtId="2" borderId="0" applyFont="1" fontId="99" applyNumberFormat="1">
      <alignment vertical="center" horizontal="general"/>
    </xf>
    <xf applyAlignment="1" fillId="0" xfId="0" numFmtId="2" borderId="0" applyFont="1" fontId="100" applyNumberFormat="1">
      <alignment vertical="bottom" horizontal="right" wrapText="1"/>
    </xf>
    <xf fillId="0" xfId="0" numFmtId="202" borderId="0" applyFont="1" fontId="101" applyNumberFormat="1"/>
    <xf applyAlignment="1" fillId="0" xfId="0" numFmtId="203" borderId="0" applyFont="1" fontId="102" applyNumberFormat="1">
      <alignment vertical="center" horizontal="general" wrapText="1"/>
    </xf>
    <xf applyAlignment="1" fillId="0" xfId="0" numFmtId="0" borderId="0" applyFont="1" fontId="103">
      <alignment vertical="bottom" horizontal="left" wrapText="1"/>
    </xf>
    <xf applyAlignment="1" fillId="0" xfId="0" numFmtId="204" borderId="0" applyFont="1" fontId="104" applyNumberFormat="1">
      <alignment vertical="bottom" horizontal="general" wrapText="1"/>
    </xf>
    <xf applyAlignment="1" fillId="0" xfId="0" numFmtId="4" borderId="0" applyFont="1" fontId="105" applyNumberFormat="1">
      <alignment vertical="bottom" horizontal="general" wrapText="1"/>
    </xf>
    <xf applyAlignment="1" fillId="0" xfId="0" numFmtId="205" borderId="0" applyFont="1" fontId="106" applyNumberFormat="1">
      <alignment vertical="center" horizontal="general" wrapText="1"/>
    </xf>
    <xf applyAlignment="1" fillId="19" xfId="0" numFmtId="206" borderId="0" applyFont="1" fontId="107" applyNumberFormat="1" applyFill="1">
      <alignment vertical="center" horizontal="general"/>
    </xf>
    <xf applyAlignment="1" fillId="0" xfId="0" numFmtId="0" borderId="0" applyFont="1" fontId="108">
      <alignment vertical="bottom" horizontal="general" wrapText="1"/>
    </xf>
    <xf fillId="0" xfId="0" numFmtId="4" borderId="0" applyFont="1" fontId="109" applyNumberFormat="1"/>
    <xf applyAlignment="1" fillId="0" xfId="0" numFmtId="9" borderId="0" applyFont="1" fontId="110" applyNumberFormat="1">
      <alignment vertical="bottom" horizontal="right" wrapText="1"/>
    </xf>
    <xf applyAlignment="1" fillId="0" xfId="0" numFmtId="0" borderId="0" applyFont="1" fontId="111">
      <alignment vertical="bottom" horizontal="left"/>
    </xf>
    <xf applyAlignment="1" fillId="0" xfId="0" numFmtId="207" borderId="0" applyFont="1" fontId="112" applyNumberFormat="1">
      <alignment vertical="center" horizontal="general" wrapText="1"/>
    </xf>
    <xf applyAlignment="1" fillId="0" xfId="0" numFmtId="4" borderId="0" applyFont="1" fontId="113" applyNumberFormat="1">
      <alignment vertical="bottom" horizontal="left" wrapText="1"/>
    </xf>
    <xf applyAlignment="1" fillId="20" xfId="0" numFmtId="0" borderId="0" applyFont="1" fontId="114" applyFill="1">
      <alignment vertical="bottom" horizontal="general" wrapText="1"/>
    </xf>
    <xf applyAlignment="1" fillId="0" xfId="0" numFmtId="0" borderId="0" applyFont="1" fontId="115">
      <alignment vertical="bottom" horizontal="left" wrapText="1"/>
    </xf>
    <xf fillId="0" xfId="0" numFmtId="208" borderId="0" applyFont="1" fontId="116" applyNumberFormat="1"/>
    <xf applyAlignment="1" fillId="0" xfId="0" numFmtId="209" borderId="0" applyFont="1" fontId="117" applyNumberFormat="1">
      <alignment vertical="bottom" horizontal="right" wrapText="1"/>
    </xf>
    <xf applyAlignment="1" fillId="0" xfId="0" numFmtId="0" borderId="0" applyFont="1" fontId="118">
      <alignment vertical="bottom" horizontal="general" wrapText="1"/>
    </xf>
    <xf applyAlignment="1" fillId="21" xfId="0" numFmtId="210" borderId="0" applyFont="1" fontId="119" applyNumberFormat="1" applyFill="1">
      <alignment vertical="bottom" horizontal="general" wrapText="1"/>
    </xf>
    <xf applyAlignment="1" fillId="0" xfId="0" numFmtId="3" borderId="0" applyFont="1" fontId="120" applyNumberFormat="1">
      <alignment vertical="center" horizontal="general" wrapText="1"/>
    </xf>
    <xf applyAlignment="1" fillId="0" xfId="0" numFmtId="211" borderId="0" applyFont="1" fontId="121" applyNumberFormat="1">
      <alignment vertical="bottom" horizontal="right" wrapText="1"/>
    </xf>
    <xf applyAlignment="1" fillId="0" xfId="0" numFmtId="212" borderId="0" applyFont="1" fontId="122" applyNumberFormat="1">
      <alignment vertical="center" horizontal="general"/>
    </xf>
    <xf applyAlignment="1" fillId="22" xfId="0" numFmtId="213" borderId="0" applyFont="1" fontId="123" applyNumberFormat="1" applyFill="1">
      <alignment vertical="center" horizontal="general"/>
    </xf>
    <xf applyAlignment="1" fillId="0" xfId="0" numFmtId="0" borderId="0" applyFont="1" fontId="124">
      <alignment vertical="bottom" horizontal="general" wrapText="1"/>
    </xf>
    <xf applyAlignment="1" fillId="0" xfId="0" numFmtId="0" borderId="0" applyFont="1" fontId="125">
      <alignment vertical="center" horizontal="general" wrapText="1"/>
    </xf>
    <xf applyAlignment="1" fillId="0" xfId="0" numFmtId="0" borderId="0" applyFont="1" fontId="126">
      <alignment vertical="bottom" horizontal="general" wrapText="1"/>
    </xf>
    <xf applyAlignment="1" fillId="0" xfId="0" numFmtId="0" borderId="0" applyFont="1" fontId="127">
      <alignment vertical="bottom" horizontal="general" wrapText="1"/>
    </xf>
    <xf applyAlignment="1" fillId="0" xfId="0" numFmtId="0" borderId="0" applyFont="1" fontId="128">
      <alignment vertical="center" horizontal="left" wrapText="1"/>
    </xf>
    <xf applyAlignment="1" fillId="0" xfId="0" numFmtId="0" borderId="0" applyFont="1" fontId="129">
      <alignment vertical="bottom" horizontal="left" wrapText="1"/>
    </xf>
    <xf applyAlignment="1" fillId="0" xfId="0" numFmtId="214" borderId="0" applyFont="1" fontId="130" applyNumberFormat="1">
      <alignment vertical="bottom" horizontal="right" wrapText="1"/>
    </xf>
    <xf applyAlignment="1" fillId="0" xfId="0" numFmtId="0" borderId="0" applyFont="1" fontId="131">
      <alignment vertical="bottom" horizontal="left" wrapText="1"/>
    </xf>
    <xf applyAlignment="1" fillId="0" xfId="0" numFmtId="4" borderId="0" applyFont="1" fontId="132" applyNumberFormat="1">
      <alignment vertical="center" horizontal="general"/>
    </xf>
    <xf applyAlignment="1" fillId="0" xfId="0" numFmtId="0" borderId="0" applyFont="1" fontId="133">
      <alignment vertical="bottom" horizontal="general" wrapText="1"/>
    </xf>
    <xf applyAlignment="1" fillId="0" xfId="0" numFmtId="215" borderId="0" applyFont="1" fontId="134" applyNumberFormat="1">
      <alignment vertical="center" horizontal="general"/>
    </xf>
    <xf applyAlignment="1" fillId="0" xfId="0" numFmtId="216" borderId="0" applyFont="1" fontId="135" applyNumberFormat="1">
      <alignment vertical="center" horizontal="general"/>
    </xf>
    <xf applyAlignment="1" fillId="0" xfId="0" numFmtId="4" borderId="0" applyFont="1" fontId="136" applyNumberFormat="1">
      <alignment vertical="bottom" horizontal="general" wrapText="1"/>
    </xf>
    <xf applyAlignment="1" fillId="0" xfId="0" numFmtId="0" borderId="0" applyFont="1" fontId="137">
      <alignment vertical="center" horizontal="general" wrapText="1"/>
    </xf>
    <xf applyAlignment="1" fillId="0" xfId="0" numFmtId="4" borderId="0" applyFont="1" fontId="138" applyNumberFormat="1">
      <alignment vertical="bottom" horizontal="general" wrapText="1"/>
    </xf>
    <xf fillId="0" xfId="0" numFmtId="217" borderId="0" applyFont="1" fontId="139" applyNumberFormat="1"/>
    <xf applyAlignment="1" fillId="0" xfId="0" numFmtId="218" borderId="0" applyFont="1" fontId="140" applyNumberFormat="1">
      <alignment vertical="bottom" horizontal="right" wrapText="1"/>
    </xf>
    <xf applyAlignment="1" fillId="0" xfId="0" numFmtId="219" borderId="0" applyFont="1" fontId="141" applyNumberFormat="1">
      <alignment vertical="center" horizontal="general"/>
    </xf>
    <xf applyAlignment="1" fillId="23" xfId="0" numFmtId="220" borderId="0" applyFont="1" fontId="142" applyNumberFormat="1" applyFill="1">
      <alignment vertical="bottom" horizontal="right" wrapText="1"/>
    </xf>
    <xf applyAlignment="1" fillId="24" xfId="0" numFmtId="0" borderId="0" applyFont="1" fontId="143" applyFill="1">
      <alignment vertical="bottom" horizontal="general" wrapText="1"/>
    </xf>
    <xf applyAlignment="1" fillId="0" xfId="0" numFmtId="221" borderId="0" applyFont="1" fontId="144" applyNumberFormat="1">
      <alignment vertical="center" horizontal="right"/>
    </xf>
    <xf fillId="0" xfId="0" numFmtId="0" borderId="0" applyFont="1" fontId="145"/>
    <xf applyAlignment="1" fillId="0" xfId="0" numFmtId="222" borderId="0" applyFont="1" fontId="146" applyNumberFormat="1">
      <alignment vertical="bottom" horizontal="general" wrapText="1"/>
    </xf>
    <xf applyAlignment="1" fillId="0" xfId="0" numFmtId="0" borderId="0" applyFont="1" fontId="147" applyNumberFormat="1">
      <alignment vertical="center" horizontal="general"/>
    </xf>
    <xf applyAlignment="1" fillId="25" xfId="0" numFmtId="4" borderId="0" applyFont="1" fontId="148" applyNumberFormat="1" applyFill="1">
      <alignment vertical="center" horizontal="general"/>
    </xf>
    <xf applyAlignment="1" fillId="0" xfId="0" numFmtId="4" borderId="0" applyFont="1" fontId="149" applyNumberFormat="1">
      <alignment vertical="center" horizontal="general"/>
    </xf>
    <xf fillId="0" xfId="0" numFmtId="223" borderId="0" applyFont="1" fontId="150" applyNumberFormat="1"/>
    <xf applyAlignment="1" fillId="0" xfId="0" numFmtId="224" borderId="0" applyFont="1" fontId="151" applyNumberFormat="1">
      <alignment vertical="bottom" horizontal="general" wrapText="1"/>
    </xf>
    <xf applyAlignment="1" fillId="0" xfId="0" numFmtId="0" borderId="0" applyFont="1" fontId="152">
      <alignment vertical="bottom" horizontal="left" wrapText="1"/>
    </xf>
    <xf applyAlignment="1" fillId="0" xfId="0" numFmtId="225" borderId="0" applyFont="1" fontId="153" applyNumberFormat="1">
      <alignment vertical="bottom" horizontal="right"/>
    </xf>
    <xf applyAlignment="1" fillId="0" xfId="0" numFmtId="226" borderId="0" applyFont="1" fontId="154" applyNumberFormat="1">
      <alignment vertical="center" horizontal="right"/>
    </xf>
    <xf applyAlignment="1" fillId="0" xfId="0" numFmtId="227" borderId="0" applyFont="1" fontId="155" applyNumberFormat="1">
      <alignment vertical="bottom" horizontal="right" wrapText="1"/>
    </xf>
    <xf applyAlignment="1" fillId="0" xfId="0" numFmtId="228" borderId="0" fontId="0" applyNumberFormat="1">
      <alignment vertical="bottom" horizontal="general" wrapText="1"/>
    </xf>
    <xf applyAlignment="1" fillId="0" xfId="0" numFmtId="0" borderId="0" applyFont="1" fontId="156">
      <alignment vertical="bottom" horizontal="right" wrapText="1"/>
    </xf>
    <xf applyAlignment="1" fillId="26" xfId="0" numFmtId="0" borderId="0" applyFont="1" fontId="157" applyFill="1">
      <alignment vertical="bottom" horizontal="left" wrapText="1"/>
    </xf>
    <xf applyAlignment="1" fillId="0" xfId="0" numFmtId="0" borderId="0" applyFont="1" fontId="158">
      <alignment vertical="center" horizontal="general"/>
    </xf>
    <xf applyAlignment="1" fillId="0" xfId="0" numFmtId="4" borderId="0" applyFont="1" fontId="159" applyNumberFormat="1">
      <alignment vertical="bottom" horizontal="right" wrapText="1"/>
    </xf>
    <xf applyAlignment="1" fillId="0" xfId="0" numFmtId="229" borderId="0" applyFont="1" fontId="160" applyNumberFormat="1">
      <alignment vertical="center" horizontal="right"/>
    </xf>
    <xf applyAlignment="1" fillId="0" xfId="0" numFmtId="230" borderId="0" applyFont="1" fontId="161" applyNumberFormat="1">
      <alignment vertical="bottom" horizontal="general" wrapText="1"/>
    </xf>
    <xf applyAlignment="1" fillId="0" xfId="0" numFmtId="231" borderId="0" applyFont="1" fontId="162" applyNumberFormat="1">
      <alignment vertical="bottom" horizontal="right" wrapText="1"/>
    </xf>
    <xf applyAlignment="1" fillId="0" xfId="0" numFmtId="232" borderId="0" applyFont="1" fontId="163" applyNumberFormat="1">
      <alignment vertical="bottom" horizontal="right"/>
    </xf>
    <xf applyAlignment="1" fillId="0" xfId="0" numFmtId="4" borderId="0" applyFont="1" fontId="164" applyNumberFormat="1">
      <alignment vertical="bottom" horizontal="right" wrapText="1"/>
    </xf>
    <xf applyAlignment="1" fillId="0" xfId="0" numFmtId="3" borderId="0" applyFont="1" fontId="165" applyNumberFormat="1">
      <alignment vertical="bottom" horizontal="right" wrapText="1"/>
    </xf>
    <xf applyAlignment="1" fillId="27" xfId="0" numFmtId="4" borderId="0" applyFont="1" fontId="166" applyNumberFormat="1" applyFill="1">
      <alignment vertical="bottom" horizontal="general" wrapText="1"/>
    </xf>
    <xf applyAlignment="1" fillId="28" xfId="0" numFmtId="233" borderId="0" applyFont="1" fontId="167" applyNumberFormat="1" applyFill="1">
      <alignment vertical="bottom" horizontal="right" wrapText="1"/>
    </xf>
    <xf applyAlignment="1" fillId="0" xfId="0" numFmtId="0" borderId="0" applyFont="1" fontId="168">
      <alignment vertical="center" horizontal="general"/>
    </xf>
    <xf applyAlignment="1" fillId="0" xfId="0" numFmtId="234" borderId="0" applyFont="1" fontId="169" applyNumberFormat="1">
      <alignment vertical="bottom" horizontal="right"/>
    </xf>
    <xf applyAlignment="1" fillId="0" xfId="0" numFmtId="2" borderId="0" applyFont="1" fontId="170" applyNumberFormat="1">
      <alignment vertical="center" horizontal="general"/>
    </xf>
    <xf applyAlignment="1" fillId="0" xfId="0" numFmtId="4" borderId="0" applyFont="1" fontId="171" applyNumberFormat="1">
      <alignment vertical="bottom" horizontal="left" wrapText="1"/>
    </xf>
    <xf fillId="0" xfId="0" numFmtId="235" borderId="0" applyFont="1" fontId="172" applyNumberFormat="1"/>
    <xf applyAlignment="1" fillId="0" xfId="0" numFmtId="236" borderId="0" applyFont="1" fontId="173" applyNumberFormat="1">
      <alignment vertical="center" horizontal="right"/>
    </xf>
    <xf applyAlignment="1" fillId="0" xfId="0" numFmtId="4" borderId="0" applyFont="1" fontId="174" applyNumberFormat="1">
      <alignment vertical="bottom" horizontal="right"/>
    </xf>
    <xf applyAlignment="1" fillId="29" xfId="0" numFmtId="237" borderId="0" applyFont="1" fontId="175" applyNumberFormat="1" applyFill="1">
      <alignment vertical="bottom" horizontal="general" wrapText="1"/>
    </xf>
    <xf applyAlignment="1" fillId="0" xfId="0" numFmtId="4" borderId="0" applyFont="1" fontId="176" applyNumberFormat="1">
      <alignment vertical="center" horizontal="general" wrapText="1"/>
    </xf>
    <xf applyAlignment="1" fillId="30" xfId="0" numFmtId="238" borderId="0" applyFont="1" fontId="177" applyNumberFormat="1" applyFill="1">
      <alignment vertical="center" horizontal="general"/>
    </xf>
    <xf applyAlignment="1" fillId="0" xfId="0" numFmtId="2" borderId="0" applyFont="1" fontId="178" applyNumberFormat="1">
      <alignment vertical="bottom" horizontal="right" wrapText="1"/>
    </xf>
    <xf applyAlignment="1" fillId="0" xfId="0" numFmtId="0" borderId="0" applyFont="1" fontId="179">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17.xml" Type="http://schemas.openxmlformats.org/officeDocument/2006/relationships/worksheet" Id="rId19"/><Relationship Target="worksheets/sheet16.xml" Type="http://schemas.openxmlformats.org/officeDocument/2006/relationships/worksheet" Id="rId18"/><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worksheets/sheet10.xml" Type="http://schemas.openxmlformats.org/officeDocument/2006/relationships/worksheet" Id="rId12"/><Relationship Target="worksheets/sheet11.xml" Type="http://schemas.openxmlformats.org/officeDocument/2006/relationships/worksheet" Id="rId13"/><Relationship Target="worksheets/sheet8.xml" Type="http://schemas.openxmlformats.org/officeDocument/2006/relationships/worksheet" Id="rId10"/><Relationship Target="worksheets/sheet9.xml" Type="http://schemas.openxmlformats.org/officeDocument/2006/relationships/worksheet" Id="rId11"/><Relationship Target="worksheets/sheet24.xml" Type="http://schemas.openxmlformats.org/officeDocument/2006/relationships/worksheet" Id="rId26"/><Relationship Target="worksheets/sheet23.xml" Type="http://schemas.openxmlformats.org/officeDocument/2006/relationships/worksheet" Id="rId25"/><Relationship Target="sharedStrings.xml" Type="http://schemas.openxmlformats.org/officeDocument/2006/relationships/sharedStrings" Id="rId2"/><Relationship Target="worksheets/sheet19.xml" Type="http://schemas.openxmlformats.org/officeDocument/2006/relationships/worksheet" Id="rId21"/><Relationship Target="styles.xml" Type="http://schemas.openxmlformats.org/officeDocument/2006/relationships/styles" Id="rId1"/><Relationship Target="worksheets/sheet20.xml" Type="http://schemas.openxmlformats.org/officeDocument/2006/relationships/worksheet" Id="rId22"/><Relationship Target="worksheets/sheet2.xml" Type="http://schemas.openxmlformats.org/officeDocument/2006/relationships/worksheet" Id="rId4"/><Relationship Target="worksheets/sheet21.xml" Type="http://schemas.openxmlformats.org/officeDocument/2006/relationships/worksheet" Id="rId23"/><Relationship Target="worksheets/sheet1.xml" Type="http://schemas.openxmlformats.org/officeDocument/2006/relationships/worksheet" Id="rId3"/><Relationship Target="worksheets/sheet22.xml" Type="http://schemas.openxmlformats.org/officeDocument/2006/relationships/worksheet" Id="rId24"/><Relationship Target="worksheets/sheet18.xml" Type="http://schemas.openxmlformats.org/officeDocument/2006/relationships/worksheet" Id="rId20"/><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9.14" defaultRowHeight="12.75"/>
  <cols>
    <col min="1" customWidth="1" max="1" width="43.57"/>
    <col min="2" customWidth="1" max="2" width="15.71"/>
    <col min="3" customWidth="1" max="3" width="13.71"/>
    <col min="4" customWidth="1" max="4" width="10.86"/>
    <col min="5" customWidth="1" max="5" width="12.57"/>
    <col min="6" customWidth="1" max="6" width="24.43"/>
    <col min="7" customWidth="1" max="7" width="27.0"/>
    <col min="8" customWidth="1" max="8" width="77.86"/>
  </cols>
  <sheetData>
    <row customHeight="1" r="1" ht="17.25">
      <c t="s" s="106" r="A1">
        <v>0</v>
      </c>
      <c s="121" r="B1"/>
      <c s="49" r="C1"/>
      <c s="121" r="D1"/>
      <c s="136" r="E1"/>
      <c t="s" s="136" r="F1">
        <v>1</v>
      </c>
      <c s="170" r="G1"/>
      <c s="121" r="H1"/>
    </row>
    <row customHeight="1" r="2" ht="1.5">
      <c t="s" s="30" r="A2">
        <v>2</v>
      </c>
      <c s="121" r="B2"/>
      <c s="49" r="C2"/>
      <c s="121" r="D2"/>
      <c s="136" r="E2"/>
      <c s="136" r="F2"/>
      <c s="170" r="G2"/>
      <c s="121" r="H2"/>
    </row>
    <row customHeight="1" r="3" ht="68.25">
      <c t="s" s="30" r="A3">
        <v>3</v>
      </c>
      <c t="s" s="30" r="B3">
        <v>4</v>
      </c>
      <c t="s" s="49" r="C3">
        <v>5</v>
      </c>
      <c s="121" r="D3"/>
      <c t="s" s="32" r="E3">
        <v>6</v>
      </c>
      <c t="s" s="90" r="F3">
        <v>7</v>
      </c>
      <c t="s" s="22" r="G3">
        <v>8</v>
      </c>
      <c t="s" s="30" r="H3">
        <v>9</v>
      </c>
    </row>
    <row customHeight="1" r="4" ht="17.25">
      <c t="s" s="30" r="A4">
        <v>10</v>
      </c>
      <c s="5" r="B4">
        <v>689.634</v>
      </c>
      <c s="11" r="C4">
        <v>694.888</v>
      </c>
      <c s="129" r="D4"/>
      <c s="158" r="E4">
        <f>((C4-B4)/ABS(B4))*100</f>
        <v>0.761853388899042</v>
      </c>
      <c s="97" r="F4">
        <f>C4/(1+(2.38/100))</f>
        <v>678.734127759328</v>
      </c>
      <c s="45" r="G4">
        <f>((F4-B4)/abs(B4))*100</f>
        <v>-1.58052999716836</v>
      </c>
      <c s="129" r="H4"/>
    </row>
    <row customHeight="1" r="5" ht="51.0">
      <c t="str" s="93" r="A5">
        <f>HYPERLINK("DWP!A1","Department for Work and Pensions (DWP)")</f>
        <v>Department for Work and Pensions (DWP)</v>
      </c>
      <c s="15" r="B5">
        <v>160.084</v>
      </c>
      <c s="11" r="C5">
        <v>166.979</v>
      </c>
      <c s="121" r="D5"/>
      <c s="48" r="E5">
        <f>((C5-B5)/ABS(B5))*100</f>
        <v>4.30711376527324</v>
      </c>
      <c s="97" r="F5">
        <f>C5/(1+(2.38/100))</f>
        <v>163.097284625904</v>
      </c>
      <c s="45" r="G5">
        <f>((F5-B5)/abs(B5))*100</f>
        <v>1.8823146759848</v>
      </c>
      <c t="s" s="106" r="H5">
        <v>11</v>
      </c>
    </row>
    <row customHeight="1" r="6" ht="17.25">
      <c t="str" s="55" r="A6">
        <f>HYPERLINK("DoH!A1",HYPERLINK("DoH!A1","Department of Health (DH)"))</f>
        <v>Department of Health (DH)</v>
      </c>
      <c s="98" r="B6">
        <v>105.448157</v>
      </c>
      <c s="11" r="C6">
        <v>106.658913</v>
      </c>
      <c s="121" r="D6"/>
      <c s="48" r="E6">
        <f>((C6-B6)/ABS(B6))*100</f>
        <v>1.14820024782415</v>
      </c>
      <c s="97" r="F6">
        <f>C6/(1+(2.38/100))</f>
        <v>104.179442273882</v>
      </c>
      <c s="45" r="G6">
        <f>((F6-B6)/abs(B6))*100</f>
        <v>-1.20316443853864</v>
      </c>
      <c t="s" s="106" r="H6">
        <v>12</v>
      </c>
    </row>
    <row customHeight="1" r="7" ht="17.25">
      <c t="str" s="93" r="A7">
        <f>HYPERLINK("DFE!A1","Department for Education")</f>
        <v>Department for Education</v>
      </c>
      <c s="172" r="B7">
        <v>58.28</v>
      </c>
      <c s="59" r="C7">
        <v>56.269</v>
      </c>
      <c s="129" r="D7"/>
      <c s="158" r="E7">
        <f>((C7-B7)/ABS(B7))*100</f>
        <v>-3.45058339052849</v>
      </c>
      <c s="97" r="F7">
        <f>C7/(1+(2.38/100))</f>
        <v>54.9609298691151</v>
      </c>
      <c s="45" r="G7">
        <f>((F7-B7)/abs(B7))*100</f>
        <v>-5.69504140508742</v>
      </c>
      <c s="30" r="H7"/>
    </row>
    <row customHeight="1" r="8" ht="17.25">
      <c t="s" s="30" r="A8">
        <v>13</v>
      </c>
      <c s="5" r="B8">
        <v>43.3</v>
      </c>
      <c s="11" r="C8">
        <v>48.2</v>
      </c>
      <c s="129" r="D8"/>
      <c s="158" r="E8">
        <f>((C8-B8)/ABS(B8))*100</f>
        <v>11.3163972286374</v>
      </c>
      <c s="97" r="F8">
        <f>C8/(1+(2.38/100))</f>
        <v>47.0795077163509</v>
      </c>
      <c s="45" r="G8">
        <f>((F8-B8)/abs(B8))*100</f>
        <v>8.72865523406664</v>
      </c>
      <c t="s" s="30" r="H8">
        <v>14</v>
      </c>
    </row>
    <row customHeight="1" r="9" ht="33.75">
      <c t="str" s="93" r="A9">
        <f>HYPERLINK("HMRC!A1",HYPERLINK("HMRC!A1","HM Revenue and Customs (HMRC)"))</f>
        <v>HM Revenue and Customs (HMRC)</v>
      </c>
      <c s="152" r="B9">
        <v>45.783291</v>
      </c>
      <c s="11" r="C9">
        <v>46.585175</v>
      </c>
      <c s="121" r="D9"/>
      <c s="48" r="E9">
        <f>((C9-B9)/ABS(B9))*100</f>
        <v>1.75147741126779</v>
      </c>
      <c s="97" r="F9">
        <f>C9/(1+(2.38/100))</f>
        <v>45.5022221136941</v>
      </c>
      <c s="45" r="G9">
        <f>((F9-B9)/abs(B9))*100</f>
        <v>-0.613911495147688</v>
      </c>
      <c t="s" s="106" r="H9">
        <v>15</v>
      </c>
    </row>
    <row customHeight="1" r="10" ht="51.0">
      <c t="str" s="55" r="A10">
        <f>HYPERLINK("MOD!A1",HYPERLINK("MOD!A1","Ministry of Defence (MoD)"))</f>
        <v>Ministry of Defence (MoD)</v>
      </c>
      <c s="36" r="B10">
        <v>38.11637</v>
      </c>
      <c s="138" r="C10">
        <v>37.249385</v>
      </c>
      <c s="20" r="D10"/>
      <c s="48" r="E10">
        <f>((C10-B10)/ABS(B10))*100</f>
        <v>-2.27457389043082</v>
      </c>
      <c s="97" r="F10">
        <f>C10/(1+(2.38/100))</f>
        <v>36.3834586833366</v>
      </c>
      <c s="45" r="G10">
        <f>((F10-B10)/abs(B10))*100</f>
        <v>-4.54637027781874</v>
      </c>
      <c t="s" s="106" r="H10">
        <v>16</v>
      </c>
    </row>
    <row customHeight="1" r="11" ht="17.25">
      <c t="str" s="93" r="A11">
        <f>HYPERLINK("SCOTLAND!A1","DEVOLVED SPENDING SCOTLAND")</f>
        <v>DEVOLVED SPENDING SCOTLAND</v>
      </c>
      <c s="152" r="B11">
        <v>34.5328</v>
      </c>
      <c s="11" r="C11">
        <v>33.5238</v>
      </c>
      <c s="121" r="D11"/>
      <c s="48" r="E11">
        <f>((C11-B11)/ABS(B11))*100</f>
        <v>-2.9218597970625</v>
      </c>
      <c s="97" r="F11">
        <f>C11/(1+(2.38/100))</f>
        <v>32.7444813440125</v>
      </c>
      <c s="45" r="G11">
        <f>((F11-B11)/abs(B11))*100</f>
        <v>-5.17860890512065</v>
      </c>
      <c s="121" r="H11"/>
    </row>
    <row customHeight="1" r="12" ht="17.25">
      <c t="str" s="93" r="A12">
        <f>HYPERLINK("DCLG!A1",HYPERLINK("DCLG!A1","Communities and Local Government (CLG)"))</f>
        <v>Communities and Local Government (CLG)</v>
      </c>
      <c s="72" r="B12">
        <v>37.600552</v>
      </c>
      <c s="145" r="C12">
        <v>32.727279</v>
      </c>
      <c s="121" r="D12"/>
      <c s="48" r="E12">
        <f>((C12-B12)/ABS(B12))*100</f>
        <v>-12.9606421735511</v>
      </c>
      <c s="97" r="F12">
        <f>C12/(1+(2.38/100))</f>
        <v>31.9664768509474</v>
      </c>
      <c s="45" r="G12">
        <f>((F12-B12)/abs(B12))*100</f>
        <v>-14.9840224394912</v>
      </c>
      <c s="121" r="H12"/>
    </row>
    <row customHeight="1" r="13" ht="17.25">
      <c t="str" s="93" r="A13">
        <f>HYPERLINK("BIS!A1",HYPERLINK("BIS!A1","Department for Business, Innovation and Skills"))</f>
        <v>Department for Business, Innovation and Skills</v>
      </c>
      <c s="152" r="B13">
        <v>22.627608</v>
      </c>
      <c s="11" r="C13">
        <v>21.335676</v>
      </c>
      <c s="121" r="D13"/>
      <c s="48" r="E13">
        <f>((C13-B13)/ABS(B13))*100</f>
        <v>-5.7095385424743</v>
      </c>
      <c s="97" r="F13">
        <f>C13/(1+(2.38/100))</f>
        <v>20.839691345966</v>
      </c>
      <c s="45" r="G13">
        <f>((F13-B13)/abs(B13))*100</f>
        <v>-7.90148324133064</v>
      </c>
      <c s="121" r="H13"/>
    </row>
    <row customHeight="1" r="14" ht="17.25">
      <c t="str" s="93" r="A14">
        <f>HYPERLINK("WALES!A1",HYPERLINK("WALES!A1","DEVOLVED SPENDING WALES"))</f>
        <v>DEVOLVED SPENDING WALES</v>
      </c>
      <c s="72" r="B14">
        <v>15.866773</v>
      </c>
      <c s="11" r="C14">
        <v>15.002676</v>
      </c>
      <c s="121" r="D14"/>
      <c s="48" r="E14">
        <f>((C14-B14)/ABS(B14))*100</f>
        <v>-5.44595299876037</v>
      </c>
      <c s="97" r="F14">
        <f>C14/(1+(2.38/100))</f>
        <v>14.6539128736081</v>
      </c>
      <c s="45" r="G14">
        <f>((F14-B14)/abs(B14))*100</f>
        <v>-7.64402519902362</v>
      </c>
      <c s="121" r="H14"/>
    </row>
    <row customHeight="1" r="15" ht="17.25">
      <c t="str" s="93" r="A15">
        <f>HYPERLINK("DfT!A1",HYPERLINK("DfT!A1","Department for Transport (DfT)"))</f>
        <v>Department for Transport (DfT)</v>
      </c>
      <c s="72" r="B15">
        <v>12.337918</v>
      </c>
      <c s="11" r="C15">
        <v>12.734618</v>
      </c>
      <c s="121" r="D15"/>
      <c s="48" r="E15">
        <f>((C15-B15)/ABS(B15))*100</f>
        <v>3.21529126713275</v>
      </c>
      <c s="97" r="F15">
        <f>C15/(1+(2.38/100))</f>
        <v>12.4385798007423</v>
      </c>
      <c s="45" r="G15">
        <f>((F15-B15)/abs(B15))*100</f>
        <v>0.815873478348062</v>
      </c>
      <c s="121" r="H15"/>
    </row>
    <row customHeight="1" r="16" ht="17.25">
      <c t="str" s="93" r="A16">
        <f>HYPERLINK("NI!A1","DEVOLVED SPENDING NORTHERN IRELAND")</f>
        <v>DEVOLVED SPENDING NORTHERN IRELAND</v>
      </c>
      <c s="38" r="B16">
        <v>10.3161</v>
      </c>
      <c s="138" r="C16">
        <v>10.3291</v>
      </c>
      <c s="129" r="D16"/>
      <c s="158" r="E16">
        <f>((C16-B16)/ABS(B16))*100</f>
        <v>0.126016614805982</v>
      </c>
      <c s="97" r="F16">
        <f>C16/(1+(2.38/100))</f>
        <v>10.0889822230904</v>
      </c>
      <c s="45" r="G16">
        <f>((F16-B16)/abs(B16))*100</f>
        <v>-2.20158564680018</v>
      </c>
      <c s="129" r="H16"/>
    </row>
    <row customHeight="1" r="17" ht="17.25">
      <c t="str" s="93" r="A17">
        <f>HYPERLINK("HO!A1","Home Office (HO)")</f>
        <v>Home Office (HO)</v>
      </c>
      <c s="152" r="B17">
        <v>10.426659</v>
      </c>
      <c s="11" r="C17">
        <v>10.097241</v>
      </c>
      <c s="121" r="D17"/>
      <c s="48" r="E17">
        <f>((C17-B17)/ABS(B17))*100</f>
        <v>-3.15938211847151</v>
      </c>
      <c s="97" r="F17">
        <f>C17/(1+(2.38/100))</f>
        <v>9.86251318616917</v>
      </c>
      <c s="45" r="G17">
        <f>((F17-B17)/abs(B17))*100</f>
        <v>-5.41060960975924</v>
      </c>
      <c s="121" r="H17"/>
    </row>
    <row customHeight="1" r="18" ht="17.25">
      <c t="str" s="93" r="A18">
        <f>HYPERLINK("MoJ!A1","Ministry of Justice (MoJ)")</f>
        <v>Ministry of Justice (MoJ)</v>
      </c>
      <c s="144" r="B18">
        <v>9.351224</v>
      </c>
      <c s="11" r="C18">
        <v>8.551096</v>
      </c>
      <c s="129" r="D18"/>
      <c s="158" r="E18">
        <f>((C18-B18)/ABS(B18))*100</f>
        <v>-8.55639860621455</v>
      </c>
      <c s="97" r="F18">
        <f>C18/(1+(2.38/100))</f>
        <v>8.35231099824184</v>
      </c>
      <c s="45" r="G18">
        <f>((F18-B18)/abs(B18))*100</f>
        <v>-10.6821631238665</v>
      </c>
      <c s="129" r="H18"/>
    </row>
    <row customHeight="1" r="19" ht="33.75">
      <c t="s" s="129" r="A19">
        <v>17</v>
      </c>
      <c s="129" r="B19">
        <v>5.6</v>
      </c>
      <c s="11" r="C19">
        <v>8.4</v>
      </c>
      <c s="121" r="D19"/>
      <c s="48" r="E19">
        <f>((C19-B19)/ABS(B19))*100</f>
        <v>50</v>
      </c>
      <c s="97" r="F19">
        <f>C19/(1+(2.38/100))</f>
        <v>8.20472748583708</v>
      </c>
      <c s="45" r="G19">
        <f>((F19-B19)/abs(B19))*100</f>
        <v>46.5129908185192</v>
      </c>
      <c s="121" r="H19"/>
    </row>
    <row customHeight="1" r="20" ht="17.25">
      <c t="str" s="93" r="A20">
        <f>HYPERLINK("DFID!A1","Department for International Development (DfID)")</f>
        <v>Department for International Development (DfID)</v>
      </c>
      <c s="104" r="B20">
        <v>7.552</v>
      </c>
      <c s="154" r="C20">
        <v>7.873399</v>
      </c>
      <c s="121" r="D20"/>
      <c s="48" r="E20">
        <f>((C20-B20)/ABS(B20))*100</f>
        <v>4.25581302966102</v>
      </c>
      <c s="97" r="F20">
        <f>C20/(1+(2.38/100))</f>
        <v>7.69036823598359</v>
      </c>
      <c s="45" r="G20">
        <f>((F20-B20)/abs(B20))*100</f>
        <v>1.83220651461322</v>
      </c>
      <c s="183" r="H20"/>
    </row>
    <row customHeight="1" r="21" ht="17.25">
      <c t="str" s="161" r="A21">
        <f>HYPERLINK("DCMS!A1","Department for Culture, Media and Sport (DCMS)")</f>
        <v>Department for Culture, Media and Sport (DCMS)</v>
      </c>
      <c s="181" r="B21">
        <v>6.7416</v>
      </c>
      <c s="6" r="C21">
        <v>7.6235</v>
      </c>
      <c s="117" r="D21"/>
      <c s="171" r="E21">
        <f>((C21-B21)/ABS(B21))*100</f>
        <v>13.0814643408093</v>
      </c>
      <c s="88" r="F21">
        <f>C21/(1+(2.38/100))</f>
        <v>7.44627857003321</v>
      </c>
      <c s="151" r="G21">
        <f>((F21-B21)/abs(B21))*100</f>
        <v>10.452690311398</v>
      </c>
      <c t="s" s="117" r="H21">
        <v>18</v>
      </c>
    </row>
    <row r="22">
      <c t="s" s="21" r="A22">
        <v>19</v>
      </c>
      <c s="146" r="B22">
        <v>8</v>
      </c>
      <c s="69" r="C22">
        <v>6.967</v>
      </c>
      <c s="117" r="D22"/>
      <c s="171" r="E22">
        <f>((C22-B22)/ABS(B22))*100</f>
        <v>-12.9125</v>
      </c>
      <c s="88" r="F22">
        <f>C22/(1+(2.38/100))</f>
        <v>6.80504004688416</v>
      </c>
      <c s="151" r="G22">
        <f>((F22-B22)/abs(B22))*100</f>
        <v>-14.936999413948</v>
      </c>
      <c t="s" s="146" r="H22">
        <v>20</v>
      </c>
    </row>
    <row r="23">
      <c t="s" s="30" r="A23">
        <v>21</v>
      </c>
      <c s="14" r="B23">
        <v>7.48265</v>
      </c>
      <c s="11" r="C23">
        <v>6.842627</v>
      </c>
      <c s="129" r="D23"/>
      <c s="158" r="E23">
        <f>((C23-B23)/ABS(B23))*100</f>
        <v>-8.5534269276259</v>
      </c>
      <c s="97" r="F23">
        <f>C23/(1+(2.38/100))</f>
        <v>6.68355831217035</v>
      </c>
      <c s="45" r="G23">
        <f>((F23-B23)/abs(B23))*100</f>
        <v>-10.6792605270814</v>
      </c>
      <c s="85" r="H23"/>
    </row>
    <row customHeight="1" r="24" ht="17.25">
      <c t="str" s="93" r="A24">
        <f>HYPERLINK("DECC!A1","Department of Energy and Climate Change")</f>
        <v>Department of Energy and Climate Change</v>
      </c>
      <c s="144" r="B24">
        <v>8.113078</v>
      </c>
      <c s="11" r="C24">
        <v>6.120197</v>
      </c>
      <c s="121" r="D24"/>
      <c s="48" r="E24">
        <f>((C24-B24)/ABS(B24))*100</f>
        <v>-24.5638091979394</v>
      </c>
      <c s="97" r="F24">
        <f>C24/(1+(2.38/100))</f>
        <v>5.97792244579019</v>
      </c>
      <c s="45" r="G24">
        <f>((F24-B24)/abs(B24))*100</f>
        <v>-26.3174537975576</v>
      </c>
      <c s="101" r="H24"/>
    </row>
    <row customHeight="1" r="25" ht="33.75">
      <c t="str" s="93" r="A25">
        <f>HYPERLINK("DEFRA!A1","Department for Environment, Food and Rural Affairs (DEFRA)")</f>
        <v>Department for Environment, Food and Rural Affairs (DEFRA)</v>
      </c>
      <c s="144" r="B25">
        <v>2.281336</v>
      </c>
      <c s="11" r="C25">
        <v>2.330737</v>
      </c>
      <c s="121" r="D25"/>
      <c s="48" r="E25">
        <f>((C25-B25)/ABS(B25))*100</f>
        <v>2.16544165348726</v>
      </c>
      <c s="97" r="F25">
        <f>C25/(1+(2.38/100))</f>
        <v>2.27655499120922</v>
      </c>
      <c s="45" r="G25">
        <f>((F25-B25)/abs(B25))*100</f>
        <v>-0.209570567017729</v>
      </c>
      <c t="s" s="106" r="H25">
        <v>22</v>
      </c>
    </row>
    <row customHeight="1" r="26" ht="33.75">
      <c t="str" s="93" r="A26">
        <f>HYPERLINK("FCO!A1","Foreign and Commonwealth Office (FCO)")</f>
        <v>Foreign and Commonwealth Office (FCO)</v>
      </c>
      <c s="142" r="B26">
        <v>2.255</v>
      </c>
      <c s="11" r="C26">
        <v>2.195033</v>
      </c>
      <c s="129" r="D26"/>
      <c s="158" r="E26">
        <f>((C26-B26)/ABS(B26))*100</f>
        <v>-2.65929046563192</v>
      </c>
      <c s="97" r="F26">
        <f>C26/(1+(2.38/100))</f>
        <v>2.14400566516898</v>
      </c>
      <c s="45" r="G26">
        <f>((F26-B26)/abs(B26))*100</f>
        <v>-4.92214345148656</v>
      </c>
      <c t="s" s="30" r="H26">
        <v>23</v>
      </c>
    </row>
    <row customHeight="1" r="27" ht="17.25">
      <c t="s" s="128" r="A27">
        <v>24</v>
      </c>
      <c s="180" r="B27">
        <v>1.928312</v>
      </c>
      <c s="11" r="C27">
        <v>1.986653</v>
      </c>
      <c s="121" r="D27"/>
      <c s="48" r="E27">
        <f>((C27-B27)/ABS(B27))*100</f>
        <v>3.02549587411166</v>
      </c>
      <c s="97" r="F27">
        <f>C27/(1+(2.38/100))</f>
        <v>1.94046981832389</v>
      </c>
      <c s="45" r="G27">
        <f>((F27-B27)/abs(B27))*100</f>
        <v>0.630490207180751</v>
      </c>
      <c s="121" r="H27"/>
    </row>
    <row customHeight="1" r="28" ht="17.25">
      <c t="s" s="21" r="A28">
        <v>25</v>
      </c>
      <c s="91" r="B28">
        <v>1.6553</v>
      </c>
      <c s="69" r="C28">
        <v>1.8126</v>
      </c>
      <c s="117" r="D28"/>
      <c s="171" r="E28">
        <f>((C28-B28)/ABS(B28))*100</f>
        <v>9.5028091584607</v>
      </c>
      <c s="88" r="F28">
        <f>C28/(1+(2.38/100))</f>
        <v>1.77046298105099</v>
      </c>
      <c s="151" r="G28">
        <f>((F28-B28)/abs(B28))*100</f>
        <v>6.95722715223744</v>
      </c>
      <c t="s" s="117" r="H28">
        <v>26</v>
      </c>
    </row>
    <row customHeight="1" r="29" ht="33.75">
      <c t="s" s="30" r="A29">
        <v>27</v>
      </c>
      <c s="26" r="B29">
        <v>0.000697</v>
      </c>
      <c s="122" r="C29">
        <v>0.000674</v>
      </c>
      <c s="121" r="D29"/>
      <c s="48" r="E29">
        <f>((C29-B29)/ABS(B29))*100</f>
        <v>-3.29985652797705</v>
      </c>
      <c s="97" r="F29">
        <f>C29/(1+(2.38/100))</f>
        <v>0.000658331705411</v>
      </c>
      <c s="96" r="G29">
        <f>((F29-B29)/abs(B29))*100</f>
        <v>-5.54781844889339</v>
      </c>
      <c s="113" r="H29"/>
    </row>
    <row customHeight="1" r="30" ht="17.25">
      <c t="s" s="30" r="A30">
        <v>28</v>
      </c>
      <c s="107" r="B30">
        <v>0.612581</v>
      </c>
      <c s="37" r="C30">
        <v>0.588767</v>
      </c>
      <c s="129" r="D30"/>
      <c s="158" r="E30">
        <f>((C30-B30)/ABS(B30))*100</f>
        <v>-3.88748589982386</v>
      </c>
      <c s="97" r="F30">
        <f>C30/(1+(2.38/100))</f>
        <v>0.575080093768314</v>
      </c>
      <c s="45" r="G30">
        <f>((F30-B30)/abs(B30))*100</f>
        <v>-6.12178736064062</v>
      </c>
      <c s="129" r="H30"/>
    </row>
    <row customHeight="1" r="31" ht="17.25">
      <c t="s" s="30" r="A31">
        <v>29</v>
      </c>
      <c s="183" r="B31">
        <v>0.458</v>
      </c>
      <c s="149" r="C31">
        <v>0.492</v>
      </c>
      <c s="129" r="D31"/>
      <c s="158" r="E31">
        <f>((C31-B31)/ABS(B31))*100</f>
        <v>7.4235807860262</v>
      </c>
      <c s="97" r="F31">
        <f>C31/(1+(2.38/100))</f>
        <v>0.480562609884743</v>
      </c>
      <c s="45" r="G31">
        <f>((F31-B31)/abs(B31))*100</f>
        <v>4.9263340359701</v>
      </c>
      <c s="121" r="H31"/>
    </row>
    <row customHeight="1" r="32" ht="17.25">
      <c t="s" s="21" r="A32">
        <v>30</v>
      </c>
      <c s="146" r="B32">
        <v>0.405593</v>
      </c>
      <c s="69" r="C32">
        <v>0.465335</v>
      </c>
      <c s="60" r="D32"/>
      <c s="9" r="E32">
        <f>((C32-B32)/ABS(B32))*100</f>
        <v>14.7295441489375</v>
      </c>
      <c s="88" r="F32">
        <f>C32/(1+(2.38/100))</f>
        <v>0.454517483883571</v>
      </c>
      <c s="151" r="G32">
        <f>((F32-B32)/abs(B32))*100</f>
        <v>12.0624576567078</v>
      </c>
      <c s="117" r="H32"/>
    </row>
    <row customHeight="1" r="33" ht="17.25">
      <c t="s" s="21" r="A33">
        <v>31</v>
      </c>
      <c s="146" r="B33">
        <v>0.457</v>
      </c>
      <c s="69" r="C33">
        <v>0.461</v>
      </c>
      <c s="60" r="D33"/>
      <c s="9" r="E33">
        <f>((C33-B33)/ABS(B33))*100</f>
        <v>0.875273522975931</v>
      </c>
      <c s="88" r="F33">
        <f>C33/(1+(2.38/100))</f>
        <v>0.450283258448916</v>
      </c>
      <c s="151" r="G33">
        <f>((F33-B33)/abs(B33))*100</f>
        <v>-1.46974651008407</v>
      </c>
      <c s="117" r="H33"/>
    </row>
    <row customHeight="1" r="34" ht="17.25">
      <c t="str" s="93" r="A34">
        <f>HYPERLINK("'CABINET%20OFFICE'!A1","Cabinet Office (CO)")</f>
        <v>Cabinet Office (CO)</v>
      </c>
      <c s="47" r="B34">
        <v>0.57621</v>
      </c>
      <c s="11" r="C34">
        <v>0.460857</v>
      </c>
      <c s="129" r="D34"/>
      <c s="158" r="E34">
        <f>((C34-B34)/ABS(B34))*100</f>
        <v>-20.0192638100692</v>
      </c>
      <c s="97" r="F34">
        <f>C34/(1+(2.38/100))</f>
        <v>0.450143582731002</v>
      </c>
      <c s="45" r="G34">
        <f>((F34-B34)/abs(B34))*100</f>
        <v>-21.8785542196418</v>
      </c>
      <c s="101" r="H34"/>
    </row>
    <row customHeight="1" r="35" ht="17.25">
      <c t="s" s="21" r="A35">
        <v>32</v>
      </c>
      <c s="146" r="B35">
        <v>0.39974</v>
      </c>
      <c s="69" r="C35">
        <v>0.363823</v>
      </c>
      <c s="60" r="D35"/>
      <c s="9" r="E35">
        <f>((C35-B35)/ABS(B35))*100</f>
        <v>-8.98509030870065</v>
      </c>
      <c s="88" r="F35">
        <f>C35/(1+(2.38/100))</f>
        <v>0.355365305723774</v>
      </c>
      <c s="151" r="G35">
        <f>((F35-B35)/abs(B35))*100</f>
        <v>-11.100889147002</v>
      </c>
      <c s="117" r="H35"/>
    </row>
    <row customHeight="1" r="36" ht="17.25">
      <c t="s" s="30" r="A36">
        <v>33</v>
      </c>
      <c s="107" r="B36">
        <v>0.303617</v>
      </c>
      <c s="11" r="C36">
        <v>0.325428</v>
      </c>
      <c s="129" r="D36"/>
      <c s="158" r="E36">
        <f>((C36-B36)/ABS(B36))*100</f>
        <v>7.18372159661678</v>
      </c>
      <c s="97" r="F36">
        <f>C36/(1+(2.38/100))</f>
        <v>0.317862863840594</v>
      </c>
      <c s="45" r="G36">
        <f>((F36-B36)/abs(B36))*100</f>
        <v>4.69205078786558</v>
      </c>
      <c s="129" r="H36"/>
    </row>
    <row customHeight="1" r="37" ht="33.75">
      <c t="s" s="30" r="A37">
        <v>34</v>
      </c>
      <c s="4" r="B37">
        <v>0.163634</v>
      </c>
      <c s="11" r="C37">
        <v>0.230031</v>
      </c>
      <c s="121" r="D37"/>
      <c s="48" r="E37">
        <f>((C37-B37)/ABS(B37))*100</f>
        <v>40.5765305498857</v>
      </c>
      <c s="97" r="F37">
        <f>C37/(1+(2.38/100))</f>
        <v>0.224683531939832</v>
      </c>
      <c s="45" r="G37">
        <f>((F37-B37)/abs(B37))*100</f>
        <v>37.3085861983646</v>
      </c>
      <c t="s" s="113" r="H37">
        <v>35</v>
      </c>
    </row>
    <row customHeight="1" r="38" ht="83.25">
      <c t="s" s="172" r="A38">
        <v>36</v>
      </c>
      <c s="17" r="B38">
        <v>1.737</v>
      </c>
      <c s="59" r="C38">
        <v>0.228</v>
      </c>
      <c s="121" r="D38"/>
      <c s="48" r="E38">
        <f>((C38-B38)/ABS(B38))*100</f>
        <v>-86.873920552677</v>
      </c>
      <c s="97" r="F38">
        <f>C38/(1+(2.38/100))</f>
        <v>0.222699746044149</v>
      </c>
      <c s="45" r="G38">
        <f>((F38-B38)/abs(B38))*100</f>
        <v>-87.1790589496748</v>
      </c>
      <c s="106" r="H38"/>
    </row>
    <row customHeight="1" r="39" ht="17.25">
      <c t="s" s="30" r="A39">
        <v>37</v>
      </c>
      <c s="107" r="B39">
        <v>0.162401</v>
      </c>
      <c s="11" r="C39">
        <v>0.17361</v>
      </c>
      <c s="121" r="D39"/>
      <c s="48" r="E39">
        <f>((C39-B39)/ABS(B39))*100</f>
        <v>6.90205109574448</v>
      </c>
      <c s="97" r="F39">
        <f>C39/(1+(2.38/100))</f>
        <v>0.169574135573354</v>
      </c>
      <c s="45" r="G39">
        <f>((F39-B39)/abs(B39))*100</f>
        <v>4.41692820447791</v>
      </c>
      <c s="121" r="H39"/>
    </row>
    <row customHeight="1" r="40" ht="17.25">
      <c t="s" s="21" r="A40">
        <v>38</v>
      </c>
      <c s="179" r="B40">
        <v>0.182583</v>
      </c>
      <c s="69" r="C40">
        <v>0.170083</v>
      </c>
      <c s="117" r="D40"/>
      <c s="9" r="E40">
        <f>((C40-B40)/ABS(B40))*100</f>
        <v>-6.84620145358548</v>
      </c>
      <c s="88" r="F40">
        <f>C40/(1+(2.38/100))</f>
        <v>0.166129126782575</v>
      </c>
      <c s="151" r="G40">
        <f>((F40-B40)/abs(B40))*100</f>
        <v>-9.01172245905987</v>
      </c>
      <c s="117" r="H40"/>
    </row>
    <row customHeight="1" r="41" ht="17.25">
      <c t="s" s="30" r="A41">
        <v>39</v>
      </c>
      <c s="107" r="B41">
        <v>0.181752</v>
      </c>
      <c s="11" r="C41">
        <v>0.166248</v>
      </c>
      <c s="129" r="D41"/>
      <c s="158" r="E41">
        <f>((C41-B41)/ABS(B41))*100</f>
        <v>-8.53030503103129</v>
      </c>
      <c s="97" r="F41">
        <f>C41/(1+(2.38/100))</f>
        <v>0.162383277983981</v>
      </c>
      <c s="45" r="G41">
        <f>((F41-B41)/abs(B41))*100</f>
        <v>-10.6566761389249</v>
      </c>
      <c s="129" r="H41"/>
    </row>
    <row customHeight="1" r="42" ht="17.25">
      <c t="s" s="30" r="A42">
        <v>40</v>
      </c>
      <c s="107" r="B42">
        <v>0.176508</v>
      </c>
      <c s="11" r="C42">
        <v>0.160818</v>
      </c>
      <c s="121" r="D42"/>
      <c s="48" r="E42">
        <f>((C42-B42)/ABS(B42))*100</f>
        <v>-8.88911550751241</v>
      </c>
      <c s="97" r="F42">
        <f>C42/(1+(2.38/100))</f>
        <v>0.157079507716351</v>
      </c>
      <c s="45" r="G42">
        <f>((F42-B42)/abs(B42))*100</f>
        <v>-11.0071454459</v>
      </c>
      <c s="121" r="H42"/>
    </row>
    <row r="43">
      <c t="s" s="30" r="A43">
        <v>41</v>
      </c>
      <c s="149" r="B43">
        <v>0.129407</v>
      </c>
      <c s="11" r="C43">
        <v>0.146346</v>
      </c>
      <c s="121" r="D43"/>
      <c s="48" r="E43">
        <f>((C43-B43)/ABS(B43))*100</f>
        <v>13.089709212021</v>
      </c>
      <c s="97" r="F43">
        <f>C43/(1+(2.38/100))</f>
        <v>0.14294393436218</v>
      </c>
      <c s="45" r="G43">
        <f>((F43-B43)/abs(B43))*100</f>
        <v>10.4607435163323</v>
      </c>
      <c t="s" s="113" r="H43">
        <v>42</v>
      </c>
    </row>
    <row customHeight="1" r="44" ht="17.25">
      <c t="s" s="30" r="A44">
        <v>43</v>
      </c>
      <c s="4" r="B44">
        <v>0.077</v>
      </c>
      <c s="11" r="C44">
        <v>0.108795</v>
      </c>
      <c s="121" r="D44"/>
      <c s="48" r="E44">
        <f>((C44-B44)/ABS(B44))*100</f>
        <v>41.2922077922078</v>
      </c>
      <c s="97" r="F44">
        <f>C44/(1+(2.38/100))</f>
        <v>0.106265872240672</v>
      </c>
      <c s="45" r="G44">
        <f>((F44-B44)/abs(B44))*100</f>
        <v>38.007626286587</v>
      </c>
      <c s="121" r="H44"/>
    </row>
    <row customHeight="1" r="45" ht="33.75">
      <c t="s" s="30" r="A45">
        <v>44</v>
      </c>
      <c s="144" r="B45">
        <v>0.125308</v>
      </c>
      <c s="11" r="C45">
        <v>0.108739</v>
      </c>
      <c s="129" r="D45"/>
      <c s="158" r="E45">
        <f>((C45-B45)/ABS(B45))*100</f>
        <v>-13.2226194656367</v>
      </c>
      <c s="97" r="F45">
        <f>C45/(1+(2.38/100))</f>
        <v>0.106211174057433</v>
      </c>
      <c s="45" r="G45">
        <f>((F45-B45)/abs(B45))*100</f>
        <v>-15.2399096167578</v>
      </c>
      <c s="30" r="H45"/>
    </row>
    <row customHeight="1" r="46" ht="17.25">
      <c t="s" s="21" r="A46">
        <v>45</v>
      </c>
      <c s="179" r="B46">
        <v>0.113129</v>
      </c>
      <c s="69" r="C46">
        <v>0.104668</v>
      </c>
      <c s="117" r="D46"/>
      <c s="9" r="E46">
        <f>((C46-B46)/ABS(B46))*100</f>
        <v>-7.47907256318008</v>
      </c>
      <c s="88" r="F46">
        <f>C46/(1+(2.38/100))</f>
        <v>0.102234811486618</v>
      </c>
      <c s="151" r="G46">
        <f>((F46-B46)/abs(B46))*100</f>
        <v>-9.62988138618879</v>
      </c>
      <c s="117" r="H46"/>
    </row>
    <row customHeight="1" r="47" ht="17.25">
      <c t="s" s="30" r="A47">
        <v>46</v>
      </c>
      <c s="107" r="B47">
        <v>0.071722</v>
      </c>
      <c s="11" r="C47">
        <v>0.088829</v>
      </c>
      <c s="129" r="D47"/>
      <c s="158" r="E47">
        <f>((C47-B47)/ABS(B47))*100</f>
        <v>23.8518167368451</v>
      </c>
      <c s="97" r="F47">
        <f>C47/(1+(2.38/100))</f>
        <v>0.086764016409455</v>
      </c>
      <c s="45" r="G47">
        <f>((F47-B47)/abs(B47))*100</f>
        <v>20.9726672561487</v>
      </c>
      <c s="129" r="H47"/>
    </row>
    <row customHeight="1" r="48" ht="17.25">
      <c t="s" s="30" r="A48">
        <v>47</v>
      </c>
      <c s="107" r="B48">
        <v>0.023371</v>
      </c>
      <c s="37" r="C48">
        <v>0.085731</v>
      </c>
      <c s="129" r="D48"/>
      <c s="158" r="E48">
        <f>((C48-B48)/ABS(B48))*100</f>
        <v>266.826408797227</v>
      </c>
      <c s="97" r="F48">
        <f>C48/(1+(2.38/100))</f>
        <v>0.083738034772416</v>
      </c>
      <c s="45" r="G48">
        <f>((F48-B48)/abs(B48))*100</f>
        <v>258.29889509399</v>
      </c>
      <c s="129" r="H48"/>
    </row>
    <row customHeight="1" r="49" ht="17.25">
      <c t="s" s="30" r="A49">
        <v>48</v>
      </c>
      <c s="107" r="B49">
        <v>0.085106</v>
      </c>
      <c s="11" r="C49">
        <v>0.081743</v>
      </c>
      <c s="129" r="D49"/>
      <c s="158" r="E49">
        <f>((C49-B49)/ABS(B49))*100</f>
        <v>-3.95154278194252</v>
      </c>
      <c s="97" r="F49">
        <f>C49/(1+(2.38/100))</f>
        <v>0.079842742723188</v>
      </c>
      <c s="45" r="G49">
        <f>((F49-B49)/abs(B49))*100</f>
        <v>-6.18435512985205</v>
      </c>
      <c s="129" r="H49"/>
    </row>
    <row customHeight="1" r="50" ht="17.25">
      <c t="s" s="21" r="A50">
        <v>49</v>
      </c>
      <c s="179" r="B50"/>
      <c s="69" r="C50">
        <v>0.0758</v>
      </c>
      <c s="117" r="D50"/>
      <c s="9" r="E50"/>
      <c s="88" r="F50"/>
      <c s="151" r="G50"/>
      <c t="s" s="117" r="H50">
        <v>50</v>
      </c>
    </row>
    <row customHeight="1" r="51" ht="17.25">
      <c t="s" s="21" r="A51">
        <v>51</v>
      </c>
      <c s="179" r="B51">
        <v>0.040954</v>
      </c>
      <c s="69" r="C51">
        <v>0.073576</v>
      </c>
      <c s="117" r="D51"/>
      <c s="9" r="E51">
        <f>((C51-B51)/ABS(B51))*100</f>
        <v>79.6552229330469</v>
      </c>
      <c s="88" r="F51">
        <f>C51/(1+(2.38/100))</f>
        <v>0.071865598749756</v>
      </c>
      <c s="151" r="G51">
        <f>((F51-B51)/abs(B51))*100</f>
        <v>75.4788268539235</v>
      </c>
      <c s="117" r="H51"/>
    </row>
    <row customHeight="1" r="52" ht="17.25">
      <c t="s" s="30" r="A52">
        <v>52</v>
      </c>
      <c s="107" r="B52">
        <v>0.068986</v>
      </c>
      <c s="11" r="C52">
        <v>0.069554</v>
      </c>
      <c s="129" r="D52"/>
      <c s="158" r="E52">
        <f>((C52-B52)/ABS(B52))*100</f>
        <v>0.823355463427361</v>
      </c>
      <c s="97" r="F52">
        <f>C52/(1+(2.38/100))</f>
        <v>0.067937097089275</v>
      </c>
      <c s="45" r="G52">
        <f>((F52-B52)/abs(B52))*100</f>
        <v>-1.52045764463043</v>
      </c>
      <c s="129" r="H52"/>
    </row>
    <row customHeight="1" r="53" ht="17.25">
      <c t="s" s="21" r="A53">
        <v>53</v>
      </c>
      <c s="179" r="B53">
        <v>0.051852</v>
      </c>
      <c s="69" r="C53">
        <v>0.067642</v>
      </c>
      <c s="117" r="D53"/>
      <c s="9" r="E53">
        <f>((C53-B53)/ABS(B53))*100</f>
        <v>30.452055851269</v>
      </c>
      <c s="88" r="F53">
        <f>C53/(1+(2.38/100))</f>
        <v>0.066069544832975</v>
      </c>
      <c s="151" r="G53">
        <f>((F53-B53)/abs(B53))*100</f>
        <v>27.4194724079595</v>
      </c>
      <c s="117" r="H53"/>
    </row>
    <row customHeight="1" r="54" ht="17.25">
      <c t="s" s="30" r="A54">
        <v>54</v>
      </c>
      <c s="107" r="B54">
        <v>0.058373</v>
      </c>
      <c s="11" r="C54">
        <v>0.062058</v>
      </c>
      <c s="129" r="D54"/>
      <c s="158" r="E54">
        <f>((C54-B54)/ABS(B54))*100</f>
        <v>6.3128501190619</v>
      </c>
      <c s="97" r="F54">
        <f>C54/(1+(2.38/100))</f>
        <v>0.060615354561438</v>
      </c>
      <c s="45" r="G54">
        <f>((F54-B54)/abs(B54))*100</f>
        <v>3.84142422256485</v>
      </c>
      <c s="129" r="H54"/>
    </row>
    <row customHeight="1" r="55" ht="17.25">
      <c t="s" s="21" r="A55">
        <v>55</v>
      </c>
      <c s="179" r="B55">
        <v>0.037565</v>
      </c>
      <c s="69" r="C55">
        <v>0.049667</v>
      </c>
      <c s="117" r="D55"/>
      <c s="9" r="E55">
        <f>((C55-B55)/ABS(B55))*100</f>
        <v>32.2161586583256</v>
      </c>
      <c s="88" r="F55">
        <f>C55/(1+(2.38/100))</f>
        <v>0.048512404766556</v>
      </c>
      <c s="151" r="G55">
        <f>((F55-B55)/abs(B55))*100</f>
        <v>29.1425655971142</v>
      </c>
      <c s="117" r="H55"/>
    </row>
    <row customHeight="1" r="56" ht="17.25">
      <c t="s" s="21" r="A56">
        <v>56</v>
      </c>
      <c s="179" r="B56">
        <v>0.048913</v>
      </c>
      <c s="69" r="C56">
        <v>0.043232</v>
      </c>
      <c s="117" r="D56"/>
      <c s="9" r="E56">
        <f>((C56-B56)/ABS(B56))*100</f>
        <v>-11.6144992128882</v>
      </c>
      <c s="88" r="F56">
        <f>C56/(1+(2.38/100))</f>
        <v>0.042226997460442</v>
      </c>
      <c s="151" r="G56">
        <f>((F56-B56)/abs(B56))*100</f>
        <v>-13.6691728979177</v>
      </c>
      <c s="117" r="H56"/>
    </row>
    <row customHeight="1" r="57" ht="17.25">
      <c t="s" s="75" r="A57">
        <v>57</v>
      </c>
      <c s="86" r="B57">
        <v>0.035799</v>
      </c>
      <c s="69" r="C57">
        <v>0.036166</v>
      </c>
      <c s="117" r="D57"/>
      <c s="9" r="E57">
        <f>((C57-B57)/ABS(B57))*100</f>
        <v>1.02516830079052</v>
      </c>
      <c s="88" r="F57">
        <f>C57/(1+(2.38/100))</f>
        <v>0.035325258839617</v>
      </c>
      <c s="151" r="G57">
        <f>((F57-B57)/abs(B57))*100</f>
        <v>-1.32333629537944</v>
      </c>
      <c s="117" r="H57"/>
    </row>
    <row customHeight="1" r="58" ht="17.25">
      <c t="s" s="75" r="A58">
        <v>58</v>
      </c>
      <c s="86" r="B58">
        <v>0.032982</v>
      </c>
      <c s="69" r="C58">
        <v>0.03269</v>
      </c>
      <c s="117" r="D58"/>
      <c s="171" r="E58">
        <f>((C58-B58)/ABS(B58))*100</f>
        <v>-0.885331392880967</v>
      </c>
      <c s="88" r="F58">
        <f>C58/(1+(2.38/100))</f>
        <v>0.031930064465716</v>
      </c>
      <c s="151" r="G58">
        <f>((F58-B58)/abs(B58))*100</f>
        <v>-3.18942312256396</v>
      </c>
      <c s="117" r="H58"/>
    </row>
    <row customHeight="1" r="59" ht="17.25">
      <c t="s" s="75" r="A59">
        <v>59</v>
      </c>
      <c s="86" r="B59">
        <v>0.036121</v>
      </c>
      <c s="69" r="C59">
        <v>0.029937</v>
      </c>
      <c s="117" r="D59"/>
      <c s="171" r="E59">
        <f>((C59-B59)/ABS(B59))*100</f>
        <v>-17.1202347664793</v>
      </c>
      <c s="88" r="F59">
        <f>C59/(1+(2.38/100))</f>
        <v>0.02924106270756</v>
      </c>
      <c s="151" r="G59">
        <f>((F59-B59)/abs(B59))*100</f>
        <v>-19.0469181153344</v>
      </c>
      <c s="117" r="H59"/>
    </row>
    <row customHeight="1" r="60" ht="17.25">
      <c t="s" s="30" r="A60">
        <v>60</v>
      </c>
      <c s="107" r="B60">
        <v>0.028383</v>
      </c>
      <c s="11" r="C60">
        <v>0.02873</v>
      </c>
      <c s="129" r="D60"/>
      <c s="158" r="E60">
        <f>((C60-B60)/ABS(B60))*100</f>
        <v>1.22256280167706</v>
      </c>
      <c s="97" r="F60">
        <f>C60/(1+(2.38/100))</f>
        <v>0.028062121508107</v>
      </c>
      <c s="45" r="G60">
        <f>((F60-B60)/abs(B60))*100</f>
        <v>-1.13053057073935</v>
      </c>
      <c s="129" r="H60"/>
    </row>
    <row customHeight="1" r="61" ht="17.25">
      <c t="s" s="21" r="A61">
        <v>61</v>
      </c>
      <c s="179" r="B61">
        <v>0.028148</v>
      </c>
      <c s="69" r="C61">
        <v>0.028348</v>
      </c>
      <c s="117" r="D61"/>
      <c s="9" r="E61">
        <f>((C61-B61)/ABS(B61))*100</f>
        <v>0.710530055421352</v>
      </c>
      <c s="88" r="F61">
        <f>C61/(1+(2.38/100))</f>
        <v>0.027689001758156</v>
      </c>
      <c s="151" r="G61">
        <f>((F61-B61)/abs(B61))*100</f>
        <v>-1.63066023107897</v>
      </c>
      <c s="117" r="H61"/>
    </row>
    <row customHeight="1" r="62" ht="17.25">
      <c t="s" s="30" r="A62">
        <v>62</v>
      </c>
      <c s="107" r="B62">
        <v>0.0297</v>
      </c>
      <c s="11" r="C62">
        <v>0.02736</v>
      </c>
      <c s="129" r="D62"/>
      <c s="158" r="E62">
        <f>((C62-B62)/ABS(B62))*100</f>
        <v>-7.87878787878788</v>
      </c>
      <c s="97" r="F62">
        <f>C62/(1+(2.38/100))</f>
        <v>0.026723969525298</v>
      </c>
      <c s="45" r="G62">
        <f>((F62-B62)/abs(B62))*100</f>
        <v>-10.0203046286266</v>
      </c>
      <c s="129" r="H62"/>
    </row>
    <row customHeight="1" r="63" ht="17.25">
      <c t="str" s="93" r="A63">
        <f>HYPERLINK("NIO!A1","Northern Ireland Office (NIO)")</f>
        <v>Northern Ireland Office (NIO)</v>
      </c>
      <c s="177" r="B63">
        <v>0.038862</v>
      </c>
      <c s="11" r="C63">
        <v>0.021992</v>
      </c>
      <c s="121" r="D63"/>
      <c s="48" r="E63">
        <f>((C63-B63)/ABS(B63))*100</f>
        <v>-43.410014924605</v>
      </c>
      <c s="97" r="F63">
        <f>C63/(1+(2.38/100))</f>
        <v>0.021480757960539</v>
      </c>
      <c s="45" r="G63">
        <f>((F63-B63)/abs(B63))*100</f>
        <v>-44.7255469081901</v>
      </c>
      <c s="121" r="H63"/>
    </row>
    <row customHeight="1" r="64" ht="17.25">
      <c t="s" s="30" r="A64">
        <v>63</v>
      </c>
      <c s="78" r="B64">
        <v>0.018563</v>
      </c>
      <c s="11" r="C64">
        <v>0.020894</v>
      </c>
      <c s="121" r="D64"/>
      <c s="48" r="E64">
        <f>((C64-B64)/ABS(B64))*100</f>
        <v>12.5572375154878</v>
      </c>
      <c s="97" r="F64">
        <f>C64/(1+(2.38/100))</f>
        <v>0.020408282867748</v>
      </c>
      <c s="45" r="G64">
        <f>((F64-B64)/abs(B64))*100</f>
        <v>9.94065004443035</v>
      </c>
      <c t="s" s="121" r="H64">
        <v>64</v>
      </c>
    </row>
    <row customHeight="1" r="65" ht="17.25">
      <c t="s" s="30" r="A65">
        <v>65</v>
      </c>
      <c s="107" r="B65">
        <v>0.017423</v>
      </c>
      <c s="11" r="C65">
        <v>0.019104</v>
      </c>
      <c s="129" r="D65"/>
      <c s="158" r="E65">
        <f>((C65-B65)/ABS(B65))*100</f>
        <v>9.64816621706938</v>
      </c>
      <c s="139" r="F65">
        <f>C65/(1+(2.38/100))</f>
        <v>0.018659894510647</v>
      </c>
      <c s="45" r="G65">
        <f>((F65-B65)/abs(B65))*100</f>
        <v>7.09920513485971</v>
      </c>
      <c t="s" s="30" r="H65">
        <v>66</v>
      </c>
    </row>
    <row r="66">
      <c t="s" s="30" r="A66">
        <v>67</v>
      </c>
      <c s="14" r="B66">
        <v>0.015268</v>
      </c>
      <c s="11" r="C66">
        <v>0.016132</v>
      </c>
      <c s="129" r="D66"/>
      <c s="158" r="E66">
        <f>((C66-B66)/ABS(B66))*100</f>
        <v>5.65889441970134</v>
      </c>
      <c s="97" r="F66">
        <f>C66/(1+(2.38/100))</f>
        <v>0.015756983785896</v>
      </c>
      <c s="45" r="G66">
        <f>((F66-B66)/abs(B66))*100</f>
        <v>3.20267085339065</v>
      </c>
      <c s="85" r="H66"/>
    </row>
    <row customHeight="1" r="67" ht="17.25">
      <c t="s" s="146" r="A67">
        <v>68</v>
      </c>
      <c s="91" r="B67">
        <v>0.013271</v>
      </c>
      <c s="69" r="C67">
        <v>0.01314</v>
      </c>
      <c s="117" r="D67"/>
      <c s="171" r="E67">
        <f>((C67-B67)/ABS(B67))*100</f>
        <v>-0.987114761510053</v>
      </c>
      <c s="88" r="F67">
        <f>C67/(1+(2.38/100))</f>
        <v>0.012834537995702</v>
      </c>
      <c s="151" r="G67">
        <f>((F67-B67)/abs(B67))*100</f>
        <v>-3.28884036092015</v>
      </c>
      <c s="117" r="H67"/>
    </row>
    <row r="68">
      <c t="s" s="30" r="A68">
        <v>69</v>
      </c>
      <c s="14" r="B68">
        <v>0.010615903</v>
      </c>
      <c s="11" r="C68">
        <v>0.009174776</v>
      </c>
      <c s="129" r="D68"/>
      <c s="158" r="E68">
        <f>((C68-B68)/ABS(B68))*100</f>
        <v>-13.5751711371138</v>
      </c>
      <c s="97" r="F68">
        <f>C68/(1+(2.38/100))</f>
        <v>0.008961492479</v>
      </c>
      <c s="45" r="G68">
        <f>((F68-B68)/abs(B68))*100</f>
        <v>-15.5842656154657</v>
      </c>
      <c s="85" r="H68"/>
    </row>
    <row customHeight="1" r="69" ht="17.25">
      <c t="s" s="30" r="A69">
        <v>70</v>
      </c>
      <c s="78" r="B69">
        <v>0.004972</v>
      </c>
      <c s="11" r="C69">
        <v>0.005293</v>
      </c>
      <c s="121" r="D69"/>
      <c s="48" r="E69">
        <f>((C69-B69)/ABS(B69))*100</f>
        <v>6.45615446500402</v>
      </c>
      <c s="97" r="F69">
        <f>C69/(1+(2.38/100))</f>
        <v>0.005169955069349</v>
      </c>
      <c s="45" r="G69">
        <f>((F69-B69)/abs(B69))*100</f>
        <v>3.98139721137334</v>
      </c>
      <c s="121" r="H69"/>
    </row>
    <row customHeight="1" r="70" ht="17.25">
      <c t="s" s="21" r="A70">
        <v>71</v>
      </c>
      <c s="91" r="B70">
        <v>0.00522</v>
      </c>
      <c s="69" r="C70">
        <v>0.0051</v>
      </c>
      <c s="117" r="D70"/>
      <c s="171" r="E70">
        <f>((C70-B70)/ABS(B70))*100</f>
        <v>-2.29885057471263</v>
      </c>
      <c s="88" r="F70">
        <f>C70/(1+(2.38/100))</f>
        <v>0.00498144168783</v>
      </c>
      <c s="151" r="G70">
        <f>((F70-B70)/abs(B70))*100</f>
        <v>-4.57008260862732</v>
      </c>
      <c s="117" r="H70"/>
    </row>
    <row customHeight="1" r="71" ht="17.25">
      <c t="s" s="30" r="A71">
        <v>72</v>
      </c>
      <c s="24" r="B71">
        <v>0.00458</v>
      </c>
      <c s="11" r="C71">
        <v>0.004322</v>
      </c>
      <c s="129" r="D71"/>
      <c s="171" r="E71">
        <f>((C71-B71)/ABS(B71))*100</f>
        <v>-5.63318777292576</v>
      </c>
      <c s="88" r="F71">
        <f>C71/(1+(2.38/100))</f>
        <v>0.004221527642118</v>
      </c>
      <c s="45" r="G71">
        <f>((F71-B71)/abs(B71))*100</f>
        <v>-7.82690737734494</v>
      </c>
      <c s="129" r="H71"/>
    </row>
    <row customHeight="1" r="72" ht="17.25">
      <c t="s" s="21" r="A72">
        <v>73</v>
      </c>
      <c s="91" r="B72">
        <v>0.00392</v>
      </c>
      <c s="69" r="C72">
        <v>0.004266</v>
      </c>
      <c s="117" r="D72"/>
      <c s="171" r="E72">
        <f>((C72-B72)/ABS(B72))*100</f>
        <v>8.8265306122449</v>
      </c>
      <c s="88" r="F72">
        <f>C72/(1+(2.38/100))</f>
        <v>0.004166829458879</v>
      </c>
      <c s="151" r="G72">
        <f>((F72-B72)/abs(B72))*100</f>
        <v>6.29666986935427</v>
      </c>
      <c s="117" r="H72"/>
    </row>
    <row customHeight="1" r="73" ht="17.25">
      <c t="s" s="30" r="A73">
        <v>74</v>
      </c>
      <c s="24" r="B73">
        <v>0.00336</v>
      </c>
      <c s="11" r="C73">
        <v>0.003525</v>
      </c>
      <c s="129" r="D73"/>
      <c s="158" r="E73">
        <f>((C73-B73)/ABS(B73))*100</f>
        <v>4.91071428571428</v>
      </c>
      <c s="97" r="F73">
        <f>C73/(1+(2.38/100))</f>
        <v>0.003443055284235</v>
      </c>
      <c s="45" r="G73">
        <f>((F73-B73)/abs(B73))*100</f>
        <v>2.471883459381</v>
      </c>
      <c s="129" r="H73"/>
    </row>
    <row customHeight="1" r="74" ht="17.25">
      <c t="s" s="172" r="A74">
        <v>75</v>
      </c>
      <c s="125" r="B74">
        <v>0.0017</v>
      </c>
      <c s="126" r="C74">
        <v>0.0017</v>
      </c>
      <c s="121" r="D74"/>
      <c s="48" r="E74">
        <f>((C74-B74)/ABS(B74))*100</f>
        <v>0</v>
      </c>
      <c s="97" r="F74">
        <f>C74/(1+(2.38/100))</f>
        <v>0.00166048056261</v>
      </c>
      <c s="45" r="G74">
        <f>((F74-B74)/abs(B74))*100</f>
        <v>-2.32467278765384</v>
      </c>
      <c s="121" r="H74"/>
    </row>
    <row customHeight="1" r="75" ht="17.25">
      <c t="s" s="30" r="A75">
        <v>76</v>
      </c>
      <c s="24" r="B75">
        <v>0.000513</v>
      </c>
      <c s="11" r="C75">
        <v>-0.001543</v>
      </c>
      <c s="129" r="D75"/>
      <c s="158" r="E75">
        <f>((C75-B75)/ABS(B75))*100</f>
        <v>-400.779727095517</v>
      </c>
      <c s="97" r="F75">
        <f>C75/(1+(2.38/100))</f>
        <v>-0.001507130298886</v>
      </c>
      <c s="45" r="G75">
        <f>((F75-B75)/abs(B75))*100</f>
        <v>-393.787582628948</v>
      </c>
      <c s="129" r="H75"/>
    </row>
    <row customHeight="1" r="76" ht="17.25">
      <c t="s" s="30" r="A76">
        <v>77</v>
      </c>
      <c s="107" r="B76">
        <v>0.019203</v>
      </c>
      <c s="11" r="C76">
        <v>-0.002032</v>
      </c>
      <c s="129" r="D76"/>
      <c s="158" r="E76">
        <f>((C76-B76)/ABS(B76))*100</f>
        <v>-110.581679945842</v>
      </c>
      <c s="97" r="F76">
        <f>C76/(1+(2.38/100))</f>
        <v>-0.001984762648955</v>
      </c>
      <c s="45" r="G76">
        <f>((F76-B76)/abs(B76))*100</f>
        <v>-110.335690511664</v>
      </c>
      <c s="129" r="H76"/>
    </row>
    <row r="77">
      <c s="30" r="A77"/>
      <c s="14" r="B77"/>
      <c s="49" r="C77"/>
      <c s="129" r="D77"/>
      <c s="158" r="E77"/>
      <c s="97" r="F77">
        <f>C77/(1+(2.38/100))</f>
        <v>0</v>
      </c>
      <c s="45" r="G77"/>
      <c s="85" r="H77"/>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56" r="A1">
        <v>78</v>
      </c>
      <c t="s" s="56" r="B1">
        <v>79</v>
      </c>
      <c t="s" s="56" r="C1">
        <v>80</v>
      </c>
      <c t="s" s="56" r="D1">
        <v>81</v>
      </c>
      <c s="56" r="E1"/>
      <c s="56" r="F1"/>
      <c s="56" r="G1"/>
      <c s="56" r="H1"/>
      <c s="56" r="I1"/>
      <c s="56" r="J1"/>
      <c s="56" r="K1"/>
      <c s="56" r="L1"/>
      <c s="56" r="M1"/>
      <c s="56" r="N1"/>
      <c s="56" r="O1"/>
      <c s="56" r="P1"/>
      <c s="56" r="Q1"/>
      <c s="56" r="R1"/>
      <c s="56" r="S1"/>
      <c s="56" r="T1"/>
    </row>
    <row r="2">
      <c t="s" s="56" r="A2">
        <v>17</v>
      </c>
      <c s="56" r="B2">
        <v>5.6</v>
      </c>
      <c s="34" r="C2">
        <v>8.4</v>
      </c>
      <c s="35" r="D2">
        <f>((F2-B2)/abs(B2))*100</f>
        <v>46.5129908185192</v>
      </c>
      <c t="s" r="E2">
        <v>82</v>
      </c>
      <c s="84" r="F2">
        <f>C2/(1+(2.38/100))</f>
        <v>8.20472748583708</v>
      </c>
    </row>
    <row r="3">
      <c t="s" r="A3">
        <v>83</v>
      </c>
      <c r="B3">
        <v>6.9</v>
      </c>
      <c s="159" r="C3">
        <v>7.6</v>
      </c>
      <c s="35" r="D3">
        <f>((F3-B3)/abs(B3))*100</f>
        <v>7.58441837881605</v>
      </c>
      <c s="84" r="F3">
        <f>C3/(1+(2.38/100))</f>
        <v>7.42332486813831</v>
      </c>
    </row>
    <row r="4">
      <c t="s" r="A4">
        <v>84</v>
      </c>
      <c r="B4">
        <v>7.5</v>
      </c>
      <c s="159" r="C4">
        <v>8</v>
      </c>
      <c s="35" r="D4">
        <f>((F4-B4)/abs(B4))*100</f>
        <v>4.18701569316923</v>
      </c>
      <c s="84" r="F4">
        <f>C4/(1+(2.38/100))</f>
        <v>7.81402617698769</v>
      </c>
    </row>
    <row r="5">
      <c t="s" r="A5">
        <v>85</v>
      </c>
      <c r="B5">
        <v>3.6</v>
      </c>
      <c s="159" r="C5">
        <v>4</v>
      </c>
      <c s="35" r="D5">
        <f>((F5-B5)/abs(B5))*100</f>
        <v>8.52814134705128</v>
      </c>
      <c s="84" r="F5">
        <f>C5/(1+(2.38/100))</f>
        <v>3.90701308849385</v>
      </c>
    </row>
    <row r="6">
      <c t="s" r="A6">
        <v>86</v>
      </c>
      <c r="B6">
        <v>1.6</v>
      </c>
      <c s="159" r="C6">
        <v>1.8</v>
      </c>
      <c s="35" r="D6">
        <f>((F6-B6)/abs(B6))*100</f>
        <v>9.88474311388943</v>
      </c>
      <c s="84" r="F6">
        <f>C6/(1+(2.38/100))</f>
        <v>1.75815588982223</v>
      </c>
    </row>
    <row r="7">
      <c t="s" r="A7">
        <v>87</v>
      </c>
      <c r="B7">
        <v>1</v>
      </c>
      <c s="159" r="C7">
        <v>1.1</v>
      </c>
      <c s="35" r="D7">
        <f>((F7-B7)/abs(B7))*100</f>
        <v>7.44285993358078</v>
      </c>
      <c s="84" r="F7">
        <f>C7/(1+(2.38/100))</f>
        <v>1.07442859933581</v>
      </c>
    </row>
    <row r="8">
      <c t="s" r="A8">
        <v>88</v>
      </c>
      <c r="B8">
        <v>2.6</v>
      </c>
      <c s="159" r="C8">
        <v>2.9</v>
      </c>
      <c s="35" r="D8">
        <f>((F8-B8)/abs(B8))*100</f>
        <v>8.94555727530916</v>
      </c>
      <c s="84" r="F8">
        <f>C8/(1+(2.38/100))</f>
        <v>2.83258448915804</v>
      </c>
    </row>
    <row r="9">
      <c t="s" r="A9">
        <v>89</v>
      </c>
      <c r="B9">
        <v>0.6</v>
      </c>
      <c s="159" r="C9">
        <v>0.6</v>
      </c>
      <c s="35" r="D9">
        <f>((F9-B9)/abs(B9))*100</f>
        <v>-2.32467278765384</v>
      </c>
      <c s="84" r="F9">
        <f>C9/(1+(2.38/100))</f>
        <v>0.586051963274077</v>
      </c>
    </row>
    <row r="10">
      <c s="159" r="C10"/>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3" ySplit="2.0" xSplit="1.0" activePane="bottomRight" state="frozen"/>
      <selection sqref="B1" activeCell="B1" pane="topRight"/>
      <selection sqref="A3" activeCell="A3" pane="bottomLeft"/>
      <selection sqref="B3" activeCell="B3" pane="bottomRight"/>
    </sheetView>
  </sheetViews>
  <sheetFormatPr customHeight="1" defaultColWidth="9.14" defaultRowHeight="12.75"/>
  <cols>
    <col min="1" customWidth="1" max="1" width="17.86"/>
    <col min="2" customWidth="1" max="2" width="1.0"/>
    <col min="3" customWidth="1" max="3" width="10.14"/>
    <col min="4" customWidth="1" max="4" width="14.0"/>
    <col min="5" customWidth="1" max="6" width="10.14"/>
  </cols>
  <sheetData>
    <row customHeight="1" r="1" ht="84.75">
      <c t="s" s="132" r="A1">
        <v>90</v>
      </c>
      <c t="s" s="41" r="B1">
        <v>91</v>
      </c>
    </row>
    <row customHeight="1" r="2" ht="17.25">
      <c t="s" s="132" r="A2">
        <v>92</v>
      </c>
      <c t="s" s="132" r="B2">
        <v>79</v>
      </c>
      <c t="s" s="10" r="C2">
        <v>80</v>
      </c>
      <c t="s" s="132" r="D2">
        <v>93</v>
      </c>
    </row>
    <row customHeight="1" r="3" ht="17.25">
      <c t="s" s="132" r="A3">
        <v>94</v>
      </c>
      <c s="152" r="B3">
        <v>22.627608</v>
      </c>
      <c s="149" r="C3">
        <v>21.335676</v>
      </c>
      <c s="178" r="D3">
        <f>((E3-B3)/abs(B3))*100</f>
        <v>-7.90148324133064</v>
      </c>
      <c s="27" r="E3">
        <f>C3/(1+(2.38/100))</f>
        <v>20.839691345966</v>
      </c>
    </row>
    <row customHeight="1" r="4" ht="33.75">
      <c t="s" s="132" r="A4">
        <v>95</v>
      </c>
      <c s="102" r="B4">
        <v>14.245711</v>
      </c>
      <c s="44" r="C4">
        <v>13.566486</v>
      </c>
      <c s="178" r="D4">
        <f>((E4-B4)/abs(B4))*100</f>
        <v>-6.98176039288505</v>
      </c>
      <c s="27" r="E4">
        <f>C4/(1+(2.38/100))</f>
        <v>13.2511095917171</v>
      </c>
    </row>
    <row customHeight="1" r="5" ht="33.75">
      <c t="s" s="132" r="A5">
        <v>96</v>
      </c>
      <c s="102" r="B5">
        <v>5.796198</v>
      </c>
      <c s="44" r="C5">
        <v>5.60681</v>
      </c>
      <c s="178" r="D5">
        <f>((E5-B5)/abs(B5))*100</f>
        <v>-5.51616743122741</v>
      </c>
      <c s="27" r="E5">
        <f>C5/(1+(2.38/100))</f>
        <v>5.47647001367455</v>
      </c>
    </row>
    <row customHeight="1" r="6" ht="33.75">
      <c t="s" s="132" r="A6">
        <v>97</v>
      </c>
      <c s="102" r="B6">
        <v>4.668623</v>
      </c>
      <c s="44" r="C6">
        <v>3.935114</v>
      </c>
      <c s="178" r="D6">
        <f>((E6-B6)/abs(B6))*100</f>
        <v>-17.6708962004676</v>
      </c>
      <c s="27" r="E6">
        <f>C6/(1+(2.38/100))</f>
        <v>3.84363547567884</v>
      </c>
    </row>
    <row customHeight="1" r="7" ht="33.75">
      <c t="s" s="132" r="A7">
        <v>98</v>
      </c>
      <c s="102" r="B7">
        <v>1.282587</v>
      </c>
      <c s="44" r="C7">
        <v>0.666125</v>
      </c>
      <c s="178" r="D7">
        <f>((E7-B7)/abs(B7))*100</f>
        <v>-49.2712951719267</v>
      </c>
      <c s="27" r="E7">
        <f>C7/(1+(2.38/100))</f>
        <v>0.650639773393241</v>
      </c>
    </row>
    <row customHeight="1" r="8" ht="17.25">
      <c t="s" s="132" r="A8">
        <v>99</v>
      </c>
      <c s="102" r="B8">
        <v>0.725541</v>
      </c>
      <c s="44" r="C8">
        <v>0.650323</v>
      </c>
      <c s="178" r="D8">
        <f>((E8-B8)/abs(B8))*100</f>
        <v>-12.450830733598</v>
      </c>
      <c s="27" r="E8">
        <f>C8/(1+(2.38/100))</f>
        <v>0.635205118187146</v>
      </c>
    </row>
    <row customHeight="1" r="9" ht="33.75">
      <c t="s" s="132" r="A9">
        <v>100</v>
      </c>
      <c s="29" r="B9">
        <v>-0.082004</v>
      </c>
      <c s="44" r="C9">
        <v>0.403615</v>
      </c>
      <c s="178" r="D9">
        <f>((E9-B9)/abs(B9))*100</f>
        <v>580.747612223929</v>
      </c>
      <c s="27" r="E9">
        <f>C9/(1+(2.38/100))</f>
        <v>0.394232271928111</v>
      </c>
    </row>
    <row customHeight="1" r="10" ht="51.0">
      <c t="s" s="132" r="A10">
        <v>101</v>
      </c>
      <c s="44" r="B10">
        <v>0.364864</v>
      </c>
      <c s="44" r="C10">
        <v>0.334624</v>
      </c>
      <c s="178" r="D10">
        <f>((E10-B10)/abs(B10))*100</f>
        <v>-10.4200230959916</v>
      </c>
      <c s="27" r="E10">
        <f>C10/(1+(2.38/100))</f>
        <v>0.326845086931041</v>
      </c>
    </row>
    <row customHeight="1" r="11" ht="17.25">
      <c t="s" s="132" r="A11">
        <v>102</v>
      </c>
      <c s="102" r="B11">
        <v>0.04575</v>
      </c>
      <c s="44" r="C11">
        <v>0.049928</v>
      </c>
      <c s="178" r="D11">
        <f>((E11-B11)/abs(B11))*100</f>
        <v>6.59527294115889</v>
      </c>
      <c s="27" r="E11">
        <f>C11/(1+(2.38/100))</f>
        <v>0.04876733737058</v>
      </c>
    </row>
    <row customHeight="1" r="12" ht="33.75">
      <c s="132" r="A12"/>
      <c s="102" r="B12"/>
      <c s="102" r="C12"/>
      <c s="178" r="D12"/>
    </row>
    <row customHeight="1" r="13" ht="17.25">
      <c s="178" r="D13"/>
    </row>
    <row customHeight="1" r="14" ht="17.25"/>
    <row customHeight="1" r="15" ht="17.25"/>
    <row customHeight="1" r="16" ht="17.25"/>
    <row customHeight="1" r="17" ht="17.25"/>
    <row customHeight="1" r="18" ht="17.25"/>
    <row r="19">
      <c t="s" s="2" r="A19">
        <v>103</v>
      </c>
    </row>
    <row r="20">
      <c t="s" s="162" r="A20">
        <v>104</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9.14" defaultRowHeight="17.25"/>
  <cols>
    <col min="1" customWidth="1" max="1" width="30.57"/>
    <col min="2" customWidth="1" max="2" width="2.0"/>
    <col min="3" customWidth="1" max="3" width="0.14"/>
    <col min="4" customWidth="1" max="4" width="14.0"/>
    <col min="5" customWidth="1" max="5" width="14.43"/>
    <col min="6" customWidth="1" max="7" width="11.14"/>
  </cols>
  <sheetData>
    <row customHeight="1" r="1" ht="153.0">
      <c t="s" s="30" r="A1">
        <v>105</v>
      </c>
      <c s="121" r="B1"/>
      <c t="s" s="80" r="C1">
        <v>106</v>
      </c>
      <c s="121" r="D1"/>
      <c s="121" r="E1"/>
      <c t="s" s="128" r="F1">
        <v>107</v>
      </c>
    </row>
    <row r="2">
      <c t="s" s="30" r="A2">
        <v>108</v>
      </c>
      <c t="s" s="30" r="B2">
        <v>109</v>
      </c>
      <c t="s" s="128" r="C2">
        <v>79</v>
      </c>
      <c t="s" s="183" r="D2">
        <v>80</v>
      </c>
      <c t="s" s="30" r="E2">
        <v>93</v>
      </c>
      <c s="121" r="F2"/>
    </row>
    <row customHeight="1" r="3" ht="33.75">
      <c t="s" s="140" r="A3">
        <v>110</v>
      </c>
      <c s="115" r="B3">
        <v>0.001</v>
      </c>
      <c s="115" r="C3">
        <v>0.001</v>
      </c>
      <c t="s" s="121" r="D3">
        <v>111</v>
      </c>
      <c t="str" s="167" r="E3">
        <f>((F3-C3)/abs(C3))*100</f>
        <v>#VALUE!:notNumber:For input string: "-"</v>
      </c>
      <c t="str" s="84" r="F3">
        <f>D3/(1+(2.38/100))</f>
        <v>#VALUE!:notNumber:For input string: "-"</v>
      </c>
    </row>
    <row customHeight="1" r="4" ht="33.75">
      <c t="s" s="38" r="A4">
        <v>24</v>
      </c>
      <c s="77" r="B4">
        <v>1.829168</v>
      </c>
      <c s="77" r="C4">
        <v>1.928312</v>
      </c>
      <c s="92" r="D4">
        <v>1.986653</v>
      </c>
      <c s="167" r="E4">
        <f>((F4-C4)/abs(C4))*100</f>
        <v>0.630490207180751</v>
      </c>
      <c s="84" r="F4">
        <f>D4/(1+(2.38/100))</f>
        <v>1.94046981832389</v>
      </c>
      <c s="56" r="G4"/>
    </row>
    <row r="5">
      <c t="s" s="128" r="A5">
        <v>94</v>
      </c>
      <c s="47" r="B5">
        <v>0.605938</v>
      </c>
      <c s="47" r="C5">
        <v>0.57621</v>
      </c>
      <c s="149" r="D5">
        <v>0.460857</v>
      </c>
      <c s="167" r="E5">
        <f>((F5-C5)/abs(C5))*100</f>
        <v>-21.8785542196418</v>
      </c>
      <c s="84" r="F5">
        <f>D5/(1+(2.38/100))</f>
        <v>0.450143582731002</v>
      </c>
    </row>
    <row r="6">
      <c t="s" s="140" r="A6">
        <v>112</v>
      </c>
      <c s="115" r="B6">
        <v>0.195</v>
      </c>
      <c s="115" r="C6">
        <v>0.198</v>
      </c>
      <c s="121" r="D6">
        <v>0.234</v>
      </c>
      <c s="167" r="E6">
        <f>((F6-C6)/abs(C6))*100</f>
        <v>15.4344776145909</v>
      </c>
      <c s="84" r="F6">
        <f>D6/(1+(2.38/100))</f>
        <v>0.22856026567689</v>
      </c>
    </row>
    <row r="7">
      <c t="s" s="140" r="A7">
        <v>113</v>
      </c>
      <c s="115" r="B7">
        <v>0.227</v>
      </c>
      <c s="115" r="C7">
        <v>0.12</v>
      </c>
      <c s="121" r="D7">
        <v>0.185</v>
      </c>
      <c s="167" r="E7">
        <f>((F7-C7)/abs(C7))*100</f>
        <v>50.5827961190337</v>
      </c>
      <c s="84" r="F7">
        <f>D7/(1+(2.38/100))</f>
        <v>0.18069935534284</v>
      </c>
    </row>
    <row customHeight="1" r="8" ht="33.75">
      <c t="s" s="140" r="A8">
        <v>114</v>
      </c>
      <c s="115" r="B8">
        <v>0.027</v>
      </c>
      <c s="115" r="C8">
        <v>0.022</v>
      </c>
      <c s="121" r="D8">
        <v>0.028</v>
      </c>
      <c s="167" r="E8">
        <f>((F8-C8)/abs(C8))*100</f>
        <v>24.3140528157133</v>
      </c>
      <c s="84" r="F8">
        <f>D8/(1+(2.38/100))</f>
        <v>0.027349091619457</v>
      </c>
    </row>
    <row customHeight="1" r="9" ht="33.75">
      <c t="s" s="140" r="A9">
        <v>115</v>
      </c>
      <c s="115" r="B9">
        <v>0.002</v>
      </c>
      <c s="115" r="C9">
        <v>0.004</v>
      </c>
      <c s="121" r="D9">
        <v>0.013</v>
      </c>
      <c s="167" r="E9">
        <f>((F9-C9)/abs(C9))*100</f>
        <v>217.444813440125</v>
      </c>
      <c s="84" r="F9">
        <f>D9/(1+(2.38/100))</f>
        <v>0.012697792537605</v>
      </c>
    </row>
    <row r="10">
      <c t="s" s="140" r="A10">
        <v>116</v>
      </c>
      <c s="115" r="B10">
        <v>0.004</v>
      </c>
      <c r="C10">
        <v>0.011</v>
      </c>
      <c r="D10">
        <v>0.012</v>
      </c>
      <c s="167" r="E10">
        <f>((F10-C10)/abs(C10))*100</f>
        <v>6.55490241346854</v>
      </c>
      <c s="84" r="F10">
        <f>D10/(1+(2.38/100))</f>
        <v>0.011721039265482</v>
      </c>
    </row>
    <row r="11">
      <c t="s" s="140" r="A11">
        <v>117</v>
      </c>
      <c s="115" r="B11">
        <v>0.009</v>
      </c>
      <c s="115" r="C11">
        <v>0.006</v>
      </c>
      <c s="121" r="D11">
        <v>0.012</v>
      </c>
      <c s="167" r="E11">
        <f>((F11-C11)/abs(C11))*100</f>
        <v>95.3506544246923</v>
      </c>
      <c s="84" r="F11">
        <f>D11/(1+(2.38/100))</f>
        <v>0.011721039265482</v>
      </c>
    </row>
    <row r="12">
      <c t="s" s="140" r="A12">
        <v>118</v>
      </c>
      <c s="115" r="B12">
        <v>0.005</v>
      </c>
      <c s="115" r="C12">
        <v>0.002</v>
      </c>
      <c s="121" r="D12">
        <v>0.003</v>
      </c>
      <c s="167" r="E12">
        <f>((F12-C12)/abs(C12))*100</f>
        <v>46.5129908185192</v>
      </c>
      <c s="84" r="F12">
        <f>D12/(1+(2.38/100))</f>
        <v>0.00293025981637</v>
      </c>
    </row>
    <row r="13">
      <c t="s" s="140" r="A13">
        <v>119</v>
      </c>
      <c s="115" r="B13">
        <v>0.038</v>
      </c>
      <c s="115" r="C13">
        <v>0.03</v>
      </c>
      <c s="121" r="D13">
        <v>0.0013</v>
      </c>
      <c s="167" r="E13">
        <f>((F13-C13)/abs(C13))*100</f>
        <v>-95.767402487465</v>
      </c>
      <c s="84" r="F13">
        <f>D13/(1+(2.38/100))</f>
        <v>0.00126977925376</v>
      </c>
    </row>
    <row customHeight="1" r="14" ht="33.75">
      <c t="s" s="140" r="A14">
        <v>120</v>
      </c>
      <c s="115" r="B14">
        <v>0.003</v>
      </c>
      <c s="115" r="C14">
        <v>0.03</v>
      </c>
      <c s="121" r="D14">
        <v>0.001</v>
      </c>
      <c s="167" r="E14">
        <f>((F14-C14)/abs(C14))*100</f>
        <v>-96.7441557595884</v>
      </c>
      <c s="84" r="F14">
        <f>D14/(1+(2.38/100))</f>
        <v>0.000976753272123</v>
      </c>
    </row>
    <row customHeight="1" r="15" ht="33.75">
      <c t="s" s="140" r="A15">
        <v>121</v>
      </c>
      <c s="31" r="B15">
        <v>0.0007</v>
      </c>
      <c s="31" r="C15">
        <v>0.0005</v>
      </c>
      <c s="121" r="D15">
        <v>0.0006</v>
      </c>
      <c s="167" r="E15">
        <f>((F15-C15)/abs(C15))*100</f>
        <v>17.2103926548154</v>
      </c>
      <c s="84" r="F15">
        <f>D15/(1+(2.38/100))</f>
        <v>0.000586051963274</v>
      </c>
    </row>
    <row customHeight="1" r="16" ht="18.0">
      <c t="s" s="140" r="A16">
        <v>122</v>
      </c>
      <c s="109" r="B16">
        <v>0.0006</v>
      </c>
      <c s="109" r="C16">
        <v>0.0005</v>
      </c>
      <c s="121" r="D16">
        <v>0.0004</v>
      </c>
      <c s="167" r="E16">
        <f>((F16-C16)/abs(C16))*100</f>
        <v>-21.8597382301231</v>
      </c>
      <c s="84" r="F16">
        <f>D16/(1+(2.38/100))</f>
        <v>0.000390701308849</v>
      </c>
    </row>
    <row r="17">
      <c t="s" s="140" r="A17">
        <v>123</v>
      </c>
      <c s="31" r="B17">
        <v>0.0002</v>
      </c>
      <c s="31" r="C17">
        <v>0.0002</v>
      </c>
      <c s="121" r="D17">
        <v>0.0002</v>
      </c>
      <c s="167" r="E17">
        <f>((F17-C17)/abs(C17))*100</f>
        <v>-2.32467278765385</v>
      </c>
      <c s="84" r="F17">
        <f>D17/(1+(2.38/100))</f>
        <v>0.000195350654425</v>
      </c>
    </row>
    <row customHeight="1" r="18" ht="33.75">
      <c t="s" s="140" r="A18">
        <v>124</v>
      </c>
      <c s="109" r="B18">
        <v>0.0002</v>
      </c>
      <c s="109" r="C18">
        <v>0.0002</v>
      </c>
      <c s="121" r="D18">
        <v>0.0002</v>
      </c>
      <c s="167" r="E18">
        <f>((F18-C18)/abs(C18))*100</f>
        <v>-2.32467278765385</v>
      </c>
      <c s="84" r="F18">
        <f>D18/(1+(2.38/100))</f>
        <v>0.000195350654425</v>
      </c>
    </row>
    <row r="19">
      <c t="str" s="167" r="E19">
        <f>((F19-C19)/abs(C19))*100</f>
        <v>#DIV/0!:divZero</v>
      </c>
      <c s="84" r="F19">
        <f>D19/(1+(2.38/100))</f>
        <v>0</v>
      </c>
    </row>
    <row r="20">
      <c t="str" s="167" r="E20">
        <f>((F20-C20)/abs(C20))*100</f>
        <v>#DIV/0!:divZero</v>
      </c>
      <c s="84" r="F20">
        <f>D20/(1+(2.38/100))</f>
        <v>0</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39.43"/>
    <col min="2" customWidth="1" max="2" width="0.86"/>
    <col min="3" customWidth="1" max="3" width="1.0"/>
    <col min="4" customWidth="1" max="4" width="16.57"/>
    <col min="5" customWidth="1" max="5" width="12.29"/>
  </cols>
  <sheetData>
    <row customHeight="1" r="1" ht="84.75">
      <c t="s" s="132" r="A1">
        <v>125</v>
      </c>
      <c t="s" s="94" r="C1">
        <v>126</v>
      </c>
    </row>
    <row customHeight="1" r="3" ht="17.25">
      <c t="s" s="132" r="A3">
        <v>92</v>
      </c>
      <c t="s" s="132" r="B3">
        <v>109</v>
      </c>
      <c t="s" s="10" r="C3">
        <v>79</v>
      </c>
      <c t="s" s="43" r="D3">
        <v>80</v>
      </c>
      <c t="s" s="132" r="E3">
        <v>93</v>
      </c>
    </row>
    <row customHeight="1" r="4" ht="17.25">
      <c t="s" s="132" r="A4">
        <v>127</v>
      </c>
      <c s="8" r="B4">
        <v>39.75563</v>
      </c>
      <c s="163" r="C4">
        <v>37.600552</v>
      </c>
      <c s="168" r="D4">
        <v>32.727279</v>
      </c>
      <c s="178" r="E4">
        <f>((F4-C4)/abs(C4))*100</f>
        <v>-14.9840224394912</v>
      </c>
      <c s="101" r="F4">
        <f>D4/(1+(2.38/100))</f>
        <v>31.9664768509474</v>
      </c>
    </row>
    <row customHeight="1" r="5" ht="33.75">
      <c t="s" s="94" r="A5">
        <v>128</v>
      </c>
      <c s="7" r="B5">
        <v>25.778463</v>
      </c>
      <c s="51" r="C5">
        <v>25.813009</v>
      </c>
      <c s="168" r="D5">
        <v>26.549931</v>
      </c>
      <c s="178" r="E5">
        <f>((F5-C5)/abs(C5))*100</f>
        <v>0.463808690037371</v>
      </c>
      <c s="101" r="F5">
        <f>D5/(1+(2.38/100))</f>
        <v>25.9327319789021</v>
      </c>
    </row>
    <row customHeight="1" r="6" ht="17.25">
      <c t="s" s="94" r="A6">
        <v>129</v>
      </c>
      <c s="7" r="B6">
        <v>8.859422</v>
      </c>
      <c s="51" r="C6">
        <v>5.601708</v>
      </c>
      <c s="168" r="D6">
        <v>2.619715</v>
      </c>
      <c s="178" r="E6">
        <f>((F6-C6)/abs(C6))*100</f>
        <v>-54.3208036141671</v>
      </c>
      <c s="101" r="F6">
        <f>D6/(1+(2.38/100))</f>
        <v>2.55881519828091</v>
      </c>
    </row>
    <row customHeight="1" r="7" ht="17.25">
      <c t="s" s="94" r="A7">
        <v>130</v>
      </c>
      <c s="7" r="B7">
        <v>1.526562</v>
      </c>
      <c s="51" r="C7">
        <v>2.925145</v>
      </c>
      <c s="168" r="D7">
        <v>1.134543</v>
      </c>
      <c s="178" r="E7">
        <f>((F7-C7)/abs(C7))*100</f>
        <v>-62.1157724620568</v>
      </c>
      <c s="101" r="F7">
        <f>D7/(1+(2.38/100))</f>
        <v>1.10816858761477</v>
      </c>
    </row>
    <row r="8">
      <c t="s" s="82" r="A8">
        <v>131</v>
      </c>
      <c s="67" r="B8">
        <v>0.048072</v>
      </c>
      <c s="135" r="C8">
        <v>0.04814</v>
      </c>
      <c s="57" r="D8">
        <v>0.063423</v>
      </c>
      <c s="178" r="E8">
        <f>((F8-C8)/abs(C8))*100</f>
        <v>28.684301574338</v>
      </c>
      <c s="101" r="F8">
        <f>D8/(1+(2.38/100))</f>
        <v>0.061948622777886</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58.86"/>
    <col min="2" customWidth="1" max="2" width="1.29"/>
    <col min="3" customWidth="1" max="3" width="18.14"/>
    <col min="4" customWidth="1" max="4" width="11.14"/>
  </cols>
  <sheetData>
    <row customHeight="1" r="1" ht="33.75">
      <c t="s" s="132" r="A1">
        <v>108</v>
      </c>
      <c t="s" s="132" r="B1">
        <v>79</v>
      </c>
      <c t="s" s="132" r="C1">
        <v>132</v>
      </c>
      <c t="s" s="132" r="D1">
        <v>93</v>
      </c>
      <c s="33" r="E1"/>
      <c s="33" r="F1"/>
    </row>
    <row customHeight="1" r="2" ht="16.5">
      <c t="s" s="38" r="A2">
        <v>127</v>
      </c>
      <c s="10" r="B2">
        <v>58.28</v>
      </c>
      <c s="16" r="C2">
        <v>56.269</v>
      </c>
      <c s="178" r="D2">
        <f>((F2-B2)/abs(B2))*100</f>
        <v>-5.69504140508742</v>
      </c>
      <c s="127" r="E2"/>
      <c s="101" r="F2">
        <f>C2/(1+(2.38/100))</f>
        <v>54.9609298691151</v>
      </c>
    </row>
    <row r="3">
      <c t="s" s="2" r="A3">
        <v>133</v>
      </c>
      <c s="162" r="B3">
        <v>48.99</v>
      </c>
      <c s="153" r="C3">
        <v>51.54</v>
      </c>
      <c s="178" r="D3">
        <f>((F3-B3)/abs(B3))*100</f>
        <v>2.75946855530354</v>
      </c>
      <c s="33" r="E3"/>
      <c s="101" r="F3">
        <f>C3/(1+(2.38/100))</f>
        <v>50.3418636452432</v>
      </c>
    </row>
    <row r="4">
      <c t="s" s="2" r="A4">
        <v>134</v>
      </c>
      <c s="150" r="B4">
        <v>47.2</v>
      </c>
      <c s="153" r="C4">
        <v>46.24</v>
      </c>
      <c s="178" r="D4">
        <f>((F4-B4)/abs(B4))*100</f>
        <v>-4.31128961231174</v>
      </c>
      <c s="33" r="E4"/>
      <c s="101" r="F4">
        <f>C4/(1+(2.38/100))</f>
        <v>45.1650713029889</v>
      </c>
    </row>
    <row r="5">
      <c t="s" s="2" r="A5">
        <v>135</v>
      </c>
      <c s="150" r="B5">
        <v>1.78</v>
      </c>
      <c s="153" r="C5">
        <v>5.3</v>
      </c>
      <c s="178" r="D5">
        <f>((F5-B5)/abs(B5))*100</f>
        <v>190.831030463727</v>
      </c>
      <c s="33" r="E5"/>
      <c s="101" r="F5">
        <f>C5/(1+(2.38/100))</f>
        <v>5.17679234225435</v>
      </c>
    </row>
    <row r="6">
      <c t="s" s="2" r="A6">
        <v>136</v>
      </c>
      <c s="150" r="B6">
        <v>3.14</v>
      </c>
      <c s="153" r="C6">
        <v>2.66</v>
      </c>
      <c s="178" r="D6">
        <f>((F6-B6)/abs(B6))*100</f>
        <v>-17.2559329984584</v>
      </c>
      <c s="33" r="E6"/>
      <c s="101" r="F6">
        <f>C6/(1+(2.38/100))</f>
        <v>2.59816370384841</v>
      </c>
    </row>
    <row customHeight="1" r="7" ht="16.5">
      <c t="s" s="2" r="A7">
        <v>137</v>
      </c>
      <c s="150" r="B7">
        <v>3.78</v>
      </c>
      <c s="153" r="C7">
        <v>0.73</v>
      </c>
      <c s="178" r="D7">
        <f>((F7-B7)/abs(B7))*100</f>
        <v>-81.1367754325363</v>
      </c>
      <c s="33" r="E7"/>
      <c s="101" r="F7">
        <f>C7/(1+(2.38/100))</f>
        <v>0.713029888650127</v>
      </c>
    </row>
    <row r="8">
      <c t="s" s="2" r="A8">
        <v>138</v>
      </c>
      <c s="150" r="B8">
        <v>0.87</v>
      </c>
      <c s="153" r="C8">
        <v>0.66</v>
      </c>
      <c s="178" r="D8">
        <f>((F8-B8)/abs(B8))*100</f>
        <v>-25.9014759078753</v>
      </c>
      <c s="33" r="E8"/>
      <c s="101" r="F8">
        <f>C8/(1+(2.38/100))</f>
        <v>0.644657159601485</v>
      </c>
    </row>
    <row r="9">
      <c t="s" s="2" r="A9">
        <v>139</v>
      </c>
      <c s="162" r="B9"/>
      <c s="153" r="C9">
        <v>0.556455</v>
      </c>
      <c s="178" r="D9"/>
      <c s="33" r="E9"/>
      <c s="101" r="F9">
        <f>C9/(1+(2.38/100))</f>
        <v>0.543519242039461</v>
      </c>
    </row>
    <row customHeight="1" r="10" ht="16.5">
      <c t="s" s="2" r="A10">
        <v>140</v>
      </c>
      <c s="162" r="B10">
        <v>0.27</v>
      </c>
      <c s="153" r="C10">
        <v>0.27</v>
      </c>
      <c s="178" r="D10">
        <f>((F10-B10)/abs(B10))*100</f>
        <v>-2.32467278765385</v>
      </c>
      <c s="33" r="E10"/>
      <c s="101" r="F10">
        <f>C10/(1+(2.38/100))</f>
        <v>0.263723383473335</v>
      </c>
    </row>
    <row r="11">
      <c t="s" s="2" r="A11">
        <v>141</v>
      </c>
      <c s="150" r="B11">
        <v>0.68</v>
      </c>
      <c s="153" r="C11">
        <v>0.26</v>
      </c>
      <c s="156" r="D11">
        <f>((F11-B11)/abs(B11))*100</f>
        <v>-62.6535513599853</v>
      </c>
      <c s="33" r="E11"/>
      <c s="101" r="F11">
        <f>C11/(1+(2.38/100))</f>
        <v>0.2539558507521</v>
      </c>
    </row>
    <row r="12">
      <c t="s" s="2" r="A12">
        <v>142</v>
      </c>
      <c s="150" r="B12">
        <v>0.11</v>
      </c>
      <c s="153" r="C12">
        <v>0.11</v>
      </c>
      <c s="178" r="D12">
        <f>((F12-B12)/abs(B12))*100</f>
        <v>-2.32467278765385</v>
      </c>
      <c s="33" r="E12"/>
      <c s="101" r="F12">
        <f>C12/(1+(2.38/100))</f>
        <v>0.107442859933581</v>
      </c>
    </row>
    <row r="13">
      <c t="s" s="2" r="A13">
        <v>143</v>
      </c>
      <c s="162" r="B13">
        <v>0.006</v>
      </c>
      <c s="153" r="C13">
        <v>0.075</v>
      </c>
      <c s="178" r="D13">
        <f>((F13-B13)/abs(B13))*100</f>
        <v>1120.94159015433</v>
      </c>
      <c s="33" r="E13"/>
      <c s="101" r="F13">
        <f>C13/(1+(2.38/100))</f>
        <v>0.07325649540926</v>
      </c>
    </row>
    <row r="14">
      <c t="s" s="2" r="A14">
        <v>144</v>
      </c>
      <c s="162" r="B14">
        <v>0</v>
      </c>
      <c s="153" r="C14">
        <v>0.02</v>
      </c>
      <c t="str" s="178" r="D14">
        <f>((F14-B14)/abs(B14))*100</f>
        <v>#DIV/0!:divZero</v>
      </c>
      <c s="33" r="E14"/>
      <c s="101" r="F14">
        <f>C14/(1+(2.38/100))</f>
        <v>0.019535065442469</v>
      </c>
    </row>
    <row r="15">
      <c t="s" s="2" r="A15">
        <v>145</v>
      </c>
      <c s="162" r="B15">
        <v>0.54</v>
      </c>
      <c s="153" r="C15">
        <v>0</v>
      </c>
      <c s="178" r="D15">
        <f>((F15-B15)/abs(B15))*100</f>
        <v>-100</v>
      </c>
      <c s="33" r="E15"/>
      <c s="101" r="F15">
        <f>C15/(1+(2.38/100))</f>
        <v>0</v>
      </c>
    </row>
    <row customHeight="1" r="16" ht="17.25">
      <c t="s" s="132" r="A16">
        <v>146</v>
      </c>
      <c t="s" s="114" r="B16">
        <v>147</v>
      </c>
      <c s="33" r="C16"/>
      <c s="33" r="D16"/>
      <c s="33" r="E16"/>
      <c s="33" r="F16"/>
    </row>
    <row r="17">
      <c s="2" r="A17"/>
      <c s="162" r="B17"/>
      <c s="76" r="C17"/>
      <c s="178" r="D17"/>
      <c s="33" r="E17"/>
      <c s="33" r="F17"/>
    </row>
    <row r="18">
      <c t="s" s="2" r="A18">
        <v>148</v>
      </c>
      <c s="162" r="B18"/>
      <c s="76" r="C18"/>
      <c s="178" r="D18"/>
      <c s="33" r="E18"/>
      <c s="33" r="F18"/>
    </row>
    <row r="19">
      <c s="2" r="A19"/>
      <c s="162" r="B19"/>
      <c s="76" r="C19"/>
      <c s="178" r="D19"/>
      <c s="33" r="E19"/>
      <c s="33" r="F19"/>
    </row>
    <row r="20">
      <c s="2" r="A20"/>
      <c s="162" r="B20"/>
      <c s="76" r="C20"/>
      <c s="178" r="D20"/>
      <c s="33" r="E20"/>
      <c s="33" r="F20"/>
    </row>
    <row r="21">
      <c s="2" r="A21"/>
      <c s="162" r="B21"/>
      <c s="76" r="C21"/>
      <c s="178" r="D21"/>
      <c s="33" r="E21"/>
      <c s="33" r="F21"/>
    </row>
    <row r="22">
      <c s="2" r="A22"/>
      <c s="162" r="B22"/>
      <c s="76" r="C22"/>
      <c s="178" r="D22"/>
      <c s="33" r="E22"/>
      <c s="33" r="F22"/>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9.14" defaultRowHeight="17.25"/>
  <cols>
    <col min="1" customWidth="1" max="1" width="27.57"/>
    <col min="2" customWidth="1" max="2" width="1.14"/>
    <col min="3" customWidth="1" max="3" width="21.0"/>
    <col min="4" customWidth="1" max="5" width="16.57"/>
    <col min="6" customWidth="1" max="6" width="19.86"/>
  </cols>
  <sheetData>
    <row customHeight="1" r="1" ht="68.25">
      <c t="s" s="132" r="A1">
        <v>149</v>
      </c>
      <c t="s" s="132" r="B1">
        <v>150</v>
      </c>
    </row>
    <row r="2">
      <c t="s" s="132" r="A2">
        <v>151</v>
      </c>
      <c t="s" s="132" r="B2">
        <v>79</v>
      </c>
      <c t="s" s="10" r="C2">
        <v>80</v>
      </c>
      <c t="s" s="132" r="D2">
        <v>93</v>
      </c>
    </row>
    <row r="3">
      <c t="s" s="10" r="A3">
        <v>152</v>
      </c>
      <c s="63" r="B3">
        <v>6.7416</v>
      </c>
      <c s="63" r="C3">
        <v>7.6235</v>
      </c>
      <c s="156" r="D3">
        <f>((F3-B3)/abs(B3))*100</f>
        <v>10.452690311398</v>
      </c>
      <c s="101" r="F3">
        <f>C3/(1+(2.38/100))</f>
        <v>7.44627857003321</v>
      </c>
    </row>
    <row r="4">
      <c t="s" s="111" r="A4">
        <v>153</v>
      </c>
      <c s="25" r="B4">
        <v>2.862</v>
      </c>
      <c s="23" r="C4">
        <v>3.3103</v>
      </c>
      <c s="156" r="D4">
        <f>((F4-B4)/abs(B4))*100</f>
        <v>12.9750648745735</v>
      </c>
      <c s="101" r="F4">
        <f>C4/(1+(2.38/100))</f>
        <v>3.2333463567103</v>
      </c>
    </row>
    <row customHeight="1" r="5" ht="33.75">
      <c t="s" s="111" r="A5">
        <v>154</v>
      </c>
      <c s="25" r="B5">
        <v>1.1933</v>
      </c>
      <c s="23" r="C5">
        <v>1.488</v>
      </c>
      <c s="156" r="D5">
        <f>((F5-B5)/abs(B5))*100</f>
        <v>21.7974414581171</v>
      </c>
      <c s="101" r="F5">
        <f>C5/(1+(2.38/100))</f>
        <v>1.45340886891971</v>
      </c>
    </row>
    <row r="6">
      <c t="s" s="111" r="A6">
        <v>155</v>
      </c>
      <c s="25" r="B6">
        <v>0.5188</v>
      </c>
      <c s="23" r="C6">
        <v>0.8993</v>
      </c>
      <c s="156" r="D6">
        <f>((F6-B6)/abs(B6))*100</f>
        <v>69.3126865113009</v>
      </c>
      <c s="101" r="F6">
        <f>C6/(1+(2.38/100))</f>
        <v>0.878394217620629</v>
      </c>
    </row>
    <row r="7">
      <c t="s" s="162" r="A7">
        <v>156</v>
      </c>
      <c s="25" r="B7">
        <v>0.4939</v>
      </c>
      <c s="23" r="C7">
        <v>0.4065</v>
      </c>
      <c s="156" r="D7">
        <f>((F7-B7)/abs(B7))*100</f>
        <v>-19.6091911078787</v>
      </c>
      <c s="101" r="F7">
        <f>C7/(1+(2.38/100))</f>
        <v>0.397050205118187</v>
      </c>
    </row>
    <row r="8">
      <c t="s" s="111" r="A8">
        <v>157</v>
      </c>
      <c s="25" r="B8">
        <v>0.4523</v>
      </c>
      <c s="23" r="C8">
        <v>0.3975</v>
      </c>
      <c s="156" r="D8">
        <f>((F8-B8)/abs(B8))*100</f>
        <v>-14.1588711764148</v>
      </c>
      <c s="101" r="F8">
        <f>C8/(1+(2.38/100))</f>
        <v>0.388259425669076</v>
      </c>
    </row>
    <row r="9">
      <c t="s" s="162" r="A9">
        <v>158</v>
      </c>
      <c s="137" r="B9">
        <v>0.399</v>
      </c>
      <c s="137" r="C9">
        <v>0.3153</v>
      </c>
      <c s="156" r="D9">
        <f>((F9-B9)/abs(B9))*100</f>
        <v>-22.814459473552</v>
      </c>
      <c s="101" r="F9">
        <f>C9/(1+(2.38/100))</f>
        <v>0.307970306700527</v>
      </c>
    </row>
    <row r="10">
      <c t="s" s="111" r="A10">
        <v>159</v>
      </c>
      <c s="25" r="B10">
        <v>0.1843</v>
      </c>
      <c s="23" r="C10">
        <v>0.174</v>
      </c>
      <c s="156" r="D10">
        <f>((F10-B10)/abs(B10))*100</f>
        <v>-7.7834675260541</v>
      </c>
      <c s="101" r="F10">
        <f>C10/(1+(2.38/100))</f>
        <v>0.169955069349482</v>
      </c>
    </row>
    <row customHeight="1" r="11" ht="33.75">
      <c t="s" s="111" r="A11">
        <v>160</v>
      </c>
      <c s="25" r="B11">
        <v>0.1587</v>
      </c>
      <c s="23" r="C11">
        <v>0.1307</v>
      </c>
      <c s="156" r="D11">
        <f>((F11-B11)/abs(B11))*100</f>
        <v>-19.5578748162971</v>
      </c>
      <c s="101" r="F11">
        <f>C11/(1+(2.38/100))</f>
        <v>0.127661652666536</v>
      </c>
    </row>
    <row customHeight="1" r="12" ht="33.75">
      <c t="s" s="111" r="A12">
        <v>161</v>
      </c>
      <c s="25" r="B12">
        <v>0.1166</v>
      </c>
      <c s="23" r="C12">
        <v>0.113</v>
      </c>
      <c s="156" r="D12">
        <f>((F12-B12)/abs(B12))*100</f>
        <v>-5.34037757294068</v>
      </c>
      <c s="101" r="F12">
        <f>C12/(1+(2.38/100))</f>
        <v>0.110373119749951</v>
      </c>
    </row>
    <row r="13">
      <c t="s" s="111" r="A13">
        <v>162</v>
      </c>
      <c s="25" r="B13">
        <v>0.1017</v>
      </c>
      <c s="23" r="C13">
        <v>0.0913</v>
      </c>
      <c s="156" r="D13">
        <f>((F13-B13)/abs(B13))*100</f>
        <v>-12.313103495701</v>
      </c>
      <c s="101" r="F13">
        <f>C13/(1+(2.38/100))</f>
        <v>0.089177573744872</v>
      </c>
    </row>
    <row r="14">
      <c t="s" s="162" r="A14">
        <v>163</v>
      </c>
      <c s="137" r="B14">
        <v>0.0386</v>
      </c>
      <c s="137" r="C14">
        <v>0.058</v>
      </c>
      <c s="156" r="D14">
        <f>((F14-B14)/abs(B14))*100</f>
        <v>46.7660357076704</v>
      </c>
      <c s="101" r="F14">
        <f>C14/(1+(2.38/100))</f>
        <v>0.056651689783161</v>
      </c>
    </row>
    <row r="15">
      <c t="s" s="111" r="A15">
        <v>164</v>
      </c>
      <c s="25" r="B15">
        <v>0.0486</v>
      </c>
      <c s="23" r="C15">
        <v>0.049</v>
      </c>
      <c s="156" r="D15">
        <f>((F15-B15)/abs(B15))*100</f>
        <v>-1.52076062952752</v>
      </c>
      <c s="101" r="F15">
        <f>C15/(1+(2.38/100))</f>
        <v>0.04786091033405</v>
      </c>
    </row>
    <row r="16">
      <c t="s" s="162" r="A16">
        <v>165</v>
      </c>
      <c s="137" r="B16">
        <v>0.0622</v>
      </c>
      <c s="137" r="C16">
        <v>0.0471</v>
      </c>
      <c s="156" r="D16">
        <f>((F16-B16)/abs(B16))*100</f>
        <v>-26.036850294188</v>
      </c>
      <c s="101" r="F16">
        <f>C16/(1+(2.38/100))</f>
        <v>0.046005079117015</v>
      </c>
    </row>
    <row r="17">
      <c t="s" s="162" r="A17">
        <v>166</v>
      </c>
      <c s="137" r="B17">
        <v>0.0441</v>
      </c>
      <c s="137" r="C17">
        <v>0.045</v>
      </c>
      <c s="156" r="D17">
        <f>((F17-B17)/abs(B17))*100</f>
        <v>-0.331298762912089</v>
      </c>
      <c s="101" r="F17">
        <f>C17/(1+(2.38/100))</f>
        <v>0.043953897245556</v>
      </c>
    </row>
    <row customHeight="1" r="18" ht="33.75">
      <c t="s" s="111" r="A18">
        <v>167</v>
      </c>
      <c s="25" r="B18">
        <v>0.0155</v>
      </c>
      <c s="23" r="C18">
        <v>0.0185</v>
      </c>
      <c s="156" r="D18">
        <f>((F18-B18)/abs(B18))*100</f>
        <v>16.5802292534454</v>
      </c>
      <c s="101" r="F18">
        <f>C18/(1+(2.38/100))</f>
        <v>0.018069935534284</v>
      </c>
    </row>
    <row customHeight="1" r="19" ht="33.75">
      <c t="s" s="111" r="A19">
        <v>168</v>
      </c>
      <c s="25" r="B19">
        <v>0.017</v>
      </c>
      <c s="23" r="C19">
        <v>0.0164</v>
      </c>
      <c s="156" r="D19">
        <f>((F19-B19)/abs(B19))*100</f>
        <v>-5.77203727750136</v>
      </c>
      <c s="101" r="F19">
        <f>C19/(1+(2.38/100))</f>
        <v>0.016018753662825</v>
      </c>
    </row>
    <row r="20">
      <c t="s" s="111" r="A20">
        <v>169</v>
      </c>
      <c s="25" r="B20">
        <v>-0.0027</v>
      </c>
      <c s="23" r="C20">
        <v>0.01</v>
      </c>
      <c s="156" r="D20">
        <f>((F20-B20)/abs(B20))*100</f>
        <v>461.760471156838</v>
      </c>
      <c s="101" r="F20">
        <f>C20/(1+(2.38/100))</f>
        <v>0.009767532721235</v>
      </c>
    </row>
    <row r="21">
      <c t="s" s="111" r="A21">
        <v>170</v>
      </c>
      <c s="25" r="B21">
        <v>0.0233</v>
      </c>
      <c s="23" r="C21">
        <v>0.0072</v>
      </c>
      <c s="156" r="D21">
        <f>((F21-B21)/abs(B21))*100</f>
        <v>-69.8170662691462</v>
      </c>
      <c s="101" r="F21">
        <f>C21/(1+(2.38/100))</f>
        <v>0.007032623559289</v>
      </c>
    </row>
    <row r="22">
      <c t="s" s="111" r="A22">
        <v>171</v>
      </c>
      <c s="25" r="B22">
        <v>0.0036</v>
      </c>
      <c s="23" r="C22">
        <v>0.0032</v>
      </c>
      <c s="156" r="D22">
        <f>((F22-B22)/abs(B22))*100</f>
        <v>-13.177486922359</v>
      </c>
      <c s="101" r="F22">
        <f>C22/(1+(2.38/100))</f>
        <v>0.003125610470795</v>
      </c>
    </row>
    <row r="23">
      <c t="s" s="111" r="A23">
        <v>172</v>
      </c>
      <c s="25" r="B23">
        <v>0.0002</v>
      </c>
      <c s="23" r="C23">
        <v>0.0013</v>
      </c>
      <c s="156" r="D23">
        <f>((F23-B23)/abs(B23))*100</f>
        <v>534.88962688025</v>
      </c>
      <c s="101" r="F23">
        <f>C23/(1+(2.38/100))</f>
        <v>0.00126977925376</v>
      </c>
    </row>
    <row customHeight="1" r="24" ht="33.75">
      <c t="s" s="111" r="A24">
        <v>173</v>
      </c>
      <c s="143" r="B24">
        <v>0.00004</v>
      </c>
      <c s="23" r="C24">
        <v>0</v>
      </c>
      <c s="156" r="D24"/>
      <c s="101" r="F24">
        <f>C24/(1+(2.38/100))</f>
        <v>0</v>
      </c>
    </row>
    <row customHeight="1" r="25" ht="33.75">
      <c t="s" s="111" r="A25">
        <v>174</v>
      </c>
      <c s="25" r="B25">
        <v>0.001</v>
      </c>
      <c s="23" r="C25">
        <v>-0.0003</v>
      </c>
      <c s="156" r="D25">
        <f>((F25-B25)/abs(B25))*100</f>
        <v>-129.302598163704</v>
      </c>
      <c s="101" r="F25">
        <f>C25/(1+(2.38/100))</f>
        <v>-0.000293025981637</v>
      </c>
    </row>
    <row r="26">
      <c t="s" s="111" r="A26">
        <v>175</v>
      </c>
      <c s="25" r="B26">
        <v>-0.0009</v>
      </c>
      <c s="23" r="C26">
        <v>-0.0011</v>
      </c>
      <c s="156" r="D26">
        <f>((F26-B26)/abs(B26))*100</f>
        <v>-19.3809554817564</v>
      </c>
      <c s="101" r="F26">
        <f>C26/(1+(2.38/100))</f>
        <v>-0.001074428599336</v>
      </c>
    </row>
    <row r="27">
      <c t="s" s="111" r="A27">
        <v>176</v>
      </c>
      <c s="25" r="B27">
        <v>0.0027</v>
      </c>
      <c s="23" r="C27">
        <v>-0.0022</v>
      </c>
      <c s="156" r="D27">
        <f>((F27-B27)/abs(B27))*100</f>
        <v>-179.587303654504</v>
      </c>
      <c s="101" r="F27">
        <f>C27/(1+(2.38/100))</f>
        <v>-0.002148857198672</v>
      </c>
    </row>
    <row r="28">
      <c s="162" r="A28"/>
      <c s="137" r="B28"/>
      <c s="137" r="C28"/>
      <c s="178" r="D28"/>
      <c s="101" r="F28"/>
    </row>
    <row r="29">
      <c s="162" r="A29"/>
      <c s="137" r="B29"/>
      <c s="137" r="C29"/>
      <c s="178" r="D29"/>
      <c s="101" r="F29"/>
    </row>
    <row r="30">
      <c s="162" r="A30"/>
      <c s="137" r="B30"/>
      <c s="137" r="C30"/>
      <c s="178" r="D30"/>
      <c s="101" r="F30"/>
    </row>
    <row r="31">
      <c s="162" r="A31"/>
      <c s="137" r="B31"/>
      <c s="137" r="C31"/>
      <c s="178" r="D31"/>
      <c s="101" r="F31"/>
    </row>
    <row r="32">
      <c s="162" r="A32"/>
      <c s="137" r="B32"/>
      <c s="137" r="C32"/>
      <c s="178" r="D32"/>
      <c s="101" r="F32"/>
    </row>
    <row r="33">
      <c s="162" r="A33"/>
      <c s="137" r="B33"/>
      <c s="137" r="C33"/>
      <c s="178" r="D33"/>
      <c s="101" r="F33"/>
    </row>
    <row r="34">
      <c s="162" r="A34"/>
      <c s="137" r="B34"/>
      <c s="137" r="C34"/>
      <c s="178" r="D34"/>
      <c s="101" r="F34"/>
    </row>
    <row r="35">
      <c s="162" r="A35"/>
      <c s="137" r="B35"/>
      <c s="137" r="C35"/>
      <c s="178" r="D35"/>
      <c s="101" r="F35"/>
    </row>
    <row r="36">
      <c s="111" r="A36"/>
      <c s="25" r="B36"/>
      <c s="23" r="C36"/>
      <c s="178" r="D36"/>
      <c s="101" r="F36"/>
    </row>
    <row r="37">
      <c s="162" r="A37"/>
      <c s="137" r="B37"/>
      <c s="137" r="C37"/>
      <c s="178" r="D37"/>
      <c s="101" r="F37"/>
    </row>
    <row r="38">
      <c s="162" r="A38"/>
      <c s="137" r="B38"/>
      <c s="137" r="C38"/>
      <c s="178" r="D38"/>
      <c s="101" r="F38"/>
    </row>
    <row r="39">
      <c s="162" r="A39"/>
      <c s="137" r="B39"/>
      <c s="137" r="C39"/>
      <c s="178" r="D39"/>
      <c s="101" r="F39"/>
    </row>
    <row r="40">
      <c s="162" r="A40"/>
      <c s="137" r="B40"/>
      <c s="137" r="C40"/>
      <c s="178" r="D40"/>
      <c s="101" r="F40"/>
    </row>
    <row r="41">
      <c s="162" r="A41"/>
      <c s="137" r="B41"/>
      <c s="137" r="C41"/>
      <c s="178" r="D41"/>
      <c s="101" r="F41"/>
    </row>
    <row r="42">
      <c s="162" r="A42"/>
      <c s="137" r="B42"/>
      <c s="137" r="C42"/>
      <c s="178" r="D42"/>
      <c s="101" r="F42"/>
    </row>
    <row r="43">
      <c s="162" r="A43"/>
      <c s="28" r="B43"/>
      <c s="137" r="C43"/>
      <c s="178" r="D43"/>
      <c s="101" r="F43"/>
    </row>
    <row r="44">
      <c s="162" r="A44"/>
      <c s="137" r="B44"/>
      <c s="137" r="C44"/>
      <c s="178" r="D44"/>
      <c s="101" r="F44"/>
    </row>
    <row r="45">
      <c s="162" r="A45"/>
      <c s="137" r="B45"/>
      <c s="137" r="C45"/>
      <c s="178" r="D45"/>
      <c s="101" r="F45"/>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7.25"/>
  <cols>
    <col min="1" customWidth="1" max="1" width="29.71"/>
    <col min="2" customWidth="1" max="2" width="1.71"/>
    <col min="3" customWidth="1" max="3" width="20.29"/>
    <col min="4" customWidth="1" max="5" width="16.57"/>
  </cols>
  <sheetData>
    <row customHeight="1" r="1" ht="68.25">
      <c t="s" s="132" r="A1">
        <v>177</v>
      </c>
    </row>
    <row r="4">
      <c t="s" s="132" r="A4">
        <v>108</v>
      </c>
      <c t="s" s="10" r="B4">
        <v>79</v>
      </c>
      <c t="s" s="10" r="C4">
        <v>80</v>
      </c>
      <c t="s" s="132" r="D4">
        <v>93</v>
      </c>
    </row>
    <row r="5">
      <c t="s" s="38" r="A5">
        <v>94</v>
      </c>
      <c s="63" r="B5">
        <v>8.113078</v>
      </c>
      <c s="154" r="C5">
        <v>6.120197</v>
      </c>
      <c s="156" r="D5">
        <f>((F5-B5)/abs(B5))*100</f>
        <v>-26.3174537975576</v>
      </c>
      <c s="101" r="F5">
        <f>C5/(1+(2.38/100))</f>
        <v>5.97792244579019</v>
      </c>
    </row>
    <row r="6">
      <c t="s" s="2" r="A6">
        <v>178</v>
      </c>
      <c s="13" r="B6">
        <v>7.012218</v>
      </c>
      <c s="153" r="C6">
        <v>5.53407</v>
      </c>
      <c s="156" r="D6">
        <f>((F6-B6)/abs(B6))*100</f>
        <v>-22.9142479503591</v>
      </c>
      <c s="101" r="F6">
        <f>C6/(1+(2.38/100))</f>
        <v>5.40542098066028</v>
      </c>
    </row>
    <row r="7">
      <c t="s" s="2" r="A7">
        <v>179</v>
      </c>
      <c s="13" r="B7">
        <v>0.475064</v>
      </c>
      <c s="153" r="C7">
        <v>0.206468</v>
      </c>
      <c s="156" r="D7">
        <f>((F7-B7)/abs(B7))*100</f>
        <v>-57.5492366104805</v>
      </c>
      <c s="101" r="F7">
        <f>C7/(1+(2.38/100))</f>
        <v>0.201668294588787</v>
      </c>
    </row>
    <row r="8">
      <c t="s" s="2" r="A8">
        <v>180</v>
      </c>
      <c s="13" r="B8">
        <v>0.181344</v>
      </c>
      <c s="153" r="C8">
        <v>0.198981</v>
      </c>
      <c s="156" r="D8">
        <f>((F8-B8)/abs(B8))*100</f>
        <v>7.17495083399422</v>
      </c>
      <c s="101" r="F8">
        <f>C8/(1+(2.38/100))</f>
        <v>0.194355342840398</v>
      </c>
    </row>
    <row r="9">
      <c t="s" s="2" r="A9">
        <v>181</v>
      </c>
      <c s="13" r="B9">
        <v>0.288748</v>
      </c>
      <c s="153" r="C9">
        <v>0.147613</v>
      </c>
      <c s="156" r="D9">
        <f>((F9-B9)/abs(B9))*100</f>
        <v>-50.0666737923863</v>
      </c>
      <c s="101" r="F9">
        <f>C9/(1+(2.38/100))</f>
        <v>0.144181480757961</v>
      </c>
    </row>
    <row r="10">
      <c t="s" s="2" r="A10">
        <v>140</v>
      </c>
      <c s="44" r="B10">
        <v>0.118052</v>
      </c>
      <c s="153" r="C10">
        <v>0.144215</v>
      </c>
      <c s="156" r="D10">
        <f>((F10-B10)/abs(B10))*100</f>
        <v>19.3223944865695</v>
      </c>
      <c s="101" r="F10">
        <f>C10/(1+(2.38/100))</f>
        <v>0.140862473139285</v>
      </c>
    </row>
    <row r="11">
      <c t="s" s="2" r="A11">
        <v>182</v>
      </c>
      <c s="13" r="B11">
        <v>0.07754</v>
      </c>
      <c s="153" r="C11">
        <v>0.031096</v>
      </c>
      <c s="156" r="D11">
        <f>((F11-B11)/abs(B11))*100</f>
        <v>-60.8290949832974</v>
      </c>
      <c s="101" r="F11">
        <f>C11/(1+(2.38/100))</f>
        <v>0.030373119749951</v>
      </c>
    </row>
    <row r="12">
      <c t="s" s="2" r="A12">
        <v>183</v>
      </c>
      <c s="13" r="B12">
        <v>0</v>
      </c>
      <c s="153" r="C12">
        <v>0.011239</v>
      </c>
      <c t="str" s="156" r="D12">
        <f>((F12-B12)/abs(B12))*100</f>
        <v>#DIV/0!:divZero</v>
      </c>
      <c s="101" r="F12">
        <f>C12/(1+(2.38/100))</f>
        <v>0.010977730025396</v>
      </c>
    </row>
    <row r="13">
      <c t="s" s="2" r="A13">
        <v>184</v>
      </c>
      <c s="13" r="B13">
        <v>0.15195</v>
      </c>
      <c s="153" r="C13">
        <v>0.004632</v>
      </c>
      <c s="156" r="D13">
        <f>((F13-B13)/abs(B13))*100</f>
        <v>-97.0224934804371</v>
      </c>
      <c s="101" r="F13">
        <f>C13/(1+(2.38/100))</f>
        <v>0.004524321156476</v>
      </c>
    </row>
    <row r="14">
      <c t="s" s="2" r="A14">
        <v>185</v>
      </c>
      <c s="13" r="B14">
        <v>0.004528</v>
      </c>
      <c s="153" r="C14">
        <v>0.00387</v>
      </c>
      <c s="156" r="D14">
        <f>((F14-B14)/abs(B14))*100</f>
        <v>-16.5186580583526</v>
      </c>
      <c s="101" r="F14">
        <f>C14/(1+(2.38/100))</f>
        <v>0.003780035163118</v>
      </c>
    </row>
    <row r="15">
      <c t="s" s="2" r="A15">
        <v>186</v>
      </c>
      <c s="13" r="B15">
        <v>0.00235</v>
      </c>
      <c s="153" r="C15">
        <v>0.002106</v>
      </c>
      <c s="156" r="D15">
        <f>((F15-B15)/abs(B15))*100</f>
        <v>-12.4662812301272</v>
      </c>
      <c s="101" r="F15">
        <f>C15/(1+(2.38/100))</f>
        <v>0.002057042391092</v>
      </c>
    </row>
    <row r="16">
      <c s="2" r="A16"/>
      <c s="13" r="B16"/>
      <c s="153" r="C16"/>
      <c s="178" r="D16"/>
    </row>
    <row r="20">
      <c t="s" s="2" r="A20">
        <v>187</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35.0"/>
    <col min="2" customWidth="1" max="2" width="3.14"/>
    <col min="3" customWidth="1" max="4" width="15.57"/>
  </cols>
  <sheetData>
    <row customHeight="1" r="1" ht="84.75">
      <c t="s" s="132" r="A1">
        <v>188</v>
      </c>
      <c t="s" r="D1">
        <v>189</v>
      </c>
    </row>
    <row customHeight="1" r="2" ht="17.25">
      <c t="s" s="132" r="A2">
        <v>92</v>
      </c>
      <c t="s" s="10" r="B2">
        <v>79</v>
      </c>
      <c t="s" s="43" r="C2">
        <v>80</v>
      </c>
      <c t="s" s="132" r="D2">
        <v>93</v>
      </c>
    </row>
    <row customHeight="1" r="3" ht="17.25">
      <c t="s" s="10" r="A3">
        <v>94</v>
      </c>
      <c s="63" r="B3">
        <v>2.281336</v>
      </c>
      <c s="154" r="C3">
        <v>2.330737</v>
      </c>
      <c s="156" r="D3">
        <f>((F3-B3)/abs(B3))*100</f>
        <v>-0.209570567017729</v>
      </c>
      <c s="101" r="F3">
        <f>C3/(1+(2.38/100))</f>
        <v>2.27655499120922</v>
      </c>
    </row>
    <row customHeight="1" r="4" ht="17.25">
      <c t="s" s="162" r="A4">
        <v>190</v>
      </c>
      <c s="137" r="B4">
        <v>0.214997</v>
      </c>
      <c s="153" r="C4">
        <v>0.166634</v>
      </c>
      <c s="156" r="D4">
        <f>((F4-B4)/abs(B4))*100</f>
        <v>-24.2964763475672</v>
      </c>
      <c s="101" r="F4">
        <f>C4/(1+(2.38/100))</f>
        <v>0.162760304747021</v>
      </c>
    </row>
    <row customHeight="1" r="5" ht="17.25">
      <c t="s" s="162" r="A5">
        <v>191</v>
      </c>
      <c s="137" r="B5">
        <v>0.248861</v>
      </c>
      <c s="153" r="C5">
        <v>0.199462</v>
      </c>
      <c s="156" r="D5">
        <f>((F5-B5)/abs(B5))*100</f>
        <v>-21.713261152093</v>
      </c>
      <c s="101" r="F5">
        <f>C5/(1+(2.38/100))</f>
        <v>0.19482516116429</v>
      </c>
    </row>
    <row customHeight="1" r="6" ht="17.25">
      <c t="s" s="162" r="A6">
        <v>192</v>
      </c>
      <c s="137" r="B6">
        <v>0.840411</v>
      </c>
      <c s="153" r="C6">
        <v>0.986636</v>
      </c>
      <c s="156" r="D6">
        <f>((F6-B6)/abs(B6))*100</f>
        <v>14.6700770688156</v>
      </c>
      <c s="101" r="F6">
        <f>C6/(1+(2.38/100))</f>
        <v>0.963699941394804</v>
      </c>
    </row>
    <row customHeight="1" r="7" ht="17.25">
      <c t="s" s="162" r="A7">
        <v>193</v>
      </c>
      <c s="137" r="B7">
        <v>0.654939</v>
      </c>
      <c s="153" r="C7">
        <v>0.633047</v>
      </c>
      <c s="156" r="D7">
        <f>((F7-B7)/abs(B7))*100</f>
        <v>-5.58956961519455</v>
      </c>
      <c s="101" r="F7">
        <f>C7/(1+(2.38/100))</f>
        <v>0.618330728657941</v>
      </c>
    </row>
    <row customHeight="1" r="8" ht="17.25">
      <c t="s" s="162" r="A8">
        <v>194</v>
      </c>
      <c s="137" r="B8">
        <v>0.342949</v>
      </c>
      <c s="153" r="C8">
        <v>0.360603</v>
      </c>
      <c s="156" r="D8">
        <f>((F8-B8)/abs(B8))*100</f>
        <v>2.70336411172991</v>
      </c>
      <c s="101" r="F8">
        <f>C8/(1+(2.38/100))</f>
        <v>0.352220160187537</v>
      </c>
    </row>
    <row customHeight="1" r="9" ht="17.25">
      <c t="s" s="162" r="A9">
        <v>195</v>
      </c>
      <c s="137" r="B9">
        <v>0.205311</v>
      </c>
      <c s="153" r="C9">
        <v>0.204542</v>
      </c>
      <c s="156" r="D9">
        <f>((F9-B9)/abs(B9))*100</f>
        <v>-2.69051936492586</v>
      </c>
      <c s="101" r="F9">
        <f>C9/(1+(2.38/100))</f>
        <v>0.199787067786677</v>
      </c>
    </row>
    <row customHeight="1" r="10" ht="17.25">
      <c s="162" r="A10"/>
      <c s="137" r="B10"/>
      <c s="76" r="C10"/>
      <c t="str" s="178" r="D10">
        <f>#REF!</f>
        <v>#DIV/0!:divZero</v>
      </c>
    </row>
    <row customHeight="1" r="11" ht="17.25">
      <c s="162" r="A11"/>
      <c s="137" r="B11"/>
      <c s="76" r="C11"/>
      <c t="str" s="178" r="D11">
        <f>#REF!</f>
        <v>#DIV/0!:divZero</v>
      </c>
    </row>
    <row customHeight="1" r="12" ht="17.25">
      <c s="162" r="A12"/>
      <c s="137" r="B12"/>
      <c s="76" r="C12"/>
      <c t="str" s="178" r="D12">
        <f>#REF!</f>
        <v>#DIV/0!:divZero</v>
      </c>
    </row>
    <row customHeight="1" r="13" ht="17.25">
      <c s="162" r="A13"/>
      <c s="137" r="B13"/>
      <c s="76" r="C13"/>
      <c t="str" s="178" r="D13">
        <f>#REF!</f>
        <v>#DIV/0!:divZero</v>
      </c>
    </row>
    <row customHeight="1" r="14" ht="17.25">
      <c s="33" r="A14"/>
      <c s="165" r="B14"/>
      <c s="33" r="C14"/>
      <c t="str" s="178" r="D14">
        <f>#REF!</f>
        <v>#DIV/0!:divZero</v>
      </c>
    </row>
    <row customHeight="1" r="15" ht="17.25">
      <c s="33" r="A15"/>
      <c s="165" r="B15"/>
      <c s="33" r="C15"/>
      <c t="str" s="178" r="D15">
        <f>#REF!</f>
        <v>#DIV/0!:divZero</v>
      </c>
    </row>
    <row customHeight="1" r="16" ht="17.25">
      <c s="162" r="A16"/>
      <c s="137" r="B16"/>
      <c s="76" r="C16"/>
      <c t="str" s="178" r="D16">
        <f>#REF!</f>
        <v>#DIV/0!:divZero</v>
      </c>
    </row>
    <row r="17">
      <c s="162" r="A17"/>
      <c s="137" r="B17"/>
      <c s="76" r="C17"/>
      <c t="str" s="178" r="D17">
        <f>#REF!</f>
        <v>#DIV/0!:divZero</v>
      </c>
    </row>
    <row r="18">
      <c s="162" r="A18"/>
      <c s="137" r="B18"/>
      <c s="76" r="C18"/>
      <c t="str" s="178" r="D18">
        <f>#REF!</f>
        <v>#DIV/0!:divZero</v>
      </c>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9.14" defaultRowHeight="17.25"/>
  <cols>
    <col min="1" customWidth="1" max="1" width="42.71"/>
    <col min="2" customWidth="1" max="2" width="2.57"/>
    <col min="3" customWidth="1" max="3" width="19.0"/>
    <col min="4" customWidth="1" max="4" width="10.14"/>
  </cols>
  <sheetData>
    <row customHeight="1" r="1" ht="102.0">
      <c t="s" s="124" r="A1">
        <v>196</v>
      </c>
      <c s="33" r="B1"/>
      <c s="33" r="C1"/>
      <c t="s" s="33" r="D1">
        <v>197</v>
      </c>
      <c s="104" r="E1"/>
      <c s="92" r="F1"/>
    </row>
    <row r="2">
      <c t="s" s="132" r="A2">
        <v>108</v>
      </c>
      <c t="s" s="10" r="B2">
        <v>79</v>
      </c>
      <c t="s" s="10" r="C2">
        <v>80</v>
      </c>
      <c t="s" s="132" r="D2">
        <v>93</v>
      </c>
      <c s="33" r="E2"/>
      <c s="33" r="F2"/>
    </row>
    <row customHeight="1" r="3" ht="18.0">
      <c t="s" s="62" r="A3">
        <v>198</v>
      </c>
      <c s="104" r="B3">
        <v>7.552</v>
      </c>
      <c s="154" r="C3">
        <v>7.873399</v>
      </c>
      <c s="156" r="D3">
        <f>((E3-B3)/ABS(B3))*100</f>
        <v>1.83220651461322</v>
      </c>
      <c s="127" r="E3">
        <f>C3/(1+(2.38/100))</f>
        <v>7.69036823598359</v>
      </c>
      <c s="127" r="F3"/>
    </row>
    <row customHeight="1" r="4" ht="18.0">
      <c t="s" s="3" r="A4">
        <v>199</v>
      </c>
      <c s="71" r="B4">
        <v>3.177</v>
      </c>
      <c s="153" r="C4">
        <v>3.416</v>
      </c>
      <c s="156" r="D4">
        <f>((E4-B4)/ABS(B4))*100</f>
        <v>5.02326652734481</v>
      </c>
      <c s="127" r="E4">
        <f>C4/(1+(2.38/100))</f>
        <v>3.33658917757374</v>
      </c>
      <c s="33" r="F4"/>
    </row>
    <row customHeight="1" r="5" ht="18.0">
      <c t="s" s="3" r="A5">
        <v>200</v>
      </c>
      <c s="71" r="B5">
        <v>1.721</v>
      </c>
      <c s="153" r="C5">
        <v>1.838</v>
      </c>
      <c s="156" r="D5">
        <f>((E5-B5)/ABS(B5))*100</f>
        <v>4.31566032323779</v>
      </c>
      <c s="127" r="E5">
        <f>C5/(1+(2.38/100))</f>
        <v>1.79527251416292</v>
      </c>
      <c s="33" r="F5"/>
    </row>
    <row customHeight="1" r="6" ht="18.0">
      <c t="s" s="3" r="A6">
        <v>201</v>
      </c>
      <c s="71" r="B6"/>
      <c s="153" r="C6">
        <v>0.765</v>
      </c>
      <c s="156" r="D6"/>
      <c s="127" r="E6">
        <f>C6/(1+(2.38/100))</f>
        <v>0.747216253174448</v>
      </c>
      <c s="33" r="F6"/>
    </row>
    <row customHeight="1" r="7" ht="18.0">
      <c t="s" s="3" r="A7">
        <v>202</v>
      </c>
      <c s="119" r="B7"/>
      <c s="153" r="C7">
        <v>0.414</v>
      </c>
      <c s="156" r="D7"/>
      <c s="127" r="E7">
        <f>C7/(1+(2.38/100))</f>
        <v>0.404375854659113</v>
      </c>
      <c s="33" r="F7"/>
    </row>
    <row customHeight="1" r="8" ht="18.0">
      <c t="s" s="3" r="A8">
        <v>203</v>
      </c>
      <c s="119" r="B8"/>
      <c s="153" r="C8">
        <v>0.399</v>
      </c>
      <c s="156" r="D8"/>
      <c s="127" r="E8">
        <f>C8/(1+(2.38/100))</f>
        <v>0.389724555577261</v>
      </c>
      <c s="33" r="F8"/>
    </row>
    <row customHeight="1" r="9" ht="18.0">
      <c t="s" s="3" r="A9">
        <v>204</v>
      </c>
      <c s="119" r="B9">
        <v>1.934</v>
      </c>
      <c s="153" r="C9">
        <v>1.795</v>
      </c>
      <c s="156" r="D9">
        <f>((E9-B9)/ABS(B9))*100</f>
        <v>-9.34477127913063</v>
      </c>
      <c s="127" r="E9">
        <f>C9/(1+(2.38/100))</f>
        <v>1.75327212346161</v>
      </c>
      <c s="33" r="F9"/>
    </row>
    <row customHeight="1" r="10" ht="18.0">
      <c t="s" s="3" r="A10">
        <v>205</v>
      </c>
      <c s="119" r="B10">
        <v>0.979</v>
      </c>
      <c s="153" r="C10">
        <v>0.953</v>
      </c>
      <c s="156" r="D10">
        <f>((E10-B10)/ABS(B10))*100</f>
        <v>-4.91870599247612</v>
      </c>
      <c s="127" r="E10">
        <f>C10/(1+(2.38/100))</f>
        <v>0.930845868333659</v>
      </c>
      <c s="33" r="F10"/>
    </row>
    <row customHeight="1" r="11" ht="18.0">
      <c t="s" s="3" r="A11">
        <v>206</v>
      </c>
      <c s="119" r="B11">
        <v>0.572</v>
      </c>
      <c s="153" r="C11">
        <v>0.396</v>
      </c>
      <c s="156" r="D11">
        <f>((E11-B11)/ABS(B11))*100</f>
        <v>-32.3786196222219</v>
      </c>
      <c s="127" r="E11">
        <f>C11/(1+(2.38/100))</f>
        <v>0.386794295760891</v>
      </c>
      <c s="33" r="F11"/>
    </row>
    <row customHeight="1" r="12" ht="18.0">
      <c t="s" s="3" r="A12">
        <v>207</v>
      </c>
      <c s="119" r="B12">
        <v>0.193</v>
      </c>
      <c s="153" r="C12">
        <v>0.267</v>
      </c>
      <c s="156" r="D12">
        <f>((E12-B12)/ABS(B12))*100</f>
        <v>35.1259708067172</v>
      </c>
      <c s="127" r="E12">
        <f>C12/(1+(2.38/100))</f>
        <v>0.260793123656964</v>
      </c>
      <c s="33" r="F12"/>
    </row>
    <row customHeight="1" r="13" ht="18.0">
      <c t="s" s="3" r="A13">
        <v>208</v>
      </c>
      <c s="33" r="B13">
        <v>0.124</v>
      </c>
      <c s="119" r="C13">
        <v>0.091</v>
      </c>
      <c s="156" r="D13">
        <f>((E13-B13)/ABS(B13))*100</f>
        <v>-28.3189130941653</v>
      </c>
      <c s="127" r="E13">
        <f>C13/(1+(2.38/100))</f>
        <v>0.088884547763235</v>
      </c>
      <c s="33" r="F13"/>
    </row>
    <row customHeight="1" r="14" ht="18.0">
      <c t="s" s="3" r="A14">
        <v>209</v>
      </c>
      <c s="119" r="B14">
        <v>0.065</v>
      </c>
      <c s="153" r="C14">
        <v>0.087</v>
      </c>
      <c s="156" r="D14">
        <f>((E14-B14)/ABS(B14))*100</f>
        <v>30.734668730371</v>
      </c>
      <c s="127" r="E14">
        <f>C14/(1+(2.38/100))</f>
        <v>0.084977534674741</v>
      </c>
      <c s="33" r="F14"/>
    </row>
    <row customHeight="1" r="15" ht="18.0">
      <c t="s" s="3" r="A15">
        <v>210</v>
      </c>
      <c s="71" r="B15">
        <v>1.549</v>
      </c>
      <c s="153" r="C15">
        <v>1.669</v>
      </c>
      <c s="156" r="D15">
        <f>((E15-B15)/ABS(B15))*100</f>
        <v>5.24216986275387</v>
      </c>
      <c s="127" r="E15">
        <f>C15/(1+(2.38/100))</f>
        <v>1.63020121117406</v>
      </c>
      <c s="33" r="F15"/>
    </row>
    <row customHeight="1" r="16" ht="18.0">
      <c t="s" s="3" r="A16">
        <v>211</v>
      </c>
      <c s="119" r="B16">
        <v>1.302</v>
      </c>
      <c s="153" r="C16">
        <v>1.362</v>
      </c>
      <c s="156" r="D16">
        <f>((E16-B16)/ABS(B16))*100</f>
        <v>2.17649436498884</v>
      </c>
      <c s="127" r="E16">
        <f>C16/(1+(2.38/100))</f>
        <v>1.33033795663215</v>
      </c>
      <c s="33" r="F16"/>
    </row>
    <row customHeight="1" r="17" ht="18.0">
      <c t="s" s="3" r="A17">
        <v>212</v>
      </c>
      <c s="3" r="B17">
        <v>0.245</v>
      </c>
      <c s="165" r="C17">
        <v>0.307</v>
      </c>
      <c s="156" r="D17">
        <f>((E17-B17)/ABS(B17))*100</f>
        <v>22.393165119144</v>
      </c>
      <c s="127" r="E17">
        <f>C17/(1+(2.38/100))</f>
        <v>0.299863254541903</v>
      </c>
      <c s="33" r="F17"/>
    </row>
    <row customHeight="1" r="18" ht="18.0">
      <c t="s" s="3" r="A18">
        <v>213</v>
      </c>
      <c s="3" r="B18">
        <v>0.844</v>
      </c>
      <c s="165" r="C18">
        <v>0.826</v>
      </c>
      <c s="156" r="D18">
        <f>((E18-B18)/ABS(B18))*100</f>
        <v>-4.40779587986028</v>
      </c>
      <c s="127" r="E18">
        <f>C18/(1+(2.38/100))</f>
        <v>0.806798202773979</v>
      </c>
      <c s="33" r="F18"/>
    </row>
    <row customHeight="1" r="19" ht="18.0">
      <c s="3" r="A19"/>
      <c s="3" r="B19"/>
      <c s="33" r="C19"/>
      <c s="33" r="D19"/>
      <c s="33" r="E19"/>
      <c s="33" r="F19"/>
    </row>
    <row customHeight="1" r="20" ht="18.0">
      <c t="s" s="130" r="A20">
        <v>214</v>
      </c>
      <c s="3" r="B20"/>
      <c s="33" r="C20"/>
      <c s="33" r="D20"/>
      <c s="33" r="E20"/>
      <c s="33" r="F20"/>
    </row>
    <row customHeight="1" r="21" ht="18.0">
      <c s="3" r="A21"/>
      <c s="3" r="B21"/>
      <c s="33" r="C21"/>
      <c s="33" r="D21"/>
      <c s="33" r="E21"/>
      <c s="33" r="F21"/>
    </row>
    <row customHeight="1" r="22" ht="18.0">
      <c s="3" r="A22"/>
      <c s="3" r="B22"/>
      <c s="33" r="C22"/>
      <c s="33" r="D22"/>
      <c s="33" r="E22"/>
      <c s="33" r="F22"/>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36.14"/>
    <col min="2" customWidth="1" max="2" width="14.71"/>
    <col min="3" customWidth="1" max="3" width="15.29"/>
    <col min="4" customWidth="1" max="4" width="11.14"/>
  </cols>
  <sheetData>
    <row customHeight="1" r="1" ht="33.75">
      <c t="s" s="132" r="A1">
        <v>108</v>
      </c>
      <c t="s" s="77" r="B1">
        <v>79</v>
      </c>
      <c t="s" s="77" r="C1">
        <v>80</v>
      </c>
      <c t="s" s="132" r="D1">
        <v>93</v>
      </c>
    </row>
    <row customHeight="1" r="2" ht="17.25">
      <c t="s" s="132" r="A2">
        <v>94</v>
      </c>
      <c s="163" r="B2">
        <v>12.337918</v>
      </c>
      <c s="92" r="C2">
        <v>12.734618</v>
      </c>
      <c s="156" r="D2">
        <f>((F2-B2)/abs(B2))*100</f>
        <v>0.815873478348062</v>
      </c>
      <c s="101" r="F2">
        <f>C2/(1+(2.38/100))</f>
        <v>12.4385798007423</v>
      </c>
    </row>
    <row customHeight="1" r="3" ht="17.25">
      <c t="s" s="94" r="A3">
        <v>215</v>
      </c>
      <c s="87" r="B3">
        <v>3.95781</v>
      </c>
      <c s="173" r="C3">
        <v>3.687853</v>
      </c>
      <c s="156" r="D3">
        <f>((F3-B3)/abs(B3))*100</f>
        <v>-8.98697802925546</v>
      </c>
      <c s="101" r="F3">
        <f>C3/(1+(2.38/100))</f>
        <v>3.60212248486032</v>
      </c>
    </row>
    <row customHeight="1" r="4" ht="17.25">
      <c t="s" s="94" r="A4">
        <v>216</v>
      </c>
      <c s="87" r="B4">
        <v>3.208119</v>
      </c>
      <c s="173" r="C4">
        <v>3.342702</v>
      </c>
      <c s="156" r="D4">
        <f>((F4-B4)/abs(B4))*100</f>
        <v>1.77288050205243</v>
      </c>
      <c s="101" r="F4">
        <f>C4/(1+(2.38/100))</f>
        <v>3.26499511623364</v>
      </c>
    </row>
    <row customHeight="1" r="5" ht="17.25">
      <c t="s" s="94" r="A5">
        <v>217</v>
      </c>
      <c s="87" r="B5">
        <v>2.774214</v>
      </c>
      <c s="173" r="C5">
        <v>3.243</v>
      </c>
      <c s="156" r="D5">
        <f>((F5-B5)/abs(B5))*100</f>
        <v>14.1804800024939</v>
      </c>
      <c s="101" r="F5">
        <f>C5/(1+(2.38/100))</f>
        <v>3.16761086149639</v>
      </c>
    </row>
    <row customHeight="1" r="6" ht="17.25">
      <c t="s" s="94" r="A6">
        <v>218</v>
      </c>
      <c s="87" r="B6">
        <v>1.171452</v>
      </c>
      <c s="173" r="C6">
        <v>1.930448</v>
      </c>
      <c s="156" r="D6">
        <f>((F6-B6)/abs(B6))*100</f>
        <v>60.9601930479603</v>
      </c>
      <c s="101" r="F6">
        <f>C6/(1+(2.38/100))</f>
        <v>1.88557140066419</v>
      </c>
    </row>
    <row customHeight="1" r="7" ht="33.75">
      <c t="s" s="94" r="A7">
        <v>219</v>
      </c>
      <c s="87" r="B7">
        <v>0.770663</v>
      </c>
      <c s="173" r="C7">
        <v>0.618986</v>
      </c>
      <c s="156" r="D7">
        <f>((F7-B7)/abs(B7))*100</f>
        <v>-21.5485107110873</v>
      </c>
      <c s="101" r="F7">
        <f>C7/(1+(2.38/100))</f>
        <v>0.604596600898613</v>
      </c>
    </row>
    <row customHeight="1" r="8" ht="17.25">
      <c t="s" s="94" r="A8">
        <v>220</v>
      </c>
      <c s="87" r="B8">
        <v>0.215273</v>
      </c>
      <c s="173" r="C8">
        <v>0.576754</v>
      </c>
      <c s="156" r="D8">
        <f>((F8-B8)/abs(B8))*100</f>
        <v>161.689276737118</v>
      </c>
      <c s="101" r="F8">
        <f>C8/(1+(2.38/100))</f>
        <v>0.563346356710295</v>
      </c>
    </row>
    <row customHeight="1" r="9" ht="17.25">
      <c t="s" s="94" r="A9">
        <v>221</v>
      </c>
      <c s="87" r="B9">
        <v>0.22</v>
      </c>
      <c s="173" r="C9">
        <v>0.517</v>
      </c>
      <c s="156" r="D9">
        <f>((F9-B9)/abs(B9))*100</f>
        <v>129.537018949013</v>
      </c>
      <c s="101" r="F9">
        <f>C9/(1+(2.38/100))</f>
        <v>0.50498144168783</v>
      </c>
    </row>
    <row customHeight="1" r="10" ht="17.25">
      <c t="s" s="94" r="A10">
        <v>222</v>
      </c>
      <c s="87" r="B10">
        <v>-0.014317</v>
      </c>
      <c s="173" r="C10">
        <v>0.226026</v>
      </c>
      <c s="156" r="D10">
        <f>((F10-B10)/abs(B10))*100</f>
        <v>1642.02441213227</v>
      </c>
      <c s="101" r="F10">
        <f>C10/(1+(2.38/100))</f>
        <v>0.220771635084978</v>
      </c>
    </row>
    <row customHeight="1" r="11" ht="17.25">
      <c t="s" s="94" r="A11">
        <v>140</v>
      </c>
      <c s="87" r="B11">
        <v>0.191517</v>
      </c>
      <c s="173" r="C11">
        <v>0.145708</v>
      </c>
      <c s="156" r="D11">
        <f>((F11-B11)/abs(B11))*100</f>
        <v>-25.6876591766969</v>
      </c>
      <c s="101" r="F11">
        <f>C11/(1+(2.38/100))</f>
        <v>0.142320765774565</v>
      </c>
    </row>
    <row customHeight="1" r="12" ht="51.0">
      <c t="s" s="94" r="A12">
        <v>223</v>
      </c>
      <c s="87" r="B12">
        <v>0.131553</v>
      </c>
      <c s="173" r="C12">
        <v>0.145451</v>
      </c>
      <c s="156" r="D12">
        <f>((F12-B12)/abs(B12))*100</f>
        <v>7.99429901532432</v>
      </c>
      <c s="101" r="F12">
        <f>C12/(1+(2.38/100))</f>
        <v>0.14206974018363</v>
      </c>
    </row>
    <row customHeight="1" r="13" ht="17.25">
      <c t="s" s="94" r="A13">
        <v>224</v>
      </c>
      <c s="87" r="B13">
        <v>0.114557</v>
      </c>
      <c s="173" r="C13">
        <v>0.071017</v>
      </c>
      <c s="156" r="D13">
        <f>((F13-B13)/abs(B13))*100</f>
        <v>-39.4484081056663</v>
      </c>
      <c s="101" r="F13">
        <f>C13/(1+(2.38/100))</f>
        <v>0.069366087126392</v>
      </c>
    </row>
    <row customHeight="1" r="14" ht="33.75">
      <c t="s" s="94" r="A14">
        <v>225</v>
      </c>
      <c s="87" r="B14">
        <v>-0.088419</v>
      </c>
      <c s="173" r="C14">
        <v>0.059157</v>
      </c>
      <c s="156" r="D14">
        <f>((F14-B14)/abs(B14))*100</f>
        <v>165.349973782793</v>
      </c>
      <c s="101" r="F14">
        <f>C14/(1+(2.38/100))</f>
        <v>0.057781793319008</v>
      </c>
    </row>
    <row customHeight="1" r="15" ht="17.25">
      <c t="s" s="94" r="A15">
        <v>226</v>
      </c>
      <c s="87" r="B15">
        <v>0.127419</v>
      </c>
      <c s="173" r="C15">
        <v>0.031552</v>
      </c>
      <c s="156" r="D15">
        <f>((F15-B15)/abs(B15))*100</f>
        <v>-75.813246657061</v>
      </c>
      <c s="101" r="F15">
        <f>C15/(1+(2.38/100))</f>
        <v>0.03081851924204</v>
      </c>
    </row>
    <row customHeight="1" r="16" ht="33.75">
      <c t="s" s="94" r="A16">
        <v>227</v>
      </c>
      <c s="87" r="B16">
        <v>0.042482</v>
      </c>
      <c s="173" r="C16">
        <v>0.030025</v>
      </c>
      <c s="156" r="D16">
        <f>((F16-B16)/abs(B16))*100</f>
        <v>-30.9660162056708</v>
      </c>
      <c s="101" r="F16">
        <f>C16/(1+(2.38/100))</f>
        <v>0.029327016995507</v>
      </c>
    </row>
    <row customHeight="1" r="17" ht="17.25">
      <c t="s" s="162" r="A17">
        <v>228</v>
      </c>
      <c s="13" r="B17">
        <v>0</v>
      </c>
      <c s="153" r="C17">
        <v>0.021046</v>
      </c>
      <c t="str" s="156" r="D17">
        <f>((F17-B17)/abs(B17))*100</f>
        <v>#DIV/0!:divZero</v>
      </c>
      <c s="101" r="F17">
        <f>C17/(1+(2.38/100))</f>
        <v>0.02055674936511</v>
      </c>
    </row>
    <row customHeight="1" r="18" ht="17.25">
      <c t="s" s="162" r="A18">
        <v>229</v>
      </c>
      <c s="13" r="B18">
        <v>0.235859</v>
      </c>
      <c s="153" r="C18">
        <v>0.002162</v>
      </c>
      <c s="156" r="D18">
        <f>((F18-B18)/abs(B18))*100</f>
        <v>-99.1046597440289</v>
      </c>
      <c s="101" r="F18">
        <f>C18/(1+(2.38/100))</f>
        <v>0.002111740574331</v>
      </c>
    </row>
    <row customHeight="1" r="19" ht="102.0">
      <c t="s" s="132" r="A19">
        <v>230</v>
      </c>
      <c s="35" r="B19"/>
      <c s="35" r="C19"/>
      <c t="s" r="D19">
        <v>231</v>
      </c>
    </row>
    <row r="20">
      <c s="35" r="B20"/>
      <c s="35" r="C20"/>
    </row>
    <row customHeight="1" r="21" ht="17.25">
      <c s="162" r="A21"/>
      <c s="13" r="B21"/>
      <c s="112" r="C21"/>
      <c s="178" r="D21"/>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0" defaultRowHeight="12.75"/>
  <cols>
    <col min="1" customWidth="1" max="1" width="16.57"/>
    <col min="2" customWidth="1" max="2" width="8.14"/>
    <col min="3" customWidth="1" max="3" width="14.14"/>
    <col min="4" customWidth="1" max="5" width="10.14"/>
  </cols>
  <sheetData>
    <row customHeight="1" r="1" ht="33.75">
      <c t="s" s="132" r="A1">
        <v>108</v>
      </c>
      <c t="s" s="175" r="B1">
        <v>4</v>
      </c>
      <c t="s" s="175" r="C1">
        <v>5</v>
      </c>
      <c t="s" s="132" r="D1">
        <v>93</v>
      </c>
    </row>
    <row customHeight="1" r="2" ht="17.25">
      <c t="s" s="132" r="A2">
        <v>94</v>
      </c>
      <c s="98" r="B2">
        <v>105.448157</v>
      </c>
      <c s="69" r="C2">
        <v>106.658913</v>
      </c>
      <c s="156" r="D2">
        <f>((E2-B2)/abs(B2))*100</f>
        <v>-1.20316443853864</v>
      </c>
      <c r="E2">
        <f>C2/(1+(2.38/100))</f>
        <v>104.179442273882</v>
      </c>
    </row>
    <row customHeight="1" r="3" ht="17.25">
      <c t="s" s="39" r="A3">
        <v>83</v>
      </c>
      <c s="51" r="B3">
        <v>94.569</v>
      </c>
      <c s="133" r="C3">
        <v>95.956</v>
      </c>
      <c s="156" r="D3">
        <f>((E3-B3)/abs(B3))*100</f>
        <v>-0.892113716039217</v>
      </c>
      <c r="E3">
        <f>C3/(1+(2.38/100))</f>
        <v>93.7253369798789</v>
      </c>
    </row>
    <row customHeight="1" r="4" ht="51.0">
      <c t="s" s="39" r="A4">
        <v>232</v>
      </c>
      <c s="51" r="B4">
        <v>66.127636</v>
      </c>
      <c s="133" r="C4">
        <v>68.758764</v>
      </c>
      <c s="156" r="D4">
        <f>((E4-B4)/abs(B4))*100</f>
        <v>1.56169460551241</v>
      </c>
      <c r="E4">
        <f>C4/(1+(2.38/100))</f>
        <v>67.1603477241649</v>
      </c>
    </row>
    <row customHeight="1" r="5" ht="33.75">
      <c t="s" s="39" r="A5">
        <v>233</v>
      </c>
      <c s="13" r="B5">
        <v>38.927492</v>
      </c>
      <c s="153" r="C5">
        <v>40.203872</v>
      </c>
      <c s="156" r="D5">
        <f>((E5-B5)/abs(B5))*100</f>
        <v>0.877969554352012</v>
      </c>
      <c r="E5">
        <f>C5/(1+(2.38/100))</f>
        <v>39.2692635280328</v>
      </c>
    </row>
    <row customHeight="1" r="6" ht="33.75">
      <c t="s" s="39" r="A6">
        <v>234</v>
      </c>
      <c s="51" r="B6">
        <v>21.384567</v>
      </c>
      <c s="133" r="C6">
        <v>21.636558</v>
      </c>
      <c s="156" r="D6">
        <f>((E6-B6)/abs(B6))*100</f>
        <v>-1.17368837073455</v>
      </c>
      <c r="E6">
        <f>C6/(1+(2.38/100))</f>
        <v>21.1335788239891</v>
      </c>
    </row>
    <row customHeight="1" r="7" ht="16.5">
      <c t="s" s="39" r="A7">
        <v>235</v>
      </c>
      <c s="13" r="B7">
        <v>8.413929</v>
      </c>
      <c s="153" r="C7">
        <v>9.118775</v>
      </c>
      <c s="156" r="D7">
        <f>((E7-B7)/abs(B7))*100</f>
        <v>5.85771901578463</v>
      </c>
      <c r="E7">
        <f>C7/(1+(2.38/100))</f>
        <v>8.90679331900762</v>
      </c>
    </row>
    <row customHeight="1" r="8" ht="33.75">
      <c t="s" s="39" r="A8">
        <v>236</v>
      </c>
      <c s="13" r="B8">
        <v>8.377303</v>
      </c>
      <c s="153" r="C8">
        <v>8.608022</v>
      </c>
      <c s="156" r="D8">
        <f>((E8-B8)/abs(B8))*100</f>
        <v>0.365399878824291</v>
      </c>
      <c r="E8">
        <f>C8/(1+(2.38/100))</f>
        <v>8.40791365501074</v>
      </c>
    </row>
    <row customHeight="1" r="9" ht="33.75">
      <c t="s" s="39" r="A9">
        <v>237</v>
      </c>
      <c s="51" r="B9">
        <v>8.279046</v>
      </c>
      <c s="133" r="C9">
        <v>8.248643</v>
      </c>
      <c s="156" r="D9">
        <f>((E9-B9)/abs(B9))*100</f>
        <v>-2.68336423268711</v>
      </c>
      <c r="E9">
        <f>C9/(1+(2.38/100))</f>
        <v>8.05688904082829</v>
      </c>
    </row>
    <row customHeight="1" r="10" ht="33.75">
      <c t="s" s="39" r="A10">
        <v>238</v>
      </c>
      <c s="51" r="B10">
        <v>7.68515</v>
      </c>
      <c s="133" r="C10">
        <v>7.761467</v>
      </c>
      <c s="156" r="D10">
        <f>((E10-B10)/abs(B10))*100</f>
        <v>-1.35471280679926</v>
      </c>
      <c r="E10">
        <f>C10/(1+(2.38/100))</f>
        <v>7.58103828872827</v>
      </c>
    </row>
    <row customHeight="1" r="11" ht="16.5">
      <c t="s" s="39" r="A11">
        <v>239</v>
      </c>
      <c s="13" r="B11">
        <v>3.067336</v>
      </c>
      <c s="153" r="C11">
        <v>3.170415</v>
      </c>
      <c s="156" r="D11">
        <f>((E11-B11)/abs(B11))*100</f>
        <v>0.957743958904559</v>
      </c>
      <c r="E11">
        <f>C11/(1+(2.38/100))</f>
        <v>3.0967132252393</v>
      </c>
    </row>
    <row customHeight="1" r="12" ht="17.25">
      <c t="s" s="39" r="A12">
        <v>240</v>
      </c>
      <c s="51" r="B12">
        <v>2.818288</v>
      </c>
      <c s="133" r="C12">
        <v>2.859325</v>
      </c>
      <c s="156" r="D12">
        <f>((E12-B12)/abs(B12))*100</f>
        <v>-0.90242552164942</v>
      </c>
      <c r="E12">
        <f>C12/(1+(2.38/100))</f>
        <v>2.79285504981442</v>
      </c>
    </row>
    <row customHeight="1" r="13" ht="33.75">
      <c t="s" s="39" r="A13">
        <v>241</v>
      </c>
      <c s="13" r="B13">
        <v>2.584461</v>
      </c>
      <c s="153" r="C13">
        <v>2.710359</v>
      </c>
      <c s="156" r="D13">
        <f>((E13-B13)/abs(B13))*100</f>
        <v>2.43342893853972</v>
      </c>
      <c r="E13">
        <f>C13/(1+(2.38/100))</f>
        <v>2.64735202187927</v>
      </c>
    </row>
    <row customHeight="1" r="14" ht="16.5">
      <c t="s" s="39" r="A14">
        <v>242</v>
      </c>
      <c s="13" r="B14">
        <v>2.53235</v>
      </c>
      <c s="153" r="C14">
        <v>2.620977</v>
      </c>
      <c s="156" r="D14">
        <f>((E14-B14)/abs(B14))*100</f>
        <v>1.09376116691348</v>
      </c>
      <c r="E14">
        <f>C14/(1+(2.38/100))</f>
        <v>2.56004786091033</v>
      </c>
    </row>
    <row customHeight="1" r="15" ht="16.5">
      <c t="s" s="39" r="A15">
        <v>243</v>
      </c>
      <c s="13" r="B15">
        <v>2.224765</v>
      </c>
      <c s="153" r="C15">
        <v>2.326344</v>
      </c>
      <c s="156" r="D15">
        <f>((E15-B15)/abs(B15))*100</f>
        <v>2.13501714045224</v>
      </c>
      <c r="E15">
        <f>C15/(1+(2.38/100))</f>
        <v>2.27226411408478</v>
      </c>
    </row>
    <row customHeight="1" r="16" ht="17.25">
      <c t="s" s="39" r="A16">
        <v>244</v>
      </c>
      <c s="51" r="B16">
        <v>2.008408</v>
      </c>
      <c s="133" r="C16">
        <v>2.135655</v>
      </c>
      <c s="156" r="D16">
        <f>((E16-B16)/abs(B16))*100</f>
        <v>3.86375723343221</v>
      </c>
      <c r="E16">
        <f>C16/(1+(2.38/100))</f>
        <v>2.08600800937683</v>
      </c>
    </row>
    <row customHeight="1" r="17" ht="17.25">
      <c t="s" s="39" r="A17">
        <v>245</v>
      </c>
      <c s="51" r="B17">
        <v>0.478163</v>
      </c>
      <c s="133" r="C17">
        <v>0.490712</v>
      </c>
      <c s="156" r="D17">
        <f>((E17-B17)/abs(B17))*100</f>
        <v>0.238736930763786</v>
      </c>
      <c r="E17">
        <f>C17/(1+(2.38/100))</f>
        <v>0.479304551670248</v>
      </c>
    </row>
    <row customHeight="1" r="18" ht="119.25">
      <c t="s" s="124" r="A18">
        <v>246</v>
      </c>
      <c t="s" s="51" r="B18">
        <v>247</v>
      </c>
      <c s="35" r="C18"/>
    </row>
    <row customHeight="1" r="19" ht="16.5">
      <c s="92" r="B19"/>
      <c s="35" r="C19"/>
    </row>
  </sheetData>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9.14" defaultRowHeight="12.75"/>
  <cols>
    <col min="1" customWidth="1" max="1" width="42.86"/>
    <col min="2" customWidth="1" max="2" width="11.14"/>
    <col min="3" customWidth="1" max="3" width="15.57"/>
    <col min="4" customWidth="1" max="4" width="10.14"/>
    <col min="5" customWidth="1" max="5" width="7.86"/>
    <col min="7" customWidth="1" max="7" width="68.57"/>
  </cols>
  <sheetData>
    <row customHeight="1" r="1" ht="102.0">
      <c t="s" s="132" r="A1">
        <v>248</v>
      </c>
      <c t="s" r="B1">
        <v>249</v>
      </c>
      <c t="s" s="131" r="G1">
        <v>250</v>
      </c>
    </row>
    <row customHeight="1" r="2" ht="33.75">
      <c t="s" s="132" r="A2">
        <v>108</v>
      </c>
      <c t="s" s="132" r="B2">
        <v>79</v>
      </c>
      <c t="s" s="132" r="C2">
        <v>80</v>
      </c>
      <c t="s" s="132" r="D2">
        <v>93</v>
      </c>
    </row>
    <row customHeight="1" r="3" ht="18.0">
      <c t="s" s="43" r="A3">
        <v>127</v>
      </c>
      <c s="73" r="B3">
        <v>160.084</v>
      </c>
      <c s="154" r="C3">
        <v>166.979</v>
      </c>
      <c s="70" r="D3">
        <f>((F3-B3)/abs(B3))*100</f>
        <v>1.8823146759848</v>
      </c>
      <c s="101" r="F3">
        <f>C3/(1+(2.38/100))</f>
        <v>163.097284625904</v>
      </c>
    </row>
    <row r="4">
      <c t="s" s="33" r="A4">
        <v>251</v>
      </c>
      <c s="33" r="B4">
        <v>2.835</v>
      </c>
      <c s="165" r="C4">
        <v>1.453</v>
      </c>
      <c s="70" r="D4">
        <f>((F4-B4)/abs(B4))*100</f>
        <v>-49.9392414675348</v>
      </c>
      <c s="101" r="F4">
        <f>C4/(1+(2.38/100))</f>
        <v>1.41922250439539</v>
      </c>
    </row>
    <row customHeight="1" r="5" ht="17.25">
      <c t="s" s="33" r="A5">
        <v>252</v>
      </c>
      <c s="33" r="B5">
        <v>1.294</v>
      </c>
      <c s="165" r="C5">
        <v>2.487</v>
      </c>
      <c s="70" r="D5">
        <f>((F5-B5)/abs(B5))*100</f>
        <v>87.7268460410393</v>
      </c>
      <c s="101" r="F5">
        <f>C5/(1+(2.38/100))</f>
        <v>2.42918538777105</v>
      </c>
    </row>
    <row r="6">
      <c t="s" s="33" r="A6">
        <v>253</v>
      </c>
      <c s="33" r="B6">
        <v>0.585</v>
      </c>
      <c s="165" r="C6">
        <v>0.546</v>
      </c>
      <c s="70" r="D6">
        <f>((F6-B6)/abs(B6))*100</f>
        <v>-8.8363612684769</v>
      </c>
      <c s="101" r="F6">
        <f>C6/(1+(2.38/100))</f>
        <v>0.53330728657941</v>
      </c>
    </row>
    <row r="7">
      <c t="s" s="33" r="A7">
        <v>254</v>
      </c>
      <c s="33" r="B7">
        <v>0.203</v>
      </c>
      <c s="165" r="C7">
        <v>0.175</v>
      </c>
      <c s="70" r="D7">
        <f>((F7-B7)/abs(B7))*100</f>
        <v>-15.7971317134947</v>
      </c>
      <c s="101" r="F7">
        <f>C7/(1+(2.38/100))</f>
        <v>0.170931822621606</v>
      </c>
    </row>
    <row r="8">
      <c t="s" s="33" r="A8">
        <v>255</v>
      </c>
      <c s="33" r="B8">
        <v>0.391</v>
      </c>
      <c s="165" r="C8">
        <v>0.375</v>
      </c>
      <c s="70" r="D8">
        <f>((F8-B8)/abs(B8))*100</f>
        <v>-6.32161712370894</v>
      </c>
      <c s="101" r="F8">
        <f>C8/(1+(2.38/100))</f>
        <v>0.366282477046298</v>
      </c>
    </row>
    <row r="9">
      <c t="s" s="33" r="A9">
        <v>256</v>
      </c>
      <c s="33" r="B9">
        <v>1.814</v>
      </c>
      <c s="165" r="C9">
        <v>0.876</v>
      </c>
      <c s="70" r="D9">
        <f>((F9-B9)/abs(B9))*100</f>
        <v>-52.8315398908406</v>
      </c>
      <c s="101" r="F9">
        <f>C9/(1+(2.38/100))</f>
        <v>0.855635866380152</v>
      </c>
    </row>
    <row r="10">
      <c t="s" s="33" r="A10">
        <v>257</v>
      </c>
      <c s="33" r="B10">
        <v>0.391</v>
      </c>
      <c s="165" r="C10">
        <v>0.484</v>
      </c>
      <c s="70" r="D10">
        <f>((F10-B10)/abs(B10))*100</f>
        <v>20.9075661656663</v>
      </c>
      <c s="101" r="F10">
        <f>C10/(1+(2.38/100))</f>
        <v>0.472748583707755</v>
      </c>
    </row>
    <row customHeight="1" r="11" ht="18.0">
      <c t="s" s="38" r="A11">
        <v>258</v>
      </c>
      <c s="77" r="B11">
        <v>153.6</v>
      </c>
      <c s="154" r="C11">
        <v>159</v>
      </c>
      <c s="70" r="D11">
        <f>((F11-B11)/abs(B11))*100</f>
        <v>1.10922543465521</v>
      </c>
      <c s="56" r="E11"/>
      <c s="101" r="F11">
        <f>C11/(1+(2.38/100))</f>
        <v>155.30377026763</v>
      </c>
      <c s="56" r="G11"/>
    </row>
    <row customHeight="1" r="12" ht="17.25">
      <c t="s" s="94" r="A12">
        <v>259</v>
      </c>
      <c s="40" r="B12">
        <v>69.884</v>
      </c>
      <c s="165" r="C12">
        <v>74.219</v>
      </c>
      <c s="70" r="D12">
        <f>((F12-B12)/abs(B12))*100</f>
        <v>3.73426120962049</v>
      </c>
      <c s="101" r="F12">
        <f>C12/(1+(2.38/100))</f>
        <v>72.4936511037312</v>
      </c>
      <c t="s" s="2" r="G12">
        <v>260</v>
      </c>
    </row>
    <row customHeight="1" r="13" ht="17.25">
      <c t="s" s="94" r="A13">
        <v>261</v>
      </c>
      <c s="40" r="B13">
        <v>15.736</v>
      </c>
      <c s="165" r="C13">
        <v>16.941</v>
      </c>
      <c s="70" r="D13">
        <f>((F13-B13)/abs(B13))*100</f>
        <v>5.1549134662148</v>
      </c>
      <c s="101" r="F13">
        <f>C13/(1+(2.38/100))</f>
        <v>16.5471771830436</v>
      </c>
    </row>
    <row customHeight="1" r="14" ht="33.75">
      <c t="s" s="94" r="A14">
        <v>262</v>
      </c>
      <c s="40" r="B14">
        <v>11.877</v>
      </c>
      <c s="165" r="C14">
        <v>12.566</v>
      </c>
      <c s="70" r="D14">
        <f>((F14-B14)/abs(B14))*100</f>
        <v>3.34159819401716</v>
      </c>
      <c s="101" r="F14">
        <f>C14/(1+(2.38/100))</f>
        <v>12.2738816175034</v>
      </c>
    </row>
    <row customHeight="1" r="15" ht="17.25">
      <c t="s" s="94" r="A15">
        <v>263</v>
      </c>
      <c s="40" r="B15">
        <v>8.323</v>
      </c>
      <c s="165" r="C15">
        <v>8.112</v>
      </c>
      <c s="70" r="D15">
        <f>((F15-B15)/abs(B15))*100</f>
        <v>-4.80088257280404</v>
      </c>
      <c s="101" r="F15">
        <f>C15/(1+(2.38/100))</f>
        <v>7.92342254346552</v>
      </c>
    </row>
    <row customHeight="1" r="16" ht="17.25">
      <c t="s" s="94" r="A16">
        <v>264</v>
      </c>
      <c s="40" r="B16">
        <v>7.791</v>
      </c>
      <c s="165" r="C16">
        <v>6.922</v>
      </c>
      <c s="70" r="D16">
        <f>((F16-B16)/abs(B16))*100</f>
        <v>-13.2192767341984</v>
      </c>
      <c s="101" r="F16">
        <f>C16/(1+(2.38/100))</f>
        <v>6.7610861496386</v>
      </c>
    </row>
    <row customHeight="1" r="17" ht="33.75">
      <c t="s" s="94" r="A17">
        <v>265</v>
      </c>
      <c s="40" r="B17">
        <v>5.279</v>
      </c>
      <c s="165" r="C17">
        <v>5.447</v>
      </c>
      <c s="70" r="D17">
        <f>((F17-B17)/abs(B17))*100</f>
        <v>0.783767252443559</v>
      </c>
      <c s="101" r="F17">
        <f>C17/(1+(2.38/100))</f>
        <v>5.3203750732565</v>
      </c>
    </row>
    <row customHeight="1" r="18" ht="17.25">
      <c t="s" s="94" r="A18">
        <v>266</v>
      </c>
      <c s="40" r="B18">
        <v>5.228</v>
      </c>
      <c s="165" r="C18">
        <v>5.339</v>
      </c>
      <c s="70" r="D18">
        <f>((F18-B18)/abs(B18))*100</f>
        <v>-0.250846980352671</v>
      </c>
      <c s="101" r="F18">
        <f>C18/(1+(2.38/100))</f>
        <v>5.21488571986716</v>
      </c>
    </row>
    <row customHeight="1" r="19" ht="17.25">
      <c t="s" s="94" r="A19">
        <v>267</v>
      </c>
      <c s="40" r="B19">
        <v>5.562</v>
      </c>
      <c s="165" r="C19">
        <v>4.939</v>
      </c>
      <c s="70" r="D19">
        <f>((F19-B19)/abs(B19))*100</f>
        <v>-13.2652928619601</v>
      </c>
      <c s="101" r="F19">
        <f>C19/(1+(2.38/100))</f>
        <v>4.82418441101778</v>
      </c>
    </row>
    <row customHeight="1" r="20" ht="17.25">
      <c t="s" s="94" r="A20">
        <v>268</v>
      </c>
      <c s="40" r="B20">
        <v>4.456</v>
      </c>
      <c s="165" r="C20">
        <v>4.908</v>
      </c>
      <c s="70" r="D20">
        <f>((F20-B20)/abs(B20))*100</f>
        <v>7.58314765668647</v>
      </c>
      <c s="101" r="F20">
        <f>C20/(1+(2.38/100))</f>
        <v>4.79390505958195</v>
      </c>
    </row>
    <row customHeight="1" r="21" ht="17.25">
      <c t="s" s="94" r="A21">
        <v>269</v>
      </c>
      <c s="40" r="B21">
        <v>4.793</v>
      </c>
      <c s="19" r="C21">
        <v>4.825</v>
      </c>
      <c s="70" r="D21">
        <f>((F21-B21)/abs(B21))*100</f>
        <v>-1.6725529314479</v>
      </c>
      <c s="101" r="F21">
        <f>C21/(1+(2.38/100))</f>
        <v>4.7128345379957</v>
      </c>
    </row>
    <row customHeight="1" r="22" ht="17.25">
      <c t="s" s="94" r="A22">
        <v>270</v>
      </c>
      <c s="40" r="B22">
        <v>2.245</v>
      </c>
      <c s="165" r="C22">
        <v>3.582</v>
      </c>
      <c s="70" r="D22">
        <f>((F22-B22)/abs(B22))*100</f>
        <v>55.8454441312356</v>
      </c>
      <c s="101" r="F22">
        <f>C22/(1+(2.38/100))</f>
        <v>3.49873022074624</v>
      </c>
    </row>
    <row r="23">
      <c t="s" s="33" r="A23">
        <v>271</v>
      </c>
      <c s="33" r="B23">
        <v>2.46</v>
      </c>
      <c s="165" r="C23">
        <v>2.548</v>
      </c>
      <c s="70" r="D23">
        <f>((F23-B23)/abs(B23))*100</f>
        <v>1.16940395815366</v>
      </c>
      <c s="101" r="F23">
        <f>C23/(1+(2.38/100))</f>
        <v>2.48876733737058</v>
      </c>
    </row>
    <row r="24">
      <c t="s" s="33" r="A24">
        <v>272</v>
      </c>
      <c s="33" r="B24">
        <v>3.812</v>
      </c>
      <c s="165" r="C24">
        <v>2.374</v>
      </c>
      <c s="70" r="D24">
        <f>((F24-B24)/abs(B24))*100</f>
        <v>-39.1707169983972</v>
      </c>
      <c s="101" r="F24">
        <f>C24/(1+(2.38/100))</f>
        <v>2.3188122680211</v>
      </c>
    </row>
    <row r="25">
      <c t="s" s="33" r="A25">
        <v>273</v>
      </c>
      <c s="33" r="B25">
        <v>1.572</v>
      </c>
      <c s="165" r="C25">
        <v>1.733</v>
      </c>
      <c s="70" r="D25">
        <f>((F25-B25)/abs(B25))*100</f>
        <v>7.67897077544268</v>
      </c>
      <c s="101" r="F25">
        <f>C25/(1+(2.38/100))</f>
        <v>1.69271342058996</v>
      </c>
    </row>
    <row r="26">
      <c t="s" s="33" r="A26">
        <v>274</v>
      </c>
      <c s="33" r="B26">
        <v>-1.436</v>
      </c>
      <c s="165" r="C26">
        <v>1.244</v>
      </c>
      <c s="70" r="D26">
        <f>((F26-B26)/abs(B26))*100</f>
        <v>184.615673434651</v>
      </c>
      <c s="101" r="F26">
        <f>C26/(1+(2.38/100))</f>
        <v>1.21508107052159</v>
      </c>
    </row>
    <row r="27">
      <c t="s" s="33" r="A27">
        <v>275</v>
      </c>
      <c s="33" r="B27">
        <v>0.888</v>
      </c>
      <c s="165" r="C27">
        <v>0.888</v>
      </c>
      <c s="70" r="D27">
        <f>((F27-B27)/abs(B27))*100</f>
        <v>-2.32467278765385</v>
      </c>
      <c s="101" r="F27">
        <f>C27/(1+(2.38/100))</f>
        <v>0.867356905645634</v>
      </c>
    </row>
    <row r="28">
      <c t="s" s="33" r="A28">
        <v>276</v>
      </c>
      <c s="33" r="B28">
        <v>0.888</v>
      </c>
      <c s="165" r="C28">
        <v>0.881</v>
      </c>
      <c s="70" r="D28">
        <f>((F28-B28)/abs(B28))*100</f>
        <v>-3.09463595261603</v>
      </c>
      <c s="101" r="F28">
        <f>C28/(1+(2.38/100))</f>
        <v>0.86051963274077</v>
      </c>
    </row>
    <row r="29">
      <c t="s" s="33" r="A29">
        <v>277</v>
      </c>
      <c s="33" r="B29">
        <v>1.093</v>
      </c>
      <c s="165" r="C29">
        <v>0.821</v>
      </c>
      <c s="70" r="D29">
        <f>((F29-B29)/abs(B29))*100</f>
        <v>-26.6317990472679</v>
      </c>
      <c s="101" r="F29">
        <f>C29/(1+(2.38/100))</f>
        <v>0.801914436413362</v>
      </c>
    </row>
    <row r="30">
      <c t="s" s="33" r="A30">
        <v>278</v>
      </c>
      <c s="33" r="B30">
        <v>0.614</v>
      </c>
      <c s="165" r="C30">
        <v>0.594</v>
      </c>
      <c s="70" r="D30">
        <f>((F30-B30)/abs(B30))*100</f>
        <v>-5.50627953724167</v>
      </c>
      <c s="101" r="F30">
        <f>C30/(1+(2.38/100))</f>
        <v>0.580191443641336</v>
      </c>
    </row>
    <row r="31">
      <c t="s" s="33" r="A31">
        <v>279</v>
      </c>
      <c s="33" r="B31">
        <v>0.578</v>
      </c>
      <c s="165" r="C31">
        <v>0.587</v>
      </c>
      <c s="70" r="D31">
        <f>((F31-B31)/abs(B31))*100</f>
        <v>-0.803776689191709</v>
      </c>
      <c s="101" r="F31">
        <f>C31/(1+(2.38/100))</f>
        <v>0.573354170736472</v>
      </c>
    </row>
    <row r="32">
      <c t="s" s="33" r="A32">
        <v>280</v>
      </c>
      <c s="33" r="B32">
        <v>0.499</v>
      </c>
      <c s="165" r="C32">
        <v>0.395</v>
      </c>
      <c s="70" r="D32">
        <f>((F32-B32)/abs(B32))*100</f>
        <v>-22.6818552126719</v>
      </c>
      <c s="101" r="F32">
        <f>C32/(1+(2.38/100))</f>
        <v>0.385817542488767</v>
      </c>
    </row>
    <row r="33">
      <c t="s" s="33" r="A33">
        <v>281</v>
      </c>
      <c s="33" r="B33">
        <v>0.343</v>
      </c>
      <c s="165" r="C33">
        <v>0.366</v>
      </c>
      <c s="70" r="D33">
        <f>((F33-B33)/abs(B33))*100</f>
        <v>4.22498472221192</v>
      </c>
      <c s="101" r="F33">
        <f>C33/(1+(2.38/100))</f>
        <v>0.357491697597187</v>
      </c>
    </row>
    <row r="34">
      <c t="s" s="33" r="A34">
        <v>282</v>
      </c>
      <c s="33" r="B34">
        <v>0.197</v>
      </c>
      <c s="165" r="C34">
        <v>0.183</v>
      </c>
      <c s="70" r="D34">
        <f>((F34-B34)/abs(B34))*100</f>
        <v>-9.26606659969876</v>
      </c>
      <c s="101" r="F34">
        <f>C34/(1+(2.38/100))</f>
        <v>0.178745848798593</v>
      </c>
    </row>
    <row customHeight="1" r="65" ht="17.25">
      <c t="s" s="65" r="A65">
        <v>283</v>
      </c>
    </row>
    <row customHeight="1" r="66" ht="17.25">
      <c t="s" s="94" r="A66">
        <v>284</v>
      </c>
    </row>
    <row customHeight="1" r="67" ht="33.75">
      <c t="s" s="94" r="A67">
        <v>285</v>
      </c>
    </row>
    <row customHeight="1" r="68" ht="17.25">
      <c t="s" s="94" r="A68">
        <v>286</v>
      </c>
    </row>
  </sheetData>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44.57"/>
    <col min="2" customWidth="1" max="2" width="1.86"/>
    <col min="4" customWidth="1" max="4" width="15.29"/>
  </cols>
  <sheetData>
    <row customHeight="1" r="1" ht="255.0">
      <c t="s" s="124" r="A1">
        <v>287</v>
      </c>
      <c t="str" s="61" r="B1">
        <f>HYPERLINK("http://www.fco.gov.uk/en/publications-and-documents/publications1/annual-reports/departmental-report/","http://www.fco.gov.uk/en/publications-and-documents/publications1/annual-reports/departmental-report/")</f>
        <v>http://www.fco.gov.uk/en/publications-and-documents/publications1/annual-reports/departmental-report/</v>
      </c>
    </row>
    <row customHeight="1" r="2" ht="33.75">
      <c t="s" s="132" r="A2">
        <v>108</v>
      </c>
      <c t="s" s="132" r="B2">
        <v>79</v>
      </c>
      <c t="s" s="38" r="C2">
        <v>80</v>
      </c>
      <c t="s" s="132" r="D2">
        <v>93</v>
      </c>
    </row>
    <row customHeight="1" r="3" ht="17.25">
      <c t="s" s="1" r="A3">
        <v>94</v>
      </c>
      <c s="142" r="B3">
        <v>2.255</v>
      </c>
      <c s="89" r="C3">
        <v>2.195033</v>
      </c>
      <c s="156" r="D3">
        <f>((F3-B3)/abs(B3))*100</f>
        <v>-4.92214345148656</v>
      </c>
      <c s="84" r="F3">
        <f>C3/(1+(2.38/100))</f>
        <v>2.14400566516898</v>
      </c>
    </row>
    <row customHeight="1" r="4" ht="17.25">
      <c t="s" s="54" r="A4">
        <v>140</v>
      </c>
      <c s="12" r="B4">
        <v>1.086</v>
      </c>
      <c s="176" r="C4">
        <v>1.121</v>
      </c>
      <c s="156" r="D4">
        <f>((F4-B4)/abs(B4))*100</f>
        <v>0.823242914401496</v>
      </c>
      <c s="84" r="F4">
        <f>C4/(1+(2.38/100))</f>
        <v>1.0949404180504</v>
      </c>
    </row>
    <row customHeight="1" r="5" ht="17.25">
      <c t="s" s="54" r="A5">
        <v>288</v>
      </c>
      <c s="12" r="B5">
        <v>0.408</v>
      </c>
      <c s="176" r="C5">
        <v>0.402</v>
      </c>
      <c s="156" r="D5">
        <f>((F5-B5)/abs(B5))*100</f>
        <v>-3.76107465842363</v>
      </c>
      <c s="84" r="F5">
        <f>C5/(1+(2.38/100))</f>
        <v>0.392654815393632</v>
      </c>
    </row>
    <row customHeight="1" r="6" ht="17.25">
      <c t="s" s="54" r="A6">
        <v>289</v>
      </c>
      <c s="12" r="B6">
        <v>0.265</v>
      </c>
      <c s="176" r="C6">
        <v>0.255</v>
      </c>
      <c s="156" r="D6">
        <f>((F6-B6)/abs(B6))*100</f>
        <v>-6.01053419189332</v>
      </c>
      <c s="84" r="F6">
        <f>C6/(1+(2.38/100))</f>
        <v>0.249072084391483</v>
      </c>
    </row>
    <row customHeight="1" r="7" ht="17.25">
      <c t="s" s="54" r="A7">
        <v>290</v>
      </c>
      <c s="12" r="B7">
        <v>0.294</v>
      </c>
      <c s="176" r="C7">
        <v>0.194</v>
      </c>
      <c s="156" r="D7">
        <f>((F7-B7)/abs(B7))*100</f>
        <v>-35.5475732000165</v>
      </c>
      <c s="84" r="F7">
        <f>C7/(1+(2.38/100))</f>
        <v>0.189490134791952</v>
      </c>
    </row>
    <row customHeight="1" r="8" ht="17.25">
      <c t="s" s="54" r="A8">
        <v>291</v>
      </c>
      <c s="12" r="B8">
        <v>0.189</v>
      </c>
      <c s="176" r="C8">
        <v>0.18</v>
      </c>
      <c s="156" r="D8">
        <f>((F8-B8)/abs(B8))*100</f>
        <v>-6.97587884538462</v>
      </c>
      <c s="84" r="F8">
        <f>C8/(1+(2.38/100))</f>
        <v>0.175815588982223</v>
      </c>
    </row>
    <row customHeight="1" r="9" ht="17.25">
      <c t="s" s="54" r="A9">
        <v>292</v>
      </c>
      <c s="12" r="B9">
        <v>0.106</v>
      </c>
      <c s="176" r="C9">
        <v>0.132</v>
      </c>
      <c s="156" r="D9">
        <f>((F9-B9)/abs(B9))*100</f>
        <v>21.6334263399028</v>
      </c>
      <c s="84" r="F9">
        <f>C9/(1+(2.38/100))</f>
        <v>0.128931431920297</v>
      </c>
    </row>
    <row customHeight="1" r="10" ht="17.25">
      <c t="s" s="54" r="A10">
        <v>293</v>
      </c>
      <c s="12" r="B10">
        <v>0.014</v>
      </c>
      <c s="176" r="C10">
        <v>0.035</v>
      </c>
      <c s="156" r="D10">
        <f>((F10-B10)/abs(B10))*100</f>
        <v>144.188318030865</v>
      </c>
      <c s="84" r="F10">
        <f>C10/(1+(2.38/100))</f>
        <v>0.034186364524321</v>
      </c>
    </row>
    <row customHeight="1" r="11" ht="16.5">
      <c t="s" s="121" r="A11">
        <v>294</v>
      </c>
      <c s="141" r="B11">
        <v>0.021</v>
      </c>
      <c s="66" r="C11">
        <v>0.026</v>
      </c>
      <c s="156" r="D11">
        <f>((F11-B11)/abs(B11))*100</f>
        <v>20.931357501</v>
      </c>
      <c s="84" r="F11">
        <f>C11/(1+(2.38/100))</f>
        <v>0.02539558507521</v>
      </c>
    </row>
    <row customHeight="1" r="12" ht="31.5">
      <c t="s" s="140" r="A12">
        <v>295</v>
      </c>
      <c s="121" r="B12">
        <v>0.006</v>
      </c>
      <c s="66" r="C12">
        <v>0.005</v>
      </c>
      <c s="156" r="D12">
        <f>((F12-B12)/abs(B12))*100</f>
        <v>-18.6038939897115</v>
      </c>
      <c s="84" r="F12">
        <f>C12/(1+(2.38/100))</f>
        <v>0.004883766360617</v>
      </c>
    </row>
    <row r="13">
      <c t="s" s="121" r="A13">
        <v>296</v>
      </c>
      <c s="121" r="B13">
        <v>0</v>
      </c>
      <c s="121" r="C13">
        <v>0</v>
      </c>
      <c t="str" s="178" r="D13">
        <f>((F13-B13)/abs(B13))*100</f>
        <v>#DIV/0!:divZero</v>
      </c>
      <c s="84" r="F13">
        <f>C13/(1+(2.38/100))</f>
        <v>0</v>
      </c>
    </row>
  </sheetData>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16.57"/>
    <col min="2" customWidth="1" max="2" width="6.14"/>
    <col min="4" customWidth="1" max="4" width="16.57"/>
  </cols>
  <sheetData>
    <row customHeight="1" r="1" ht="84.75">
      <c t="s" s="94" r="A1">
        <v>297</v>
      </c>
      <c t="s" s="46" r="B1">
        <v>298</v>
      </c>
    </row>
    <row customHeight="1" r="2" ht="17.25">
      <c t="s" s="132" r="A2">
        <v>108</v>
      </c>
      <c t="s" s="132" r="B2">
        <v>4</v>
      </c>
      <c t="s" s="132" r="C2">
        <v>299</v>
      </c>
      <c t="s" s="132" r="D2">
        <v>93</v>
      </c>
    </row>
    <row customHeight="1" r="3" ht="17.25">
      <c t="s" s="132" r="A3">
        <v>94</v>
      </c>
      <c s="92" r="B3">
        <v>45.783291</v>
      </c>
      <c s="92" r="C3">
        <v>46.585175</v>
      </c>
      <c s="64" r="D3">
        <f>((F3-B3)/abs(B3))*100</f>
        <v>-0.613911495147688</v>
      </c>
      <c s="56" r="E3"/>
      <c s="56" r="F3">
        <f>C3/(1+(2.38/100))</f>
        <v>45.5022221136941</v>
      </c>
    </row>
    <row customHeight="1" r="4" ht="17.25">
      <c t="s" s="116" r="A4">
        <v>140</v>
      </c>
      <c s="13" r="B4">
        <v>3.57</v>
      </c>
      <c s="153" r="C4">
        <v>3.53</v>
      </c>
      <c s="64" r="D4">
        <f>((F4-B4)/abs(B4))*100</f>
        <v>-3.41907421300227</v>
      </c>
      <c s="56" r="F4">
        <f>C4/(1+(2.38/100))</f>
        <v>3.44793905059582</v>
      </c>
    </row>
    <row customHeight="1" r="5" ht="33.75">
      <c t="s" s="19" r="A5">
        <v>300</v>
      </c>
      <c s="13" r="B5">
        <v>28.87</v>
      </c>
      <c s="153" r="C5">
        <v>29.91</v>
      </c>
      <c s="64" r="D5">
        <f>((F5-B5)/abs(B5))*100</f>
        <v>1.19393962318232</v>
      </c>
      <c s="56" r="F5">
        <f>C5/(1+(2.38/100))</f>
        <v>29.2146903692127</v>
      </c>
    </row>
    <row r="6">
      <c t="s" s="116" r="A6">
        <v>301</v>
      </c>
      <c s="19" r="B6">
        <v>12.0485</v>
      </c>
      <c s="165" r="C6">
        <v>12.2217</v>
      </c>
      <c s="64" r="D6">
        <f>((F6-B6)/abs(B6))*100</f>
        <v>-0.920567158473592</v>
      </c>
      <c s="56" r="F6">
        <f>C6/(1+(2.38/100))</f>
        <v>11.9375854659113</v>
      </c>
    </row>
    <row r="7">
      <c t="s" s="116" r="A7">
        <v>302</v>
      </c>
      <c s="19" r="B7">
        <v>0.2266</v>
      </c>
      <c s="165" r="C7">
        <v>0.1063</v>
      </c>
      <c s="64" r="D7">
        <f>((F7-B7)/abs(B7))*100</f>
        <v>-54.1796677728491</v>
      </c>
      <c s="56" r="F7">
        <f>C7/(1+(2.38/100))</f>
        <v>0.103828872826724</v>
      </c>
    </row>
    <row customHeight="1" r="15" ht="17.25"/>
    <row customHeight="1" r="16" ht="17.25"/>
    <row customHeight="1" r="17" ht="17.25"/>
  </sheetData>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30.71" defaultRowHeight="12.0"/>
  <cols>
    <col min="1" customWidth="1" max="1" width="51.71"/>
    <col min="2" customWidth="1" max="2" width="0.86"/>
  </cols>
  <sheetData>
    <row customHeight="1" r="1" ht="51.0">
      <c t="s" s="132" r="A1">
        <v>303</v>
      </c>
      <c t="s" s="94" r="B1">
        <v>304</v>
      </c>
    </row>
    <row customHeight="1" r="2" ht="17.25">
      <c t="s" s="132" r="A2">
        <v>92</v>
      </c>
      <c t="s" s="10" r="B2">
        <v>79</v>
      </c>
      <c t="s" s="43" r="C2">
        <v>80</v>
      </c>
      <c t="s" s="132" r="D2">
        <v>93</v>
      </c>
    </row>
    <row customHeight="1" r="3" ht="17.25">
      <c t="s" s="10" r="A3">
        <v>127</v>
      </c>
      <c s="138" r="B3">
        <v>1.737</v>
      </c>
      <c s="16" r="C3">
        <v>0.228</v>
      </c>
      <c s="156" r="D3">
        <f>((C3-E3)/abs(E3))*100</f>
        <v>-86.5615198618308</v>
      </c>
      <c s="108" r="E3">
        <f>B3/(1+(2.38/100))</f>
        <v>1.69662043367845</v>
      </c>
    </row>
    <row customHeight="1" r="4" ht="17.25">
      <c t="s" s="162" r="A4">
        <v>140</v>
      </c>
      <c s="44" r="B4">
        <v>0.166</v>
      </c>
      <c s="153" r="C4">
        <v>0.153</v>
      </c>
      <c s="156" r="D4">
        <f>((C4-E4)/abs(E4))*100</f>
        <v>-5.6377108433735</v>
      </c>
      <c s="108" r="E4">
        <f>B4/(1+(2.38/100))</f>
        <v>0.162141043172495</v>
      </c>
    </row>
    <row customHeight="1" r="5" ht="17.25">
      <c t="s" s="162" r="A5">
        <v>305</v>
      </c>
      <c s="44" r="B5">
        <v>0.032</v>
      </c>
      <c s="153" r="C5">
        <v>0.038</v>
      </c>
      <c s="156" r="D5">
        <f>((C5-E5)/abs(E5))*100</f>
        <v>21.57625</v>
      </c>
      <c s="108" r="E5">
        <f>B5/(1+(2.38/100))</f>
        <v>0.031256104707951</v>
      </c>
    </row>
    <row customHeight="1" r="6" ht="17.25">
      <c t="s" s="162" r="A6">
        <v>306</v>
      </c>
      <c s="44" r="B6">
        <v>0.016</v>
      </c>
      <c s="153" r="C6">
        <v>0.012</v>
      </c>
      <c s="156" r="D6">
        <f>((C6-E6)/abs(E6))*100</f>
        <v>-23.215</v>
      </c>
      <c s="108" r="E6">
        <f>B6/(1+(2.38/100))</f>
        <v>0.015628052353975</v>
      </c>
    </row>
    <row customHeight="1" r="7" ht="17.25">
      <c t="s" s="162" r="A7">
        <v>307</v>
      </c>
      <c s="44" r="B7">
        <v>0.011</v>
      </c>
      <c s="153" r="C7">
        <v>0.011</v>
      </c>
      <c s="156" r="D7">
        <f>((C7-E7)/abs(E7))*100</f>
        <v>2.38</v>
      </c>
      <c s="108" r="E7">
        <f>B7/(1+(2.38/100))</f>
        <v>0.010744285993358</v>
      </c>
    </row>
    <row customHeight="1" r="8" ht="17.25">
      <c t="s" s="111" r="A8">
        <v>308</v>
      </c>
      <c s="44" r="B8">
        <v>0.011</v>
      </c>
      <c s="153" r="C8">
        <v>0.011</v>
      </c>
      <c s="156" r="D8">
        <f>((C8-E8)/abs(E8))*100</f>
        <v>2.38</v>
      </c>
      <c s="108" r="E8">
        <f>B8/(1+(2.38/100))</f>
        <v>0.010744285993358</v>
      </c>
    </row>
    <row customHeight="1" r="9" ht="17.25">
      <c t="s" s="162" r="A9">
        <v>309</v>
      </c>
      <c s="44" r="B9">
        <v>0.003</v>
      </c>
      <c s="153" r="C9">
        <v>0.005</v>
      </c>
      <c s="156" r="D9">
        <f>((C9-E9)/abs(E9))*100</f>
        <v>70.6333333333334</v>
      </c>
      <c s="108" r="E9">
        <f>B9/(1+(2.38/100))</f>
        <v>0.00293025981637</v>
      </c>
    </row>
    <row customHeight="1" r="10" ht="17.25">
      <c t="s" s="162" r="A10">
        <v>75</v>
      </c>
      <c s="44" r="B10">
        <v>0</v>
      </c>
      <c s="153" r="C10">
        <v>0.002</v>
      </c>
      <c s="156" r="D10"/>
      <c s="108" r="E10">
        <f>B10/(1+(2.38/100))</f>
        <v>0</v>
      </c>
    </row>
    <row customHeight="1" r="11" ht="17.25">
      <c t="s" s="162" r="A11">
        <v>310</v>
      </c>
      <c s="44" r="B11">
        <v>0.002</v>
      </c>
      <c s="153" r="C11">
        <v>0</v>
      </c>
      <c s="156" r="D11">
        <f>((C11-E11)/abs(E11))*100</f>
        <v>-100</v>
      </c>
      <c s="108" r="E11">
        <f>B11/(1+(2.38/100))</f>
        <v>0.001953506544247</v>
      </c>
    </row>
    <row customHeight="1" r="12" ht="17.25">
      <c t="s" s="162" r="A12">
        <v>311</v>
      </c>
      <c s="44" r="B12">
        <v>1.5</v>
      </c>
      <c s="153" r="C12">
        <v>0</v>
      </c>
      <c s="156" r="D12">
        <f>((C12-E12)/abs(E12))*100</f>
        <v>-100</v>
      </c>
      <c s="108" r="E12">
        <f>B12/(1+(2.38/100))</f>
        <v>1.46512990818519</v>
      </c>
    </row>
    <row customHeight="1" r="13" ht="17.25"/>
    <row customHeight="1" r="14" ht="17.25">
      <c t="s" s="10" r="A14">
        <v>312</v>
      </c>
      <c s="138" r="B14">
        <v>-13.825</v>
      </c>
      <c s="148" r="C14">
        <v>-16.138</v>
      </c>
      <c s="178" r="D14"/>
    </row>
    <row customHeight="1" r="15" ht="17.25">
      <c t="s" r="A15">
        <v>313</v>
      </c>
    </row>
    <row customHeight="1" r="16" ht="17.25"/>
    <row customHeight="1" r="17" ht="17.25"/>
    <row customHeight="1" r="18" ht="121.5">
      <c t="s" s="111" r="A18">
        <v>314</v>
      </c>
    </row>
  </sheetData>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7.25"/>
  <cols>
    <col min="1" customWidth="1" max="1" width="38.29"/>
    <col min="2" customWidth="1" max="2" width="1.29"/>
    <col min="4" customWidth="1" max="4" width="13.86"/>
  </cols>
  <sheetData>
    <row customHeight="1" r="1" ht="186.75">
      <c t="s" s="132" r="A1">
        <v>315</v>
      </c>
      <c t="s" r="B1">
        <v>316</v>
      </c>
    </row>
    <row customHeight="1" r="2" ht="33.75">
      <c t="s" s="132" r="A2">
        <v>108</v>
      </c>
      <c t="s" s="38" r="B2">
        <v>79</v>
      </c>
      <c t="s" s="38" r="C2">
        <v>80</v>
      </c>
      <c t="s" s="132" r="D2">
        <v>93</v>
      </c>
    </row>
    <row r="3">
      <c t="s" s="38" r="A3">
        <v>94</v>
      </c>
      <c s="36" r="B3">
        <v>10.426659</v>
      </c>
      <c s="154" r="C3">
        <v>10.097241</v>
      </c>
      <c s="156" r="D3">
        <f>((F3-B3)/abs(B3))*100</f>
        <v>-5.41060960975924</v>
      </c>
      <c r="F3">
        <f>C3/(1+(2.38/100))</f>
        <v>9.86251318616917</v>
      </c>
    </row>
    <row r="4">
      <c t="s" s="2" r="A4">
        <v>317</v>
      </c>
      <c s="137" r="B4">
        <v>5.89</v>
      </c>
      <c s="153" r="C4">
        <v>5.63</v>
      </c>
      <c s="156" r="D4">
        <f>((F4-B4)/abs(B4))*100</f>
        <v>-6.63631711281682</v>
      </c>
      <c r="F4">
        <f>C4/(1+(2.38/100))</f>
        <v>5.49912092205509</v>
      </c>
    </row>
    <row r="5">
      <c t="s" s="2" r="A5">
        <v>318</v>
      </c>
      <c s="137" r="B5">
        <v>1.87</v>
      </c>
      <c s="153" r="C5">
        <v>1.5</v>
      </c>
      <c s="156" r="D5">
        <f>((F5-B5)/abs(B5))*100</f>
        <v>-21.6508070489202</v>
      </c>
      <c r="F5">
        <f>C5/(1+(2.38/100))</f>
        <v>1.46512990818519</v>
      </c>
    </row>
    <row r="6">
      <c t="s" s="2" r="A6">
        <v>319</v>
      </c>
      <c s="137" r="B6">
        <v>0.72</v>
      </c>
      <c s="153" r="C6">
        <v>1.01</v>
      </c>
      <c s="156" r="D6">
        <f>((F6-B6)/abs(B6))*100</f>
        <v>37.0167784506522</v>
      </c>
      <c r="F6">
        <f>C6/(1+(2.38/100))</f>
        <v>0.986520804844696</v>
      </c>
    </row>
    <row r="7">
      <c t="s" s="2" r="A7">
        <v>320</v>
      </c>
      <c s="137" r="B7">
        <v>0.96</v>
      </c>
      <c s="153" r="C7">
        <v>0.97</v>
      </c>
      <c s="156" r="D7">
        <f>((F7-B7)/abs(B7))*100</f>
        <v>-1.30722146252524</v>
      </c>
      <c r="F7">
        <f>C7/(1+(2.38/100))</f>
        <v>0.947450673959758</v>
      </c>
    </row>
    <row r="8">
      <c t="s" s="2" r="A8">
        <v>321</v>
      </c>
      <c s="137" r="B8">
        <v>0.99</v>
      </c>
      <c s="153" r="C8">
        <v>0.93</v>
      </c>
      <c s="156" r="D8">
        <f>((F8-B8)/abs(B8))*100</f>
        <v>-8.24438958840209</v>
      </c>
      <c r="F8">
        <f>C8/(1+(2.38/100))</f>
        <v>0.908380543074819</v>
      </c>
    </row>
    <row r="9">
      <c t="s" s="2" r="A9">
        <v>322</v>
      </c>
      <c s="137" r="B9">
        <v>0.2</v>
      </c>
      <c s="153" r="C9">
        <v>0.3</v>
      </c>
      <c s="156" r="D9">
        <f>((F9-B9)/abs(B9))*100</f>
        <v>46.5129908185192</v>
      </c>
      <c r="F9">
        <f>C9/(1+(2.38/100))</f>
        <v>0.293025981637038</v>
      </c>
    </row>
    <row r="10">
      <c t="s" s="2" r="A10">
        <v>323</v>
      </c>
      <c s="137" r="B10">
        <v>0.071</v>
      </c>
      <c s="153" r="C10">
        <v>0.067</v>
      </c>
      <c s="156" r="D10">
        <f>((F10-B10)/abs(B10))*100</f>
        <v>-7.82750812356066</v>
      </c>
      <c r="F10">
        <f>C10/(1+(2.38/100))</f>
        <v>0.065442469232272</v>
      </c>
    </row>
    <row r="11">
      <c t="s" s="2" r="A11">
        <v>324</v>
      </c>
      <c s="137" r="B11">
        <v>0.005</v>
      </c>
      <c s="153" r="C11">
        <v>0.009</v>
      </c>
      <c s="156" r="D11">
        <f>((F11-B11)/abs(B11))*100</f>
        <v>75.8155889822231</v>
      </c>
      <c r="F11">
        <f>C11/(1+(2.38/100))</f>
        <v>0.008790779449111</v>
      </c>
    </row>
    <row r="12">
      <c t="s" s="2" r="A12">
        <v>325</v>
      </c>
      <c s="137" r="B12">
        <v>0.012</v>
      </c>
      <c s="153" r="C12">
        <v>0.009</v>
      </c>
      <c s="156" r="D12">
        <f>((F12-B12)/abs(B12))*100</f>
        <v>-26.7435045907404</v>
      </c>
      <c r="F12">
        <f>C12/(1+(2.38/100))</f>
        <v>0.008790779449111</v>
      </c>
    </row>
    <row r="13">
      <c t="s" s="2" r="A13">
        <v>326</v>
      </c>
      <c s="137" r="B13">
        <v>0.004</v>
      </c>
      <c s="153" r="C13">
        <v>0.006</v>
      </c>
      <c s="156" r="D13">
        <f>((F13-B13)/abs(B13))*100</f>
        <v>46.5129908185192</v>
      </c>
      <c r="F13">
        <f>C13/(1+(2.38/100))</f>
        <v>0.005860519632741</v>
      </c>
    </row>
    <row r="14">
      <c t="s" s="2" r="A14">
        <v>327</v>
      </c>
      <c s="137" r="B14">
        <v>0</v>
      </c>
      <c s="153" r="C14">
        <v>0.001</v>
      </c>
      <c t="str" s="178" r="D14">
        <f>((F14-B14)/abs(B14))*100</f>
        <v>#DIV/0!:divZero</v>
      </c>
      <c r="F14">
        <f>C14/(1+(2.38/100))</f>
        <v>0.000976753272123</v>
      </c>
    </row>
    <row r="15">
      <c s="2" r="A15"/>
      <c s="137" r="B15"/>
      <c s="76" r="C15"/>
      <c t="str" s="178" r="D15">
        <f>#REF!</f>
        <v>#DIV/0!:divZero</v>
      </c>
    </row>
    <row r="19">
      <c t="s" r="A19">
        <v>328</v>
      </c>
    </row>
  </sheetData>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7.25"/>
  <cols>
    <col min="1" customWidth="1" max="1" width="50.29"/>
    <col min="2" customWidth="1" max="2" width="2.14"/>
    <col min="3" customWidth="1" max="3" width="13.29"/>
    <col min="4" customWidth="1" max="4" width="15.57"/>
    <col min="5" customWidth="1" max="5" width="49.14"/>
    <col min="6" customWidth="1" max="6" width="10.14"/>
  </cols>
  <sheetData>
    <row customHeight="1" r="1" ht="84.75">
      <c t="s" s="132" r="A1">
        <v>329</v>
      </c>
      <c t="s" r="B1">
        <v>330</v>
      </c>
      <c s="94" r="C1"/>
    </row>
    <row r="2">
      <c t="s" s="132" r="A2">
        <v>108</v>
      </c>
      <c t="s" s="132" r="B2">
        <v>79</v>
      </c>
      <c t="s" s="38" r="C2">
        <v>80</v>
      </c>
      <c t="s" s="132" r="D2">
        <v>93</v>
      </c>
    </row>
    <row r="3">
      <c t="s" s="10" r="A3">
        <v>94</v>
      </c>
      <c s="36" r="B3">
        <v>38.11637</v>
      </c>
      <c s="138" r="C3">
        <v>37.249385</v>
      </c>
      <c s="156" r="D3">
        <f>((F3-B3)/abs(B3))*100</f>
        <v>-4.54637027781874</v>
      </c>
      <c s="10" r="E3"/>
      <c r="F3">
        <f>C3/(1+(2.38/100))</f>
        <v>36.3834586833366</v>
      </c>
    </row>
    <row r="4">
      <c t="s" s="94" r="A4">
        <v>331</v>
      </c>
      <c s="13" r="B4">
        <v>0.935066</v>
      </c>
      <c s="44" r="C4">
        <v>0.915684</v>
      </c>
      <c s="156" r="D4">
        <f>((F4-B4)/abs(B4))*100</f>
        <v>-4.34928195110293</v>
      </c>
      <c r="F4">
        <f>C4/(1+(2.38/100))</f>
        <v>0.8943973432311</v>
      </c>
    </row>
    <row r="5">
      <c t="s" s="94" r="A5">
        <v>332</v>
      </c>
      <c s="13" r="B5">
        <v>33.337613</v>
      </c>
      <c s="44" r="C5">
        <v>32.931106</v>
      </c>
      <c s="156" r="D5">
        <f>((F5-B5)/abs(B5))*100</f>
        <v>-3.51569099999884</v>
      </c>
      <c r="F5">
        <f>C5/(1+(2.38/100))</f>
        <v>32.1655655401446</v>
      </c>
    </row>
    <row r="6">
      <c t="s" s="94" r="A6">
        <v>333</v>
      </c>
      <c s="13" r="B6">
        <v>0.177498</v>
      </c>
      <c s="44" r="C6">
        <v>0.178158</v>
      </c>
      <c s="156" r="D6">
        <f>((F6-B6)/abs(B6))*100</f>
        <v>-1.96148156318849</v>
      </c>
      <c r="F6">
        <f>C6/(1+(2.38/100))</f>
        <v>0.174016409454972</v>
      </c>
    </row>
    <row r="7">
      <c t="s" s="94" r="A7">
        <v>334</v>
      </c>
      <c s="13" r="B7"/>
      <c s="44" r="C7">
        <v>0.09769</v>
      </c>
      <c s="156" r="D7"/>
    </row>
    <row r="8">
      <c t="s" s="94" r="A8">
        <v>335</v>
      </c>
      <c s="13" r="B8"/>
      <c s="44" r="C8">
        <v>0.046695</v>
      </c>
      <c s="156" r="D8"/>
    </row>
    <row r="9">
      <c t="s" s="94" r="A9">
        <v>336</v>
      </c>
      <c s="13" r="B9"/>
      <c s="44" r="C9">
        <v>0.017487</v>
      </c>
      <c s="156" r="D9"/>
    </row>
    <row r="10">
      <c t="s" s="94" r="A10">
        <v>337</v>
      </c>
      <c s="13" r="B10"/>
      <c s="44" r="C10">
        <v>0.011276</v>
      </c>
      <c s="156" r="D10"/>
    </row>
    <row r="11">
      <c t="s" s="94" r="A11">
        <v>338</v>
      </c>
      <c s="13" r="B11">
        <v>3.605794</v>
      </c>
      <c s="44" r="C11">
        <v>3.175844</v>
      </c>
      <c s="156" r="D11">
        <f>((F11-B11)/abs(B11))*100</f>
        <v>-13.9713467060608</v>
      </c>
      <c r="F11">
        <f>C11/(1+(2.38/100))</f>
        <v>3.10201601875366</v>
      </c>
    </row>
    <row r="12">
      <c t="s" s="94" r="A12">
        <v>339</v>
      </c>
      <c s="13" r="B12">
        <v>4.138</v>
      </c>
      <c s="44" r="C12">
        <v>3.601</v>
      </c>
      <c s="156" r="D12">
        <f>((F12-B12)/abs(B12))*100</f>
        <v>-15.0002771165639</v>
      </c>
      <c r="F12">
        <f>C12/(1+(2.38/100))</f>
        <v>3.51728853291658</v>
      </c>
    </row>
    <row r="13">
      <c t="s" s="94" r="A13">
        <v>340</v>
      </c>
      <c s="13" r="B13">
        <v>0.342</v>
      </c>
      <c s="44" r="C13">
        <v>0.095</v>
      </c>
      <c s="156" r="D13">
        <f>((F13-B13)/abs(B13))*100</f>
        <v>-72.8679646632372</v>
      </c>
      <c r="F13">
        <f>C13/(1+(2.38/100))</f>
        <v>0.092791560851729</v>
      </c>
    </row>
    <row r="14">
      <c t="s" s="94" r="A14">
        <v>341</v>
      </c>
      <c s="13" r="B14">
        <v>0.022</v>
      </c>
      <c s="159" r="C14">
        <v>0.247</v>
      </c>
      <c s="156" r="D14">
        <f>((F14-B14)/abs(B14))*100</f>
        <v>996.627537338614</v>
      </c>
      <c r="F14">
        <f>C14/(1+(2.38/100))</f>
        <v>0.241258058214495</v>
      </c>
    </row>
    <row r="15">
      <c s="94" r="A15"/>
      <c s="13" r="B15"/>
      <c s="13" r="C15"/>
      <c s="178" r="D15"/>
    </row>
    <row r="16">
      <c s="94" r="A16"/>
      <c s="13" r="B16"/>
      <c s="13" r="C16"/>
      <c s="178" r="D16"/>
    </row>
    <row r="17">
      <c s="94" r="A17"/>
      <c s="13" r="B17"/>
      <c s="13" r="C17"/>
      <c s="178" r="D17"/>
    </row>
    <row r="18">
      <c s="94" r="A18"/>
      <c s="13" r="B18"/>
      <c s="13" r="C18"/>
      <c s="178" r="D18"/>
    </row>
    <row customHeight="1" r="20" ht="33.75">
      <c t="s" s="94" r="A20">
        <v>342</v>
      </c>
    </row>
  </sheetData>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41.43"/>
    <col min="2" customWidth="1" max="2" width="0.29"/>
    <col min="3" customWidth="1" max="3" width="12.71"/>
    <col min="4" customWidth="1" max="4" width="26.71"/>
    <col min="5" customWidth="1" max="5" width="41.57"/>
    <col min="6" customWidth="1" max="6" width="10.14"/>
  </cols>
  <sheetData>
    <row customHeight="1" r="1" ht="17.25">
      <c t="s" s="132" r="A1">
        <v>343</v>
      </c>
      <c t="str" s="81" r="B1">
        <f>HYPERLINK("http://www.justice.gov.uk/publications/corporate-reports/moj/annual-report-accounts-2010-11.htm","http://www.justice.gov.uk/publications/corporate-reports/moj/annual-report-accounts-2010-11.htm")</f>
        <v>http://www.justice.gov.uk/publications/corporate-reports/moj/annual-report-accounts-2010-11.htm</v>
      </c>
      <c t="s" r="D1">
        <v>344</v>
      </c>
    </row>
    <row customHeight="1" r="2" ht="33.75">
      <c t="s" s="132" r="A2">
        <v>108</v>
      </c>
      <c t="s" s="132" r="B2">
        <v>79</v>
      </c>
      <c t="s" s="132" r="C2">
        <v>80</v>
      </c>
      <c t="s" s="132" r="D2">
        <v>93</v>
      </c>
    </row>
    <row customHeight="1" r="3" ht="17.25">
      <c t="s" s="38" r="A3">
        <v>94</v>
      </c>
      <c s="36" r="B3">
        <v>9.351224</v>
      </c>
      <c s="154" r="C3">
        <v>8.551096</v>
      </c>
      <c s="156" r="D3">
        <f>((E3-B3)/abs(B3))*100</f>
        <v>-10.6821631238665</v>
      </c>
      <c r="E3">
        <f>C3/(1+(2.38/100))</f>
        <v>8.35231099824184</v>
      </c>
    </row>
    <row customHeight="1" r="4" ht="33.75">
      <c t="s" s="2" r="A4">
        <v>345</v>
      </c>
      <c s="13" r="B4">
        <v>4.146196</v>
      </c>
      <c s="153" r="C4">
        <v>3.582333</v>
      </c>
      <c s="156" r="D4">
        <f>((E4-B4)/abs(B4))*100</f>
        <v>-15.6080542360791</v>
      </c>
      <c r="E4">
        <f>C4/(1+(2.38/100))</f>
        <v>3.49905547958586</v>
      </c>
    </row>
    <row customHeight="1" r="5" ht="17.25">
      <c t="s" s="2" r="A5">
        <v>346</v>
      </c>
      <c s="13" r="B5">
        <v>1.428393</v>
      </c>
      <c s="153" r="C5">
        <v>1.11877</v>
      </c>
      <c s="156" r="D5">
        <f>((E5-B5)/abs(B5))*100</f>
        <v>-23.4970867083803</v>
      </c>
      <c r="E5">
        <f>C5/(1+(2.38/100))</f>
        <v>1.09276225825357</v>
      </c>
    </row>
    <row customHeight="1" r="6" ht="17.25">
      <c t="s" s="2" r="A6">
        <v>347</v>
      </c>
      <c s="13" r="B6">
        <v>1.129739</v>
      </c>
      <c s="153" r="C6">
        <v>1.101065</v>
      </c>
      <c s="156" r="D6">
        <f>((E6-B6)/abs(B6))*100</f>
        <v>-4.80377843283986</v>
      </c>
      <c r="E6">
        <f>C6/(1+(2.38/100))</f>
        <v>1.07546884157062</v>
      </c>
    </row>
    <row customHeight="1" r="7" ht="17.25">
      <c t="s" s="2" r="A7">
        <v>348</v>
      </c>
      <c s="13" r="B7">
        <v>0.546479</v>
      </c>
      <c s="153" r="C7">
        <v>1.055038</v>
      </c>
      <c s="156" r="D7">
        <f>((E7-B7)/abs(B7))*100</f>
        <v>88.5729952504291</v>
      </c>
      <c r="E7">
        <f>C7/(1+(2.38/100))</f>
        <v>1.03051181871459</v>
      </c>
    </row>
    <row customHeight="1" r="8" ht="33.75">
      <c t="s" s="2" r="A8">
        <v>349</v>
      </c>
      <c s="13" r="B8">
        <v>0.985368</v>
      </c>
      <c s="153" r="C8">
        <v>1.023923</v>
      </c>
      <c s="156" r="D8">
        <f>((E8-B8)/abs(B8))*100</f>
        <v>1.49711992397471</v>
      </c>
      <c r="E8">
        <f>C8/(1+(2.38/100))</f>
        <v>1.00012014065247</v>
      </c>
    </row>
    <row customHeight="1" r="9" ht="17.25">
      <c t="s" s="2" r="A9">
        <v>350</v>
      </c>
      <c s="13" r="B9">
        <v>0.455205</v>
      </c>
      <c s="153" r="C9">
        <v>0.377862</v>
      </c>
      <c s="156" r="D9">
        <f>((E9-B9)/abs(B9))*100</f>
        <v>-18.9204984762656</v>
      </c>
      <c r="E9">
        <f>C9/(1+(2.38/100))</f>
        <v>0.369077944911115</v>
      </c>
    </row>
    <row customHeight="1" r="10" ht="33.75">
      <c t="s" s="2" r="A10">
        <v>351</v>
      </c>
      <c s="13" r="B10">
        <v>0.300893</v>
      </c>
      <c s="153" r="C10">
        <v>0.248513</v>
      </c>
      <c s="156" r="D10">
        <f>((E10-B10)/abs(B10))*100</f>
        <v>-19.3281711720719</v>
      </c>
      <c r="E10">
        <f>C10/(1+(2.38/100))</f>
        <v>0.242735885915218</v>
      </c>
    </row>
    <row customHeight="1" r="11" ht="17.25">
      <c t="s" s="2" r="A11">
        <v>352</v>
      </c>
      <c s="13" r="B11">
        <v>0.362134</v>
      </c>
      <c s="153" r="C11">
        <v>0.201596</v>
      </c>
      <c s="156" r="D11">
        <f>((E11-B11)/abs(B11))*100</f>
        <v>-45.6252236335165</v>
      </c>
      <c r="E11">
        <f>C11/(1+(2.38/100))</f>
        <v>0.196909552647001</v>
      </c>
    </row>
    <row customHeight="1" r="12" ht="17.25">
      <c t="s" s="2" r="A12">
        <v>353</v>
      </c>
      <c s="13" r="B12">
        <v>0.143281</v>
      </c>
      <c s="153" r="C12">
        <v>0.142039</v>
      </c>
      <c s="156" r="D12">
        <f>((E12-B12)/abs(B12))*100</f>
        <v>-3.17134999117513</v>
      </c>
      <c r="E12">
        <f>C12/(1+(2.38/100))</f>
        <v>0.138737058019144</v>
      </c>
    </row>
    <row customHeight="1" r="13" ht="33.75">
      <c t="s" s="123" r="A13">
        <v>354</v>
      </c>
      <c s="13" r="B13">
        <v>0.078026</v>
      </c>
      <c s="153" r="C13">
        <v>0.100598</v>
      </c>
      <c s="156" r="D13">
        <f>((E13-B13)/abs(B13))*100</f>
        <v>25.9316454375157</v>
      </c>
      <c r="E13">
        <f>C13/(1+(2.38/100))</f>
        <v>0.098259425669076</v>
      </c>
    </row>
    <row customHeight="1" r="14" ht="17.25">
      <c t="s" s="2" r="A14">
        <v>355</v>
      </c>
      <c s="13" r="B14">
        <v>0.113629</v>
      </c>
      <c s="153" r="C14">
        <v>0.096588</v>
      </c>
      <c s="156" r="D14">
        <f>((E14-B14)/abs(B14))*100</f>
        <v>-16.9730922142579</v>
      </c>
      <c r="E14">
        <f>C14/(1+(2.38/100))</f>
        <v>0.094342645047861</v>
      </c>
    </row>
    <row customHeight="1" r="15" ht="17.25">
      <c t="s" s="2" r="A15">
        <v>356</v>
      </c>
      <c s="13" r="B15">
        <v>0.014157</v>
      </c>
      <c s="153" r="C15">
        <v>0.010424</v>
      </c>
      <c s="156" r="D15">
        <f>((E15-B15)/abs(B15))*100</f>
        <v>-28.0802704766902</v>
      </c>
      <c r="E15">
        <f>C15/(1+(2.38/100))</f>
        <v>0.010181676108615</v>
      </c>
    </row>
    <row customHeight="1" r="16" ht="17.25">
      <c t="s" s="2" r="A16">
        <v>357</v>
      </c>
      <c s="13" r="B16">
        <v>0.00626</v>
      </c>
      <c s="153" r="C16">
        <v>0.005593</v>
      </c>
      <c s="156" r="D16">
        <f>((E16-B16)/abs(B16))*100</f>
        <v>-12.7319320928671</v>
      </c>
      <c r="E16">
        <f>C16/(1+(2.38/100))</f>
        <v>0.005462981050987</v>
      </c>
    </row>
    <row customHeight="1" r="17" ht="17.25">
      <c t="s" s="2" r="A17">
        <v>358</v>
      </c>
      <c s="13" r="B17">
        <v>0.006174</v>
      </c>
      <c s="153" r="C17">
        <v>0.004989</v>
      </c>
      <c s="156" r="D17">
        <f>((E17-B17)/abs(B17))*100</f>
        <v>-21.071880877487</v>
      </c>
      <c r="E17">
        <f>C17/(1+(2.38/100))</f>
        <v>0.004873022074624</v>
      </c>
    </row>
    <row customHeight="1" r="18" ht="17.25">
      <c t="s" s="2" r="A18">
        <v>359</v>
      </c>
      <c s="13" r="B18">
        <v>0.006286</v>
      </c>
      <c s="153" r="C18">
        <v>0.00479</v>
      </c>
      <c s="156" r="D18">
        <f>((E18-B18)/abs(B18))*100</f>
        <v>-25.5703440427715</v>
      </c>
      <c r="E18">
        <f>C18/(1+(2.38/100))</f>
        <v>0.004678648173471</v>
      </c>
    </row>
    <row customHeight="1" r="19" ht="17.25">
      <c t="s" s="2" r="A19">
        <v>360</v>
      </c>
      <c s="13" r="B19">
        <v>0.000294</v>
      </c>
      <c s="153" r="C19">
        <v>0.0006</v>
      </c>
      <c s="156" r="D19">
        <f>((E19-B19)/abs(B19))*100</f>
        <v>99.3374024741758</v>
      </c>
      <c r="E19">
        <f>C19/(1+(2.38/100))</f>
        <v>0.000586051963274</v>
      </c>
    </row>
    <row customHeight="1" r="20" ht="17.25">
      <c s="2" r="A20"/>
      <c s="137" r="B20"/>
      <c s="76" r="C20"/>
      <c s="178" r="D20"/>
    </row>
    <row customHeight="1" r="21" ht="17.25">
      <c s="2" r="A21"/>
      <c s="137" r="B21"/>
      <c s="76" r="C21"/>
      <c s="178" r="D21"/>
    </row>
  </sheetData>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35.29"/>
    <col min="2" customWidth="1" max="2" width="1.29"/>
    <col min="3" customWidth="1" max="3" width="15.14"/>
    <col min="4" customWidth="1" max="4" width="27.29"/>
    <col min="5" customWidth="1" max="6" width="10.14"/>
  </cols>
  <sheetData>
    <row customHeight="1" r="1" ht="68.25">
      <c t="s" s="132" r="A1">
        <v>361</v>
      </c>
    </row>
    <row customHeight="1" r="2" ht="33.75">
      <c t="s" s="132" r="A2">
        <v>108</v>
      </c>
      <c t="s" s="132" r="B2">
        <v>362</v>
      </c>
      <c t="s" s="132" r="C2">
        <v>80</v>
      </c>
      <c t="s" s="132" r="D2">
        <v>93</v>
      </c>
    </row>
    <row customHeight="1" r="3" ht="17.25">
      <c t="s" s="38" r="A3">
        <v>127</v>
      </c>
      <c s="38" r="B3">
        <v>10.3161</v>
      </c>
      <c s="138" r="C3">
        <v>10.3291</v>
      </c>
      <c s="156" r="D3">
        <f>((F3-B3)/abs(B3))*100</f>
        <v>-2.20158564680018</v>
      </c>
      <c r="F3">
        <f>C3/(1+(2.38/100))</f>
        <v>10.0889822230904</v>
      </c>
    </row>
    <row customHeight="1" r="4" ht="17.25">
      <c t="s" s="2" r="A4">
        <v>363</v>
      </c>
      <c s="2" r="B4">
        <v>4.3029</v>
      </c>
      <c s="44" r="C4">
        <v>4.3831</v>
      </c>
      <c s="156" r="D4">
        <f>((F4-B4)/abs(B4))*100</f>
        <v>-0.504142158908085</v>
      </c>
      <c r="F4">
        <f>C4/(1+(2.38/100))</f>
        <v>4.28120726704434</v>
      </c>
    </row>
    <row customHeight="1" r="5" ht="17.25">
      <c t="s" s="2" r="A5">
        <v>364</v>
      </c>
      <c s="2" r="B5">
        <v>1.9148</v>
      </c>
      <c s="13" r="C5">
        <v>1.8946</v>
      </c>
      <c s="156" r="D5">
        <f>((F5-B5)/abs(B5))*100</f>
        <v>-3.35508933752297</v>
      </c>
      <c r="F5">
        <f>C5/(1+(2.38/100))</f>
        <v>1.85055674936511</v>
      </c>
    </row>
    <row customHeight="1" r="6" ht="17.25">
      <c t="s" s="2" r="A6">
        <v>365</v>
      </c>
      <c s="2" r="B6">
        <v>1.2237</v>
      </c>
      <c s="44" r="C6">
        <v>1.2131</v>
      </c>
      <c s="156" r="D6">
        <f>((F6-B6)/abs(B6))*100</f>
        <v>-3.17076126395593</v>
      </c>
      <c r="F6">
        <f>C6/(1+(2.38/100))</f>
        <v>1.18489939441297</v>
      </c>
    </row>
    <row customHeight="1" r="7" ht="17.25">
      <c t="s" s="2" r="A7">
        <v>366</v>
      </c>
      <c s="2" r="B7">
        <v>0.7989</v>
      </c>
      <c s="44" r="C7">
        <v>0.7873</v>
      </c>
      <c s="156" r="D7">
        <f>((F7-B7)/abs(B7))*100</f>
        <v>-3.74291511543357</v>
      </c>
      <c r="F7">
        <f>C7/(1+(2.38/100))</f>
        <v>0.768997851142801</v>
      </c>
    </row>
    <row customHeight="1" r="8" ht="17.25">
      <c t="s" s="2" r="A8">
        <v>367</v>
      </c>
      <c s="2" r="B8">
        <v>0.5211</v>
      </c>
      <c s="44" r="C8">
        <v>0.5054</v>
      </c>
      <c s="156" r="D8">
        <f>((F8-B8)/abs(B8))*100</f>
        <v>-5.26749112815248</v>
      </c>
      <c r="F8">
        <f>C8/(1+(2.38/100))</f>
        <v>0.493651103731197</v>
      </c>
    </row>
    <row customHeight="1" r="9" ht="17.25">
      <c t="s" s="2" r="A9">
        <v>368</v>
      </c>
      <c s="2" r="B9">
        <v>0.5173</v>
      </c>
      <c s="44" r="C9">
        <v>0.5083</v>
      </c>
      <c s="156" r="D9">
        <f>((F9-B9)/abs(B9))*100</f>
        <v>-4.02403088723072</v>
      </c>
      <c r="F9">
        <f>C9/(1+(2.38/100))</f>
        <v>0.496483688220356</v>
      </c>
    </row>
    <row customHeight="1" r="10" ht="17.25">
      <c t="s" s="2" r="A10">
        <v>369</v>
      </c>
      <c s="2" r="B10">
        <v>0.2249</v>
      </c>
      <c s="44" r="C10">
        <v>0.2201</v>
      </c>
      <c s="156" r="D10">
        <f>((F10-B10)/abs(B10))*100</f>
        <v>-4.40933962010943</v>
      </c>
      <c r="F10">
        <f>C10/(1+(2.38/100))</f>
        <v>0.214983395194374</v>
      </c>
    </row>
    <row customHeight="1" r="11" ht="17.25">
      <c t="s" s="2" r="A11">
        <v>370</v>
      </c>
      <c s="2" r="B11">
        <v>0.1995</v>
      </c>
      <c s="44" r="C11">
        <v>0.2071</v>
      </c>
      <c s="156" r="D11">
        <f>((F11-B11)/abs(B11))*100</f>
        <v>1.39629205853077</v>
      </c>
      <c r="F11">
        <f>C11/(1+(2.38/100))</f>
        <v>0.202285602656769</v>
      </c>
    </row>
    <row customHeight="1" r="12" ht="17.25">
      <c t="s" s="2" r="A12">
        <v>371</v>
      </c>
      <c s="2" r="B12">
        <v>0.1829</v>
      </c>
      <c s="44" r="C12">
        <v>0.1886</v>
      </c>
      <c s="156" r="D12">
        <f>((F12-B12)/abs(B12))*100</f>
        <v>0.719336863031628</v>
      </c>
      <c r="F12">
        <f>C12/(1+(2.38/100))</f>
        <v>0.184215667122485</v>
      </c>
    </row>
    <row customHeight="1" r="13" ht="17.25">
      <c t="s" s="2" r="A13">
        <v>372</v>
      </c>
      <c s="2" r="B13">
        <v>0.1296</v>
      </c>
      <c s="44" r="C13">
        <v>0.127</v>
      </c>
      <c s="156" r="D13">
        <f>((F13-B13)/abs(B13))*100</f>
        <v>-4.2842086730867</v>
      </c>
      <c r="F13">
        <f>C13/(1+(2.38/100))</f>
        <v>0.12404766555968</v>
      </c>
    </row>
    <row customHeight="1" r="14" ht="16.5">
      <c t="s" s="2" r="A14">
        <v>373</v>
      </c>
      <c s="2" r="B14">
        <v>0.1133</v>
      </c>
      <c s="44" r="C14">
        <v>0.1121</v>
      </c>
      <c s="156" r="D14">
        <f>((F14-B14)/abs(B14))*100</f>
        <v>-3.35918640331858</v>
      </c>
      <c r="F14">
        <f>C14/(1+(2.38/100))</f>
        <v>0.10949404180504</v>
      </c>
    </row>
    <row customHeight="1" r="15" ht="16.5">
      <c t="s" s="2" r="A15">
        <v>374</v>
      </c>
      <c s="2" r="B15">
        <v>0.0802</v>
      </c>
      <c s="44" r="C15">
        <v>0.0786</v>
      </c>
      <c s="156" r="D15">
        <f>((F15-B15)/abs(B15))*100</f>
        <v>-4.27330774450861</v>
      </c>
      <c r="F15">
        <f>C15/(1+(2.38/100))</f>
        <v>0.076772807188904</v>
      </c>
    </row>
    <row customHeight="1" r="16" ht="16.5">
      <c t="s" s="2" r="A16">
        <v>375</v>
      </c>
      <c s="2" r="B16">
        <v>0.0484</v>
      </c>
      <c s="44" r="C16">
        <v>0.0465</v>
      </c>
      <c s="156" r="D16">
        <f>((F16-B16)/abs(B16))*100</f>
        <v>-6.15903480632032</v>
      </c>
      <c r="F16">
        <f>C16/(1+(2.38/100))</f>
        <v>0.045419027153741</v>
      </c>
    </row>
    <row r="17">
      <c t="s" r="A17">
        <v>376</v>
      </c>
      <c r="B17">
        <v>0.0374</v>
      </c>
      <c s="159" r="C17">
        <v>0.037</v>
      </c>
      <c s="156" r="D17">
        <f>((F17-B17)/abs(B17))*100</f>
        <v>-3.36932869366825</v>
      </c>
      <c r="F17">
        <f>C17/(1+(2.38/100))</f>
        <v>0.036139871068568</v>
      </c>
    </row>
    <row r="18">
      <c t="s" r="A18">
        <v>377</v>
      </c>
      <c r="B18">
        <v>0.0096</v>
      </c>
      <c s="159" r="C18">
        <v>0.0094</v>
      </c>
      <c s="156" r="D18">
        <f>((F18-B18)/abs(B18))*100</f>
        <v>-4.35957543791105</v>
      </c>
      <c r="F18">
        <f>C18/(1+(2.38/100))</f>
        <v>0.009181480757961</v>
      </c>
    </row>
    <row r="19">
      <c t="s" r="A19">
        <v>378</v>
      </c>
      <c r="B19">
        <v>0.0095</v>
      </c>
      <c s="159" r="C19">
        <v>0.0088</v>
      </c>
      <c s="156" r="D19">
        <f>((F19-B19)/abs(B19))*100</f>
        <v>-9.52180216119513</v>
      </c>
      <c r="F19">
        <f>C19/(1+(2.38/100))</f>
        <v>0.008595428794686</v>
      </c>
    </row>
    <row r="20">
      <c t="s" r="A20">
        <v>379</v>
      </c>
      <c r="B20">
        <v>0.0016</v>
      </c>
      <c s="159" r="C20">
        <v>0.0017</v>
      </c>
      <c s="156" r="D20">
        <f>((F20-B20)/abs(B20))*100</f>
        <v>3.78003516311779</v>
      </c>
      <c r="F20">
        <f>C20/(1+(2.38/100))</f>
        <v>0.00166048056261</v>
      </c>
    </row>
    <row r="21">
      <c t="s" r="A21">
        <v>380</v>
      </c>
      <c r="B21">
        <v>0.0005</v>
      </c>
      <c s="159" r="C21">
        <v>0.0005</v>
      </c>
      <c s="156" r="D21">
        <f>((F21-B21)/abs(B21))*100</f>
        <v>-2.32467278765383</v>
      </c>
      <c r="F21">
        <f>C21/(1+(2.38/100))</f>
        <v>0.000488376636062</v>
      </c>
    </row>
  </sheetData>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14.43"/>
    <col min="2" customWidth="1" max="2" width="0.71"/>
    <col min="3" customWidth="1" max="3" width="15.86"/>
    <col min="4" customWidth="1" max="6" width="10.14"/>
  </cols>
  <sheetData>
    <row customHeight="1" r="1" ht="51.0">
      <c t="s" s="132" r="A1">
        <v>381</v>
      </c>
      <c t="s" s="118" r="B1">
        <v>382</v>
      </c>
    </row>
    <row customHeight="1" r="2" ht="17.25">
      <c t="s" s="132" r="A2">
        <v>108</v>
      </c>
      <c t="s" s="132" r="B2">
        <v>109</v>
      </c>
      <c t="s" s="10" r="C2">
        <v>79</v>
      </c>
      <c t="s" s="132" r="D2">
        <v>93</v>
      </c>
    </row>
    <row customHeight="1" r="3" ht="17.25">
      <c t="s" s="132" r="A3">
        <v>94</v>
      </c>
      <c s="157" r="B3">
        <v>0.038862</v>
      </c>
      <c s="154" r="C3">
        <v>0.021992</v>
      </c>
      <c s="178" r="D3">
        <f>((E3-B3)/abs(B3))*100</f>
        <v>-44.7255469081901</v>
      </c>
      <c s="100" r="E3">
        <f>C3/(1+(2.38/100))</f>
        <v>0.021480757960539</v>
      </c>
    </row>
    <row customHeight="1" r="4" ht="51.0">
      <c t="s" s="94" r="A4">
        <v>383</v>
      </c>
      <c s="87" r="B4">
        <v>0.035126</v>
      </c>
      <c s="164" r="C4">
        <v>0.018844</v>
      </c>
      <c s="178" r="D4">
        <f>((E4-B4)/abs(B4))*100</f>
        <v>-47.6002429542376</v>
      </c>
      <c s="100" r="E4">
        <f>C4/(1+(2.38/100))</f>
        <v>0.018405938659894</v>
      </c>
    </row>
    <row customHeight="1" r="5" ht="84.75">
      <c t="s" s="94" r="A5">
        <v>384</v>
      </c>
      <c s="87" r="B5">
        <v>0.002868</v>
      </c>
      <c s="44" r="C5">
        <v>0.002906</v>
      </c>
      <c s="178" r="D5">
        <f>((E5-B5)/abs(B5))*100</f>
        <v>-1.03050875903837</v>
      </c>
      <c s="100" r="E5">
        <f>C5/(1+(2.38/100))</f>
        <v>0.002838445008791</v>
      </c>
    </row>
    <row customHeight="1" r="6" ht="84.75">
      <c t="s" s="94" r="A6">
        <v>385</v>
      </c>
      <c s="87" r="B6">
        <v>0.001692</v>
      </c>
      <c s="44" r="C6">
        <v>0.001608</v>
      </c>
      <c s="178" r="D6">
        <f>((E6-B6)/abs(B6))*100</f>
        <v>-7.1738025074157</v>
      </c>
      <c s="100" r="E6">
        <f>C6/(1+(2.38/100))</f>
        <v>0.001570619261575</v>
      </c>
    </row>
    <row customHeight="1" r="7" ht="17.25">
      <c t="s" r="A7">
        <v>386</v>
      </c>
      <c r="B7">
        <v>0.000965</v>
      </c>
      <c s="159" r="C7">
        <v>0.000934</v>
      </c>
      <c s="178" r="D7">
        <f>((E7-B7)/abs(B7))*100</f>
        <v>-5.46242941312818</v>
      </c>
      <c s="100" r="E7">
        <f>C7/(1+(2.38/100))</f>
        <v>0.000912287556163</v>
      </c>
    </row>
    <row customHeight="1" r="8" ht="17.25">
      <c s="159" r="E8"/>
    </row>
    <row customHeight="1" r="9" ht="17.25"/>
    <row customHeight="1" r="10" ht="16.5"/>
    <row customHeight="1" r="11" ht="16.5"/>
  </sheetData>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9.14" defaultRowHeight="12.75"/>
  <cols>
    <col min="1" customWidth="1" max="1" width="23.14"/>
    <col min="2" customWidth="1" max="2" width="1.86"/>
    <col min="3" customWidth="1" max="3" width="20.57"/>
  </cols>
  <sheetData>
    <row customHeight="1" r="1" ht="17.25">
      <c t="s" s="124" r="A1">
        <v>387</v>
      </c>
      <c t="s" s="162" r="B1">
        <v>388</v>
      </c>
    </row>
    <row customHeight="1" r="2" ht="51.0">
      <c t="s" s="132" r="A2">
        <v>108</v>
      </c>
      <c t="s" s="132" r="B2">
        <v>4</v>
      </c>
      <c t="s" s="132" r="C2">
        <v>5</v>
      </c>
      <c s="132" r="D2"/>
      <c t="s" s="132" r="E2">
        <v>93</v>
      </c>
    </row>
    <row customHeight="1" r="3" ht="17.25">
      <c t="s" s="38" r="A3">
        <v>94</v>
      </c>
      <c s="36" r="B3">
        <v>34.5328</v>
      </c>
      <c s="154" r="C3">
        <v>33.5238</v>
      </c>
      <c s="76" r="D3"/>
      <c s="178" r="E3">
        <f>((F3-B3)/abs(B3))*100</f>
        <v>-5.17860890512065</v>
      </c>
      <c r="F3">
        <f>C3/(1+(2.38/100))</f>
        <v>32.7444813440125</v>
      </c>
    </row>
    <row customHeight="1" r="4" ht="17.25">
      <c t="s" s="2" r="A4">
        <v>389</v>
      </c>
      <c s="102" r="B4">
        <v>11.8893</v>
      </c>
      <c s="153" r="C4">
        <v>11.4663</v>
      </c>
      <c s="76" r="D4"/>
      <c s="178" r="E4">
        <f>((F4-B4)/abs(B4))*100</f>
        <v>-5.79978599119169</v>
      </c>
      <c r="F4">
        <f>C4/(1+(2.38/100))</f>
        <v>11.1997460441492</v>
      </c>
    </row>
    <row customHeight="1" r="5" ht="17.25">
      <c t="s" s="2" r="A5">
        <v>390</v>
      </c>
      <c s="102" r="B5">
        <v>11.8853</v>
      </c>
      <c s="153" r="C5">
        <v>11.226</v>
      </c>
      <c s="76" r="D5"/>
      <c s="178" r="E5">
        <f>((F5-B5)/abs(B5))*100</f>
        <v>-7.742907348927</v>
      </c>
      <c r="F5">
        <f>C5/(1+(2.38/100))</f>
        <v>10.965032232858</v>
      </c>
    </row>
    <row customHeight="1" r="6" ht="33.75">
      <c t="s" s="2" r="A6">
        <v>391</v>
      </c>
      <c s="102" r="B6">
        <v>5.8835</v>
      </c>
      <c s="153" r="C6">
        <v>3.6983</v>
      </c>
      <c s="76" r="D6"/>
      <c s="178" r="E6">
        <f>((F6-B6)/abs(B6))*100</f>
        <v>-38.6024198811218</v>
      </c>
      <c r="F6">
        <f>C6/(1+(2.38/100))</f>
        <v>3.6123266262942</v>
      </c>
    </row>
    <row customHeight="1" r="7" ht="33.75">
      <c t="s" s="2" r="A7">
        <v>392</v>
      </c>
      <c s="102" r="B7">
        <v>2.8519</v>
      </c>
      <c s="153" r="C7">
        <v>2.6042</v>
      </c>
      <c s="76" r="D7"/>
      <c s="156" r="E7">
        <f>((F7-B7)/abs(B7))*100</f>
        <v>-10.8082025574558</v>
      </c>
      <c r="F7">
        <f>C7/(1+(2.38/100))</f>
        <v>2.54366087126392</v>
      </c>
    </row>
    <row customHeight="1" r="8" ht="17.25">
      <c t="s" s="2" r="A8">
        <v>393</v>
      </c>
      <c s="102" r="B8">
        <v>1.215</v>
      </c>
      <c s="153" r="C8">
        <v>1.2643</v>
      </c>
      <c s="76" r="D8"/>
      <c s="156" r="E8">
        <f>((F8-B8)/abs(B8))*100</f>
        <v>1.63861415190884</v>
      </c>
      <c r="F8">
        <f>C8/(1+(2.38/100))</f>
        <v>1.23490916194569</v>
      </c>
    </row>
    <row customHeight="1" r="9" ht="33.75">
      <c t="s" s="2" r="A9">
        <v>394</v>
      </c>
      <c s="137" r="B9">
        <v>0.6286</v>
      </c>
      <c s="153" r="C9">
        <v>0.5406</v>
      </c>
      <c s="76" r="D9"/>
      <c s="156" r="E9">
        <f>((F9-B9)/abs(B9))*100</f>
        <v>-15.9985970553702</v>
      </c>
      <c r="F9">
        <f>C9/(1+(2.38/100))</f>
        <v>0.528032818909943</v>
      </c>
    </row>
    <row customHeight="1" r="10" ht="33.75">
      <c t="s" s="2" r="A10">
        <v>395</v>
      </c>
      <c s="137" r="B10">
        <v>0.2949</v>
      </c>
      <c s="153" r="C10">
        <v>0.255</v>
      </c>
      <c s="76" r="D10"/>
      <c s="156" r="E10">
        <f>((F10-B10)/abs(B10))*100</f>
        <v>-15.5401544959367</v>
      </c>
      <c r="F10">
        <f>C10/(1+(2.38/100))</f>
        <v>0.249072084391483</v>
      </c>
    </row>
    <row customHeight="1" r="11" ht="16.5">
      <c t="s" s="2" r="A11">
        <v>396</v>
      </c>
      <c s="137" r="B11">
        <v>0.2622</v>
      </c>
      <c s="153" r="C11">
        <v>0.236</v>
      </c>
      <c s="76" r="D11"/>
      <c s="156" r="E11">
        <f>((F11-B11)/abs(B11))*100</f>
        <v>-12.0847550644024</v>
      </c>
      <c r="F11">
        <f>C11/(1+(2.38/100))</f>
        <v>0.230513772221137</v>
      </c>
    </row>
    <row customHeight="1" r="12" ht="16.5">
      <c t="s" s="2" r="A12">
        <v>397</v>
      </c>
      <c s="137" r="B12">
        <v>0.1192</v>
      </c>
      <c s="153" r="C12">
        <v>0.1082</v>
      </c>
      <c s="76" r="D12"/>
      <c s="156" r="E12">
        <f>((F12-B12)/abs(B12))*100</f>
        <v>-11.3383355337596</v>
      </c>
      <c r="F12">
        <f>C12/(1+(2.38/100))</f>
        <v>0.105684704043759</v>
      </c>
    </row>
    <row customHeight="1" r="13" ht="16.5">
      <c t="s" s="2" r="A13">
        <v>398</v>
      </c>
      <c s="137" r="B13">
        <v>0.1142</v>
      </c>
      <c s="153" r="C13">
        <v>0.0959</v>
      </c>
      <c s="76" r="D13"/>
      <c s="156" r="E13">
        <f>((F13-B13)/abs(B13))*100</f>
        <v>-17.9766735581086</v>
      </c>
      <c r="F13">
        <f>C13/(1+(2.38/100))</f>
        <v>0.09367063879664</v>
      </c>
    </row>
    <row customHeight="1" r="14" ht="51.0">
      <c t="s" s="2" r="A14">
        <v>399</v>
      </c>
      <c s="102" r="B14"/>
      <c s="153" r="C14">
        <v>2.1261</v>
      </c>
      <c s="76" r="D14"/>
      <c s="178" r="E14"/>
      <c r="F14">
        <f>C14/(1+(2.38/100))</f>
        <v>2.07667513186169</v>
      </c>
    </row>
    <row customHeight="1" r="15" ht="16.5">
      <c t="s" s="2" r="A15">
        <v>400</v>
      </c>
      <c s="137" r="B15"/>
      <c s="153" r="C15">
        <v>0.2456</v>
      </c>
      <c s="76" r="D15"/>
      <c s="178" r="E15"/>
      <c r="F15">
        <f>C15/(1+(2.38/100))</f>
        <v>0.239890603633522</v>
      </c>
    </row>
    <row customHeight="1" r="16" ht="16.5">
      <c t="s" s="2" r="A16">
        <v>401</v>
      </c>
      <c s="137" r="B16"/>
      <c s="153" r="C16">
        <v>0.0082</v>
      </c>
      <c s="76" r="D16"/>
      <c s="178" r="E16"/>
      <c r="F16">
        <f>C16/(1+(2.38/100))</f>
        <v>0.008009376831412</v>
      </c>
    </row>
    <row customHeight="1" r="17" ht="16.5">
      <c s="2" r="A17"/>
      <c s="137" r="B17"/>
      <c s="76" r="C17"/>
      <c s="76" r="D17"/>
      <c s="178" r="E17"/>
    </row>
    <row customHeight="1" r="18" ht="16.5">
      <c s="2" r="A18"/>
      <c s="137" r="B18"/>
      <c s="76" r="C18"/>
      <c s="76" r="D18"/>
      <c s="178" r="E18"/>
    </row>
    <row customHeight="1" r="19" ht="16.5">
      <c s="2" r="A19"/>
      <c s="137" r="B19"/>
      <c s="76" r="C19"/>
      <c s="76" r="D19"/>
      <c s="178" r="E19"/>
    </row>
    <row customHeight="1" r="20" ht="16.5">
      <c s="2" r="A20"/>
      <c s="137" r="B20"/>
      <c s="76" r="C20"/>
      <c s="76" r="D20"/>
      <c s="178" r="E20"/>
    </row>
    <row r="21">
      <c s="2" r="A21"/>
      <c s="137" r="B21"/>
      <c s="76" r="C21"/>
      <c s="76" r="D21"/>
      <c s="178" r="E21"/>
    </row>
  </sheetData>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2.75"/>
  <cols>
    <col min="1" customWidth="1" max="1" width="21.43"/>
    <col min="2" customWidth="1" max="2" width="-0.42"/>
    <col min="5" customWidth="1" max="5" width="10.14"/>
  </cols>
  <sheetData>
    <row customHeight="1" r="1" ht="68.25">
      <c t="s" s="124" r="A1">
        <v>402</v>
      </c>
      <c t="s" s="2" r="B1">
        <v>403</v>
      </c>
    </row>
    <row customHeight="1" r="2" ht="33.75">
      <c t="s" s="132" r="A2">
        <v>92</v>
      </c>
      <c t="s" s="38" r="B2">
        <v>79</v>
      </c>
      <c t="s" s="43" r="C2">
        <v>80</v>
      </c>
      <c s="43" r="D2"/>
      <c t="s" s="132" r="E2">
        <v>93</v>
      </c>
    </row>
    <row customHeight="1" r="3" ht="17.25">
      <c t="s" s="124" r="A3">
        <v>404</v>
      </c>
      <c s="52" r="B3">
        <v>15.866773</v>
      </c>
      <c s="68" r="C3">
        <v>15</v>
      </c>
      <c s="160" r="D3"/>
      <c s="156" r="E3">
        <f>((F3-B3)/abs(B3))*100</f>
        <v>-7.66049856607942</v>
      </c>
      <c r="F3">
        <f>C3/(1+(2.38/100))</f>
        <v>14.6512990818519</v>
      </c>
    </row>
    <row customHeight="1" r="4" ht="33.75">
      <c t="s" s="51" r="A4">
        <v>405</v>
      </c>
      <c s="51" r="B4">
        <v>6.613084</v>
      </c>
      <c s="133" r="C4">
        <v>6.269558</v>
      </c>
      <c s="168" r="D4"/>
      <c s="156" r="E4">
        <f>((F4-B4)/abs(B4))*100</f>
        <v>-7.39855578323478</v>
      </c>
      <c r="F4">
        <f>C4/(1+(2.38/100))</f>
        <v>6.12381129126783</v>
      </c>
    </row>
    <row customHeight="1" r="5" ht="33.75">
      <c t="s" s="51" r="A5">
        <v>406</v>
      </c>
      <c s="51" r="B5">
        <v>4.468837</v>
      </c>
      <c s="133" r="C5">
        <v>4.388338</v>
      </c>
      <c s="168" r="D5"/>
      <c s="156" r="E5">
        <f>((F5-B5)/abs(B5))*100</f>
        <v>-4.08413865433608</v>
      </c>
      <c r="F5">
        <f>C5/(1+(2.38/100))</f>
        <v>4.28632350068373</v>
      </c>
    </row>
    <row customHeight="1" r="6" ht="33.75">
      <c t="s" s="51" r="A6">
        <v>407</v>
      </c>
      <c s="51" r="B6">
        <v>2.185596</v>
      </c>
      <c s="133" r="C6">
        <v>2.102341</v>
      </c>
      <c s="168" r="D6"/>
      <c s="156" r="E6">
        <f>((F6-B6)/abs(B6))*100</f>
        <v>-6.04537842907333</v>
      </c>
      <c r="F6">
        <f>C6/(1+(2.38/100))</f>
        <v>2.05346845086931</v>
      </c>
    </row>
    <row customHeight="1" r="7" ht="51.0">
      <c t="s" s="51" r="A7">
        <v>408</v>
      </c>
      <c s="51" r="B7">
        <v>1.051695</v>
      </c>
      <c s="133" r="C7">
        <v>0.882895</v>
      </c>
      <c s="168" r="D7"/>
      <c s="156" r="E7">
        <f>((F7-B7)/abs(B7))*100</f>
        <v>-18.0018370162981</v>
      </c>
      <c r="F7">
        <f>C7/(1+(2.38/100))</f>
        <v>0.862370580191444</v>
      </c>
    </row>
    <row customHeight="1" r="8" ht="51.0">
      <c t="s" s="51" r="A8">
        <v>409</v>
      </c>
      <c s="51" r="B8">
        <v>0.793649</v>
      </c>
      <c s="133" r="C8">
        <v>0.668953</v>
      </c>
      <c s="168" r="D8"/>
      <c s="156" r="E8">
        <f>((F8-B8)/abs(B8))*100</f>
        <v>-17.6711579493194</v>
      </c>
      <c r="F8">
        <f>C8/(1+(2.38/100))</f>
        <v>0.653402031646806</v>
      </c>
    </row>
    <row customHeight="1" r="9" ht="17.25">
      <c t="s" s="40" r="A9">
        <v>410</v>
      </c>
      <c s="40" r="B9">
        <v>0.377828</v>
      </c>
      <c s="165" r="C9">
        <v>0.33151</v>
      </c>
      <c s="19" r="D9"/>
      <c s="156" r="E9">
        <f>((F9-B9)/abs(B9))*100</f>
        <v>-14.298708078372</v>
      </c>
      <c r="F9">
        <f>C9/(1+(2.38/100))</f>
        <v>0.323803477241649</v>
      </c>
    </row>
    <row customHeight="1" r="10" ht="17.25">
      <c t="s" s="40" r="A10">
        <v>411</v>
      </c>
      <c s="40" r="B10">
        <v>0.182542</v>
      </c>
      <c s="165" r="C10">
        <v>0.158501</v>
      </c>
      <c s="19" r="D10"/>
      <c s="156" r="E10">
        <f>((F10-B10)/abs(B10))*100</f>
        <v>-15.1886303509106</v>
      </c>
      <c r="F10">
        <f>C10/(1+(2.38/100))</f>
        <v>0.154816370384841</v>
      </c>
    </row>
    <row r="11">
      <c t="s" s="19" r="A11">
        <v>412</v>
      </c>
      <c s="19" r="B11">
        <v>0.133899</v>
      </c>
      <c s="165" r="C11">
        <v>0.136798</v>
      </c>
      <c s="156" r="E11">
        <f>((F11-B11)/abs(B11))*100</f>
        <v>-0.20993874491572</v>
      </c>
      <c r="F11">
        <f>C11/(1+(2.38/100))</f>
        <v>0.133617894119945</v>
      </c>
    </row>
    <row r="12">
      <c t="s" s="19" r="A12">
        <v>413</v>
      </c>
      <c s="19" r="B12">
        <v>0.059643</v>
      </c>
      <c s="165" r="C12">
        <v>0.063782</v>
      </c>
      <c s="156" r="E12">
        <f>((F12-B12)/abs(B12))*100</f>
        <v>4.45362775611326</v>
      </c>
      <c r="F12">
        <f>C12/(1+(2.38/100))</f>
        <v>0.062299277202579</v>
      </c>
    </row>
  </sheetData>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sheetData>
    <row r="1">
      <c t="s" s="56" r="A1">
        <v>414</v>
      </c>
      <c t="s" r="B1">
        <v>415</v>
      </c>
    </row>
    <row r="2">
      <c t="s" r="B2">
        <v>416</v>
      </c>
      <c t="s" r="C2">
        <v>417</v>
      </c>
    </row>
    <row r="3">
      <c t="s" r="A3">
        <v>418</v>
      </c>
      <c r="B3">
        <v>7</v>
      </c>
      <c s="159" r="C3">
        <v>7.5</v>
      </c>
    </row>
    <row r="4">
      <c t="s" r="A4">
        <v>419</v>
      </c>
      <c r="B4">
        <v>6.3</v>
      </c>
      <c s="159" r="C4">
        <v>6.9</v>
      </c>
    </row>
    <row r="5">
      <c t="s" r="A5">
        <v>420</v>
      </c>
      <c r="B5">
        <v>4.7</v>
      </c>
      <c s="159" r="C5">
        <v>5.1</v>
      </c>
    </row>
    <row r="6">
      <c t="s" r="A6">
        <v>421</v>
      </c>
      <c r="B6">
        <v>3.5</v>
      </c>
      <c s="159" r="C6">
        <v>3.6</v>
      </c>
    </row>
    <row r="7">
      <c t="s" r="A7">
        <v>422</v>
      </c>
      <c r="B7">
        <v>1.5</v>
      </c>
      <c s="159" r="C7">
        <v>1.6</v>
      </c>
    </row>
    <row r="8">
      <c t="s" r="A8">
        <v>423</v>
      </c>
      <c r="B8">
        <v>1</v>
      </c>
      <c s="159" r="C8">
        <v>1</v>
      </c>
    </row>
    <row r="9">
      <c t="s" r="A9">
        <v>424</v>
      </c>
      <c r="B9">
        <v>0.2</v>
      </c>
      <c s="159" r="C9">
        <v>0.2</v>
      </c>
    </row>
    <row r="10">
      <c t="s" r="A10">
        <v>425</v>
      </c>
      <c r="B10">
        <v>0.1</v>
      </c>
      <c s="159" r="C10">
        <v>0.1</v>
      </c>
    </row>
  </sheetData>
</worksheet>
</file>