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1_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V44" i="1" l="1"/>
  <c r="V45" i="1"/>
  <c r="U45" i="1"/>
  <c r="U44" i="1"/>
  <c r="T45" i="1"/>
  <c r="T44" i="1"/>
  <c r="S45" i="1"/>
  <c r="S44" i="1"/>
  <c r="G31" i="1"/>
  <c r="F31" i="1"/>
  <c r="E32" i="1"/>
  <c r="E33" i="1"/>
  <c r="E34" i="1"/>
  <c r="R35" i="1" s="1"/>
  <c r="E35" i="1"/>
  <c r="E36" i="1"/>
  <c r="E37" i="1"/>
  <c r="E38" i="1"/>
  <c r="R39" i="1" s="1"/>
  <c r="E39" i="1"/>
  <c r="E40" i="1"/>
  <c r="R41" i="1" s="1"/>
  <c r="E41" i="1"/>
  <c r="E31" i="1"/>
  <c r="R32" i="1" s="1"/>
  <c r="D32" i="1"/>
  <c r="Q33" i="1" s="1"/>
  <c r="D33" i="1"/>
  <c r="D34" i="1"/>
  <c r="Q35" i="1" s="1"/>
  <c r="D35" i="1"/>
  <c r="D36" i="1"/>
  <c r="Q37" i="1" s="1"/>
  <c r="D37" i="1"/>
  <c r="D38" i="1"/>
  <c r="Q38" i="1" s="1"/>
  <c r="D39" i="1"/>
  <c r="Q40" i="1" s="1"/>
  <c r="D40" i="1"/>
  <c r="Q41" i="1" s="1"/>
  <c r="D41" i="1"/>
  <c r="D31" i="1"/>
  <c r="C32" i="1"/>
  <c r="C33" i="1"/>
  <c r="C34" i="1"/>
  <c r="P35" i="1" s="1"/>
  <c r="C35" i="1"/>
  <c r="C36" i="1"/>
  <c r="C37" i="1"/>
  <c r="C38" i="1"/>
  <c r="P39" i="1" s="1"/>
  <c r="C39" i="1"/>
  <c r="C40" i="1"/>
  <c r="C41" i="1"/>
  <c r="C31" i="1"/>
  <c r="U33" i="1"/>
  <c r="U34" i="1"/>
  <c r="U35" i="1"/>
  <c r="U36" i="1"/>
  <c r="U37" i="1"/>
  <c r="U38" i="1"/>
  <c r="U39" i="1"/>
  <c r="U40" i="1"/>
  <c r="U41" i="1"/>
  <c r="C17" i="1"/>
  <c r="D17" i="1"/>
  <c r="E17" i="1"/>
  <c r="U18" i="1" s="1"/>
  <c r="F17" i="1"/>
  <c r="H17" i="1" s="1"/>
  <c r="K18" i="1" s="1"/>
  <c r="C18" i="1"/>
  <c r="F18" i="1" s="1"/>
  <c r="D18" i="1"/>
  <c r="E18" i="1"/>
  <c r="P18" i="1"/>
  <c r="Q18" i="1"/>
  <c r="C19" i="1"/>
  <c r="D19" i="1"/>
  <c r="E19" i="1"/>
  <c r="Q19" i="1"/>
  <c r="R19" i="1"/>
  <c r="U19" i="1"/>
  <c r="C20" i="1"/>
  <c r="D20" i="1"/>
  <c r="Q21" i="1" s="1"/>
  <c r="E20" i="1"/>
  <c r="C21" i="1"/>
  <c r="D21" i="1"/>
  <c r="E21" i="1"/>
  <c r="R22" i="1" s="1"/>
  <c r="F21" i="1"/>
  <c r="P21" i="1"/>
  <c r="C22" i="1"/>
  <c r="P22" i="1" s="1"/>
  <c r="T22" i="1" s="1"/>
  <c r="D22" i="1"/>
  <c r="E22" i="1"/>
  <c r="Q22" i="1"/>
  <c r="U22" i="1"/>
  <c r="C23" i="1"/>
  <c r="D23" i="1"/>
  <c r="E23" i="1"/>
  <c r="Q23" i="1"/>
  <c r="R23" i="1"/>
  <c r="U23" i="1"/>
  <c r="C24" i="1"/>
  <c r="D24" i="1"/>
  <c r="Q25" i="1" s="1"/>
  <c r="E24" i="1"/>
  <c r="C25" i="1"/>
  <c r="D25" i="1"/>
  <c r="E25" i="1"/>
  <c r="R26" i="1" s="1"/>
  <c r="F25" i="1"/>
  <c r="P25" i="1"/>
  <c r="C26" i="1"/>
  <c r="P26" i="1" s="1"/>
  <c r="T26" i="1" s="1"/>
  <c r="D26" i="1"/>
  <c r="E26" i="1"/>
  <c r="Q26" i="1"/>
  <c r="U26" i="1"/>
  <c r="C27" i="1"/>
  <c r="D27" i="1"/>
  <c r="E27" i="1"/>
  <c r="Q27" i="1"/>
  <c r="R27" i="1"/>
  <c r="U27" i="1"/>
  <c r="R34" i="1"/>
  <c r="P32" i="1"/>
  <c r="P33" i="1"/>
  <c r="R33" i="1"/>
  <c r="P34" i="1"/>
  <c r="Q34" i="1"/>
  <c r="P36" i="1"/>
  <c r="Q36" i="1"/>
  <c r="R36" i="1"/>
  <c r="P37" i="1"/>
  <c r="R37" i="1"/>
  <c r="R38" i="1"/>
  <c r="Q39" i="1"/>
  <c r="P40" i="1"/>
  <c r="R40" i="1"/>
  <c r="P41" i="1"/>
  <c r="T34" i="1" l="1"/>
  <c r="T41" i="1"/>
  <c r="T33" i="1"/>
  <c r="T36" i="1"/>
  <c r="T37" i="1"/>
  <c r="Q32" i="1"/>
  <c r="T40" i="1"/>
  <c r="T39" i="1"/>
  <c r="T35" i="1"/>
  <c r="P38" i="1"/>
  <c r="T38" i="1" s="1"/>
  <c r="H25" i="1"/>
  <c r="K26" i="1" s="1"/>
  <c r="I25" i="1"/>
  <c r="L26" i="1" s="1"/>
  <c r="J25" i="1"/>
  <c r="M26" i="1" s="1"/>
  <c r="F24" i="1"/>
  <c r="R25" i="1"/>
  <c r="H22" i="1"/>
  <c r="K23" i="1" s="1"/>
  <c r="H21" i="1"/>
  <c r="K22" i="1" s="1"/>
  <c r="N22" i="1" s="1"/>
  <c r="I21" i="1"/>
  <c r="L22" i="1" s="1"/>
  <c r="J21" i="1"/>
  <c r="M22" i="1" s="1"/>
  <c r="O22" i="1"/>
  <c r="S22" i="1" s="1"/>
  <c r="V22" i="1" s="1"/>
  <c r="F20" i="1"/>
  <c r="R21" i="1"/>
  <c r="R24" i="1"/>
  <c r="T25" i="1"/>
  <c r="Q24" i="1"/>
  <c r="U24" i="1"/>
  <c r="R20" i="1"/>
  <c r="T21" i="1"/>
  <c r="Q20" i="1"/>
  <c r="U20" i="1"/>
  <c r="F27" i="1"/>
  <c r="F23" i="1"/>
  <c r="F19" i="1"/>
  <c r="F26" i="1"/>
  <c r="P27" i="1"/>
  <c r="T27" i="1" s="1"/>
  <c r="F22" i="1"/>
  <c r="P23" i="1"/>
  <c r="T23" i="1" s="1"/>
  <c r="I18" i="1"/>
  <c r="L19" i="1" s="1"/>
  <c r="J18" i="1"/>
  <c r="M19" i="1" s="1"/>
  <c r="O19" i="1"/>
  <c r="S19" i="1" s="1"/>
  <c r="V19" i="1" s="1"/>
  <c r="H18" i="1"/>
  <c r="K19" i="1" s="1"/>
  <c r="P19" i="1"/>
  <c r="T19" i="1" s="1"/>
  <c r="O18" i="1"/>
  <c r="S18" i="1" s="1"/>
  <c r="V18" i="1" s="1"/>
  <c r="J17" i="1"/>
  <c r="M18" i="1" s="1"/>
  <c r="U25" i="1"/>
  <c r="P24" i="1"/>
  <c r="U21" i="1"/>
  <c r="P20" i="1"/>
  <c r="R18" i="1"/>
  <c r="T18" i="1" s="1"/>
  <c r="I17" i="1"/>
  <c r="L18" i="1" s="1"/>
  <c r="N18" i="1" s="1"/>
  <c r="F41" i="1"/>
  <c r="F40" i="1"/>
  <c r="F39" i="1"/>
  <c r="F38" i="1"/>
  <c r="F37" i="1"/>
  <c r="O38" i="1" s="1"/>
  <c r="F36" i="1"/>
  <c r="F35" i="1"/>
  <c r="F34" i="1"/>
  <c r="F33" i="1"/>
  <c r="F32" i="1"/>
  <c r="S38" i="1" l="1"/>
  <c r="J27" i="1"/>
  <c r="H27" i="1"/>
  <c r="I27" i="1"/>
  <c r="N23" i="1"/>
  <c r="G32" i="1"/>
  <c r="T24" i="1"/>
  <c r="I26" i="1"/>
  <c r="L27" i="1" s="1"/>
  <c r="J26" i="1"/>
  <c r="M27" i="1" s="1"/>
  <c r="O27" i="1"/>
  <c r="S27" i="1" s="1"/>
  <c r="V27" i="1" s="1"/>
  <c r="O34" i="1"/>
  <c r="S34" i="1" s="1"/>
  <c r="O37" i="1"/>
  <c r="S37" i="1" s="1"/>
  <c r="O40" i="1"/>
  <c r="S40" i="1" s="1"/>
  <c r="N19" i="1"/>
  <c r="J19" i="1"/>
  <c r="M20" i="1" s="1"/>
  <c r="O20" i="1"/>
  <c r="S20" i="1" s="1"/>
  <c r="H19" i="1"/>
  <c r="K20" i="1" s="1"/>
  <c r="I19" i="1"/>
  <c r="H24" i="1"/>
  <c r="K25" i="1" s="1"/>
  <c r="I24" i="1"/>
  <c r="L25" i="1" s="1"/>
  <c r="J24" i="1"/>
  <c r="M25" i="1" s="1"/>
  <c r="O25" i="1"/>
  <c r="S25" i="1" s="1"/>
  <c r="V25" i="1" s="1"/>
  <c r="N26" i="1"/>
  <c r="O35" i="1"/>
  <c r="S35" i="1" s="1"/>
  <c r="T20" i="1"/>
  <c r="I22" i="1"/>
  <c r="L23" i="1" s="1"/>
  <c r="J22" i="1"/>
  <c r="M23" i="1" s="1"/>
  <c r="O23" i="1"/>
  <c r="S23" i="1" s="1"/>
  <c r="V23" i="1" s="1"/>
  <c r="J23" i="1"/>
  <c r="M24" i="1" s="1"/>
  <c r="O24" i="1"/>
  <c r="S24" i="1" s="1"/>
  <c r="V24" i="1" s="1"/>
  <c r="H23" i="1"/>
  <c r="K24" i="1" s="1"/>
  <c r="I23" i="1"/>
  <c r="L24" i="1" s="1"/>
  <c r="H20" i="1"/>
  <c r="K21" i="1" s="1"/>
  <c r="N21" i="1" s="1"/>
  <c r="I20" i="1"/>
  <c r="L21" i="1" s="1"/>
  <c r="J20" i="1"/>
  <c r="M21" i="1" s="1"/>
  <c r="O21" i="1"/>
  <c r="S21" i="1" s="1"/>
  <c r="V21" i="1" s="1"/>
  <c r="O26" i="1"/>
  <c r="S26" i="1" s="1"/>
  <c r="V26" i="1" s="1"/>
  <c r="H26" i="1"/>
  <c r="K27" i="1" s="1"/>
  <c r="N27" i="1" s="1"/>
  <c r="O36" i="1"/>
  <c r="S36" i="1" s="1"/>
  <c r="O41" i="1"/>
  <c r="S41" i="1" s="1"/>
  <c r="J31" i="1"/>
  <c r="M32" i="1" s="1"/>
  <c r="U32" i="1"/>
  <c r="T32" i="1"/>
  <c r="O33" i="1"/>
  <c r="S33" i="1" s="1"/>
  <c r="O39" i="1"/>
  <c r="S39" i="1" s="1"/>
  <c r="O32" i="1"/>
  <c r="S32" i="1" s="1"/>
  <c r="N20" i="1" l="1"/>
  <c r="V20" i="1"/>
  <c r="N24" i="1"/>
  <c r="N25" i="1"/>
  <c r="L20" i="1"/>
  <c r="G33" i="1"/>
  <c r="G40" i="1"/>
  <c r="H40" i="1" s="1"/>
  <c r="K41" i="1" s="1"/>
  <c r="G38" i="1"/>
  <c r="J38" i="1" s="1"/>
  <c r="M39" i="1" s="1"/>
  <c r="G37" i="1"/>
  <c r="J37" i="1" s="1"/>
  <c r="M38" i="1" s="1"/>
  <c r="G35" i="1"/>
  <c r="H35" i="1" s="1"/>
  <c r="K36" i="1" s="1"/>
  <c r="G41" i="1"/>
  <c r="I41" i="1" s="1"/>
  <c r="J41" i="1"/>
  <c r="G36" i="1"/>
  <c r="J36" i="1" s="1"/>
  <c r="M37" i="1" s="1"/>
  <c r="G39" i="1"/>
  <c r="I39" i="1" s="1"/>
  <c r="L40" i="1" s="1"/>
  <c r="H36" i="1" l="1"/>
  <c r="K37" i="1" s="1"/>
  <c r="V37" i="1" s="1"/>
  <c r="I36" i="1"/>
  <c r="L37" i="1" s="1"/>
  <c r="I40" i="1"/>
  <c r="L41" i="1" s="1"/>
  <c r="N41" i="1" s="1"/>
  <c r="I35" i="1"/>
  <c r="L36" i="1" s="1"/>
  <c r="V36" i="1" s="1"/>
  <c r="J33" i="1"/>
  <c r="M34" i="1" s="1"/>
  <c r="H38" i="1"/>
  <c r="K39" i="1" s="1"/>
  <c r="I37" i="1"/>
  <c r="L38" i="1" s="1"/>
  <c r="H41" i="1"/>
  <c r="H39" i="1"/>
  <c r="K40" i="1" s="1"/>
  <c r="G34" i="1"/>
  <c r="I34" i="1" s="1"/>
  <c r="L35" i="1" s="1"/>
  <c r="H33" i="1"/>
  <c r="K34" i="1" s="1"/>
  <c r="J39" i="1"/>
  <c r="M40" i="1" s="1"/>
  <c r="J40" i="1"/>
  <c r="M41" i="1" s="1"/>
  <c r="I38" i="1"/>
  <c r="L39" i="1" s="1"/>
  <c r="H37" i="1"/>
  <c r="K38" i="1" s="1"/>
  <c r="J35" i="1"/>
  <c r="M36" i="1" s="1"/>
  <c r="V41" i="1" l="1"/>
  <c r="N37" i="1"/>
  <c r="J34" i="1"/>
  <c r="M35" i="1" s="1"/>
  <c r="H34" i="1"/>
  <c r="K35" i="1" s="1"/>
  <c r="V35" i="1" s="1"/>
  <c r="V38" i="1"/>
  <c r="N38" i="1"/>
  <c r="I32" i="1"/>
  <c r="L33" i="1" s="1"/>
  <c r="H32" i="1"/>
  <c r="K33" i="1" s="1"/>
  <c r="N36" i="1"/>
  <c r="H31" i="1"/>
  <c r="K32" i="1" s="1"/>
  <c r="I31" i="1"/>
  <c r="L32" i="1" s="1"/>
  <c r="V39" i="1"/>
  <c r="N39" i="1"/>
  <c r="I33" i="1"/>
  <c r="L34" i="1" s="1"/>
  <c r="J32" i="1"/>
  <c r="M33" i="1" s="1"/>
  <c r="V40" i="1"/>
  <c r="N40" i="1"/>
  <c r="V34" i="1"/>
  <c r="N34" i="1"/>
  <c r="N35" i="1" l="1"/>
  <c r="N32" i="1"/>
  <c r="V33" i="1"/>
  <c r="N33" i="1"/>
  <c r="V32" i="1" l="1"/>
</calcChain>
</file>

<file path=xl/sharedStrings.xml><?xml version="1.0" encoding="utf-8"?>
<sst xmlns="http://schemas.openxmlformats.org/spreadsheetml/2006/main" count="43" uniqueCount="28">
  <si>
    <t>GAZP RX Equity</t>
  </si>
  <si>
    <t>ROSN RX Equity</t>
  </si>
  <si>
    <t>LKOH RX Equity</t>
  </si>
  <si>
    <t>Date</t>
  </si>
  <si>
    <t>PX_LAST</t>
  </si>
  <si>
    <t>доходности</t>
  </si>
  <si>
    <t xml:space="preserve">Equal-weighted </t>
  </si>
  <si>
    <t>Доля 1-ой</t>
  </si>
  <si>
    <t>Доля 2-ой</t>
  </si>
  <si>
    <t>Доля 3-ой</t>
  </si>
  <si>
    <t>Дох-ть 1-ой</t>
  </si>
  <si>
    <t>Дох-ть 2-ой</t>
  </si>
  <si>
    <t>Дох-ть 3-ей</t>
  </si>
  <si>
    <t>Доходность портфеля</t>
  </si>
  <si>
    <t>Rm(t-1)*Rm(t)</t>
  </si>
  <si>
    <t>c</t>
  </si>
  <si>
    <t>o</t>
  </si>
  <si>
    <t>s</t>
  </si>
  <si>
    <t>среднее</t>
  </si>
  <si>
    <t>ковариация</t>
  </si>
  <si>
    <t>Автоковар 1-ой</t>
  </si>
  <si>
    <t>Автоковар 2-ой</t>
  </si>
  <si>
    <t>Автоковар 3-ей</t>
  </si>
  <si>
    <t>"-С+O+S</t>
  </si>
  <si>
    <t>Коэффициент</t>
  </si>
  <si>
    <t>p</t>
  </si>
  <si>
    <t>mean</t>
  </si>
  <si>
    <t>Z 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</si>
</sst>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4" borderId="0" xfId="0" applyNumberFormat="1" applyFill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1" fillId="0" borderId="0" xfId="0" applyFont="1" applyFill="1"/>
    <xf numFmtId="164" fontId="1" fillId="3" borderId="2" xfId="0" applyNumberFormat="1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2"/>
  <sheetViews>
    <sheetView tabSelected="1" topLeftCell="F15" workbookViewId="0">
      <selection activeCell="M49" sqref="M49"/>
    </sheetView>
  </sheetViews>
  <sheetFormatPr defaultRowHeight="15" x14ac:dyDescent="0.25"/>
  <cols>
    <col min="2" max="2" width="14.5703125" bestFit="1" customWidth="1"/>
    <col min="3" max="3" width="12" bestFit="1" customWidth="1"/>
    <col min="4" max="4" width="12.7109375" bestFit="1" customWidth="1"/>
    <col min="5" max="5" width="14.85546875" bestFit="1" customWidth="1"/>
    <col min="6" max="6" width="15.5703125" bestFit="1" customWidth="1"/>
    <col min="7" max="7" width="15.5703125" customWidth="1"/>
    <col min="9" max="9" width="14.5703125" bestFit="1" customWidth="1"/>
    <col min="10" max="11" width="12.7109375" bestFit="1" customWidth="1"/>
    <col min="13" max="13" width="12" bestFit="1" customWidth="1"/>
    <col min="14" max="14" width="21.5703125" bestFit="1" customWidth="1"/>
    <col min="15" max="15" width="19.42578125" customWidth="1"/>
    <col min="16" max="17" width="18.5703125" customWidth="1"/>
    <col min="18" max="18" width="19.85546875" customWidth="1"/>
    <col min="19" max="19" width="12" bestFit="1" customWidth="1"/>
    <col min="22" max="22" width="14.42578125" bestFit="1" customWidth="1"/>
    <col min="258" max="258" width="14.5703125" bestFit="1" customWidth="1"/>
    <col min="259" max="259" width="12" bestFit="1" customWidth="1"/>
    <col min="260" max="260" width="12.7109375" bestFit="1" customWidth="1"/>
    <col min="261" max="261" width="14.85546875" bestFit="1" customWidth="1"/>
    <col min="262" max="262" width="15.5703125" bestFit="1" customWidth="1"/>
    <col min="263" max="263" width="15.5703125" customWidth="1"/>
    <col min="265" max="265" width="14.5703125" bestFit="1" customWidth="1"/>
    <col min="266" max="267" width="12.7109375" bestFit="1" customWidth="1"/>
    <col min="269" max="269" width="12" bestFit="1" customWidth="1"/>
    <col min="270" max="270" width="21.5703125" bestFit="1" customWidth="1"/>
    <col min="271" max="271" width="19.42578125" customWidth="1"/>
    <col min="275" max="275" width="12" bestFit="1" customWidth="1"/>
    <col min="278" max="278" width="14.42578125" bestFit="1" customWidth="1"/>
    <col min="514" max="514" width="14.5703125" bestFit="1" customWidth="1"/>
    <col min="515" max="515" width="12" bestFit="1" customWidth="1"/>
    <col min="516" max="516" width="12.7109375" bestFit="1" customWidth="1"/>
    <col min="517" max="517" width="14.85546875" bestFit="1" customWidth="1"/>
    <col min="518" max="518" width="15.5703125" bestFit="1" customWidth="1"/>
    <col min="519" max="519" width="15.5703125" customWidth="1"/>
    <col min="521" max="521" width="14.5703125" bestFit="1" customWidth="1"/>
    <col min="522" max="523" width="12.7109375" bestFit="1" customWidth="1"/>
    <col min="525" max="525" width="12" bestFit="1" customWidth="1"/>
    <col min="526" max="526" width="21.5703125" bestFit="1" customWidth="1"/>
    <col min="527" max="527" width="19.42578125" customWidth="1"/>
    <col min="531" max="531" width="12" bestFit="1" customWidth="1"/>
    <col min="534" max="534" width="14.42578125" bestFit="1" customWidth="1"/>
    <col min="770" max="770" width="14.5703125" bestFit="1" customWidth="1"/>
    <col min="771" max="771" width="12" bestFit="1" customWidth="1"/>
    <col min="772" max="772" width="12.7109375" bestFit="1" customWidth="1"/>
    <col min="773" max="773" width="14.85546875" bestFit="1" customWidth="1"/>
    <col min="774" max="774" width="15.5703125" bestFit="1" customWidth="1"/>
    <col min="775" max="775" width="15.5703125" customWidth="1"/>
    <col min="777" max="777" width="14.5703125" bestFit="1" customWidth="1"/>
    <col min="778" max="779" width="12.7109375" bestFit="1" customWidth="1"/>
    <col min="781" max="781" width="12" bestFit="1" customWidth="1"/>
    <col min="782" max="782" width="21.5703125" bestFit="1" customWidth="1"/>
    <col min="783" max="783" width="19.42578125" customWidth="1"/>
    <col min="787" max="787" width="12" bestFit="1" customWidth="1"/>
    <col min="790" max="790" width="14.42578125" bestFit="1" customWidth="1"/>
    <col min="1026" max="1026" width="14.5703125" bestFit="1" customWidth="1"/>
    <col min="1027" max="1027" width="12" bestFit="1" customWidth="1"/>
    <col min="1028" max="1028" width="12.7109375" bestFit="1" customWidth="1"/>
    <col min="1029" max="1029" width="14.85546875" bestFit="1" customWidth="1"/>
    <col min="1030" max="1030" width="15.5703125" bestFit="1" customWidth="1"/>
    <col min="1031" max="1031" width="15.5703125" customWidth="1"/>
    <col min="1033" max="1033" width="14.5703125" bestFit="1" customWidth="1"/>
    <col min="1034" max="1035" width="12.7109375" bestFit="1" customWidth="1"/>
    <col min="1037" max="1037" width="12" bestFit="1" customWidth="1"/>
    <col min="1038" max="1038" width="21.5703125" bestFit="1" customWidth="1"/>
    <col min="1039" max="1039" width="19.42578125" customWidth="1"/>
    <col min="1043" max="1043" width="12" bestFit="1" customWidth="1"/>
    <col min="1046" max="1046" width="14.42578125" bestFit="1" customWidth="1"/>
    <col min="1282" max="1282" width="14.5703125" bestFit="1" customWidth="1"/>
    <col min="1283" max="1283" width="12" bestFit="1" customWidth="1"/>
    <col min="1284" max="1284" width="12.7109375" bestFit="1" customWidth="1"/>
    <col min="1285" max="1285" width="14.85546875" bestFit="1" customWidth="1"/>
    <col min="1286" max="1286" width="15.5703125" bestFit="1" customWidth="1"/>
    <col min="1287" max="1287" width="15.5703125" customWidth="1"/>
    <col min="1289" max="1289" width="14.5703125" bestFit="1" customWidth="1"/>
    <col min="1290" max="1291" width="12.7109375" bestFit="1" customWidth="1"/>
    <col min="1293" max="1293" width="12" bestFit="1" customWidth="1"/>
    <col min="1294" max="1294" width="21.5703125" bestFit="1" customWidth="1"/>
    <col min="1295" max="1295" width="19.42578125" customWidth="1"/>
    <col min="1299" max="1299" width="12" bestFit="1" customWidth="1"/>
    <col min="1302" max="1302" width="14.42578125" bestFit="1" customWidth="1"/>
    <col min="1538" max="1538" width="14.5703125" bestFit="1" customWidth="1"/>
    <col min="1539" max="1539" width="12" bestFit="1" customWidth="1"/>
    <col min="1540" max="1540" width="12.7109375" bestFit="1" customWidth="1"/>
    <col min="1541" max="1541" width="14.85546875" bestFit="1" customWidth="1"/>
    <col min="1542" max="1542" width="15.5703125" bestFit="1" customWidth="1"/>
    <col min="1543" max="1543" width="15.5703125" customWidth="1"/>
    <col min="1545" max="1545" width="14.5703125" bestFit="1" customWidth="1"/>
    <col min="1546" max="1547" width="12.7109375" bestFit="1" customWidth="1"/>
    <col min="1549" max="1549" width="12" bestFit="1" customWidth="1"/>
    <col min="1550" max="1550" width="21.5703125" bestFit="1" customWidth="1"/>
    <col min="1551" max="1551" width="19.42578125" customWidth="1"/>
    <col min="1555" max="1555" width="12" bestFit="1" customWidth="1"/>
    <col min="1558" max="1558" width="14.42578125" bestFit="1" customWidth="1"/>
    <col min="1794" max="1794" width="14.5703125" bestFit="1" customWidth="1"/>
    <col min="1795" max="1795" width="12" bestFit="1" customWidth="1"/>
    <col min="1796" max="1796" width="12.7109375" bestFit="1" customWidth="1"/>
    <col min="1797" max="1797" width="14.85546875" bestFit="1" customWidth="1"/>
    <col min="1798" max="1798" width="15.5703125" bestFit="1" customWidth="1"/>
    <col min="1799" max="1799" width="15.5703125" customWidth="1"/>
    <col min="1801" max="1801" width="14.5703125" bestFit="1" customWidth="1"/>
    <col min="1802" max="1803" width="12.7109375" bestFit="1" customWidth="1"/>
    <col min="1805" max="1805" width="12" bestFit="1" customWidth="1"/>
    <col min="1806" max="1806" width="21.5703125" bestFit="1" customWidth="1"/>
    <col min="1807" max="1807" width="19.42578125" customWidth="1"/>
    <col min="1811" max="1811" width="12" bestFit="1" customWidth="1"/>
    <col min="1814" max="1814" width="14.42578125" bestFit="1" customWidth="1"/>
    <col min="2050" max="2050" width="14.5703125" bestFit="1" customWidth="1"/>
    <col min="2051" max="2051" width="12" bestFit="1" customWidth="1"/>
    <col min="2052" max="2052" width="12.7109375" bestFit="1" customWidth="1"/>
    <col min="2053" max="2053" width="14.85546875" bestFit="1" customWidth="1"/>
    <col min="2054" max="2054" width="15.5703125" bestFit="1" customWidth="1"/>
    <col min="2055" max="2055" width="15.5703125" customWidth="1"/>
    <col min="2057" max="2057" width="14.5703125" bestFit="1" customWidth="1"/>
    <col min="2058" max="2059" width="12.7109375" bestFit="1" customWidth="1"/>
    <col min="2061" max="2061" width="12" bestFit="1" customWidth="1"/>
    <col min="2062" max="2062" width="21.5703125" bestFit="1" customWidth="1"/>
    <col min="2063" max="2063" width="19.42578125" customWidth="1"/>
    <col min="2067" max="2067" width="12" bestFit="1" customWidth="1"/>
    <col min="2070" max="2070" width="14.42578125" bestFit="1" customWidth="1"/>
    <col min="2306" max="2306" width="14.5703125" bestFit="1" customWidth="1"/>
    <col min="2307" max="2307" width="12" bestFit="1" customWidth="1"/>
    <col min="2308" max="2308" width="12.7109375" bestFit="1" customWidth="1"/>
    <col min="2309" max="2309" width="14.85546875" bestFit="1" customWidth="1"/>
    <col min="2310" max="2310" width="15.5703125" bestFit="1" customWidth="1"/>
    <col min="2311" max="2311" width="15.5703125" customWidth="1"/>
    <col min="2313" max="2313" width="14.5703125" bestFit="1" customWidth="1"/>
    <col min="2314" max="2315" width="12.7109375" bestFit="1" customWidth="1"/>
    <col min="2317" max="2317" width="12" bestFit="1" customWidth="1"/>
    <col min="2318" max="2318" width="21.5703125" bestFit="1" customWidth="1"/>
    <col min="2319" max="2319" width="19.42578125" customWidth="1"/>
    <col min="2323" max="2323" width="12" bestFit="1" customWidth="1"/>
    <col min="2326" max="2326" width="14.42578125" bestFit="1" customWidth="1"/>
    <col min="2562" max="2562" width="14.5703125" bestFit="1" customWidth="1"/>
    <col min="2563" max="2563" width="12" bestFit="1" customWidth="1"/>
    <col min="2564" max="2564" width="12.7109375" bestFit="1" customWidth="1"/>
    <col min="2565" max="2565" width="14.85546875" bestFit="1" customWidth="1"/>
    <col min="2566" max="2566" width="15.5703125" bestFit="1" customWidth="1"/>
    <col min="2567" max="2567" width="15.5703125" customWidth="1"/>
    <col min="2569" max="2569" width="14.5703125" bestFit="1" customWidth="1"/>
    <col min="2570" max="2571" width="12.7109375" bestFit="1" customWidth="1"/>
    <col min="2573" max="2573" width="12" bestFit="1" customWidth="1"/>
    <col min="2574" max="2574" width="21.5703125" bestFit="1" customWidth="1"/>
    <col min="2575" max="2575" width="19.42578125" customWidth="1"/>
    <col min="2579" max="2579" width="12" bestFit="1" customWidth="1"/>
    <col min="2582" max="2582" width="14.42578125" bestFit="1" customWidth="1"/>
    <col min="2818" max="2818" width="14.5703125" bestFit="1" customWidth="1"/>
    <col min="2819" max="2819" width="12" bestFit="1" customWidth="1"/>
    <col min="2820" max="2820" width="12.7109375" bestFit="1" customWidth="1"/>
    <col min="2821" max="2821" width="14.85546875" bestFit="1" customWidth="1"/>
    <col min="2822" max="2822" width="15.5703125" bestFit="1" customWidth="1"/>
    <col min="2823" max="2823" width="15.5703125" customWidth="1"/>
    <col min="2825" max="2825" width="14.5703125" bestFit="1" customWidth="1"/>
    <col min="2826" max="2827" width="12.7109375" bestFit="1" customWidth="1"/>
    <col min="2829" max="2829" width="12" bestFit="1" customWidth="1"/>
    <col min="2830" max="2830" width="21.5703125" bestFit="1" customWidth="1"/>
    <col min="2831" max="2831" width="19.42578125" customWidth="1"/>
    <col min="2835" max="2835" width="12" bestFit="1" customWidth="1"/>
    <col min="2838" max="2838" width="14.42578125" bestFit="1" customWidth="1"/>
    <col min="3074" max="3074" width="14.5703125" bestFit="1" customWidth="1"/>
    <col min="3075" max="3075" width="12" bestFit="1" customWidth="1"/>
    <col min="3076" max="3076" width="12.7109375" bestFit="1" customWidth="1"/>
    <col min="3077" max="3077" width="14.85546875" bestFit="1" customWidth="1"/>
    <col min="3078" max="3078" width="15.5703125" bestFit="1" customWidth="1"/>
    <col min="3079" max="3079" width="15.5703125" customWidth="1"/>
    <col min="3081" max="3081" width="14.5703125" bestFit="1" customWidth="1"/>
    <col min="3082" max="3083" width="12.7109375" bestFit="1" customWidth="1"/>
    <col min="3085" max="3085" width="12" bestFit="1" customWidth="1"/>
    <col min="3086" max="3086" width="21.5703125" bestFit="1" customWidth="1"/>
    <col min="3087" max="3087" width="19.42578125" customWidth="1"/>
    <col min="3091" max="3091" width="12" bestFit="1" customWidth="1"/>
    <col min="3094" max="3094" width="14.42578125" bestFit="1" customWidth="1"/>
    <col min="3330" max="3330" width="14.5703125" bestFit="1" customWidth="1"/>
    <col min="3331" max="3331" width="12" bestFit="1" customWidth="1"/>
    <col min="3332" max="3332" width="12.7109375" bestFit="1" customWidth="1"/>
    <col min="3333" max="3333" width="14.85546875" bestFit="1" customWidth="1"/>
    <col min="3334" max="3334" width="15.5703125" bestFit="1" customWidth="1"/>
    <col min="3335" max="3335" width="15.5703125" customWidth="1"/>
    <col min="3337" max="3337" width="14.5703125" bestFit="1" customWidth="1"/>
    <col min="3338" max="3339" width="12.7109375" bestFit="1" customWidth="1"/>
    <col min="3341" max="3341" width="12" bestFit="1" customWidth="1"/>
    <col min="3342" max="3342" width="21.5703125" bestFit="1" customWidth="1"/>
    <col min="3343" max="3343" width="19.42578125" customWidth="1"/>
    <col min="3347" max="3347" width="12" bestFit="1" customWidth="1"/>
    <col min="3350" max="3350" width="14.42578125" bestFit="1" customWidth="1"/>
    <col min="3586" max="3586" width="14.5703125" bestFit="1" customWidth="1"/>
    <col min="3587" max="3587" width="12" bestFit="1" customWidth="1"/>
    <col min="3588" max="3588" width="12.7109375" bestFit="1" customWidth="1"/>
    <col min="3589" max="3589" width="14.85546875" bestFit="1" customWidth="1"/>
    <col min="3590" max="3590" width="15.5703125" bestFit="1" customWidth="1"/>
    <col min="3591" max="3591" width="15.5703125" customWidth="1"/>
    <col min="3593" max="3593" width="14.5703125" bestFit="1" customWidth="1"/>
    <col min="3594" max="3595" width="12.7109375" bestFit="1" customWidth="1"/>
    <col min="3597" max="3597" width="12" bestFit="1" customWidth="1"/>
    <col min="3598" max="3598" width="21.5703125" bestFit="1" customWidth="1"/>
    <col min="3599" max="3599" width="19.42578125" customWidth="1"/>
    <col min="3603" max="3603" width="12" bestFit="1" customWidth="1"/>
    <col min="3606" max="3606" width="14.42578125" bestFit="1" customWidth="1"/>
    <col min="3842" max="3842" width="14.5703125" bestFit="1" customWidth="1"/>
    <col min="3843" max="3843" width="12" bestFit="1" customWidth="1"/>
    <col min="3844" max="3844" width="12.7109375" bestFit="1" customWidth="1"/>
    <col min="3845" max="3845" width="14.85546875" bestFit="1" customWidth="1"/>
    <col min="3846" max="3846" width="15.5703125" bestFit="1" customWidth="1"/>
    <col min="3847" max="3847" width="15.5703125" customWidth="1"/>
    <col min="3849" max="3849" width="14.5703125" bestFit="1" customWidth="1"/>
    <col min="3850" max="3851" width="12.7109375" bestFit="1" customWidth="1"/>
    <col min="3853" max="3853" width="12" bestFit="1" customWidth="1"/>
    <col min="3854" max="3854" width="21.5703125" bestFit="1" customWidth="1"/>
    <col min="3855" max="3855" width="19.42578125" customWidth="1"/>
    <col min="3859" max="3859" width="12" bestFit="1" customWidth="1"/>
    <col min="3862" max="3862" width="14.42578125" bestFit="1" customWidth="1"/>
    <col min="4098" max="4098" width="14.5703125" bestFit="1" customWidth="1"/>
    <col min="4099" max="4099" width="12" bestFit="1" customWidth="1"/>
    <col min="4100" max="4100" width="12.7109375" bestFit="1" customWidth="1"/>
    <col min="4101" max="4101" width="14.85546875" bestFit="1" customWidth="1"/>
    <col min="4102" max="4102" width="15.5703125" bestFit="1" customWidth="1"/>
    <col min="4103" max="4103" width="15.5703125" customWidth="1"/>
    <col min="4105" max="4105" width="14.5703125" bestFit="1" customWidth="1"/>
    <col min="4106" max="4107" width="12.7109375" bestFit="1" customWidth="1"/>
    <col min="4109" max="4109" width="12" bestFit="1" customWidth="1"/>
    <col min="4110" max="4110" width="21.5703125" bestFit="1" customWidth="1"/>
    <col min="4111" max="4111" width="19.42578125" customWidth="1"/>
    <col min="4115" max="4115" width="12" bestFit="1" customWidth="1"/>
    <col min="4118" max="4118" width="14.42578125" bestFit="1" customWidth="1"/>
    <col min="4354" max="4354" width="14.5703125" bestFit="1" customWidth="1"/>
    <col min="4355" max="4355" width="12" bestFit="1" customWidth="1"/>
    <col min="4356" max="4356" width="12.7109375" bestFit="1" customWidth="1"/>
    <col min="4357" max="4357" width="14.85546875" bestFit="1" customWidth="1"/>
    <col min="4358" max="4358" width="15.5703125" bestFit="1" customWidth="1"/>
    <col min="4359" max="4359" width="15.5703125" customWidth="1"/>
    <col min="4361" max="4361" width="14.5703125" bestFit="1" customWidth="1"/>
    <col min="4362" max="4363" width="12.7109375" bestFit="1" customWidth="1"/>
    <col min="4365" max="4365" width="12" bestFit="1" customWidth="1"/>
    <col min="4366" max="4366" width="21.5703125" bestFit="1" customWidth="1"/>
    <col min="4367" max="4367" width="19.42578125" customWidth="1"/>
    <col min="4371" max="4371" width="12" bestFit="1" customWidth="1"/>
    <col min="4374" max="4374" width="14.42578125" bestFit="1" customWidth="1"/>
    <col min="4610" max="4610" width="14.5703125" bestFit="1" customWidth="1"/>
    <col min="4611" max="4611" width="12" bestFit="1" customWidth="1"/>
    <col min="4612" max="4612" width="12.7109375" bestFit="1" customWidth="1"/>
    <col min="4613" max="4613" width="14.85546875" bestFit="1" customWidth="1"/>
    <col min="4614" max="4614" width="15.5703125" bestFit="1" customWidth="1"/>
    <col min="4615" max="4615" width="15.5703125" customWidth="1"/>
    <col min="4617" max="4617" width="14.5703125" bestFit="1" customWidth="1"/>
    <col min="4618" max="4619" width="12.7109375" bestFit="1" customWidth="1"/>
    <col min="4621" max="4621" width="12" bestFit="1" customWidth="1"/>
    <col min="4622" max="4622" width="21.5703125" bestFit="1" customWidth="1"/>
    <col min="4623" max="4623" width="19.42578125" customWidth="1"/>
    <col min="4627" max="4627" width="12" bestFit="1" customWidth="1"/>
    <col min="4630" max="4630" width="14.42578125" bestFit="1" customWidth="1"/>
    <col min="4866" max="4866" width="14.5703125" bestFit="1" customWidth="1"/>
    <col min="4867" max="4867" width="12" bestFit="1" customWidth="1"/>
    <col min="4868" max="4868" width="12.7109375" bestFit="1" customWidth="1"/>
    <col min="4869" max="4869" width="14.85546875" bestFit="1" customWidth="1"/>
    <col min="4870" max="4870" width="15.5703125" bestFit="1" customWidth="1"/>
    <col min="4871" max="4871" width="15.5703125" customWidth="1"/>
    <col min="4873" max="4873" width="14.5703125" bestFit="1" customWidth="1"/>
    <col min="4874" max="4875" width="12.7109375" bestFit="1" customWidth="1"/>
    <col min="4877" max="4877" width="12" bestFit="1" customWidth="1"/>
    <col min="4878" max="4878" width="21.5703125" bestFit="1" customWidth="1"/>
    <col min="4879" max="4879" width="19.42578125" customWidth="1"/>
    <col min="4883" max="4883" width="12" bestFit="1" customWidth="1"/>
    <col min="4886" max="4886" width="14.42578125" bestFit="1" customWidth="1"/>
    <col min="5122" max="5122" width="14.5703125" bestFit="1" customWidth="1"/>
    <col min="5123" max="5123" width="12" bestFit="1" customWidth="1"/>
    <col min="5124" max="5124" width="12.7109375" bestFit="1" customWidth="1"/>
    <col min="5125" max="5125" width="14.85546875" bestFit="1" customWidth="1"/>
    <col min="5126" max="5126" width="15.5703125" bestFit="1" customWidth="1"/>
    <col min="5127" max="5127" width="15.5703125" customWidth="1"/>
    <col min="5129" max="5129" width="14.5703125" bestFit="1" customWidth="1"/>
    <col min="5130" max="5131" width="12.7109375" bestFit="1" customWidth="1"/>
    <col min="5133" max="5133" width="12" bestFit="1" customWidth="1"/>
    <col min="5134" max="5134" width="21.5703125" bestFit="1" customWidth="1"/>
    <col min="5135" max="5135" width="19.42578125" customWidth="1"/>
    <col min="5139" max="5139" width="12" bestFit="1" customWidth="1"/>
    <col min="5142" max="5142" width="14.42578125" bestFit="1" customWidth="1"/>
    <col min="5378" max="5378" width="14.5703125" bestFit="1" customWidth="1"/>
    <col min="5379" max="5379" width="12" bestFit="1" customWidth="1"/>
    <col min="5380" max="5380" width="12.7109375" bestFit="1" customWidth="1"/>
    <col min="5381" max="5381" width="14.85546875" bestFit="1" customWidth="1"/>
    <col min="5382" max="5382" width="15.5703125" bestFit="1" customWidth="1"/>
    <col min="5383" max="5383" width="15.5703125" customWidth="1"/>
    <col min="5385" max="5385" width="14.5703125" bestFit="1" customWidth="1"/>
    <col min="5386" max="5387" width="12.7109375" bestFit="1" customWidth="1"/>
    <col min="5389" max="5389" width="12" bestFit="1" customWidth="1"/>
    <col min="5390" max="5390" width="21.5703125" bestFit="1" customWidth="1"/>
    <col min="5391" max="5391" width="19.42578125" customWidth="1"/>
    <col min="5395" max="5395" width="12" bestFit="1" customWidth="1"/>
    <col min="5398" max="5398" width="14.42578125" bestFit="1" customWidth="1"/>
    <col min="5634" max="5634" width="14.5703125" bestFit="1" customWidth="1"/>
    <col min="5635" max="5635" width="12" bestFit="1" customWidth="1"/>
    <col min="5636" max="5636" width="12.7109375" bestFit="1" customWidth="1"/>
    <col min="5637" max="5637" width="14.85546875" bestFit="1" customWidth="1"/>
    <col min="5638" max="5638" width="15.5703125" bestFit="1" customWidth="1"/>
    <col min="5639" max="5639" width="15.5703125" customWidth="1"/>
    <col min="5641" max="5641" width="14.5703125" bestFit="1" customWidth="1"/>
    <col min="5642" max="5643" width="12.7109375" bestFit="1" customWidth="1"/>
    <col min="5645" max="5645" width="12" bestFit="1" customWidth="1"/>
    <col min="5646" max="5646" width="21.5703125" bestFit="1" customWidth="1"/>
    <col min="5647" max="5647" width="19.42578125" customWidth="1"/>
    <col min="5651" max="5651" width="12" bestFit="1" customWidth="1"/>
    <col min="5654" max="5654" width="14.42578125" bestFit="1" customWidth="1"/>
    <col min="5890" max="5890" width="14.5703125" bestFit="1" customWidth="1"/>
    <col min="5891" max="5891" width="12" bestFit="1" customWidth="1"/>
    <col min="5892" max="5892" width="12.7109375" bestFit="1" customWidth="1"/>
    <col min="5893" max="5893" width="14.85546875" bestFit="1" customWidth="1"/>
    <col min="5894" max="5894" width="15.5703125" bestFit="1" customWidth="1"/>
    <col min="5895" max="5895" width="15.5703125" customWidth="1"/>
    <col min="5897" max="5897" width="14.5703125" bestFit="1" customWidth="1"/>
    <col min="5898" max="5899" width="12.7109375" bestFit="1" customWidth="1"/>
    <col min="5901" max="5901" width="12" bestFit="1" customWidth="1"/>
    <col min="5902" max="5902" width="21.5703125" bestFit="1" customWidth="1"/>
    <col min="5903" max="5903" width="19.42578125" customWidth="1"/>
    <col min="5907" max="5907" width="12" bestFit="1" customWidth="1"/>
    <col min="5910" max="5910" width="14.42578125" bestFit="1" customWidth="1"/>
    <col min="6146" max="6146" width="14.5703125" bestFit="1" customWidth="1"/>
    <col min="6147" max="6147" width="12" bestFit="1" customWidth="1"/>
    <col min="6148" max="6148" width="12.7109375" bestFit="1" customWidth="1"/>
    <col min="6149" max="6149" width="14.85546875" bestFit="1" customWidth="1"/>
    <col min="6150" max="6150" width="15.5703125" bestFit="1" customWidth="1"/>
    <col min="6151" max="6151" width="15.5703125" customWidth="1"/>
    <col min="6153" max="6153" width="14.5703125" bestFit="1" customWidth="1"/>
    <col min="6154" max="6155" width="12.7109375" bestFit="1" customWidth="1"/>
    <col min="6157" max="6157" width="12" bestFit="1" customWidth="1"/>
    <col min="6158" max="6158" width="21.5703125" bestFit="1" customWidth="1"/>
    <col min="6159" max="6159" width="19.42578125" customWidth="1"/>
    <col min="6163" max="6163" width="12" bestFit="1" customWidth="1"/>
    <col min="6166" max="6166" width="14.42578125" bestFit="1" customWidth="1"/>
    <col min="6402" max="6402" width="14.5703125" bestFit="1" customWidth="1"/>
    <col min="6403" max="6403" width="12" bestFit="1" customWidth="1"/>
    <col min="6404" max="6404" width="12.7109375" bestFit="1" customWidth="1"/>
    <col min="6405" max="6405" width="14.85546875" bestFit="1" customWidth="1"/>
    <col min="6406" max="6406" width="15.5703125" bestFit="1" customWidth="1"/>
    <col min="6407" max="6407" width="15.5703125" customWidth="1"/>
    <col min="6409" max="6409" width="14.5703125" bestFit="1" customWidth="1"/>
    <col min="6410" max="6411" width="12.7109375" bestFit="1" customWidth="1"/>
    <col min="6413" max="6413" width="12" bestFit="1" customWidth="1"/>
    <col min="6414" max="6414" width="21.5703125" bestFit="1" customWidth="1"/>
    <col min="6415" max="6415" width="19.42578125" customWidth="1"/>
    <col min="6419" max="6419" width="12" bestFit="1" customWidth="1"/>
    <col min="6422" max="6422" width="14.42578125" bestFit="1" customWidth="1"/>
    <col min="6658" max="6658" width="14.5703125" bestFit="1" customWidth="1"/>
    <col min="6659" max="6659" width="12" bestFit="1" customWidth="1"/>
    <col min="6660" max="6660" width="12.7109375" bestFit="1" customWidth="1"/>
    <col min="6661" max="6661" width="14.85546875" bestFit="1" customWidth="1"/>
    <col min="6662" max="6662" width="15.5703125" bestFit="1" customWidth="1"/>
    <col min="6663" max="6663" width="15.5703125" customWidth="1"/>
    <col min="6665" max="6665" width="14.5703125" bestFit="1" customWidth="1"/>
    <col min="6666" max="6667" width="12.7109375" bestFit="1" customWidth="1"/>
    <col min="6669" max="6669" width="12" bestFit="1" customWidth="1"/>
    <col min="6670" max="6670" width="21.5703125" bestFit="1" customWidth="1"/>
    <col min="6671" max="6671" width="19.42578125" customWidth="1"/>
    <col min="6675" max="6675" width="12" bestFit="1" customWidth="1"/>
    <col min="6678" max="6678" width="14.42578125" bestFit="1" customWidth="1"/>
    <col min="6914" max="6914" width="14.5703125" bestFit="1" customWidth="1"/>
    <col min="6915" max="6915" width="12" bestFit="1" customWidth="1"/>
    <col min="6916" max="6916" width="12.7109375" bestFit="1" customWidth="1"/>
    <col min="6917" max="6917" width="14.85546875" bestFit="1" customWidth="1"/>
    <col min="6918" max="6918" width="15.5703125" bestFit="1" customWidth="1"/>
    <col min="6919" max="6919" width="15.5703125" customWidth="1"/>
    <col min="6921" max="6921" width="14.5703125" bestFit="1" customWidth="1"/>
    <col min="6922" max="6923" width="12.7109375" bestFit="1" customWidth="1"/>
    <col min="6925" max="6925" width="12" bestFit="1" customWidth="1"/>
    <col min="6926" max="6926" width="21.5703125" bestFit="1" customWidth="1"/>
    <col min="6927" max="6927" width="19.42578125" customWidth="1"/>
    <col min="6931" max="6931" width="12" bestFit="1" customWidth="1"/>
    <col min="6934" max="6934" width="14.42578125" bestFit="1" customWidth="1"/>
    <col min="7170" max="7170" width="14.5703125" bestFit="1" customWidth="1"/>
    <col min="7171" max="7171" width="12" bestFit="1" customWidth="1"/>
    <col min="7172" max="7172" width="12.7109375" bestFit="1" customWidth="1"/>
    <col min="7173" max="7173" width="14.85546875" bestFit="1" customWidth="1"/>
    <col min="7174" max="7174" width="15.5703125" bestFit="1" customWidth="1"/>
    <col min="7175" max="7175" width="15.5703125" customWidth="1"/>
    <col min="7177" max="7177" width="14.5703125" bestFit="1" customWidth="1"/>
    <col min="7178" max="7179" width="12.7109375" bestFit="1" customWidth="1"/>
    <col min="7181" max="7181" width="12" bestFit="1" customWidth="1"/>
    <col min="7182" max="7182" width="21.5703125" bestFit="1" customWidth="1"/>
    <col min="7183" max="7183" width="19.42578125" customWidth="1"/>
    <col min="7187" max="7187" width="12" bestFit="1" customWidth="1"/>
    <col min="7190" max="7190" width="14.42578125" bestFit="1" customWidth="1"/>
    <col min="7426" max="7426" width="14.5703125" bestFit="1" customWidth="1"/>
    <col min="7427" max="7427" width="12" bestFit="1" customWidth="1"/>
    <col min="7428" max="7428" width="12.7109375" bestFit="1" customWidth="1"/>
    <col min="7429" max="7429" width="14.85546875" bestFit="1" customWidth="1"/>
    <col min="7430" max="7430" width="15.5703125" bestFit="1" customWidth="1"/>
    <col min="7431" max="7431" width="15.5703125" customWidth="1"/>
    <col min="7433" max="7433" width="14.5703125" bestFit="1" customWidth="1"/>
    <col min="7434" max="7435" width="12.7109375" bestFit="1" customWidth="1"/>
    <col min="7437" max="7437" width="12" bestFit="1" customWidth="1"/>
    <col min="7438" max="7438" width="21.5703125" bestFit="1" customWidth="1"/>
    <col min="7439" max="7439" width="19.42578125" customWidth="1"/>
    <col min="7443" max="7443" width="12" bestFit="1" customWidth="1"/>
    <col min="7446" max="7446" width="14.42578125" bestFit="1" customWidth="1"/>
    <col min="7682" max="7682" width="14.5703125" bestFit="1" customWidth="1"/>
    <col min="7683" max="7683" width="12" bestFit="1" customWidth="1"/>
    <col min="7684" max="7684" width="12.7109375" bestFit="1" customWidth="1"/>
    <col min="7685" max="7685" width="14.85546875" bestFit="1" customWidth="1"/>
    <col min="7686" max="7686" width="15.5703125" bestFit="1" customWidth="1"/>
    <col min="7687" max="7687" width="15.5703125" customWidth="1"/>
    <col min="7689" max="7689" width="14.5703125" bestFit="1" customWidth="1"/>
    <col min="7690" max="7691" width="12.7109375" bestFit="1" customWidth="1"/>
    <col min="7693" max="7693" width="12" bestFit="1" customWidth="1"/>
    <col min="7694" max="7694" width="21.5703125" bestFit="1" customWidth="1"/>
    <col min="7695" max="7695" width="19.42578125" customWidth="1"/>
    <col min="7699" max="7699" width="12" bestFit="1" customWidth="1"/>
    <col min="7702" max="7702" width="14.42578125" bestFit="1" customWidth="1"/>
    <col min="7938" max="7938" width="14.5703125" bestFit="1" customWidth="1"/>
    <col min="7939" max="7939" width="12" bestFit="1" customWidth="1"/>
    <col min="7940" max="7940" width="12.7109375" bestFit="1" customWidth="1"/>
    <col min="7941" max="7941" width="14.85546875" bestFit="1" customWidth="1"/>
    <col min="7942" max="7942" width="15.5703125" bestFit="1" customWidth="1"/>
    <col min="7943" max="7943" width="15.5703125" customWidth="1"/>
    <col min="7945" max="7945" width="14.5703125" bestFit="1" customWidth="1"/>
    <col min="7946" max="7947" width="12.7109375" bestFit="1" customWidth="1"/>
    <col min="7949" max="7949" width="12" bestFit="1" customWidth="1"/>
    <col min="7950" max="7950" width="21.5703125" bestFit="1" customWidth="1"/>
    <col min="7951" max="7951" width="19.42578125" customWidth="1"/>
    <col min="7955" max="7955" width="12" bestFit="1" customWidth="1"/>
    <col min="7958" max="7958" width="14.42578125" bestFit="1" customWidth="1"/>
    <col min="8194" max="8194" width="14.5703125" bestFit="1" customWidth="1"/>
    <col min="8195" max="8195" width="12" bestFit="1" customWidth="1"/>
    <col min="8196" max="8196" width="12.7109375" bestFit="1" customWidth="1"/>
    <col min="8197" max="8197" width="14.85546875" bestFit="1" customWidth="1"/>
    <col min="8198" max="8198" width="15.5703125" bestFit="1" customWidth="1"/>
    <col min="8199" max="8199" width="15.5703125" customWidth="1"/>
    <col min="8201" max="8201" width="14.5703125" bestFit="1" customWidth="1"/>
    <col min="8202" max="8203" width="12.7109375" bestFit="1" customWidth="1"/>
    <col min="8205" max="8205" width="12" bestFit="1" customWidth="1"/>
    <col min="8206" max="8206" width="21.5703125" bestFit="1" customWidth="1"/>
    <col min="8207" max="8207" width="19.42578125" customWidth="1"/>
    <col min="8211" max="8211" width="12" bestFit="1" customWidth="1"/>
    <col min="8214" max="8214" width="14.42578125" bestFit="1" customWidth="1"/>
    <col min="8450" max="8450" width="14.5703125" bestFit="1" customWidth="1"/>
    <col min="8451" max="8451" width="12" bestFit="1" customWidth="1"/>
    <col min="8452" max="8452" width="12.7109375" bestFit="1" customWidth="1"/>
    <col min="8453" max="8453" width="14.85546875" bestFit="1" customWidth="1"/>
    <col min="8454" max="8454" width="15.5703125" bestFit="1" customWidth="1"/>
    <col min="8455" max="8455" width="15.5703125" customWidth="1"/>
    <col min="8457" max="8457" width="14.5703125" bestFit="1" customWidth="1"/>
    <col min="8458" max="8459" width="12.7109375" bestFit="1" customWidth="1"/>
    <col min="8461" max="8461" width="12" bestFit="1" customWidth="1"/>
    <col min="8462" max="8462" width="21.5703125" bestFit="1" customWidth="1"/>
    <col min="8463" max="8463" width="19.42578125" customWidth="1"/>
    <col min="8467" max="8467" width="12" bestFit="1" customWidth="1"/>
    <col min="8470" max="8470" width="14.42578125" bestFit="1" customWidth="1"/>
    <col min="8706" max="8706" width="14.5703125" bestFit="1" customWidth="1"/>
    <col min="8707" max="8707" width="12" bestFit="1" customWidth="1"/>
    <col min="8708" max="8708" width="12.7109375" bestFit="1" customWidth="1"/>
    <col min="8709" max="8709" width="14.85546875" bestFit="1" customWidth="1"/>
    <col min="8710" max="8710" width="15.5703125" bestFit="1" customWidth="1"/>
    <col min="8711" max="8711" width="15.5703125" customWidth="1"/>
    <col min="8713" max="8713" width="14.5703125" bestFit="1" customWidth="1"/>
    <col min="8714" max="8715" width="12.7109375" bestFit="1" customWidth="1"/>
    <col min="8717" max="8717" width="12" bestFit="1" customWidth="1"/>
    <col min="8718" max="8718" width="21.5703125" bestFit="1" customWidth="1"/>
    <col min="8719" max="8719" width="19.42578125" customWidth="1"/>
    <col min="8723" max="8723" width="12" bestFit="1" customWidth="1"/>
    <col min="8726" max="8726" width="14.42578125" bestFit="1" customWidth="1"/>
    <col min="8962" max="8962" width="14.5703125" bestFit="1" customWidth="1"/>
    <col min="8963" max="8963" width="12" bestFit="1" customWidth="1"/>
    <col min="8964" max="8964" width="12.7109375" bestFit="1" customWidth="1"/>
    <col min="8965" max="8965" width="14.85546875" bestFit="1" customWidth="1"/>
    <col min="8966" max="8966" width="15.5703125" bestFit="1" customWidth="1"/>
    <col min="8967" max="8967" width="15.5703125" customWidth="1"/>
    <col min="8969" max="8969" width="14.5703125" bestFit="1" customWidth="1"/>
    <col min="8970" max="8971" width="12.7109375" bestFit="1" customWidth="1"/>
    <col min="8973" max="8973" width="12" bestFit="1" customWidth="1"/>
    <col min="8974" max="8974" width="21.5703125" bestFit="1" customWidth="1"/>
    <col min="8975" max="8975" width="19.42578125" customWidth="1"/>
    <col min="8979" max="8979" width="12" bestFit="1" customWidth="1"/>
    <col min="8982" max="8982" width="14.42578125" bestFit="1" customWidth="1"/>
    <col min="9218" max="9218" width="14.5703125" bestFit="1" customWidth="1"/>
    <col min="9219" max="9219" width="12" bestFit="1" customWidth="1"/>
    <col min="9220" max="9220" width="12.7109375" bestFit="1" customWidth="1"/>
    <col min="9221" max="9221" width="14.85546875" bestFit="1" customWidth="1"/>
    <col min="9222" max="9222" width="15.5703125" bestFit="1" customWidth="1"/>
    <col min="9223" max="9223" width="15.5703125" customWidth="1"/>
    <col min="9225" max="9225" width="14.5703125" bestFit="1" customWidth="1"/>
    <col min="9226" max="9227" width="12.7109375" bestFit="1" customWidth="1"/>
    <col min="9229" max="9229" width="12" bestFit="1" customWidth="1"/>
    <col min="9230" max="9230" width="21.5703125" bestFit="1" customWidth="1"/>
    <col min="9231" max="9231" width="19.42578125" customWidth="1"/>
    <col min="9235" max="9235" width="12" bestFit="1" customWidth="1"/>
    <col min="9238" max="9238" width="14.42578125" bestFit="1" customWidth="1"/>
    <col min="9474" max="9474" width="14.5703125" bestFit="1" customWidth="1"/>
    <col min="9475" max="9475" width="12" bestFit="1" customWidth="1"/>
    <col min="9476" max="9476" width="12.7109375" bestFit="1" customWidth="1"/>
    <col min="9477" max="9477" width="14.85546875" bestFit="1" customWidth="1"/>
    <col min="9478" max="9478" width="15.5703125" bestFit="1" customWidth="1"/>
    <col min="9479" max="9479" width="15.5703125" customWidth="1"/>
    <col min="9481" max="9481" width="14.5703125" bestFit="1" customWidth="1"/>
    <col min="9482" max="9483" width="12.7109375" bestFit="1" customWidth="1"/>
    <col min="9485" max="9485" width="12" bestFit="1" customWidth="1"/>
    <col min="9486" max="9486" width="21.5703125" bestFit="1" customWidth="1"/>
    <col min="9487" max="9487" width="19.42578125" customWidth="1"/>
    <col min="9491" max="9491" width="12" bestFit="1" customWidth="1"/>
    <col min="9494" max="9494" width="14.42578125" bestFit="1" customWidth="1"/>
    <col min="9730" max="9730" width="14.5703125" bestFit="1" customWidth="1"/>
    <col min="9731" max="9731" width="12" bestFit="1" customWidth="1"/>
    <col min="9732" max="9732" width="12.7109375" bestFit="1" customWidth="1"/>
    <col min="9733" max="9733" width="14.85546875" bestFit="1" customWidth="1"/>
    <col min="9734" max="9734" width="15.5703125" bestFit="1" customWidth="1"/>
    <col min="9735" max="9735" width="15.5703125" customWidth="1"/>
    <col min="9737" max="9737" width="14.5703125" bestFit="1" customWidth="1"/>
    <col min="9738" max="9739" width="12.7109375" bestFit="1" customWidth="1"/>
    <col min="9741" max="9741" width="12" bestFit="1" customWidth="1"/>
    <col min="9742" max="9742" width="21.5703125" bestFit="1" customWidth="1"/>
    <col min="9743" max="9743" width="19.42578125" customWidth="1"/>
    <col min="9747" max="9747" width="12" bestFit="1" customWidth="1"/>
    <col min="9750" max="9750" width="14.42578125" bestFit="1" customWidth="1"/>
    <col min="9986" max="9986" width="14.5703125" bestFit="1" customWidth="1"/>
    <col min="9987" max="9987" width="12" bestFit="1" customWidth="1"/>
    <col min="9988" max="9988" width="12.7109375" bestFit="1" customWidth="1"/>
    <col min="9989" max="9989" width="14.85546875" bestFit="1" customWidth="1"/>
    <col min="9990" max="9990" width="15.5703125" bestFit="1" customWidth="1"/>
    <col min="9991" max="9991" width="15.5703125" customWidth="1"/>
    <col min="9993" max="9993" width="14.5703125" bestFit="1" customWidth="1"/>
    <col min="9994" max="9995" width="12.7109375" bestFit="1" customWidth="1"/>
    <col min="9997" max="9997" width="12" bestFit="1" customWidth="1"/>
    <col min="9998" max="9998" width="21.5703125" bestFit="1" customWidth="1"/>
    <col min="9999" max="9999" width="19.42578125" customWidth="1"/>
    <col min="10003" max="10003" width="12" bestFit="1" customWidth="1"/>
    <col min="10006" max="10006" width="14.42578125" bestFit="1" customWidth="1"/>
    <col min="10242" max="10242" width="14.5703125" bestFit="1" customWidth="1"/>
    <col min="10243" max="10243" width="12" bestFit="1" customWidth="1"/>
    <col min="10244" max="10244" width="12.7109375" bestFit="1" customWidth="1"/>
    <col min="10245" max="10245" width="14.85546875" bestFit="1" customWidth="1"/>
    <col min="10246" max="10246" width="15.5703125" bestFit="1" customWidth="1"/>
    <col min="10247" max="10247" width="15.5703125" customWidth="1"/>
    <col min="10249" max="10249" width="14.5703125" bestFit="1" customWidth="1"/>
    <col min="10250" max="10251" width="12.7109375" bestFit="1" customWidth="1"/>
    <col min="10253" max="10253" width="12" bestFit="1" customWidth="1"/>
    <col min="10254" max="10254" width="21.5703125" bestFit="1" customWidth="1"/>
    <col min="10255" max="10255" width="19.42578125" customWidth="1"/>
    <col min="10259" max="10259" width="12" bestFit="1" customWidth="1"/>
    <col min="10262" max="10262" width="14.42578125" bestFit="1" customWidth="1"/>
    <col min="10498" max="10498" width="14.5703125" bestFit="1" customWidth="1"/>
    <col min="10499" max="10499" width="12" bestFit="1" customWidth="1"/>
    <col min="10500" max="10500" width="12.7109375" bestFit="1" customWidth="1"/>
    <col min="10501" max="10501" width="14.85546875" bestFit="1" customWidth="1"/>
    <col min="10502" max="10502" width="15.5703125" bestFit="1" customWidth="1"/>
    <col min="10503" max="10503" width="15.5703125" customWidth="1"/>
    <col min="10505" max="10505" width="14.5703125" bestFit="1" customWidth="1"/>
    <col min="10506" max="10507" width="12.7109375" bestFit="1" customWidth="1"/>
    <col min="10509" max="10509" width="12" bestFit="1" customWidth="1"/>
    <col min="10510" max="10510" width="21.5703125" bestFit="1" customWidth="1"/>
    <col min="10511" max="10511" width="19.42578125" customWidth="1"/>
    <col min="10515" max="10515" width="12" bestFit="1" customWidth="1"/>
    <col min="10518" max="10518" width="14.42578125" bestFit="1" customWidth="1"/>
    <col min="10754" max="10754" width="14.5703125" bestFit="1" customWidth="1"/>
    <col min="10755" max="10755" width="12" bestFit="1" customWidth="1"/>
    <col min="10756" max="10756" width="12.7109375" bestFit="1" customWidth="1"/>
    <col min="10757" max="10757" width="14.85546875" bestFit="1" customWidth="1"/>
    <col min="10758" max="10758" width="15.5703125" bestFit="1" customWidth="1"/>
    <col min="10759" max="10759" width="15.5703125" customWidth="1"/>
    <col min="10761" max="10761" width="14.5703125" bestFit="1" customWidth="1"/>
    <col min="10762" max="10763" width="12.7109375" bestFit="1" customWidth="1"/>
    <col min="10765" max="10765" width="12" bestFit="1" customWidth="1"/>
    <col min="10766" max="10766" width="21.5703125" bestFit="1" customWidth="1"/>
    <col min="10767" max="10767" width="19.42578125" customWidth="1"/>
    <col min="10771" max="10771" width="12" bestFit="1" customWidth="1"/>
    <col min="10774" max="10774" width="14.42578125" bestFit="1" customWidth="1"/>
    <col min="11010" max="11010" width="14.5703125" bestFit="1" customWidth="1"/>
    <col min="11011" max="11011" width="12" bestFit="1" customWidth="1"/>
    <col min="11012" max="11012" width="12.7109375" bestFit="1" customWidth="1"/>
    <col min="11013" max="11013" width="14.85546875" bestFit="1" customWidth="1"/>
    <col min="11014" max="11014" width="15.5703125" bestFit="1" customWidth="1"/>
    <col min="11015" max="11015" width="15.5703125" customWidth="1"/>
    <col min="11017" max="11017" width="14.5703125" bestFit="1" customWidth="1"/>
    <col min="11018" max="11019" width="12.7109375" bestFit="1" customWidth="1"/>
    <col min="11021" max="11021" width="12" bestFit="1" customWidth="1"/>
    <col min="11022" max="11022" width="21.5703125" bestFit="1" customWidth="1"/>
    <col min="11023" max="11023" width="19.42578125" customWidth="1"/>
    <col min="11027" max="11027" width="12" bestFit="1" customWidth="1"/>
    <col min="11030" max="11030" width="14.42578125" bestFit="1" customWidth="1"/>
    <col min="11266" max="11266" width="14.5703125" bestFit="1" customWidth="1"/>
    <col min="11267" max="11267" width="12" bestFit="1" customWidth="1"/>
    <col min="11268" max="11268" width="12.7109375" bestFit="1" customWidth="1"/>
    <col min="11269" max="11269" width="14.85546875" bestFit="1" customWidth="1"/>
    <col min="11270" max="11270" width="15.5703125" bestFit="1" customWidth="1"/>
    <col min="11271" max="11271" width="15.5703125" customWidth="1"/>
    <col min="11273" max="11273" width="14.5703125" bestFit="1" customWidth="1"/>
    <col min="11274" max="11275" width="12.7109375" bestFit="1" customWidth="1"/>
    <col min="11277" max="11277" width="12" bestFit="1" customWidth="1"/>
    <col min="11278" max="11278" width="21.5703125" bestFit="1" customWidth="1"/>
    <col min="11279" max="11279" width="19.42578125" customWidth="1"/>
    <col min="11283" max="11283" width="12" bestFit="1" customWidth="1"/>
    <col min="11286" max="11286" width="14.42578125" bestFit="1" customWidth="1"/>
    <col min="11522" max="11522" width="14.5703125" bestFit="1" customWidth="1"/>
    <col min="11523" max="11523" width="12" bestFit="1" customWidth="1"/>
    <col min="11524" max="11524" width="12.7109375" bestFit="1" customWidth="1"/>
    <col min="11525" max="11525" width="14.85546875" bestFit="1" customWidth="1"/>
    <col min="11526" max="11526" width="15.5703125" bestFit="1" customWidth="1"/>
    <col min="11527" max="11527" width="15.5703125" customWidth="1"/>
    <col min="11529" max="11529" width="14.5703125" bestFit="1" customWidth="1"/>
    <col min="11530" max="11531" width="12.7109375" bestFit="1" customWidth="1"/>
    <col min="11533" max="11533" width="12" bestFit="1" customWidth="1"/>
    <col min="11534" max="11534" width="21.5703125" bestFit="1" customWidth="1"/>
    <col min="11535" max="11535" width="19.42578125" customWidth="1"/>
    <col min="11539" max="11539" width="12" bestFit="1" customWidth="1"/>
    <col min="11542" max="11542" width="14.42578125" bestFit="1" customWidth="1"/>
    <col min="11778" max="11778" width="14.5703125" bestFit="1" customWidth="1"/>
    <col min="11779" max="11779" width="12" bestFit="1" customWidth="1"/>
    <col min="11780" max="11780" width="12.7109375" bestFit="1" customWidth="1"/>
    <col min="11781" max="11781" width="14.85546875" bestFit="1" customWidth="1"/>
    <col min="11782" max="11782" width="15.5703125" bestFit="1" customWidth="1"/>
    <col min="11783" max="11783" width="15.5703125" customWidth="1"/>
    <col min="11785" max="11785" width="14.5703125" bestFit="1" customWidth="1"/>
    <col min="11786" max="11787" width="12.7109375" bestFit="1" customWidth="1"/>
    <col min="11789" max="11789" width="12" bestFit="1" customWidth="1"/>
    <col min="11790" max="11790" width="21.5703125" bestFit="1" customWidth="1"/>
    <col min="11791" max="11791" width="19.42578125" customWidth="1"/>
    <col min="11795" max="11795" width="12" bestFit="1" customWidth="1"/>
    <col min="11798" max="11798" width="14.42578125" bestFit="1" customWidth="1"/>
    <col min="12034" max="12034" width="14.5703125" bestFit="1" customWidth="1"/>
    <col min="12035" max="12035" width="12" bestFit="1" customWidth="1"/>
    <col min="12036" max="12036" width="12.7109375" bestFit="1" customWidth="1"/>
    <col min="12037" max="12037" width="14.85546875" bestFit="1" customWidth="1"/>
    <col min="12038" max="12038" width="15.5703125" bestFit="1" customWidth="1"/>
    <col min="12039" max="12039" width="15.5703125" customWidth="1"/>
    <col min="12041" max="12041" width="14.5703125" bestFit="1" customWidth="1"/>
    <col min="12042" max="12043" width="12.7109375" bestFit="1" customWidth="1"/>
    <col min="12045" max="12045" width="12" bestFit="1" customWidth="1"/>
    <col min="12046" max="12046" width="21.5703125" bestFit="1" customWidth="1"/>
    <col min="12047" max="12047" width="19.42578125" customWidth="1"/>
    <col min="12051" max="12051" width="12" bestFit="1" customWidth="1"/>
    <col min="12054" max="12054" width="14.42578125" bestFit="1" customWidth="1"/>
    <col min="12290" max="12290" width="14.5703125" bestFit="1" customWidth="1"/>
    <col min="12291" max="12291" width="12" bestFit="1" customWidth="1"/>
    <col min="12292" max="12292" width="12.7109375" bestFit="1" customWidth="1"/>
    <col min="12293" max="12293" width="14.85546875" bestFit="1" customWidth="1"/>
    <col min="12294" max="12294" width="15.5703125" bestFit="1" customWidth="1"/>
    <col min="12295" max="12295" width="15.5703125" customWidth="1"/>
    <col min="12297" max="12297" width="14.5703125" bestFit="1" customWidth="1"/>
    <col min="12298" max="12299" width="12.7109375" bestFit="1" customWidth="1"/>
    <col min="12301" max="12301" width="12" bestFit="1" customWidth="1"/>
    <col min="12302" max="12302" width="21.5703125" bestFit="1" customWidth="1"/>
    <col min="12303" max="12303" width="19.42578125" customWidth="1"/>
    <col min="12307" max="12307" width="12" bestFit="1" customWidth="1"/>
    <col min="12310" max="12310" width="14.42578125" bestFit="1" customWidth="1"/>
    <col min="12546" max="12546" width="14.5703125" bestFit="1" customWidth="1"/>
    <col min="12547" max="12547" width="12" bestFit="1" customWidth="1"/>
    <col min="12548" max="12548" width="12.7109375" bestFit="1" customWidth="1"/>
    <col min="12549" max="12549" width="14.85546875" bestFit="1" customWidth="1"/>
    <col min="12550" max="12550" width="15.5703125" bestFit="1" customWidth="1"/>
    <col min="12551" max="12551" width="15.5703125" customWidth="1"/>
    <col min="12553" max="12553" width="14.5703125" bestFit="1" customWidth="1"/>
    <col min="12554" max="12555" width="12.7109375" bestFit="1" customWidth="1"/>
    <col min="12557" max="12557" width="12" bestFit="1" customWidth="1"/>
    <col min="12558" max="12558" width="21.5703125" bestFit="1" customWidth="1"/>
    <col min="12559" max="12559" width="19.42578125" customWidth="1"/>
    <col min="12563" max="12563" width="12" bestFit="1" customWidth="1"/>
    <col min="12566" max="12566" width="14.42578125" bestFit="1" customWidth="1"/>
    <col min="12802" max="12802" width="14.5703125" bestFit="1" customWidth="1"/>
    <col min="12803" max="12803" width="12" bestFit="1" customWidth="1"/>
    <col min="12804" max="12804" width="12.7109375" bestFit="1" customWidth="1"/>
    <col min="12805" max="12805" width="14.85546875" bestFit="1" customWidth="1"/>
    <col min="12806" max="12806" width="15.5703125" bestFit="1" customWidth="1"/>
    <col min="12807" max="12807" width="15.5703125" customWidth="1"/>
    <col min="12809" max="12809" width="14.5703125" bestFit="1" customWidth="1"/>
    <col min="12810" max="12811" width="12.7109375" bestFit="1" customWidth="1"/>
    <col min="12813" max="12813" width="12" bestFit="1" customWidth="1"/>
    <col min="12814" max="12814" width="21.5703125" bestFit="1" customWidth="1"/>
    <col min="12815" max="12815" width="19.42578125" customWidth="1"/>
    <col min="12819" max="12819" width="12" bestFit="1" customWidth="1"/>
    <col min="12822" max="12822" width="14.42578125" bestFit="1" customWidth="1"/>
    <col min="13058" max="13058" width="14.5703125" bestFit="1" customWidth="1"/>
    <col min="13059" max="13059" width="12" bestFit="1" customWidth="1"/>
    <col min="13060" max="13060" width="12.7109375" bestFit="1" customWidth="1"/>
    <col min="13061" max="13061" width="14.85546875" bestFit="1" customWidth="1"/>
    <col min="13062" max="13062" width="15.5703125" bestFit="1" customWidth="1"/>
    <col min="13063" max="13063" width="15.5703125" customWidth="1"/>
    <col min="13065" max="13065" width="14.5703125" bestFit="1" customWidth="1"/>
    <col min="13066" max="13067" width="12.7109375" bestFit="1" customWidth="1"/>
    <col min="13069" max="13069" width="12" bestFit="1" customWidth="1"/>
    <col min="13070" max="13070" width="21.5703125" bestFit="1" customWidth="1"/>
    <col min="13071" max="13071" width="19.42578125" customWidth="1"/>
    <col min="13075" max="13075" width="12" bestFit="1" customWidth="1"/>
    <col min="13078" max="13078" width="14.42578125" bestFit="1" customWidth="1"/>
    <col min="13314" max="13314" width="14.5703125" bestFit="1" customWidth="1"/>
    <col min="13315" max="13315" width="12" bestFit="1" customWidth="1"/>
    <col min="13316" max="13316" width="12.7109375" bestFit="1" customWidth="1"/>
    <col min="13317" max="13317" width="14.85546875" bestFit="1" customWidth="1"/>
    <col min="13318" max="13318" width="15.5703125" bestFit="1" customWidth="1"/>
    <col min="13319" max="13319" width="15.5703125" customWidth="1"/>
    <col min="13321" max="13321" width="14.5703125" bestFit="1" customWidth="1"/>
    <col min="13322" max="13323" width="12.7109375" bestFit="1" customWidth="1"/>
    <col min="13325" max="13325" width="12" bestFit="1" customWidth="1"/>
    <col min="13326" max="13326" width="21.5703125" bestFit="1" customWidth="1"/>
    <col min="13327" max="13327" width="19.42578125" customWidth="1"/>
    <col min="13331" max="13331" width="12" bestFit="1" customWidth="1"/>
    <col min="13334" max="13334" width="14.42578125" bestFit="1" customWidth="1"/>
    <col min="13570" max="13570" width="14.5703125" bestFit="1" customWidth="1"/>
    <col min="13571" max="13571" width="12" bestFit="1" customWidth="1"/>
    <col min="13572" max="13572" width="12.7109375" bestFit="1" customWidth="1"/>
    <col min="13573" max="13573" width="14.85546875" bestFit="1" customWidth="1"/>
    <col min="13574" max="13574" width="15.5703125" bestFit="1" customWidth="1"/>
    <col min="13575" max="13575" width="15.5703125" customWidth="1"/>
    <col min="13577" max="13577" width="14.5703125" bestFit="1" customWidth="1"/>
    <col min="13578" max="13579" width="12.7109375" bestFit="1" customWidth="1"/>
    <col min="13581" max="13581" width="12" bestFit="1" customWidth="1"/>
    <col min="13582" max="13582" width="21.5703125" bestFit="1" customWidth="1"/>
    <col min="13583" max="13583" width="19.42578125" customWidth="1"/>
    <col min="13587" max="13587" width="12" bestFit="1" customWidth="1"/>
    <col min="13590" max="13590" width="14.42578125" bestFit="1" customWidth="1"/>
    <col min="13826" max="13826" width="14.5703125" bestFit="1" customWidth="1"/>
    <col min="13827" max="13827" width="12" bestFit="1" customWidth="1"/>
    <col min="13828" max="13828" width="12.7109375" bestFit="1" customWidth="1"/>
    <col min="13829" max="13829" width="14.85546875" bestFit="1" customWidth="1"/>
    <col min="13830" max="13830" width="15.5703125" bestFit="1" customWidth="1"/>
    <col min="13831" max="13831" width="15.5703125" customWidth="1"/>
    <col min="13833" max="13833" width="14.5703125" bestFit="1" customWidth="1"/>
    <col min="13834" max="13835" width="12.7109375" bestFit="1" customWidth="1"/>
    <col min="13837" max="13837" width="12" bestFit="1" customWidth="1"/>
    <col min="13838" max="13838" width="21.5703125" bestFit="1" customWidth="1"/>
    <col min="13839" max="13839" width="19.42578125" customWidth="1"/>
    <col min="13843" max="13843" width="12" bestFit="1" customWidth="1"/>
    <col min="13846" max="13846" width="14.42578125" bestFit="1" customWidth="1"/>
    <col min="14082" max="14082" width="14.5703125" bestFit="1" customWidth="1"/>
    <col min="14083" max="14083" width="12" bestFit="1" customWidth="1"/>
    <col min="14084" max="14084" width="12.7109375" bestFit="1" customWidth="1"/>
    <col min="14085" max="14085" width="14.85546875" bestFit="1" customWidth="1"/>
    <col min="14086" max="14086" width="15.5703125" bestFit="1" customWidth="1"/>
    <col min="14087" max="14087" width="15.5703125" customWidth="1"/>
    <col min="14089" max="14089" width="14.5703125" bestFit="1" customWidth="1"/>
    <col min="14090" max="14091" width="12.7109375" bestFit="1" customWidth="1"/>
    <col min="14093" max="14093" width="12" bestFit="1" customWidth="1"/>
    <col min="14094" max="14094" width="21.5703125" bestFit="1" customWidth="1"/>
    <col min="14095" max="14095" width="19.42578125" customWidth="1"/>
    <col min="14099" max="14099" width="12" bestFit="1" customWidth="1"/>
    <col min="14102" max="14102" width="14.42578125" bestFit="1" customWidth="1"/>
    <col min="14338" max="14338" width="14.5703125" bestFit="1" customWidth="1"/>
    <col min="14339" max="14339" width="12" bestFit="1" customWidth="1"/>
    <col min="14340" max="14340" width="12.7109375" bestFit="1" customWidth="1"/>
    <col min="14341" max="14341" width="14.85546875" bestFit="1" customWidth="1"/>
    <col min="14342" max="14342" width="15.5703125" bestFit="1" customWidth="1"/>
    <col min="14343" max="14343" width="15.5703125" customWidth="1"/>
    <col min="14345" max="14345" width="14.5703125" bestFit="1" customWidth="1"/>
    <col min="14346" max="14347" width="12.7109375" bestFit="1" customWidth="1"/>
    <col min="14349" max="14349" width="12" bestFit="1" customWidth="1"/>
    <col min="14350" max="14350" width="21.5703125" bestFit="1" customWidth="1"/>
    <col min="14351" max="14351" width="19.42578125" customWidth="1"/>
    <col min="14355" max="14355" width="12" bestFit="1" customWidth="1"/>
    <col min="14358" max="14358" width="14.42578125" bestFit="1" customWidth="1"/>
    <col min="14594" max="14594" width="14.5703125" bestFit="1" customWidth="1"/>
    <col min="14595" max="14595" width="12" bestFit="1" customWidth="1"/>
    <col min="14596" max="14596" width="12.7109375" bestFit="1" customWidth="1"/>
    <col min="14597" max="14597" width="14.85546875" bestFit="1" customWidth="1"/>
    <col min="14598" max="14598" width="15.5703125" bestFit="1" customWidth="1"/>
    <col min="14599" max="14599" width="15.5703125" customWidth="1"/>
    <col min="14601" max="14601" width="14.5703125" bestFit="1" customWidth="1"/>
    <col min="14602" max="14603" width="12.7109375" bestFit="1" customWidth="1"/>
    <col min="14605" max="14605" width="12" bestFit="1" customWidth="1"/>
    <col min="14606" max="14606" width="21.5703125" bestFit="1" customWidth="1"/>
    <col min="14607" max="14607" width="19.42578125" customWidth="1"/>
    <col min="14611" max="14611" width="12" bestFit="1" customWidth="1"/>
    <col min="14614" max="14614" width="14.42578125" bestFit="1" customWidth="1"/>
    <col min="14850" max="14850" width="14.5703125" bestFit="1" customWidth="1"/>
    <col min="14851" max="14851" width="12" bestFit="1" customWidth="1"/>
    <col min="14852" max="14852" width="12.7109375" bestFit="1" customWidth="1"/>
    <col min="14853" max="14853" width="14.85546875" bestFit="1" customWidth="1"/>
    <col min="14854" max="14854" width="15.5703125" bestFit="1" customWidth="1"/>
    <col min="14855" max="14855" width="15.5703125" customWidth="1"/>
    <col min="14857" max="14857" width="14.5703125" bestFit="1" customWidth="1"/>
    <col min="14858" max="14859" width="12.7109375" bestFit="1" customWidth="1"/>
    <col min="14861" max="14861" width="12" bestFit="1" customWidth="1"/>
    <col min="14862" max="14862" width="21.5703125" bestFit="1" customWidth="1"/>
    <col min="14863" max="14863" width="19.42578125" customWidth="1"/>
    <col min="14867" max="14867" width="12" bestFit="1" customWidth="1"/>
    <col min="14870" max="14870" width="14.42578125" bestFit="1" customWidth="1"/>
    <col min="15106" max="15106" width="14.5703125" bestFit="1" customWidth="1"/>
    <col min="15107" max="15107" width="12" bestFit="1" customWidth="1"/>
    <col min="15108" max="15108" width="12.7109375" bestFit="1" customWidth="1"/>
    <col min="15109" max="15109" width="14.85546875" bestFit="1" customWidth="1"/>
    <col min="15110" max="15110" width="15.5703125" bestFit="1" customWidth="1"/>
    <col min="15111" max="15111" width="15.5703125" customWidth="1"/>
    <col min="15113" max="15113" width="14.5703125" bestFit="1" customWidth="1"/>
    <col min="15114" max="15115" width="12.7109375" bestFit="1" customWidth="1"/>
    <col min="15117" max="15117" width="12" bestFit="1" customWidth="1"/>
    <col min="15118" max="15118" width="21.5703125" bestFit="1" customWidth="1"/>
    <col min="15119" max="15119" width="19.42578125" customWidth="1"/>
    <col min="15123" max="15123" width="12" bestFit="1" customWidth="1"/>
    <col min="15126" max="15126" width="14.42578125" bestFit="1" customWidth="1"/>
    <col min="15362" max="15362" width="14.5703125" bestFit="1" customWidth="1"/>
    <col min="15363" max="15363" width="12" bestFit="1" customWidth="1"/>
    <col min="15364" max="15364" width="12.7109375" bestFit="1" customWidth="1"/>
    <col min="15365" max="15365" width="14.85546875" bestFit="1" customWidth="1"/>
    <col min="15366" max="15366" width="15.5703125" bestFit="1" customWidth="1"/>
    <col min="15367" max="15367" width="15.5703125" customWidth="1"/>
    <col min="15369" max="15369" width="14.5703125" bestFit="1" customWidth="1"/>
    <col min="15370" max="15371" width="12.7109375" bestFit="1" customWidth="1"/>
    <col min="15373" max="15373" width="12" bestFit="1" customWidth="1"/>
    <col min="15374" max="15374" width="21.5703125" bestFit="1" customWidth="1"/>
    <col min="15375" max="15375" width="19.42578125" customWidth="1"/>
    <col min="15379" max="15379" width="12" bestFit="1" customWidth="1"/>
    <col min="15382" max="15382" width="14.42578125" bestFit="1" customWidth="1"/>
    <col min="15618" max="15618" width="14.5703125" bestFit="1" customWidth="1"/>
    <col min="15619" max="15619" width="12" bestFit="1" customWidth="1"/>
    <col min="15620" max="15620" width="12.7109375" bestFit="1" customWidth="1"/>
    <col min="15621" max="15621" width="14.85546875" bestFit="1" customWidth="1"/>
    <col min="15622" max="15622" width="15.5703125" bestFit="1" customWidth="1"/>
    <col min="15623" max="15623" width="15.5703125" customWidth="1"/>
    <col min="15625" max="15625" width="14.5703125" bestFit="1" customWidth="1"/>
    <col min="15626" max="15627" width="12.7109375" bestFit="1" customWidth="1"/>
    <col min="15629" max="15629" width="12" bestFit="1" customWidth="1"/>
    <col min="15630" max="15630" width="21.5703125" bestFit="1" customWidth="1"/>
    <col min="15631" max="15631" width="19.42578125" customWidth="1"/>
    <col min="15635" max="15635" width="12" bestFit="1" customWidth="1"/>
    <col min="15638" max="15638" width="14.42578125" bestFit="1" customWidth="1"/>
    <col min="15874" max="15874" width="14.5703125" bestFit="1" customWidth="1"/>
    <col min="15875" max="15875" width="12" bestFit="1" customWidth="1"/>
    <col min="15876" max="15876" width="12.7109375" bestFit="1" customWidth="1"/>
    <col min="15877" max="15877" width="14.85546875" bestFit="1" customWidth="1"/>
    <col min="15878" max="15878" width="15.5703125" bestFit="1" customWidth="1"/>
    <col min="15879" max="15879" width="15.5703125" customWidth="1"/>
    <col min="15881" max="15881" width="14.5703125" bestFit="1" customWidth="1"/>
    <col min="15882" max="15883" width="12.7109375" bestFit="1" customWidth="1"/>
    <col min="15885" max="15885" width="12" bestFit="1" customWidth="1"/>
    <col min="15886" max="15886" width="21.5703125" bestFit="1" customWidth="1"/>
    <col min="15887" max="15887" width="19.42578125" customWidth="1"/>
    <col min="15891" max="15891" width="12" bestFit="1" customWidth="1"/>
    <col min="15894" max="15894" width="14.42578125" bestFit="1" customWidth="1"/>
    <col min="16130" max="16130" width="14.5703125" bestFit="1" customWidth="1"/>
    <col min="16131" max="16131" width="12" bestFit="1" customWidth="1"/>
    <col min="16132" max="16132" width="12.7109375" bestFit="1" customWidth="1"/>
    <col min="16133" max="16133" width="14.85546875" bestFit="1" customWidth="1"/>
    <col min="16134" max="16134" width="15.5703125" bestFit="1" customWidth="1"/>
    <col min="16135" max="16135" width="15.5703125" customWidth="1"/>
    <col min="16137" max="16137" width="14.5703125" bestFit="1" customWidth="1"/>
    <col min="16138" max="16139" width="12.7109375" bestFit="1" customWidth="1"/>
    <col min="16141" max="16141" width="12" bestFit="1" customWidth="1"/>
    <col min="16142" max="16142" width="21.5703125" bestFit="1" customWidth="1"/>
    <col min="16143" max="16143" width="19.42578125" customWidth="1"/>
    <col min="16147" max="16147" width="12" bestFit="1" customWidth="1"/>
    <col min="16150" max="16150" width="14.42578125" bestFit="1" customWidth="1"/>
  </cols>
  <sheetData>
    <row r="1" spans="2:23" x14ac:dyDescent="0.25">
      <c r="B1" t="s">
        <v>0</v>
      </c>
      <c r="E1" t="s">
        <v>1</v>
      </c>
      <c r="I1" t="s">
        <v>2</v>
      </c>
    </row>
    <row r="2" spans="2:23" x14ac:dyDescent="0.25">
      <c r="B2" t="s">
        <v>3</v>
      </c>
      <c r="C2" t="s">
        <v>4</v>
      </c>
      <c r="E2" t="s">
        <v>3</v>
      </c>
      <c r="F2" t="s">
        <v>4</v>
      </c>
      <c r="I2" t="s">
        <v>3</v>
      </c>
      <c r="J2" t="s">
        <v>4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3" x14ac:dyDescent="0.25">
      <c r="B3" s="1">
        <v>39113</v>
      </c>
      <c r="C3">
        <v>284.54000000000002</v>
      </c>
      <c r="E3" s="1">
        <v>39113</v>
      </c>
      <c r="F3">
        <v>234.11</v>
      </c>
      <c r="I3" s="1">
        <v>39113</v>
      </c>
      <c r="J3">
        <v>2105.0700000000002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2:23" x14ac:dyDescent="0.25">
      <c r="B4" s="1">
        <v>39141</v>
      </c>
      <c r="C4">
        <v>266.58999999999997</v>
      </c>
      <c r="E4" s="1">
        <v>39141</v>
      </c>
      <c r="F4">
        <v>220.38</v>
      </c>
      <c r="I4" s="1">
        <v>39141</v>
      </c>
      <c r="J4">
        <v>2072.58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2:23" x14ac:dyDescent="0.25">
      <c r="B5" s="1">
        <v>39171</v>
      </c>
      <c r="C5">
        <v>270.87</v>
      </c>
      <c r="E5" s="1">
        <v>39171</v>
      </c>
      <c r="F5">
        <v>215.92</v>
      </c>
      <c r="I5" s="1">
        <v>39171</v>
      </c>
      <c r="J5">
        <v>2236.81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2:23" x14ac:dyDescent="0.25">
      <c r="B6" s="1">
        <v>39200</v>
      </c>
      <c r="C6">
        <v>257.23</v>
      </c>
      <c r="E6" s="1">
        <v>39200</v>
      </c>
      <c r="F6">
        <v>223.13</v>
      </c>
      <c r="I6" s="1">
        <v>39200</v>
      </c>
      <c r="J6">
        <v>2048.7199999999998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2:23" x14ac:dyDescent="0.25">
      <c r="B7" s="1">
        <v>39233</v>
      </c>
      <c r="C7">
        <v>235.57</v>
      </c>
      <c r="E7" s="1">
        <v>39233</v>
      </c>
      <c r="F7">
        <v>205.83</v>
      </c>
      <c r="I7" s="1">
        <v>39233</v>
      </c>
      <c r="J7">
        <v>1952.91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2:23" x14ac:dyDescent="0.25">
      <c r="B8" s="1">
        <v>39262</v>
      </c>
      <c r="C8">
        <v>267.43</v>
      </c>
      <c r="E8" s="1">
        <v>39262</v>
      </c>
      <c r="F8">
        <v>204.7</v>
      </c>
      <c r="I8" s="1">
        <v>39262</v>
      </c>
      <c r="J8">
        <v>1969.62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2:23" x14ac:dyDescent="0.25">
      <c r="B9" s="1">
        <v>39294</v>
      </c>
      <c r="C9">
        <v>275.13</v>
      </c>
      <c r="E9" s="1">
        <v>39294</v>
      </c>
      <c r="F9">
        <v>213.36</v>
      </c>
      <c r="I9" s="1">
        <v>39294</v>
      </c>
      <c r="J9">
        <v>2054.52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2:23" x14ac:dyDescent="0.25">
      <c r="B10" s="1">
        <v>39325</v>
      </c>
      <c r="C10">
        <v>266.08</v>
      </c>
      <c r="E10" s="1">
        <v>39325</v>
      </c>
      <c r="F10">
        <v>212.01</v>
      </c>
      <c r="I10" s="1">
        <v>39325</v>
      </c>
      <c r="J10">
        <v>1908.84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2:23" x14ac:dyDescent="0.25">
      <c r="B11" s="1">
        <v>39353</v>
      </c>
      <c r="C11">
        <v>274.47000000000003</v>
      </c>
      <c r="E11" s="1">
        <v>39353</v>
      </c>
      <c r="F11">
        <v>213.46</v>
      </c>
      <c r="I11" s="1">
        <v>39353</v>
      </c>
      <c r="J11">
        <v>2079.46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2:23" x14ac:dyDescent="0.25">
      <c r="B12" s="1">
        <v>39386</v>
      </c>
      <c r="C12">
        <v>306.41000000000003</v>
      </c>
      <c r="E12" s="1">
        <v>39386</v>
      </c>
      <c r="F12">
        <v>216.68</v>
      </c>
      <c r="I12" s="1">
        <v>39386</v>
      </c>
      <c r="J12">
        <v>2233.7800000000002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2:23" x14ac:dyDescent="0.25">
      <c r="B13" s="1">
        <v>39416</v>
      </c>
      <c r="C13">
        <v>322.66000000000003</v>
      </c>
      <c r="E13" s="1">
        <v>39416</v>
      </c>
      <c r="F13">
        <v>221.28</v>
      </c>
      <c r="I13" s="1">
        <v>39416</v>
      </c>
      <c r="J13">
        <v>2114.81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2:23" x14ac:dyDescent="0.25">
      <c r="B14" s="1">
        <v>39445</v>
      </c>
      <c r="C14">
        <v>342.77</v>
      </c>
      <c r="E14" s="1">
        <v>39445</v>
      </c>
      <c r="F14">
        <v>231.1</v>
      </c>
      <c r="I14" s="1">
        <v>39445</v>
      </c>
      <c r="J14">
        <v>2072.4299999999998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2:23" ht="15.75" thickBot="1" x14ac:dyDescent="0.3">
      <c r="C15" s="5" t="s">
        <v>5</v>
      </c>
      <c r="D15" s="5"/>
      <c r="E15" s="5"/>
      <c r="F15" s="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2:23" x14ac:dyDescent="0.25">
      <c r="C16" s="5">
        <v>1</v>
      </c>
      <c r="D16" s="5">
        <v>2</v>
      </c>
      <c r="E16" s="5">
        <v>3</v>
      </c>
      <c r="F16" s="5" t="s">
        <v>6</v>
      </c>
      <c r="H16" t="s">
        <v>7</v>
      </c>
      <c r="I16" t="s">
        <v>8</v>
      </c>
      <c r="J16" t="s">
        <v>9</v>
      </c>
      <c r="K16" s="7"/>
      <c r="L16" s="7"/>
      <c r="M16" s="7"/>
      <c r="N16" s="7"/>
      <c r="O16" s="8"/>
      <c r="P16" s="9"/>
      <c r="Q16" s="9"/>
      <c r="R16" s="9"/>
      <c r="S16" s="9"/>
      <c r="T16" s="9"/>
      <c r="U16" s="9"/>
      <c r="V16" s="10"/>
      <c r="W16" s="7"/>
    </row>
    <row r="17" spans="2:24" x14ac:dyDescent="0.25">
      <c r="B17" s="1">
        <v>39141</v>
      </c>
      <c r="C17" s="5">
        <f>C4/C3-1</f>
        <v>-6.308427637590508E-2</v>
      </c>
      <c r="D17" s="5">
        <f>F4/F3-1</f>
        <v>-5.8647644269787746E-2</v>
      </c>
      <c r="E17" s="5">
        <f>J4/J3-1</f>
        <v>-1.5434166084738354E-2</v>
      </c>
      <c r="F17" s="5">
        <f>AVERAGE(C17:E17)</f>
        <v>-4.5722028910143729E-2</v>
      </c>
      <c r="H17">
        <f t="shared" ref="H17:H27" si="0">(C17-$F17)/3</f>
        <v>-5.7874158219204499E-3</v>
      </c>
      <c r="I17">
        <f t="shared" ref="I17:I27" si="1">(D17-$F17)/3</f>
        <v>-4.3085384532146722E-3</v>
      </c>
      <c r="J17">
        <f t="shared" ref="J17:J27" si="2">(E17-$F17)/3</f>
        <v>1.0095954275135125E-2</v>
      </c>
      <c r="K17" s="7" t="s">
        <v>10</v>
      </c>
      <c r="L17" s="7" t="s">
        <v>11</v>
      </c>
      <c r="M17" s="7" t="s">
        <v>12</v>
      </c>
      <c r="N17" s="7" t="s">
        <v>13</v>
      </c>
      <c r="O17" s="11" t="s">
        <v>14</v>
      </c>
      <c r="P17" s="12" t="s">
        <v>20</v>
      </c>
      <c r="Q17" s="12" t="s">
        <v>21</v>
      </c>
      <c r="R17" s="12" t="s">
        <v>22</v>
      </c>
      <c r="S17" s="12" t="s">
        <v>15</v>
      </c>
      <c r="T17" s="12" t="s">
        <v>16</v>
      </c>
      <c r="U17" s="12" t="s">
        <v>17</v>
      </c>
      <c r="V17" s="13" t="s">
        <v>23</v>
      </c>
      <c r="W17" s="7"/>
    </row>
    <row r="18" spans="2:24" x14ac:dyDescent="0.25">
      <c r="B18" s="1">
        <v>39171</v>
      </c>
      <c r="C18" s="5">
        <f t="shared" ref="C18:C27" si="3">C5/C4-1</f>
        <v>1.6054615702014496E-2</v>
      </c>
      <c r="D18" s="5">
        <f t="shared" ref="D18:D27" si="4">F5/F4-1</f>
        <v>-2.0237771122606496E-2</v>
      </c>
      <c r="E18" s="5">
        <f t="shared" ref="E18:E27" si="5">J5/J4-1</f>
        <v>7.9239402097868394E-2</v>
      </c>
      <c r="F18" s="5">
        <f t="shared" ref="F18:F27" si="6">AVERAGE(C18:E18)</f>
        <v>2.5018748892425464E-2</v>
      </c>
      <c r="H18">
        <f t="shared" si="0"/>
        <v>-2.9880443968036559E-3</v>
      </c>
      <c r="I18">
        <f t="shared" si="1"/>
        <v>-1.5085506671677318E-2</v>
      </c>
      <c r="J18">
        <f t="shared" si="2"/>
        <v>1.8073551068480978E-2</v>
      </c>
      <c r="K18" s="7">
        <f t="shared" ref="K18:K27" si="7">H17*C18</f>
        <v>-9.2914736928691191E-5</v>
      </c>
      <c r="L18" s="7">
        <f t="shared" ref="L18:L27" si="8">I17*D18</f>
        <v>8.7195215089107557E-5</v>
      </c>
      <c r="M18" s="7">
        <f t="shared" ref="M18:M27" si="9">J17*E18</f>
        <v>7.9999738036912562E-4</v>
      </c>
      <c r="N18" s="7">
        <f>SUM(K18:M18)</f>
        <v>7.9427785852954197E-4</v>
      </c>
      <c r="O18" s="11">
        <f t="shared" ref="O18:O27" si="10">F17*F18</f>
        <v>-1.1439079601551034E-3</v>
      </c>
      <c r="P18" s="12">
        <f t="shared" ref="P18:P27" si="11">C17*C18-C17^2</f>
        <v>-4.9924197399264037E-3</v>
      </c>
      <c r="Q18" s="12">
        <f t="shared" ref="Q18:Q27" si="12">D17*D18-D17^2</f>
        <v>-2.2526485767835587E-3</v>
      </c>
      <c r="R18" s="12">
        <f t="shared" ref="R18:R27" si="13">E17*E18-E17^2</f>
        <v>-1.4612075751651531E-3</v>
      </c>
      <c r="S18" s="12">
        <f t="shared" ref="S18:S27" si="14">O18-F17^2-(P18+Q18+R18)/$E$16^2</f>
        <v>-2.2670478998289981E-3</v>
      </c>
      <c r="T18" s="12">
        <f>(P18+Q18+R18)*($E$16-1)/$E$16^2</f>
        <v>-1.9347279759722477E-3</v>
      </c>
      <c r="U18" s="12">
        <f t="shared" ref="U18:U27" si="15">_xlfn.VAR.P(C17:E17)</f>
        <v>4.6195793467279146E-4</v>
      </c>
      <c r="V18" s="13">
        <f>-S18+T18+U18</f>
        <v>7.9427785852954186E-4</v>
      </c>
      <c r="W18" s="7"/>
    </row>
    <row r="19" spans="2:24" x14ac:dyDescent="0.25">
      <c r="B19" s="1">
        <v>39200</v>
      </c>
      <c r="C19" s="5">
        <f t="shared" si="3"/>
        <v>-5.035625946025768E-2</v>
      </c>
      <c r="D19" s="5">
        <f t="shared" si="4"/>
        <v>3.3391997035939314E-2</v>
      </c>
      <c r="E19" s="5">
        <f t="shared" si="5"/>
        <v>-8.4088501034956131E-2</v>
      </c>
      <c r="F19" s="5">
        <f t="shared" si="6"/>
        <v>-3.3684254486424835E-2</v>
      </c>
      <c r="H19">
        <f t="shared" si="0"/>
        <v>-5.5573349912776153E-3</v>
      </c>
      <c r="I19">
        <f t="shared" si="1"/>
        <v>2.2358750507454717E-2</v>
      </c>
      <c r="J19">
        <f t="shared" si="2"/>
        <v>-1.6801415516177098E-2</v>
      </c>
      <c r="K19" s="7">
        <f t="shared" si="7"/>
        <v>1.5046673892421406E-4</v>
      </c>
      <c r="L19" s="7">
        <f t="shared" si="8"/>
        <v>-5.0373519406629174E-4</v>
      </c>
      <c r="M19" s="7">
        <f t="shared" si="9"/>
        <v>-1.5197778177272953E-3</v>
      </c>
      <c r="N19" s="7">
        <f t="shared" ref="N19:N27" si="16">SUM(K19:M19)</f>
        <v>-1.8730462728693731E-3</v>
      </c>
      <c r="O19" s="11">
        <f t="shared" si="10"/>
        <v>-8.4273790462441875E-4</v>
      </c>
      <c r="P19" s="12">
        <f t="shared" si="11"/>
        <v>-1.0662010791647393E-3</v>
      </c>
      <c r="Q19" s="12">
        <f t="shared" si="12"/>
        <v>-1.0853469733510999E-3</v>
      </c>
      <c r="R19" s="12">
        <f t="shared" si="13"/>
        <v>-1.2942005390143582E-2</v>
      </c>
      <c r="S19" s="12">
        <f t="shared" si="14"/>
        <v>2.0838579286216563E-4</v>
      </c>
      <c r="T19" s="12">
        <f t="shared" ref="T19:T27" si="17">(P19+Q19+R19)*($E$16-1)/$E$16^2</f>
        <v>-3.3541229872576495E-3</v>
      </c>
      <c r="U19" s="12">
        <f t="shared" si="15"/>
        <v>1.6894625072504414E-3</v>
      </c>
      <c r="V19" s="13">
        <f t="shared" ref="V19:V27" si="18">-S19+T19+U19</f>
        <v>-1.8730462728693735E-3</v>
      </c>
      <c r="W19" s="7"/>
    </row>
    <row r="20" spans="2:24" x14ac:dyDescent="0.25">
      <c r="B20" s="1">
        <v>39233</v>
      </c>
      <c r="C20" s="5">
        <f t="shared" si="3"/>
        <v>-8.4204797263149778E-2</v>
      </c>
      <c r="D20" s="5">
        <f t="shared" si="4"/>
        <v>-7.7533276565230902E-2</v>
      </c>
      <c r="E20" s="5">
        <f t="shared" si="5"/>
        <v>-4.6765785466046927E-2</v>
      </c>
      <c r="F20" s="5">
        <f t="shared" si="6"/>
        <v>-6.9501286431475864E-2</v>
      </c>
      <c r="H20">
        <f t="shared" si="0"/>
        <v>-4.901170277224638E-3</v>
      </c>
      <c r="I20">
        <f t="shared" si="1"/>
        <v>-2.6773300445850127E-3</v>
      </c>
      <c r="J20">
        <f t="shared" si="2"/>
        <v>7.5785003218096459E-3</v>
      </c>
      <c r="K20" s="7">
        <f t="shared" si="7"/>
        <v>4.6795426626393985E-4</v>
      </c>
      <c r="L20" s="7">
        <f t="shared" si="8"/>
        <v>-1.7335471867474834E-3</v>
      </c>
      <c r="M20" s="7">
        <f t="shared" si="9"/>
        <v>7.8573139355545029E-4</v>
      </c>
      <c r="N20" s="7">
        <f t="shared" si="16"/>
        <v>-4.7986152692809311E-4</v>
      </c>
      <c r="O20" s="11">
        <f t="shared" si="10"/>
        <v>2.3410990192917385E-3</v>
      </c>
      <c r="P20" s="12">
        <f t="shared" si="11"/>
        <v>1.7044857519527752E-3</v>
      </c>
      <c r="Q20" s="12">
        <f t="shared" si="12"/>
        <v>-3.7040164073010333E-3</v>
      </c>
      <c r="R20" s="12">
        <f t="shared" si="13"/>
        <v>-3.1384112067435943E-3</v>
      </c>
      <c r="S20" s="12">
        <f t="shared" si="14"/>
        <v>1.7773524481068238E-3</v>
      </c>
      <c r="T20" s="12">
        <f t="shared" si="17"/>
        <v>-1.1417648582426341E-3</v>
      </c>
      <c r="U20" s="12">
        <f t="shared" si="15"/>
        <v>2.4392557794213651E-3</v>
      </c>
      <c r="V20" s="13">
        <f t="shared" si="18"/>
        <v>-4.7986152692809257E-4</v>
      </c>
      <c r="W20" s="7"/>
    </row>
    <row r="21" spans="2:24" x14ac:dyDescent="0.25">
      <c r="B21" s="1">
        <v>39262</v>
      </c>
      <c r="C21" s="5">
        <f t="shared" si="3"/>
        <v>0.13524642356836614</v>
      </c>
      <c r="D21" s="5">
        <f t="shared" si="4"/>
        <v>-5.4899674488656514E-3</v>
      </c>
      <c r="E21" s="5">
        <f t="shared" si="5"/>
        <v>8.5564618953253291E-3</v>
      </c>
      <c r="F21" s="5">
        <f t="shared" si="6"/>
        <v>4.610430600494194E-2</v>
      </c>
      <c r="H21">
        <f t="shared" si="0"/>
        <v>2.9714039187808062E-2</v>
      </c>
      <c r="I21">
        <f t="shared" si="1"/>
        <v>-1.7198091151269197E-2</v>
      </c>
      <c r="J21">
        <f t="shared" si="2"/>
        <v>-1.251594803653887E-2</v>
      </c>
      <c r="K21" s="7">
        <f t="shared" si="7"/>
        <v>-6.628657512942099E-4</v>
      </c>
      <c r="L21" s="7">
        <f t="shared" si="8"/>
        <v>1.4698454794641743E-5</v>
      </c>
      <c r="M21" s="7">
        <f t="shared" si="9"/>
        <v>6.484514922727498E-5</v>
      </c>
      <c r="N21" s="7">
        <f t="shared" si="16"/>
        <v>-5.8332214727229315E-4</v>
      </c>
      <c r="O21" s="11">
        <f t="shared" si="10"/>
        <v>-3.2043085773738825E-3</v>
      </c>
      <c r="P21" s="12">
        <f t="shared" si="11"/>
        <v>-1.8478845559268507E-2</v>
      </c>
      <c r="Q21" s="12">
        <f t="shared" si="12"/>
        <v>-5.5857538103935679E-3</v>
      </c>
      <c r="R21" s="12">
        <f t="shared" si="13"/>
        <v>-2.5871883516015159E-3</v>
      </c>
      <c r="S21" s="12">
        <f t="shared" si="14"/>
        <v>-5.0734276461968679E-3</v>
      </c>
      <c r="T21" s="12">
        <f t="shared" si="17"/>
        <v>-5.922619493614131E-3</v>
      </c>
      <c r="U21" s="12">
        <f t="shared" si="15"/>
        <v>2.6586970014497017E-4</v>
      </c>
      <c r="V21" s="13">
        <f t="shared" si="18"/>
        <v>-5.8332214727229294E-4</v>
      </c>
      <c r="W21" s="7"/>
    </row>
    <row r="22" spans="2:24" x14ac:dyDescent="0.25">
      <c r="B22" s="1">
        <v>39294</v>
      </c>
      <c r="C22" s="5">
        <f t="shared" si="3"/>
        <v>2.8792581236211312E-2</v>
      </c>
      <c r="D22" s="5">
        <f t="shared" si="4"/>
        <v>4.2305813385442148E-2</v>
      </c>
      <c r="E22" s="5">
        <f t="shared" si="5"/>
        <v>4.3104761324519458E-2</v>
      </c>
      <c r="F22" s="5">
        <f t="shared" si="6"/>
        <v>3.8067718648724304E-2</v>
      </c>
      <c r="H22">
        <f t="shared" si="0"/>
        <v>-3.0917124708376639E-3</v>
      </c>
      <c r="I22">
        <f t="shared" si="1"/>
        <v>1.4126982455726148E-3</v>
      </c>
      <c r="J22">
        <f t="shared" si="2"/>
        <v>1.6790142252650516E-3</v>
      </c>
      <c r="K22" s="7">
        <f t="shared" si="7"/>
        <v>8.5554388717092999E-4</v>
      </c>
      <c r="L22" s="7">
        <f t="shared" si="8"/>
        <v>-7.2757923483141853E-4</v>
      </c>
      <c r="M22" s="7">
        <f t="shared" si="9"/>
        <v>-5.3949695286509595E-4</v>
      </c>
      <c r="N22" s="7">
        <f t="shared" si="16"/>
        <v>-4.115323005255845E-4</v>
      </c>
      <c r="O22" s="11">
        <f t="shared" si="10"/>
        <v>1.7550857494908203E-3</v>
      </c>
      <c r="P22" s="12">
        <f t="shared" si="11"/>
        <v>-1.4397501450534677E-2</v>
      </c>
      <c r="Q22" s="12">
        <f t="shared" si="12"/>
        <v>-2.623972809734666E-4</v>
      </c>
      <c r="R22" s="12">
        <f t="shared" si="13"/>
        <v>2.9561120761418939E-4</v>
      </c>
      <c r="S22" s="12">
        <f t="shared" si="14"/>
        <v>1.2255106643928231E-3</v>
      </c>
      <c r="T22" s="12">
        <f t="shared" si="17"/>
        <v>-3.1920638941986563E-3</v>
      </c>
      <c r="U22" s="12">
        <f t="shared" si="15"/>
        <v>4.0060422580658955E-3</v>
      </c>
      <c r="V22" s="13">
        <f t="shared" si="18"/>
        <v>-4.1153230052558363E-4</v>
      </c>
      <c r="W22" s="7"/>
    </row>
    <row r="23" spans="2:24" x14ac:dyDescent="0.25">
      <c r="B23" s="1">
        <v>39325</v>
      </c>
      <c r="C23" s="5">
        <f t="shared" si="3"/>
        <v>-3.2893541235052615E-2</v>
      </c>
      <c r="D23" s="5">
        <f t="shared" si="4"/>
        <v>-6.3273340832397107E-3</v>
      </c>
      <c r="E23" s="5">
        <f t="shared" si="5"/>
        <v>-7.0907073184977576E-2</v>
      </c>
      <c r="F23" s="5">
        <f t="shared" si="6"/>
        <v>-3.6709316167756634E-2</v>
      </c>
      <c r="H23">
        <f t="shared" si="0"/>
        <v>1.2719249775680064E-3</v>
      </c>
      <c r="I23">
        <f t="shared" si="1"/>
        <v>1.0127327361505642E-2</v>
      </c>
      <c r="J23">
        <f t="shared" si="2"/>
        <v>-1.1399252339073648E-2</v>
      </c>
      <c r="K23" s="7">
        <f t="shared" si="7"/>
        <v>1.016973716464251E-4</v>
      </c>
      <c r="L23" s="7">
        <f t="shared" si="8"/>
        <v>-8.9386137585445486E-6</v>
      </c>
      <c r="M23" s="7">
        <f t="shared" si="9"/>
        <v>-1.1905398454948744E-4</v>
      </c>
      <c r="N23" s="7">
        <f t="shared" si="16"/>
        <v>-2.6295226661606888E-5</v>
      </c>
      <c r="O23" s="11">
        <f t="shared" si="10"/>
        <v>-1.3974399196612257E-3</v>
      </c>
      <c r="P23" s="12">
        <f t="shared" si="11"/>
        <v>-1.7761026924007467E-3</v>
      </c>
      <c r="Q23" s="12">
        <f t="shared" si="12"/>
        <v>-2.0574648611567429E-3</v>
      </c>
      <c r="R23" s="12">
        <f t="shared" si="13"/>
        <v>-4.914452914702481E-3</v>
      </c>
      <c r="S23" s="12">
        <f t="shared" si="14"/>
        <v>-1.8745888485285499E-3</v>
      </c>
      <c r="T23" s="12">
        <f t="shared" si="17"/>
        <v>-1.9440045485022159E-3</v>
      </c>
      <c r="U23" s="12">
        <f t="shared" si="15"/>
        <v>4.3120473312058418E-5</v>
      </c>
      <c r="V23" s="13">
        <f t="shared" si="18"/>
        <v>-2.6295226661607606E-5</v>
      </c>
      <c r="W23" s="7"/>
    </row>
    <row r="24" spans="2:24" x14ac:dyDescent="0.25">
      <c r="B24" s="1">
        <v>39353</v>
      </c>
      <c r="C24" s="5">
        <f t="shared" si="3"/>
        <v>3.1531870114251515E-2</v>
      </c>
      <c r="D24" s="5">
        <f t="shared" si="4"/>
        <v>6.8393000330173592E-3</v>
      </c>
      <c r="E24" s="5">
        <f t="shared" si="5"/>
        <v>8.9384128580708877E-2</v>
      </c>
      <c r="F24" s="5">
        <f t="shared" si="6"/>
        <v>4.2585099575992581E-2</v>
      </c>
      <c r="H24">
        <f t="shared" si="0"/>
        <v>-3.6844098205803554E-3</v>
      </c>
      <c r="I24">
        <f t="shared" si="1"/>
        <v>-1.1915266514325075E-2</v>
      </c>
      <c r="J24">
        <f t="shared" si="2"/>
        <v>1.5599676334905431E-2</v>
      </c>
      <c r="K24" s="7">
        <f t="shared" si="7"/>
        <v>4.0106173187746647E-5</v>
      </c>
      <c r="L24" s="7">
        <f t="shared" si="8"/>
        <v>6.9263830357923145E-5</v>
      </c>
      <c r="M24" s="7">
        <f t="shared" si="9"/>
        <v>-1.0189122367997054E-3</v>
      </c>
      <c r="N24" s="7">
        <f t="shared" si="16"/>
        <v>-9.0954223325403561E-4</v>
      </c>
      <c r="O24" s="11">
        <f t="shared" si="10"/>
        <v>-1.5632698843705106E-3</v>
      </c>
      <c r="P24" s="12">
        <f t="shared" si="11"/>
        <v>-2.1191799248035624E-3</v>
      </c>
      <c r="Q24" s="12">
        <f t="shared" si="12"/>
        <v>-8.3309692805340127E-5</v>
      </c>
      <c r="R24" s="12">
        <f t="shared" si="13"/>
        <v>-1.1365779974507537E-2</v>
      </c>
      <c r="S24" s="12">
        <f t="shared" si="14"/>
        <v>-1.4032582676396694E-3</v>
      </c>
      <c r="T24" s="12">
        <f t="shared" si="17"/>
        <v>-3.01517102047032E-3</v>
      </c>
      <c r="U24" s="12">
        <f t="shared" si="15"/>
        <v>7.023705195766146E-4</v>
      </c>
      <c r="V24" s="13">
        <f t="shared" si="18"/>
        <v>-9.0954223325403593E-4</v>
      </c>
      <c r="W24" s="7"/>
    </row>
    <row r="25" spans="2:24" x14ac:dyDescent="0.25">
      <c r="B25" s="1">
        <v>39386</v>
      </c>
      <c r="C25" s="5">
        <f t="shared" si="3"/>
        <v>0.11636973075381651</v>
      </c>
      <c r="D25" s="5">
        <f t="shared" si="4"/>
        <v>1.5084793403916441E-2</v>
      </c>
      <c r="E25" s="5">
        <f t="shared" si="5"/>
        <v>7.4211574158675964E-2</v>
      </c>
      <c r="F25" s="5">
        <f t="shared" si="6"/>
        <v>6.8555366105469639E-2</v>
      </c>
      <c r="H25">
        <f t="shared" si="0"/>
        <v>1.5938121549448958E-2</v>
      </c>
      <c r="I25">
        <f t="shared" si="1"/>
        <v>-1.7823524233851067E-2</v>
      </c>
      <c r="J25">
        <f t="shared" si="2"/>
        <v>1.8854026844021081E-3</v>
      </c>
      <c r="K25" s="7">
        <f t="shared" si="7"/>
        <v>-4.2875377880765338E-4</v>
      </c>
      <c r="L25" s="7">
        <f t="shared" si="8"/>
        <v>-1.7973933372119732E-4</v>
      </c>
      <c r="M25" s="7">
        <f t="shared" si="9"/>
        <v>1.1576765371791769E-3</v>
      </c>
      <c r="N25" s="7">
        <f t="shared" si="16"/>
        <v>5.4918342465032615E-4</v>
      </c>
      <c r="O25" s="11">
        <f t="shared" si="10"/>
        <v>2.9194370920700512E-3</v>
      </c>
      <c r="P25" s="12">
        <f t="shared" si="11"/>
        <v>2.6750964024577347E-3</v>
      </c>
      <c r="Q25" s="12">
        <f t="shared" si="12"/>
        <v>5.6393403083834499E-5</v>
      </c>
      <c r="R25" s="12">
        <f t="shared" si="13"/>
        <v>-1.3561855553567929E-3</v>
      </c>
      <c r="S25" s="12">
        <f t="shared" si="14"/>
        <v>9.5313480281898361E-4</v>
      </c>
      <c r="T25" s="12">
        <f t="shared" si="17"/>
        <v>3.0562316670772812E-4</v>
      </c>
      <c r="U25" s="12">
        <f t="shared" si="15"/>
        <v>1.1966950607615813E-3</v>
      </c>
      <c r="V25" s="13">
        <f t="shared" si="18"/>
        <v>5.4918342465032583E-4</v>
      </c>
      <c r="W25" s="7"/>
    </row>
    <row r="26" spans="2:24" x14ac:dyDescent="0.25">
      <c r="B26" s="1">
        <v>39416</v>
      </c>
      <c r="C26" s="5">
        <f t="shared" si="3"/>
        <v>5.3033517182859535E-2</v>
      </c>
      <c r="D26" s="5">
        <f t="shared" si="4"/>
        <v>2.1229462802289101E-2</v>
      </c>
      <c r="E26" s="5">
        <f t="shared" si="5"/>
        <v>-5.325949735426061E-2</v>
      </c>
      <c r="F26" s="5">
        <f t="shared" si="6"/>
        <v>7.0011608769626754E-3</v>
      </c>
      <c r="H26">
        <f t="shared" si="0"/>
        <v>1.5344118768632287E-2</v>
      </c>
      <c r="I26">
        <f t="shared" si="1"/>
        <v>4.7427673084421418E-3</v>
      </c>
      <c r="J26">
        <f t="shared" si="2"/>
        <v>-2.0086886077074428E-2</v>
      </c>
      <c r="K26" s="7">
        <f t="shared" si="7"/>
        <v>8.4525464305520515E-4</v>
      </c>
      <c r="L26" s="7">
        <f t="shared" si="8"/>
        <v>-3.783838447282396E-4</v>
      </c>
      <c r="M26" s="7">
        <f t="shared" si="9"/>
        <v>-1.0041559928162993E-4</v>
      </c>
      <c r="N26" s="7">
        <f t="shared" si="16"/>
        <v>3.6645519904533562E-4</v>
      </c>
      <c r="O26" s="11">
        <f t="shared" si="10"/>
        <v>4.7996714708346708E-4</v>
      </c>
      <c r="P26" s="12">
        <f t="shared" si="11"/>
        <v>-7.3704181202184837E-3</v>
      </c>
      <c r="Q26" s="12">
        <f t="shared" si="12"/>
        <v>9.2691068409819094E-5</v>
      </c>
      <c r="R26" s="12">
        <f t="shared" si="13"/>
        <v>-9.459828876668179E-3</v>
      </c>
      <c r="S26" s="12">
        <f t="shared" si="14"/>
        <v>-2.3601426382740811E-3</v>
      </c>
      <c r="T26" s="12">
        <f t="shared" si="17"/>
        <v>-3.7194568729948547E-3</v>
      </c>
      <c r="U26" s="12">
        <f t="shared" si="15"/>
        <v>1.7257694337661099E-3</v>
      </c>
      <c r="V26" s="13">
        <f t="shared" si="18"/>
        <v>3.6645519904533633E-4</v>
      </c>
      <c r="W26" s="7"/>
    </row>
    <row r="27" spans="2:24" ht="15.75" thickBot="1" x14ac:dyDescent="0.3">
      <c r="B27" s="1">
        <v>39445</v>
      </c>
      <c r="C27" s="5">
        <f t="shared" si="3"/>
        <v>6.2325667885700042E-2</v>
      </c>
      <c r="D27" s="5">
        <f t="shared" si="4"/>
        <v>4.4378163412870597E-2</v>
      </c>
      <c r="E27" s="5">
        <f t="shared" si="5"/>
        <v>-2.0039625309129505E-2</v>
      </c>
      <c r="F27" s="5">
        <f t="shared" si="6"/>
        <v>2.8888068663147044E-2</v>
      </c>
      <c r="H27">
        <f t="shared" si="0"/>
        <v>1.1145866407517668E-2</v>
      </c>
      <c r="I27">
        <f t="shared" si="1"/>
        <v>5.1633649165745178E-3</v>
      </c>
      <c r="J27">
        <f t="shared" si="2"/>
        <v>-1.6309231324092181E-2</v>
      </c>
      <c r="K27" s="7">
        <f t="shared" si="7"/>
        <v>9.5633245037251256E-4</v>
      </c>
      <c r="L27" s="7">
        <f t="shared" si="8"/>
        <v>2.1047530264326582E-4</v>
      </c>
      <c r="M27" s="7">
        <f t="shared" si="9"/>
        <v>4.0253367061174181E-4</v>
      </c>
      <c r="N27" s="7">
        <f t="shared" si="16"/>
        <v>1.5693414236275201E-3</v>
      </c>
      <c r="O27" s="14">
        <f t="shared" si="10"/>
        <v>2.0225001613543653E-4</v>
      </c>
      <c r="P27" s="15">
        <f t="shared" si="11"/>
        <v>4.9279543396481273E-4</v>
      </c>
      <c r="Q27" s="15">
        <f t="shared" si="12"/>
        <v>4.9143447853366681E-4</v>
      </c>
      <c r="R27" s="15">
        <f t="shared" si="13"/>
        <v>-1.7692736872965363E-3</v>
      </c>
      <c r="S27" s="15">
        <f t="shared" si="14"/>
        <v>2.4046084859899672E-4</v>
      </c>
      <c r="T27" s="15">
        <f t="shared" si="17"/>
        <v>-1.7445417217734594E-4</v>
      </c>
      <c r="U27" s="15">
        <f t="shared" si="15"/>
        <v>1.9842564444038629E-3</v>
      </c>
      <c r="V27" s="13">
        <f t="shared" si="18"/>
        <v>1.5693414236275204E-3</v>
      </c>
      <c r="W27" s="7"/>
    </row>
    <row r="28" spans="2:24" x14ac:dyDescent="0.25">
      <c r="B28" t="s">
        <v>18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2:24" ht="15.75" thickBot="1" x14ac:dyDescent="0.3">
      <c r="K29" s="7"/>
      <c r="L29" s="7"/>
      <c r="M29" s="7"/>
      <c r="N29" s="16"/>
      <c r="O29" s="7"/>
      <c r="P29" s="7"/>
      <c r="Q29" s="7"/>
      <c r="R29" s="7"/>
      <c r="S29" s="12"/>
      <c r="T29" s="12"/>
      <c r="U29" s="12"/>
      <c r="V29" s="7"/>
      <c r="W29" s="7"/>
    </row>
    <row r="30" spans="2:24" s="3" customFormat="1" x14ac:dyDescent="0.25">
      <c r="B30" s="3" t="s">
        <v>19</v>
      </c>
      <c r="G30" s="3" t="s">
        <v>24</v>
      </c>
      <c r="H30" s="27" t="s">
        <v>7</v>
      </c>
      <c r="I30" s="27" t="s">
        <v>8</v>
      </c>
      <c r="J30" s="27" t="s">
        <v>9</v>
      </c>
      <c r="S30" s="18"/>
      <c r="T30" s="19"/>
      <c r="U30" s="19"/>
      <c r="V30" s="17"/>
      <c r="W30" s="19"/>
      <c r="X30" s="20"/>
    </row>
    <row r="31" spans="2:24" s="3" customFormat="1" x14ac:dyDescent="0.25">
      <c r="B31" s="6">
        <v>39141</v>
      </c>
      <c r="C31" s="3">
        <f>C4/C3-1</f>
        <v>-6.308427637590508E-2</v>
      </c>
      <c r="D31" s="3">
        <f>F4/F3-1</f>
        <v>-5.8647644269787746E-2</v>
      </c>
      <c r="E31" s="3">
        <f>J4/J3-1</f>
        <v>-1.5434166084738354E-2</v>
      </c>
      <c r="F31" s="3">
        <f>AVERAGE(C31:E31)</f>
        <v>-4.5722028910143729E-2</v>
      </c>
      <c r="G31" s="3">
        <f>1/J17</f>
        <v>99.049576963997879</v>
      </c>
      <c r="H31" s="27">
        <f>H17*$G$31</f>
        <v>-0.57324108887596859</v>
      </c>
      <c r="I31" s="27">
        <f>I17*$G$31</f>
        <v>-0.42675891112403103</v>
      </c>
      <c r="J31" s="27">
        <f>J17*$G$31</f>
        <v>1</v>
      </c>
      <c r="K31" s="3" t="s">
        <v>10</v>
      </c>
      <c r="L31" s="3" t="s">
        <v>11</v>
      </c>
      <c r="M31" s="3" t="s">
        <v>12</v>
      </c>
      <c r="N31" s="27" t="s">
        <v>13</v>
      </c>
      <c r="O31" s="27" t="s">
        <v>14</v>
      </c>
      <c r="P31" s="27">
        <v>1</v>
      </c>
      <c r="Q31" s="27">
        <v>2</v>
      </c>
      <c r="R31" s="27">
        <v>3</v>
      </c>
      <c r="S31" s="21" t="s">
        <v>15</v>
      </c>
      <c r="T31" s="22" t="s">
        <v>16</v>
      </c>
      <c r="U31" s="22" t="s">
        <v>17</v>
      </c>
      <c r="V31" s="22" t="s">
        <v>25</v>
      </c>
      <c r="W31" s="22"/>
      <c r="X31" s="23"/>
    </row>
    <row r="32" spans="2:24" s="3" customFormat="1" x14ac:dyDescent="0.25">
      <c r="B32" s="6">
        <v>39171</v>
      </c>
      <c r="C32" s="3">
        <f t="shared" ref="C32:C41" si="19">C5/C4-1</f>
        <v>1.6054615702014496E-2</v>
      </c>
      <c r="D32" s="3">
        <f t="shared" ref="D32:D41" si="20">F5/F4-1</f>
        <v>-2.0237771122606496E-2</v>
      </c>
      <c r="E32" s="3">
        <f t="shared" ref="E32:E41" si="21">J5/J4-1</f>
        <v>7.9239402097868394E-2</v>
      </c>
      <c r="F32" s="3">
        <f t="shared" ref="F32:F41" si="22">AVERAGE(C32:E32)</f>
        <v>2.5018748892425464E-2</v>
      </c>
      <c r="G32" s="3">
        <f>1/J18</f>
        <v>55.329469909426422</v>
      </c>
      <c r="H32" s="27">
        <f>H18*$G$32</f>
        <v>-0.16532691254097812</v>
      </c>
      <c r="I32" s="27">
        <f>I18*$G$32</f>
        <v>-0.83467308745902169</v>
      </c>
      <c r="J32" s="27">
        <f>J18*$G$32</f>
        <v>1</v>
      </c>
      <c r="K32" s="3">
        <f>H31*C32</f>
        <v>-9.2031653865080124E-3</v>
      </c>
      <c r="L32" s="3">
        <f>I31*D32</f>
        <v>8.6366491678609072E-3</v>
      </c>
      <c r="M32" s="3">
        <f>J31*E32</f>
        <v>7.9239402097868394E-2</v>
      </c>
      <c r="N32" s="27">
        <f>SUM(K32:M32)</f>
        <v>7.8672885879221291E-2</v>
      </c>
      <c r="O32" s="27">
        <f>F31*F32</f>
        <v>-1.1439079601551034E-3</v>
      </c>
      <c r="P32" s="27">
        <f>C31*C32-C31^2</f>
        <v>-4.9924197399264037E-3</v>
      </c>
      <c r="Q32" s="27">
        <f t="shared" ref="Q32:R32" si="23">D31*D32-D31^2</f>
        <v>-2.2526485767835587E-3</v>
      </c>
      <c r="R32" s="27">
        <f t="shared" si="23"/>
        <v>-1.4612075751651531E-3</v>
      </c>
      <c r="S32" s="21">
        <f>(O32-F31^2-(P32+Q32+R32)/$E$16^2)*G31</f>
        <v>-0.2245501354351821</v>
      </c>
      <c r="T32" s="22">
        <f>(((P32+Q32+R32)*($E$16-1)/$E$16^2))*G31</f>
        <v>-0.19163398756046299</v>
      </c>
      <c r="U32" s="22">
        <f>_xlfn.VAR.P(C17:E17)*G31</f>
        <v>4.5756738004502161E-2</v>
      </c>
      <c r="V32" s="22">
        <f>-S32+T32+U32</f>
        <v>7.8672885879221277E-2</v>
      </c>
      <c r="W32" s="22">
        <v>1</v>
      </c>
      <c r="X32" s="23"/>
    </row>
    <row r="33" spans="2:24" s="3" customFormat="1" x14ac:dyDescent="0.25">
      <c r="B33" s="6">
        <v>39200</v>
      </c>
      <c r="C33" s="3">
        <f t="shared" si="19"/>
        <v>-5.035625946025768E-2</v>
      </c>
      <c r="D33" s="3">
        <f t="shared" si="20"/>
        <v>3.3391997035939314E-2</v>
      </c>
      <c r="E33" s="3">
        <f t="shared" si="21"/>
        <v>-8.4088501034956131E-2</v>
      </c>
      <c r="F33" s="3">
        <f t="shared" si="22"/>
        <v>-3.3684254486424835E-2</v>
      </c>
      <c r="G33" s="3">
        <f>1/I19</f>
        <v>44.725218418023232</v>
      </c>
      <c r="H33" s="27">
        <f>H19*$G$33</f>
        <v>-0.24855302130701457</v>
      </c>
      <c r="I33" s="27">
        <f>I19*$G$33</f>
        <v>1</v>
      </c>
      <c r="J33" s="27">
        <f>J19*$G$33</f>
        <v>-0.75144697869298527</v>
      </c>
      <c r="K33" s="3">
        <f t="shared" ref="K33:K41" si="24">H32*C33</f>
        <v>8.3252449036768233E-3</v>
      </c>
      <c r="L33" s="3">
        <f t="shared" ref="L33:L41" si="25">I32*D33</f>
        <v>-2.7871401262409969E-2</v>
      </c>
      <c r="M33" s="3">
        <f t="shared" ref="M33:M41" si="26">J32*E33</f>
        <v>-8.4088501034956131E-2</v>
      </c>
      <c r="N33" s="27">
        <f>SUM(K33:M33)</f>
        <v>-0.10363465739368928</v>
      </c>
      <c r="O33" s="27">
        <f t="shared" ref="O33:O41" si="27">F32*F33</f>
        <v>-8.4273790462441875E-4</v>
      </c>
      <c r="P33" s="27">
        <f t="shared" ref="P33:P41" si="28">C32*C33-C32^2</f>
        <v>-1.0662010791647393E-3</v>
      </c>
      <c r="Q33" s="27">
        <f t="shared" ref="Q33:Q41" si="29">D32*D33-D32^2</f>
        <v>-1.0853469733510999E-3</v>
      </c>
      <c r="R33" s="27">
        <f t="shared" ref="R33:R41" si="30">E32*E33-E32^2</f>
        <v>-1.2942005390143582E-2</v>
      </c>
      <c r="S33" s="21">
        <f t="shared" ref="S33:S41" si="31">(O33-F32^2-(P33+Q33+R33)/$E$16^2)*G32</f>
        <v>1.1529875455719161E-2</v>
      </c>
      <c r="T33" s="22">
        <f t="shared" ref="T33:T41" si="32">(((P33+Q33+R33)*($E$16-1)/$E$16^2))*G32</f>
        <v>-0.18558184689598758</v>
      </c>
      <c r="U33" s="22">
        <f t="shared" ref="U33:U41" si="33">_xlfn.VAR.P(C18:E18)*G32</f>
        <v>9.3477064958017414E-2</v>
      </c>
      <c r="V33" s="22">
        <f t="shared" ref="V33:V41" si="34">-S33+T33+U33</f>
        <v>-0.10363465739368932</v>
      </c>
      <c r="W33" s="22">
        <v>2</v>
      </c>
      <c r="X33" s="23"/>
    </row>
    <row r="34" spans="2:24" s="3" customFormat="1" x14ac:dyDescent="0.25">
      <c r="B34" s="6">
        <v>39233</v>
      </c>
      <c r="C34" s="3">
        <f t="shared" si="19"/>
        <v>-8.4204797263149778E-2</v>
      </c>
      <c r="D34" s="3">
        <f t="shared" si="20"/>
        <v>-7.7533276565230902E-2</v>
      </c>
      <c r="E34" s="3">
        <f t="shared" si="21"/>
        <v>-4.6765785466046927E-2</v>
      </c>
      <c r="F34" s="3">
        <f t="shared" si="22"/>
        <v>-6.9501286431475864E-2</v>
      </c>
      <c r="G34" s="3">
        <f>1/J20</f>
        <v>131.95222768839486</v>
      </c>
      <c r="H34" s="27">
        <f>H20*$G$34</f>
        <v>-0.64672033635993875</v>
      </c>
      <c r="I34" s="27">
        <f>I20*$G$34</f>
        <v>-0.35327966364006197</v>
      </c>
      <c r="J34" s="27">
        <f>J20*$G$34</f>
        <v>1</v>
      </c>
      <c r="K34" s="3">
        <f t="shared" si="24"/>
        <v>2.092935676830051E-2</v>
      </c>
      <c r="L34" s="3">
        <f t="shared" si="25"/>
        <v>-7.7533276565230902E-2</v>
      </c>
      <c r="M34" s="3">
        <f t="shared" si="26"/>
        <v>3.5142008194665286E-2</v>
      </c>
      <c r="N34" s="27">
        <f t="shared" ref="N34:N41" si="35">SUM(K34:M34)</f>
        <v>-2.1461911602265106E-2</v>
      </c>
      <c r="O34" s="27">
        <f t="shared" si="27"/>
        <v>2.3410990192917385E-3</v>
      </c>
      <c r="P34" s="27">
        <f t="shared" si="28"/>
        <v>1.7044857519527752E-3</v>
      </c>
      <c r="Q34" s="27">
        <f t="shared" si="29"/>
        <v>-3.7040164073010333E-3</v>
      </c>
      <c r="R34" s="27">
        <f t="shared" ref="R34" si="36">E33*E34-E33^2</f>
        <v>-3.1384112067435943E-3</v>
      </c>
      <c r="S34" s="21">
        <f t="shared" si="31"/>
        <v>7.9492476447385996E-2</v>
      </c>
      <c r="T34" s="22">
        <f t="shared" si="32"/>
        <v>-5.1065682666925141E-2</v>
      </c>
      <c r="U34" s="22">
        <f t="shared" si="33"/>
        <v>0.10909624751204605</v>
      </c>
      <c r="V34" s="22">
        <f t="shared" si="34"/>
        <v>-2.1461911602265071E-2</v>
      </c>
      <c r="W34" s="22">
        <v>3</v>
      </c>
      <c r="X34" s="23"/>
    </row>
    <row r="35" spans="2:24" s="3" customFormat="1" x14ac:dyDescent="0.25">
      <c r="B35" s="6">
        <v>39262</v>
      </c>
      <c r="C35" s="3">
        <f t="shared" si="19"/>
        <v>0.13524642356836614</v>
      </c>
      <c r="D35" s="3">
        <f t="shared" si="20"/>
        <v>-5.4899674488656514E-3</v>
      </c>
      <c r="E35" s="3">
        <f t="shared" si="21"/>
        <v>8.5564618953253291E-3</v>
      </c>
      <c r="F35" s="3">
        <f t="shared" si="22"/>
        <v>4.610430600494194E-2</v>
      </c>
      <c r="G35" s="3">
        <f>1/H21</f>
        <v>33.654125367456238</v>
      </c>
      <c r="H35" s="27">
        <f>H21*$G$35</f>
        <v>1</v>
      </c>
      <c r="I35" s="27">
        <f>I21*$G$35</f>
        <v>-0.57878671568575335</v>
      </c>
      <c r="J35" s="27">
        <f>J21*$G$35</f>
        <v>-0.42121328431424687</v>
      </c>
      <c r="K35" s="3">
        <f t="shared" si="24"/>
        <v>-8.746661254161249E-2</v>
      </c>
      <c r="L35" s="3">
        <f t="shared" si="25"/>
        <v>1.9394938537301465E-3</v>
      </c>
      <c r="M35" s="3">
        <f t="shared" si="26"/>
        <v>8.5564618953253291E-3</v>
      </c>
      <c r="N35" s="27">
        <f t="shared" si="35"/>
        <v>-7.6970656792557018E-2</v>
      </c>
      <c r="O35" s="27">
        <f t="shared" si="27"/>
        <v>-3.2043085773738825E-3</v>
      </c>
      <c r="P35" s="27">
        <f t="shared" si="28"/>
        <v>-1.8478845559268507E-2</v>
      </c>
      <c r="Q35" s="27">
        <f t="shared" si="29"/>
        <v>-5.5857538103935679E-3</v>
      </c>
      <c r="R35" s="27">
        <f t="shared" si="30"/>
        <v>-2.5871883516015159E-3</v>
      </c>
      <c r="S35" s="21">
        <f t="shared" si="31"/>
        <v>-0.66945007993156624</v>
      </c>
      <c r="T35" s="22">
        <f t="shared" si="32"/>
        <v>-0.78150283593309766</v>
      </c>
      <c r="U35" s="22">
        <f t="shared" si="33"/>
        <v>3.5082099208974371E-2</v>
      </c>
      <c r="V35" s="22">
        <f t="shared" si="34"/>
        <v>-7.6970656792557046E-2</v>
      </c>
      <c r="W35" s="22">
        <v>4</v>
      </c>
      <c r="X35" s="23"/>
    </row>
    <row r="36" spans="2:24" s="3" customFormat="1" x14ac:dyDescent="0.25">
      <c r="B36" s="6">
        <v>39294</v>
      </c>
      <c r="C36" s="3">
        <f t="shared" si="19"/>
        <v>2.8792581236211312E-2</v>
      </c>
      <c r="D36" s="3">
        <f t="shared" si="20"/>
        <v>4.2305813385442148E-2</v>
      </c>
      <c r="E36" s="3">
        <f t="shared" si="21"/>
        <v>4.3104761324519458E-2</v>
      </c>
      <c r="F36" s="3">
        <f t="shared" si="22"/>
        <v>3.8067718648724304E-2</v>
      </c>
      <c r="G36" s="3">
        <f>-1/H22</f>
        <v>323.44534280998693</v>
      </c>
      <c r="H36" s="27">
        <f>H22*$G$36</f>
        <v>-0.99999999999999989</v>
      </c>
      <c r="I36" s="27">
        <f>I22*$G$36</f>
        <v>0.45693066832630147</v>
      </c>
      <c r="J36" s="27">
        <f>J22*$G$36</f>
        <v>0.5430693316736992</v>
      </c>
      <c r="K36" s="3">
        <f t="shared" si="24"/>
        <v>2.8792581236211312E-2</v>
      </c>
      <c r="L36" s="3">
        <f t="shared" si="25"/>
        <v>-2.4486042783774444E-2</v>
      </c>
      <c r="M36" s="3">
        <f t="shared" si="26"/>
        <v>-1.8156298087082568E-2</v>
      </c>
      <c r="N36" s="27">
        <f t="shared" si="35"/>
        <v>-1.38497596346457E-2</v>
      </c>
      <c r="O36" s="27">
        <f t="shared" si="27"/>
        <v>1.7550857494908203E-3</v>
      </c>
      <c r="P36" s="27">
        <f t="shared" si="28"/>
        <v>-1.4397501450534677E-2</v>
      </c>
      <c r="Q36" s="27">
        <f t="shared" si="29"/>
        <v>-2.623972809734666E-4</v>
      </c>
      <c r="R36" s="27">
        <f t="shared" si="30"/>
        <v>2.9561120761418939E-4</v>
      </c>
      <c r="S36" s="21">
        <f t="shared" si="31"/>
        <v>4.1243489538630655E-2</v>
      </c>
      <c r="T36" s="22">
        <f t="shared" si="32"/>
        <v>-0.10742611847629215</v>
      </c>
      <c r="U36" s="22">
        <f t="shared" si="33"/>
        <v>0.13481984838027714</v>
      </c>
      <c r="V36" s="22">
        <f t="shared" si="34"/>
        <v>-1.3849759634645659E-2</v>
      </c>
      <c r="W36" s="22">
        <v>5</v>
      </c>
      <c r="X36" s="23"/>
    </row>
    <row r="37" spans="2:24" s="3" customFormat="1" x14ac:dyDescent="0.25">
      <c r="B37" s="6">
        <v>39325</v>
      </c>
      <c r="C37" s="3">
        <f t="shared" si="19"/>
        <v>-3.2893541235052615E-2</v>
      </c>
      <c r="D37" s="3">
        <f t="shared" si="20"/>
        <v>-6.3273340832397107E-3</v>
      </c>
      <c r="E37" s="3">
        <f t="shared" si="21"/>
        <v>-7.0907073184977576E-2</v>
      </c>
      <c r="F37" s="3">
        <f t="shared" si="22"/>
        <v>-3.6709316167756634E-2</v>
      </c>
      <c r="G37" s="3">
        <f>-1/J23</f>
        <v>87.725051630997086</v>
      </c>
      <c r="H37" s="27">
        <f>H23*$G$37</f>
        <v>0.11157968432790817</v>
      </c>
      <c r="I37" s="27">
        <f>I23*$G$37</f>
        <v>0.8884203156720919</v>
      </c>
      <c r="J37" s="27">
        <f>J23*$G$37</f>
        <v>-1</v>
      </c>
      <c r="K37" s="3">
        <f t="shared" si="24"/>
        <v>3.2893541235052608E-2</v>
      </c>
      <c r="L37" s="3">
        <f t="shared" si="25"/>
        <v>-2.8911529913785072E-3</v>
      </c>
      <c r="M37" s="3">
        <f t="shared" si="26"/>
        <v>-3.850745684550385E-2</v>
      </c>
      <c r="N37" s="27">
        <f t="shared" si="35"/>
        <v>-8.5050686018297503E-3</v>
      </c>
      <c r="O37" s="27">
        <f t="shared" si="27"/>
        <v>-1.3974399196612257E-3</v>
      </c>
      <c r="P37" s="27">
        <f t="shared" si="28"/>
        <v>-1.7761026924007467E-3</v>
      </c>
      <c r="Q37" s="27">
        <f t="shared" si="29"/>
        <v>-2.0574648611567429E-3</v>
      </c>
      <c r="R37" s="27">
        <f t="shared" si="30"/>
        <v>-4.914452914702481E-3</v>
      </c>
      <c r="S37" s="21">
        <f t="shared" si="31"/>
        <v>-0.60632703274009547</v>
      </c>
      <c r="T37" s="22">
        <f t="shared" si="32"/>
        <v>-0.62877921761447308</v>
      </c>
      <c r="U37" s="22">
        <f t="shared" si="33"/>
        <v>1.3947116272547628E-2</v>
      </c>
      <c r="V37" s="22">
        <f t="shared" si="34"/>
        <v>-8.5050686018299845E-3</v>
      </c>
      <c r="W37" s="22">
        <v>6</v>
      </c>
      <c r="X37" s="23"/>
    </row>
    <row r="38" spans="2:24" s="3" customFormat="1" x14ac:dyDescent="0.25">
      <c r="B38" s="6">
        <v>39353</v>
      </c>
      <c r="C38" s="3">
        <f t="shared" si="19"/>
        <v>3.1531870114251515E-2</v>
      </c>
      <c r="D38" s="3">
        <f t="shared" si="20"/>
        <v>6.8393000330173592E-3</v>
      </c>
      <c r="E38" s="3">
        <f t="shared" si="21"/>
        <v>8.9384128580708877E-2</v>
      </c>
      <c r="F38" s="3">
        <f t="shared" si="22"/>
        <v>4.2585099575992581E-2</v>
      </c>
      <c r="G38" s="3">
        <f>1/J24</f>
        <v>64.103894114932757</v>
      </c>
      <c r="H38" s="27">
        <f>H24*$G$38</f>
        <v>-0.23618501701450151</v>
      </c>
      <c r="I38" s="27">
        <f>I24*$G$38</f>
        <v>-0.76381498298549855</v>
      </c>
      <c r="J38" s="27">
        <f>J24*$G$38</f>
        <v>1</v>
      </c>
      <c r="K38" s="3">
        <f t="shared" si="24"/>
        <v>3.5183161136167857E-3</v>
      </c>
      <c r="L38" s="3">
        <f t="shared" si="25"/>
        <v>6.0761730943094307E-3</v>
      </c>
      <c r="M38" s="3">
        <f t="shared" si="26"/>
        <v>-8.9384128580708877E-2</v>
      </c>
      <c r="N38" s="27">
        <f t="shared" si="35"/>
        <v>-7.9789639372782661E-2</v>
      </c>
      <c r="O38" s="27">
        <f t="shared" si="27"/>
        <v>-1.5632698843705106E-3</v>
      </c>
      <c r="P38" s="27">
        <f t="shared" si="28"/>
        <v>-2.1191799248035624E-3</v>
      </c>
      <c r="Q38" s="27">
        <f t="shared" si="29"/>
        <v>-8.3309692805340127E-5</v>
      </c>
      <c r="R38" s="27">
        <f t="shared" si="30"/>
        <v>-1.1365779974507537E-2</v>
      </c>
      <c r="S38" s="21">
        <f t="shared" si="31"/>
        <v>-0.12310090398031352</v>
      </c>
      <c r="T38" s="22">
        <f t="shared" si="32"/>
        <v>-0.26450603344704499</v>
      </c>
      <c r="U38" s="22">
        <f t="shared" si="33"/>
        <v>6.1615490093948767E-2</v>
      </c>
      <c r="V38" s="22">
        <f t="shared" si="34"/>
        <v>-7.9789639372782689E-2</v>
      </c>
      <c r="W38" s="22">
        <v>7</v>
      </c>
      <c r="X38" s="23"/>
    </row>
    <row r="39" spans="2:24" s="3" customFormat="1" x14ac:dyDescent="0.25">
      <c r="B39" s="6">
        <v>39386</v>
      </c>
      <c r="C39" s="3">
        <f t="shared" si="19"/>
        <v>0.11636973075381651</v>
      </c>
      <c r="D39" s="3">
        <f t="shared" si="20"/>
        <v>1.5084793403916441E-2</v>
      </c>
      <c r="E39" s="3">
        <f t="shared" si="21"/>
        <v>7.4211574158675964E-2</v>
      </c>
      <c r="F39" s="3">
        <f t="shared" si="22"/>
        <v>6.8555366105469639E-2</v>
      </c>
      <c r="G39" s="3">
        <f>-1/I25</f>
        <v>56.10562686030211</v>
      </c>
      <c r="H39" s="27">
        <f>H25*$G$39</f>
        <v>0.89421830050752338</v>
      </c>
      <c r="I39" s="27">
        <f>I25*$G$39</f>
        <v>-1</v>
      </c>
      <c r="J39" s="27">
        <f>J25*$G$39</f>
        <v>0.10578169949247662</v>
      </c>
      <c r="K39" s="3">
        <f t="shared" si="24"/>
        <v>-2.7484786838063113E-2</v>
      </c>
      <c r="L39" s="3">
        <f t="shared" si="25"/>
        <v>-1.1521991217152198E-2</v>
      </c>
      <c r="M39" s="3">
        <f t="shared" si="26"/>
        <v>7.4211574158675964E-2</v>
      </c>
      <c r="N39" s="27">
        <f t="shared" si="35"/>
        <v>3.5204796103460653E-2</v>
      </c>
      <c r="O39" s="27">
        <f t="shared" si="27"/>
        <v>2.9194370920700512E-3</v>
      </c>
      <c r="P39" s="27">
        <f t="shared" si="28"/>
        <v>2.6750964024577347E-3</v>
      </c>
      <c r="Q39" s="27">
        <f t="shared" si="29"/>
        <v>5.6393403083834499E-5</v>
      </c>
      <c r="R39" s="27">
        <f t="shared" si="30"/>
        <v>-1.3561855553567929E-3</v>
      </c>
      <c r="S39" s="21">
        <f t="shared" si="31"/>
        <v>6.1099652477165436E-2</v>
      </c>
      <c r="T39" s="22">
        <f t="shared" si="32"/>
        <v>1.9591635117702646E-2</v>
      </c>
      <c r="U39" s="22">
        <f t="shared" si="33"/>
        <v>7.6712813462923427E-2</v>
      </c>
      <c r="V39" s="22">
        <f t="shared" si="34"/>
        <v>3.5204796103460639E-2</v>
      </c>
      <c r="W39" s="22">
        <v>8</v>
      </c>
      <c r="X39" s="23"/>
    </row>
    <row r="40" spans="2:24" s="3" customFormat="1" x14ac:dyDescent="0.25">
      <c r="B40" s="6">
        <v>39416</v>
      </c>
      <c r="C40" s="3">
        <f t="shared" si="19"/>
        <v>5.3033517182859535E-2</v>
      </c>
      <c r="D40" s="3">
        <f t="shared" si="20"/>
        <v>2.1229462802289101E-2</v>
      </c>
      <c r="E40" s="3">
        <f t="shared" si="21"/>
        <v>-5.325949735426061E-2</v>
      </c>
      <c r="F40" s="3">
        <f t="shared" si="22"/>
        <v>7.0011608769626754E-3</v>
      </c>
      <c r="G40" s="3">
        <f>-1/J26</f>
        <v>49.783724374347912</v>
      </c>
      <c r="H40" s="27">
        <f>H26*$G$40</f>
        <v>0.76388737954484842</v>
      </c>
      <c r="I40" s="27">
        <f>I26*$G$40</f>
        <v>0.2361126204551515</v>
      </c>
      <c r="J40" s="27">
        <f>J26*$G$40</f>
        <v>-0.99999999999999989</v>
      </c>
      <c r="K40" s="3">
        <f t="shared" si="24"/>
        <v>4.7423541605193194E-2</v>
      </c>
      <c r="L40" s="3">
        <f t="shared" si="25"/>
        <v>-2.1229462802289101E-2</v>
      </c>
      <c r="M40" s="3">
        <f t="shared" si="26"/>
        <v>-5.6338801442487492E-3</v>
      </c>
      <c r="N40" s="27">
        <f t="shared" si="35"/>
        <v>2.0560198658655344E-2</v>
      </c>
      <c r="O40" s="27">
        <f t="shared" si="27"/>
        <v>4.7996714708346708E-4</v>
      </c>
      <c r="P40" s="27">
        <f t="shared" si="28"/>
        <v>-7.3704181202184837E-3</v>
      </c>
      <c r="Q40" s="27">
        <f t="shared" si="29"/>
        <v>9.2691068409819094E-5</v>
      </c>
      <c r="R40" s="27">
        <f t="shared" si="30"/>
        <v>-9.459828876668179E-3</v>
      </c>
      <c r="S40" s="21">
        <f t="shared" si="31"/>
        <v>-0.13241728220009458</v>
      </c>
      <c r="T40" s="22">
        <f t="shared" si="32"/>
        <v>-0.20868245943923541</v>
      </c>
      <c r="U40" s="22">
        <f t="shared" si="33"/>
        <v>9.6825375897796218E-2</v>
      </c>
      <c r="V40" s="22">
        <f t="shared" si="34"/>
        <v>2.0560198658655382E-2</v>
      </c>
      <c r="W40" s="22">
        <v>9</v>
      </c>
      <c r="X40" s="23"/>
    </row>
    <row r="41" spans="2:24" s="3" customFormat="1" x14ac:dyDescent="0.25">
      <c r="B41" s="6">
        <v>39445</v>
      </c>
      <c r="C41" s="3">
        <f t="shared" si="19"/>
        <v>6.2325667885700042E-2</v>
      </c>
      <c r="D41" s="3">
        <f t="shared" si="20"/>
        <v>4.4378163412870597E-2</v>
      </c>
      <c r="E41" s="3">
        <f t="shared" si="21"/>
        <v>-2.0039625309129505E-2</v>
      </c>
      <c r="F41" s="3">
        <f t="shared" si="22"/>
        <v>2.8888068663147044E-2</v>
      </c>
      <c r="G41" s="3">
        <f>-1/J27</f>
        <v>61.314968199806493</v>
      </c>
      <c r="H41" s="27">
        <f>H27*$G$41</f>
        <v>0.68340844433623726</v>
      </c>
      <c r="I41" s="27">
        <f>I27*$G$41</f>
        <v>0.31659155566376307</v>
      </c>
      <c r="J41" s="27">
        <f>J27*$G$41</f>
        <v>-1</v>
      </c>
      <c r="K41" s="3">
        <f t="shared" si="24"/>
        <v>4.760979111958992E-2</v>
      </c>
      <c r="L41" s="3">
        <f t="shared" si="25"/>
        <v>1.0478244454399805E-2</v>
      </c>
      <c r="M41" s="3">
        <f t="shared" si="26"/>
        <v>2.0039625309129502E-2</v>
      </c>
      <c r="N41" s="27">
        <f t="shared" si="35"/>
        <v>7.8127660883119232E-2</v>
      </c>
      <c r="O41" s="27">
        <f t="shared" si="27"/>
        <v>2.0225001613543653E-4</v>
      </c>
      <c r="P41" s="27">
        <f t="shared" si="28"/>
        <v>4.9279543396481273E-4</v>
      </c>
      <c r="Q41" s="27">
        <f t="shared" si="29"/>
        <v>4.9143447853366681E-4</v>
      </c>
      <c r="R41" s="27">
        <f t="shared" si="30"/>
        <v>-1.7692736872965363E-3</v>
      </c>
      <c r="S41" s="21">
        <f t="shared" si="31"/>
        <v>1.1971036609474257E-2</v>
      </c>
      <c r="T41" s="22">
        <f t="shared" si="32"/>
        <v>-8.6849784236320247E-3</v>
      </c>
      <c r="U41" s="22">
        <f t="shared" si="33"/>
        <v>9.8783675916225513E-2</v>
      </c>
      <c r="V41" s="22">
        <f t="shared" si="34"/>
        <v>7.8127660883119232E-2</v>
      </c>
      <c r="W41" s="22">
        <v>10</v>
      </c>
      <c r="X41" s="23"/>
    </row>
    <row r="42" spans="2:24" s="3" customFormat="1" x14ac:dyDescent="0.25">
      <c r="B42" s="6"/>
      <c r="S42" s="21"/>
      <c r="T42" s="22"/>
      <c r="U42" s="22"/>
      <c r="V42" s="22"/>
      <c r="W42" s="22"/>
      <c r="X42" s="23"/>
    </row>
    <row r="43" spans="2:24" s="3" customFormat="1" x14ac:dyDescent="0.25">
      <c r="B43" s="6"/>
      <c r="S43" s="21"/>
      <c r="T43" s="22"/>
      <c r="U43" s="22"/>
      <c r="V43" s="22"/>
      <c r="W43" s="22"/>
      <c r="X43" s="23"/>
    </row>
    <row r="44" spans="2:24" s="3" customFormat="1" x14ac:dyDescent="0.25">
      <c r="B44" s="6"/>
      <c r="R44" s="28" t="s">
        <v>26</v>
      </c>
      <c r="S44" s="21">
        <f>AVERAGE(S32:S41)</f>
        <v>-0.15505089037588765</v>
      </c>
      <c r="T44" s="22">
        <f>AVERAGE(T32:T41)</f>
        <v>-0.24082715253394485</v>
      </c>
      <c r="U44" s="22">
        <f>AVERAGE(U32:U41)</f>
        <v>7.6611646970725866E-2</v>
      </c>
      <c r="V44" s="22">
        <f>AVERAGE(V32:V41)</f>
        <v>-9.1646151873313233E-3</v>
      </c>
      <c r="W44" s="22"/>
      <c r="X44" s="23"/>
    </row>
    <row r="45" spans="2:24" ht="15.75" thickBot="1" x14ac:dyDescent="0.3">
      <c r="B45" s="1"/>
      <c r="N45" s="5"/>
      <c r="R45" s="28" t="s">
        <v>27</v>
      </c>
      <c r="S45" s="24">
        <f>S44*(W41)^0.5</f>
        <v>-0.49031396682488593</v>
      </c>
      <c r="T45" s="25">
        <f>T44*(W41)^0.5</f>
        <v>-0.76156232442005656</v>
      </c>
      <c r="U45" s="25">
        <f>U44*(W41)^0.5</f>
        <v>0.24226729972423292</v>
      </c>
      <c r="V45" s="25">
        <f>V44*(W41)^0.5</f>
        <v>-2.8981057870937691E-2</v>
      </c>
      <c r="W45" s="25"/>
      <c r="X45" s="26"/>
    </row>
    <row r="46" spans="2:24" x14ac:dyDescent="0.25">
      <c r="B46" s="1"/>
      <c r="N46" s="5"/>
    </row>
    <row r="47" spans="2:24" x14ac:dyDescent="0.25">
      <c r="B47" s="1"/>
      <c r="N47" s="5"/>
    </row>
    <row r="48" spans="2:24" x14ac:dyDescent="0.25">
      <c r="B48" s="1"/>
      <c r="N48" s="5"/>
    </row>
    <row r="49" spans="2:14" x14ac:dyDescent="0.25">
      <c r="B49" s="1"/>
      <c r="N49" s="5"/>
    </row>
    <row r="50" spans="2:14" x14ac:dyDescent="0.25">
      <c r="B50" s="1"/>
      <c r="N50" s="5"/>
    </row>
    <row r="51" spans="2:14" x14ac:dyDescent="0.25">
      <c r="B51" s="1"/>
      <c r="N51" s="5"/>
    </row>
    <row r="52" spans="2:14" x14ac:dyDescent="0.25">
      <c r="B52" s="1"/>
      <c r="N52" s="5"/>
    </row>
    <row r="53" spans="2:14" x14ac:dyDescent="0.25">
      <c r="N53" s="5"/>
    </row>
    <row r="54" spans="2:14" x14ac:dyDescent="0.25">
      <c r="N54" s="5"/>
    </row>
    <row r="57" spans="2:14" x14ac:dyDescent="0.25">
      <c r="E57" s="2"/>
      <c r="F57" s="2"/>
      <c r="G57" s="2"/>
    </row>
    <row r="59" spans="2:14" x14ac:dyDescent="0.25">
      <c r="F59" s="2"/>
      <c r="G59" s="2"/>
    </row>
    <row r="61" spans="2:14" x14ac:dyDescent="0.25">
      <c r="F61" s="4"/>
      <c r="G61" s="4"/>
    </row>
    <row r="62" spans="2:14" x14ac:dyDescent="0.25">
      <c r="F62" s="4"/>
      <c r="G6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1_1</vt:lpstr>
      <vt:lpstr>Лист2</vt:lpstr>
      <vt:lpstr>Лист3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Евгения С. Микова</dc:creator>
  <cp:lastModifiedBy>Евгения С. Микова</cp:lastModifiedBy>
  <dcterms:created xsi:type="dcterms:W3CDTF">2015-03-31T14:15:12Z</dcterms:created>
  <dcterms:modified xsi:type="dcterms:W3CDTF">2015-04-07T12:32:25Z</dcterms:modified>
</cp:coreProperties>
</file>